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au de bord" sheetId="2" r:id="rId1"/>
    <sheet name="Feuil1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7" i="2" l="1"/>
  <c r="C18" i="2"/>
  <c r="C19" i="2"/>
  <c r="C20" i="2"/>
  <c r="C21" i="2"/>
  <c r="C22" i="2"/>
  <c r="C16" i="2"/>
  <c r="E15" i="2"/>
  <c r="F15" i="2" s="1"/>
  <c r="F20" i="2" s="1"/>
  <c r="D15" i="2"/>
  <c r="D22" i="2" s="1"/>
  <c r="D21" i="2" l="1"/>
  <c r="E20" i="2"/>
  <c r="F19" i="2"/>
  <c r="D20" i="2"/>
  <c r="E19" i="2"/>
  <c r="F18" i="2"/>
  <c r="D19" i="2"/>
  <c r="E18" i="2"/>
  <c r="F17" i="2"/>
  <c r="D18" i="2"/>
  <c r="E17" i="2"/>
  <c r="D17" i="2"/>
  <c r="F16" i="2"/>
  <c r="E16" i="2"/>
  <c r="F22" i="2"/>
  <c r="D16" i="2"/>
  <c r="E22" i="2"/>
  <c r="F21" i="2"/>
  <c r="E21" i="2"/>
  <c r="G15" i="2"/>
  <c r="H4" i="2"/>
  <c r="I4" i="2" s="1"/>
  <c r="L22" i="2"/>
  <c r="NC33" i="2"/>
  <c r="NB33" i="2"/>
  <c r="NA33" i="2"/>
  <c r="MZ33" i="2"/>
  <c r="MY33" i="2"/>
  <c r="MX33" i="2"/>
  <c r="MW33" i="2"/>
  <c r="MV33" i="2"/>
  <c r="MU33" i="2"/>
  <c r="MT33" i="2"/>
  <c r="MS33" i="2"/>
  <c r="MR33" i="2"/>
  <c r="MQ33" i="2"/>
  <c r="MP33" i="2"/>
  <c r="MO33" i="2"/>
  <c r="MN33" i="2"/>
  <c r="MM33" i="2"/>
  <c r="ML33" i="2"/>
  <c r="MK33" i="2"/>
  <c r="MJ33" i="2"/>
  <c r="MI33" i="2"/>
  <c r="MH33" i="2"/>
  <c r="MG33" i="2"/>
  <c r="MF33" i="2"/>
  <c r="ME33" i="2"/>
  <c r="MD33" i="2"/>
  <c r="MC33" i="2"/>
  <c r="MB33" i="2"/>
  <c r="MA33" i="2"/>
  <c r="LZ33" i="2"/>
  <c r="LY33" i="2"/>
  <c r="LX33" i="2"/>
  <c r="LW33" i="2"/>
  <c r="LV33" i="2"/>
  <c r="LU33" i="2"/>
  <c r="LT33" i="2"/>
  <c r="LS33" i="2"/>
  <c r="LR33" i="2"/>
  <c r="LQ33" i="2"/>
  <c r="LP33" i="2"/>
  <c r="LO33" i="2"/>
  <c r="LN33" i="2"/>
  <c r="LM33" i="2"/>
  <c r="LL33" i="2"/>
  <c r="LK33" i="2"/>
  <c r="LJ33" i="2"/>
  <c r="LI33" i="2"/>
  <c r="LH33" i="2"/>
  <c r="LG33" i="2"/>
  <c r="LF33" i="2"/>
  <c r="LE33" i="2"/>
  <c r="LD33" i="2"/>
  <c r="LC33" i="2"/>
  <c r="LB33" i="2"/>
  <c r="LA33" i="2"/>
  <c r="KZ33" i="2"/>
  <c r="KY33" i="2"/>
  <c r="KX33" i="2"/>
  <c r="KW33" i="2"/>
  <c r="KV33" i="2"/>
  <c r="KU33" i="2"/>
  <c r="KT33" i="2"/>
  <c r="KS33" i="2"/>
  <c r="KR33" i="2"/>
  <c r="KQ33" i="2"/>
  <c r="KP33" i="2"/>
  <c r="KO33" i="2"/>
  <c r="KN33" i="2"/>
  <c r="KM33" i="2"/>
  <c r="KL33" i="2"/>
  <c r="KK33" i="2"/>
  <c r="KJ33" i="2"/>
  <c r="KI33" i="2"/>
  <c r="KH33" i="2"/>
  <c r="KG33" i="2"/>
  <c r="KF33" i="2"/>
  <c r="KE33" i="2"/>
  <c r="KD33" i="2"/>
  <c r="KC33" i="2"/>
  <c r="KB33" i="2"/>
  <c r="KA33" i="2"/>
  <c r="JZ33" i="2"/>
  <c r="JY33" i="2"/>
  <c r="JX33" i="2"/>
  <c r="JW33" i="2"/>
  <c r="JV33" i="2"/>
  <c r="JU33" i="2"/>
  <c r="JT33" i="2"/>
  <c r="JS33" i="2"/>
  <c r="JR33" i="2"/>
  <c r="JQ33" i="2"/>
  <c r="JP33" i="2"/>
  <c r="JO33" i="2"/>
  <c r="JN33" i="2"/>
  <c r="JM33" i="2"/>
  <c r="JL33" i="2"/>
  <c r="JK33" i="2"/>
  <c r="JJ33" i="2"/>
  <c r="JI33" i="2"/>
  <c r="JH33" i="2"/>
  <c r="JG33" i="2"/>
  <c r="JF33" i="2"/>
  <c r="JE33" i="2"/>
  <c r="JD33" i="2"/>
  <c r="JC33" i="2"/>
  <c r="JB33" i="2"/>
  <c r="JA33" i="2"/>
  <c r="IZ33" i="2"/>
  <c r="IY33" i="2"/>
  <c r="IX33" i="2"/>
  <c r="IW33" i="2"/>
  <c r="IV33" i="2"/>
  <c r="IU33" i="2"/>
  <c r="IT33" i="2"/>
  <c r="IS33" i="2"/>
  <c r="IR33" i="2"/>
  <c r="IQ33" i="2"/>
  <c r="IP33" i="2"/>
  <c r="IO33" i="2"/>
  <c r="IN33" i="2"/>
  <c r="IM33" i="2"/>
  <c r="IL33" i="2"/>
  <c r="IK33" i="2"/>
  <c r="IJ33" i="2"/>
  <c r="II33" i="2"/>
  <c r="IH33" i="2"/>
  <c r="IG33" i="2"/>
  <c r="IF33" i="2"/>
  <c r="IE33" i="2"/>
  <c r="ID33" i="2"/>
  <c r="IC33" i="2"/>
  <c r="IB33" i="2"/>
  <c r="IA33" i="2"/>
  <c r="HZ33" i="2"/>
  <c r="HY33" i="2"/>
  <c r="HX33" i="2"/>
  <c r="HW33" i="2"/>
  <c r="HV33" i="2"/>
  <c r="HU33" i="2"/>
  <c r="HT33" i="2"/>
  <c r="HS33" i="2"/>
  <c r="HR33" i="2"/>
  <c r="HQ33" i="2"/>
  <c r="HP33" i="2"/>
  <c r="HO33" i="2"/>
  <c r="HN33" i="2"/>
  <c r="HM33" i="2"/>
  <c r="HL33" i="2"/>
  <c r="HK33" i="2"/>
  <c r="HJ33" i="2"/>
  <c r="HI33" i="2"/>
  <c r="HH33" i="2"/>
  <c r="HG33" i="2"/>
  <c r="HF33" i="2"/>
  <c r="HE33" i="2"/>
  <c r="HD33" i="2"/>
  <c r="HC33" i="2"/>
  <c r="HB33" i="2"/>
  <c r="HA33" i="2"/>
  <c r="GZ33" i="2"/>
  <c r="GY33" i="2"/>
  <c r="GX33" i="2"/>
  <c r="GW33" i="2"/>
  <c r="GV33" i="2"/>
  <c r="GU33" i="2"/>
  <c r="GT33" i="2"/>
  <c r="GS33" i="2"/>
  <c r="GR33" i="2"/>
  <c r="GQ33" i="2"/>
  <c r="GP33" i="2"/>
  <c r="GO33" i="2"/>
  <c r="GN33" i="2"/>
  <c r="GM33" i="2"/>
  <c r="GL33" i="2"/>
  <c r="GK33" i="2"/>
  <c r="GJ33" i="2"/>
  <c r="GI33" i="2"/>
  <c r="GH33" i="2"/>
  <c r="GG33" i="2"/>
  <c r="GF33" i="2"/>
  <c r="GE33" i="2"/>
  <c r="GD33" i="2"/>
  <c r="GC33" i="2"/>
  <c r="GB33" i="2"/>
  <c r="GA33" i="2"/>
  <c r="FZ33" i="2"/>
  <c r="FY33" i="2"/>
  <c r="FX33" i="2"/>
  <c r="FW33" i="2"/>
  <c r="FV33" i="2"/>
  <c r="FU33" i="2"/>
  <c r="FT33" i="2"/>
  <c r="FS33" i="2"/>
  <c r="FR33" i="2"/>
  <c r="FQ33" i="2"/>
  <c r="FP33" i="2"/>
  <c r="FO33" i="2"/>
  <c r="FN33" i="2"/>
  <c r="FM33" i="2"/>
  <c r="FL33" i="2"/>
  <c r="FK33" i="2"/>
  <c r="FJ33" i="2"/>
  <c r="FI33" i="2"/>
  <c r="FH33" i="2"/>
  <c r="FG33" i="2"/>
  <c r="FF33" i="2"/>
  <c r="FE33" i="2"/>
  <c r="FD33" i="2"/>
  <c r="FC33" i="2"/>
  <c r="FB33" i="2"/>
  <c r="FA33" i="2"/>
  <c r="EZ33" i="2"/>
  <c r="EY33" i="2"/>
  <c r="EX33" i="2"/>
  <c r="EW33" i="2"/>
  <c r="EV33" i="2"/>
  <c r="EU33" i="2"/>
  <c r="ET33" i="2"/>
  <c r="ES33" i="2"/>
  <c r="ER33" i="2"/>
  <c r="EQ33" i="2"/>
  <c r="EP33" i="2"/>
  <c r="EO33" i="2"/>
  <c r="EN33" i="2"/>
  <c r="EM33" i="2"/>
  <c r="EL33" i="2"/>
  <c r="EK33" i="2"/>
  <c r="EJ33" i="2"/>
  <c r="EI33" i="2"/>
  <c r="EH33" i="2"/>
  <c r="EG33" i="2"/>
  <c r="EF33" i="2"/>
  <c r="EE33" i="2"/>
  <c r="ED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NC32" i="2"/>
  <c r="NB32" i="2"/>
  <c r="NA32" i="2"/>
  <c r="MZ32" i="2"/>
  <c r="MY32" i="2"/>
  <c r="MX32" i="2"/>
  <c r="MW32" i="2"/>
  <c r="MV32" i="2"/>
  <c r="MU32" i="2"/>
  <c r="MT32" i="2"/>
  <c r="MS32" i="2"/>
  <c r="MR32" i="2"/>
  <c r="MQ32" i="2"/>
  <c r="MP32" i="2"/>
  <c r="MO32" i="2"/>
  <c r="MN32" i="2"/>
  <c r="MM32" i="2"/>
  <c r="ML32" i="2"/>
  <c r="MK32" i="2"/>
  <c r="MJ32" i="2"/>
  <c r="MI32" i="2"/>
  <c r="MH32" i="2"/>
  <c r="MG32" i="2"/>
  <c r="MF32" i="2"/>
  <c r="ME32" i="2"/>
  <c r="MD32" i="2"/>
  <c r="MC32" i="2"/>
  <c r="MB32" i="2"/>
  <c r="MA32" i="2"/>
  <c r="LZ32" i="2"/>
  <c r="LY32" i="2"/>
  <c r="LX32" i="2"/>
  <c r="LW32" i="2"/>
  <c r="LV32" i="2"/>
  <c r="LU32" i="2"/>
  <c r="LT32" i="2"/>
  <c r="LS32" i="2"/>
  <c r="LR32" i="2"/>
  <c r="LQ32" i="2"/>
  <c r="LP32" i="2"/>
  <c r="LO32" i="2"/>
  <c r="LN32" i="2"/>
  <c r="LM32" i="2"/>
  <c r="LL32" i="2"/>
  <c r="LK32" i="2"/>
  <c r="LJ32" i="2"/>
  <c r="LI32" i="2"/>
  <c r="LH32" i="2"/>
  <c r="LG32" i="2"/>
  <c r="LF32" i="2"/>
  <c r="LE32" i="2"/>
  <c r="LD32" i="2"/>
  <c r="LC32" i="2"/>
  <c r="LB32" i="2"/>
  <c r="LA32" i="2"/>
  <c r="KZ32" i="2"/>
  <c r="KY32" i="2"/>
  <c r="KX32" i="2"/>
  <c r="KW32" i="2"/>
  <c r="KV32" i="2"/>
  <c r="KU32" i="2"/>
  <c r="KT32" i="2"/>
  <c r="KS32" i="2"/>
  <c r="KR32" i="2"/>
  <c r="KQ32" i="2"/>
  <c r="KP32" i="2"/>
  <c r="KO32" i="2"/>
  <c r="KN32" i="2"/>
  <c r="KM32" i="2"/>
  <c r="KL32" i="2"/>
  <c r="KK32" i="2"/>
  <c r="KJ32" i="2"/>
  <c r="KI32" i="2"/>
  <c r="KH32" i="2"/>
  <c r="KG32" i="2"/>
  <c r="KF32" i="2"/>
  <c r="KE32" i="2"/>
  <c r="KD32" i="2"/>
  <c r="KC32" i="2"/>
  <c r="KB32" i="2"/>
  <c r="KA32" i="2"/>
  <c r="JZ32" i="2"/>
  <c r="JY32" i="2"/>
  <c r="JX32" i="2"/>
  <c r="JW32" i="2"/>
  <c r="JV32" i="2"/>
  <c r="JU32" i="2"/>
  <c r="JT32" i="2"/>
  <c r="JS32" i="2"/>
  <c r="JR32" i="2"/>
  <c r="JQ32" i="2"/>
  <c r="JP32" i="2"/>
  <c r="JO32" i="2"/>
  <c r="JN32" i="2"/>
  <c r="JM32" i="2"/>
  <c r="JL32" i="2"/>
  <c r="JK32" i="2"/>
  <c r="JJ32" i="2"/>
  <c r="JI32" i="2"/>
  <c r="JH32" i="2"/>
  <c r="JG32" i="2"/>
  <c r="JF32" i="2"/>
  <c r="JE32" i="2"/>
  <c r="JD32" i="2"/>
  <c r="JC32" i="2"/>
  <c r="JB32" i="2"/>
  <c r="JA32" i="2"/>
  <c r="IZ32" i="2"/>
  <c r="IY32" i="2"/>
  <c r="IX32" i="2"/>
  <c r="IW32" i="2"/>
  <c r="IV32" i="2"/>
  <c r="IU32" i="2"/>
  <c r="IT32" i="2"/>
  <c r="IS32" i="2"/>
  <c r="IR32" i="2"/>
  <c r="IQ32" i="2"/>
  <c r="IP32" i="2"/>
  <c r="IO32" i="2"/>
  <c r="IN32" i="2"/>
  <c r="IM32" i="2"/>
  <c r="IL32" i="2"/>
  <c r="IK32" i="2"/>
  <c r="IJ32" i="2"/>
  <c r="II32" i="2"/>
  <c r="IH32" i="2"/>
  <c r="IG32" i="2"/>
  <c r="IF32" i="2"/>
  <c r="IE32" i="2"/>
  <c r="ID32" i="2"/>
  <c r="IC32" i="2"/>
  <c r="IB32" i="2"/>
  <c r="IA32" i="2"/>
  <c r="HZ32" i="2"/>
  <c r="HY32" i="2"/>
  <c r="HX32" i="2"/>
  <c r="HW32" i="2"/>
  <c r="HV32" i="2"/>
  <c r="HU32" i="2"/>
  <c r="HT32" i="2"/>
  <c r="HS32" i="2"/>
  <c r="HR32" i="2"/>
  <c r="HQ32" i="2"/>
  <c r="HP32" i="2"/>
  <c r="HO32" i="2"/>
  <c r="HN32" i="2"/>
  <c r="HM32" i="2"/>
  <c r="HL32" i="2"/>
  <c r="HK32" i="2"/>
  <c r="HJ32" i="2"/>
  <c r="HI32" i="2"/>
  <c r="HH32" i="2"/>
  <c r="HG32" i="2"/>
  <c r="HF32" i="2"/>
  <c r="HE32" i="2"/>
  <c r="HD32" i="2"/>
  <c r="HC32" i="2"/>
  <c r="HB32" i="2"/>
  <c r="HA32" i="2"/>
  <c r="GZ32" i="2"/>
  <c r="GY32" i="2"/>
  <c r="GX32" i="2"/>
  <c r="GW32" i="2"/>
  <c r="GV32" i="2"/>
  <c r="GU32" i="2"/>
  <c r="GT32" i="2"/>
  <c r="GS32" i="2"/>
  <c r="GR32" i="2"/>
  <c r="GQ32" i="2"/>
  <c r="GP32" i="2"/>
  <c r="GO32" i="2"/>
  <c r="GN32" i="2"/>
  <c r="GM32" i="2"/>
  <c r="GL32" i="2"/>
  <c r="GK32" i="2"/>
  <c r="GJ32" i="2"/>
  <c r="GI32" i="2"/>
  <c r="GH32" i="2"/>
  <c r="GG32" i="2"/>
  <c r="GF32" i="2"/>
  <c r="GE32" i="2"/>
  <c r="GD32" i="2"/>
  <c r="GC32" i="2"/>
  <c r="GB32" i="2"/>
  <c r="GA32" i="2"/>
  <c r="FZ32" i="2"/>
  <c r="FY32" i="2"/>
  <c r="FX32" i="2"/>
  <c r="FW32" i="2"/>
  <c r="FV32" i="2"/>
  <c r="FU32" i="2"/>
  <c r="FT32" i="2"/>
  <c r="FS32" i="2"/>
  <c r="FR32" i="2"/>
  <c r="FQ32" i="2"/>
  <c r="FP32" i="2"/>
  <c r="FO32" i="2"/>
  <c r="FN32" i="2"/>
  <c r="FM32" i="2"/>
  <c r="FL32" i="2"/>
  <c r="FK32" i="2"/>
  <c r="FJ32" i="2"/>
  <c r="FI32" i="2"/>
  <c r="FH32" i="2"/>
  <c r="FG32" i="2"/>
  <c r="FF32" i="2"/>
  <c r="FE32" i="2"/>
  <c r="FD32" i="2"/>
  <c r="FC32" i="2"/>
  <c r="L21" i="2" s="1"/>
  <c r="FB32" i="2"/>
  <c r="FA32" i="2"/>
  <c r="EZ32" i="2"/>
  <c r="EY32" i="2"/>
  <c r="EX32" i="2"/>
  <c r="EW32" i="2"/>
  <c r="EV32" i="2"/>
  <c r="EU32" i="2"/>
  <c r="ET32" i="2"/>
  <c r="ES32" i="2"/>
  <c r="ER32" i="2"/>
  <c r="EQ32" i="2"/>
  <c r="EP32" i="2"/>
  <c r="EO32" i="2"/>
  <c r="EN32" i="2"/>
  <c r="EM32" i="2"/>
  <c r="EL32" i="2"/>
  <c r="EK32" i="2"/>
  <c r="EJ32" i="2"/>
  <c r="EI32" i="2"/>
  <c r="EH32" i="2"/>
  <c r="EG32" i="2"/>
  <c r="EF32" i="2"/>
  <c r="EE32" i="2"/>
  <c r="ED32" i="2"/>
  <c r="EC32" i="2"/>
  <c r="EB32" i="2"/>
  <c r="EA32" i="2"/>
  <c r="DZ32" i="2"/>
  <c r="DY32" i="2"/>
  <c r="DX32" i="2"/>
  <c r="DW32" i="2"/>
  <c r="DV32" i="2"/>
  <c r="DU32" i="2"/>
  <c r="DT32" i="2"/>
  <c r="DS32" i="2"/>
  <c r="DR32" i="2"/>
  <c r="DQ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R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NC31" i="2"/>
  <c r="NB31" i="2"/>
  <c r="NA31" i="2"/>
  <c r="MZ31" i="2"/>
  <c r="MY31" i="2"/>
  <c r="MX31" i="2"/>
  <c r="MW31" i="2"/>
  <c r="MV31" i="2"/>
  <c r="MU31" i="2"/>
  <c r="MT31" i="2"/>
  <c r="MS31" i="2"/>
  <c r="MR31" i="2"/>
  <c r="MQ31" i="2"/>
  <c r="MP31" i="2"/>
  <c r="MO31" i="2"/>
  <c r="MN31" i="2"/>
  <c r="MM31" i="2"/>
  <c r="ML31" i="2"/>
  <c r="MK31" i="2"/>
  <c r="MJ31" i="2"/>
  <c r="MI31" i="2"/>
  <c r="MH31" i="2"/>
  <c r="MG31" i="2"/>
  <c r="MF31" i="2"/>
  <c r="ME31" i="2"/>
  <c r="MD31" i="2"/>
  <c r="MC31" i="2"/>
  <c r="MB31" i="2"/>
  <c r="MA31" i="2"/>
  <c r="LZ31" i="2"/>
  <c r="LY31" i="2"/>
  <c r="LX31" i="2"/>
  <c r="LW31" i="2"/>
  <c r="LV31" i="2"/>
  <c r="LU31" i="2"/>
  <c r="LT31" i="2"/>
  <c r="LS31" i="2"/>
  <c r="LR31" i="2"/>
  <c r="LQ31" i="2"/>
  <c r="LP31" i="2"/>
  <c r="LO31" i="2"/>
  <c r="LN31" i="2"/>
  <c r="LM31" i="2"/>
  <c r="LL31" i="2"/>
  <c r="LK31" i="2"/>
  <c r="LJ31" i="2"/>
  <c r="LI31" i="2"/>
  <c r="LH31" i="2"/>
  <c r="LG31" i="2"/>
  <c r="LF31" i="2"/>
  <c r="LE31" i="2"/>
  <c r="LD31" i="2"/>
  <c r="LC31" i="2"/>
  <c r="LB31" i="2"/>
  <c r="LA31" i="2"/>
  <c r="KZ31" i="2"/>
  <c r="KY31" i="2"/>
  <c r="KX31" i="2"/>
  <c r="KW31" i="2"/>
  <c r="KV31" i="2"/>
  <c r="KU31" i="2"/>
  <c r="KT31" i="2"/>
  <c r="KS31" i="2"/>
  <c r="KR31" i="2"/>
  <c r="KQ31" i="2"/>
  <c r="KP31" i="2"/>
  <c r="KO31" i="2"/>
  <c r="KN31" i="2"/>
  <c r="KM31" i="2"/>
  <c r="KL31" i="2"/>
  <c r="KK31" i="2"/>
  <c r="KJ31" i="2"/>
  <c r="KI31" i="2"/>
  <c r="KH31" i="2"/>
  <c r="KG31" i="2"/>
  <c r="KF31" i="2"/>
  <c r="KE31" i="2"/>
  <c r="KD31" i="2"/>
  <c r="KC31" i="2"/>
  <c r="KB31" i="2"/>
  <c r="KA31" i="2"/>
  <c r="JZ31" i="2"/>
  <c r="JY31" i="2"/>
  <c r="JX31" i="2"/>
  <c r="JW31" i="2"/>
  <c r="JV31" i="2"/>
  <c r="JU31" i="2"/>
  <c r="JT31" i="2"/>
  <c r="JS31" i="2"/>
  <c r="JR31" i="2"/>
  <c r="JQ31" i="2"/>
  <c r="JP31" i="2"/>
  <c r="JO31" i="2"/>
  <c r="JN31" i="2"/>
  <c r="JM31" i="2"/>
  <c r="JL31" i="2"/>
  <c r="JK31" i="2"/>
  <c r="JJ31" i="2"/>
  <c r="JI31" i="2"/>
  <c r="JH31" i="2"/>
  <c r="JG31" i="2"/>
  <c r="JF31" i="2"/>
  <c r="JE31" i="2"/>
  <c r="JD31" i="2"/>
  <c r="JC31" i="2"/>
  <c r="JB31" i="2"/>
  <c r="JA31" i="2"/>
  <c r="IZ31" i="2"/>
  <c r="IY31" i="2"/>
  <c r="IX31" i="2"/>
  <c r="IW31" i="2"/>
  <c r="IV31" i="2"/>
  <c r="IU31" i="2"/>
  <c r="IT31" i="2"/>
  <c r="IS31" i="2"/>
  <c r="IR31" i="2"/>
  <c r="IQ31" i="2"/>
  <c r="IP31" i="2"/>
  <c r="IO31" i="2"/>
  <c r="IN31" i="2"/>
  <c r="IM31" i="2"/>
  <c r="IL31" i="2"/>
  <c r="IK31" i="2"/>
  <c r="IJ31" i="2"/>
  <c r="II31" i="2"/>
  <c r="IH31" i="2"/>
  <c r="IG31" i="2"/>
  <c r="IF31" i="2"/>
  <c r="IE31" i="2"/>
  <c r="ID31" i="2"/>
  <c r="IC31" i="2"/>
  <c r="IB31" i="2"/>
  <c r="IA31" i="2"/>
  <c r="HZ31" i="2"/>
  <c r="HY31" i="2"/>
  <c r="HX31" i="2"/>
  <c r="HW31" i="2"/>
  <c r="HV31" i="2"/>
  <c r="HU31" i="2"/>
  <c r="HT31" i="2"/>
  <c r="HS31" i="2"/>
  <c r="HR31" i="2"/>
  <c r="HQ31" i="2"/>
  <c r="HP31" i="2"/>
  <c r="HO31" i="2"/>
  <c r="HN31" i="2"/>
  <c r="HM31" i="2"/>
  <c r="HL31" i="2"/>
  <c r="HK31" i="2"/>
  <c r="HJ31" i="2"/>
  <c r="HI31" i="2"/>
  <c r="HH31" i="2"/>
  <c r="HG31" i="2"/>
  <c r="HF31" i="2"/>
  <c r="HE31" i="2"/>
  <c r="HD31" i="2"/>
  <c r="HC31" i="2"/>
  <c r="HB31" i="2"/>
  <c r="HA31" i="2"/>
  <c r="GZ31" i="2"/>
  <c r="GY31" i="2"/>
  <c r="GX31" i="2"/>
  <c r="GW31" i="2"/>
  <c r="GV31" i="2"/>
  <c r="GU31" i="2"/>
  <c r="GT31" i="2"/>
  <c r="GS31" i="2"/>
  <c r="GR31" i="2"/>
  <c r="GQ31" i="2"/>
  <c r="GP31" i="2"/>
  <c r="GO31" i="2"/>
  <c r="GN31" i="2"/>
  <c r="GM31" i="2"/>
  <c r="GL31" i="2"/>
  <c r="GK31" i="2"/>
  <c r="GJ31" i="2"/>
  <c r="GI31" i="2"/>
  <c r="GH31" i="2"/>
  <c r="GG31" i="2"/>
  <c r="GF31" i="2"/>
  <c r="GE31" i="2"/>
  <c r="GD31" i="2"/>
  <c r="GC31" i="2"/>
  <c r="GB31" i="2"/>
  <c r="GA31" i="2"/>
  <c r="FZ31" i="2"/>
  <c r="FY31" i="2"/>
  <c r="FX31" i="2"/>
  <c r="FW31" i="2"/>
  <c r="FV31" i="2"/>
  <c r="FU31" i="2"/>
  <c r="FT31" i="2"/>
  <c r="FS31" i="2"/>
  <c r="FR31" i="2"/>
  <c r="FQ31" i="2"/>
  <c r="FP31" i="2"/>
  <c r="FO31" i="2"/>
  <c r="FN31" i="2"/>
  <c r="FM31" i="2"/>
  <c r="FL31" i="2"/>
  <c r="FK31" i="2"/>
  <c r="FJ31" i="2"/>
  <c r="FI31" i="2"/>
  <c r="FH31" i="2"/>
  <c r="FG31" i="2"/>
  <c r="FF31" i="2"/>
  <c r="FE31" i="2"/>
  <c r="FD31" i="2"/>
  <c r="FC31" i="2"/>
  <c r="L20" i="2" s="1"/>
  <c r="FB31" i="2"/>
  <c r="FA31" i="2"/>
  <c r="EZ31" i="2"/>
  <c r="EY31" i="2"/>
  <c r="EX31" i="2"/>
  <c r="EW31" i="2"/>
  <c r="EV31" i="2"/>
  <c r="EU31" i="2"/>
  <c r="ET31" i="2"/>
  <c r="ES31" i="2"/>
  <c r="ER31" i="2"/>
  <c r="EQ31" i="2"/>
  <c r="EP31" i="2"/>
  <c r="EO31" i="2"/>
  <c r="EN31" i="2"/>
  <c r="EM31" i="2"/>
  <c r="EL31" i="2"/>
  <c r="EK31" i="2"/>
  <c r="EJ31" i="2"/>
  <c r="EI31" i="2"/>
  <c r="EH31" i="2"/>
  <c r="EG31" i="2"/>
  <c r="EF31" i="2"/>
  <c r="EE31" i="2"/>
  <c r="ED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NC30" i="2"/>
  <c r="NB30" i="2"/>
  <c r="NA30" i="2"/>
  <c r="MZ30" i="2"/>
  <c r="MY30" i="2"/>
  <c r="MX30" i="2"/>
  <c r="MW30" i="2"/>
  <c r="MV30" i="2"/>
  <c r="MU30" i="2"/>
  <c r="MT30" i="2"/>
  <c r="MS30" i="2"/>
  <c r="MR30" i="2"/>
  <c r="MQ30" i="2"/>
  <c r="MP30" i="2"/>
  <c r="MO30" i="2"/>
  <c r="MN30" i="2"/>
  <c r="MM30" i="2"/>
  <c r="ML30" i="2"/>
  <c r="MK30" i="2"/>
  <c r="MJ30" i="2"/>
  <c r="MI30" i="2"/>
  <c r="MH30" i="2"/>
  <c r="MG30" i="2"/>
  <c r="MF30" i="2"/>
  <c r="ME30" i="2"/>
  <c r="MD30" i="2"/>
  <c r="MC30" i="2"/>
  <c r="MB30" i="2"/>
  <c r="MA30" i="2"/>
  <c r="LZ30" i="2"/>
  <c r="LY30" i="2"/>
  <c r="LX30" i="2"/>
  <c r="LW30" i="2"/>
  <c r="LV30" i="2"/>
  <c r="LU30" i="2"/>
  <c r="LT30" i="2"/>
  <c r="LS30" i="2"/>
  <c r="LR30" i="2"/>
  <c r="LQ30" i="2"/>
  <c r="LP30" i="2"/>
  <c r="LO30" i="2"/>
  <c r="LN30" i="2"/>
  <c r="LM30" i="2"/>
  <c r="LL30" i="2"/>
  <c r="LK30" i="2"/>
  <c r="LJ30" i="2"/>
  <c r="LI30" i="2"/>
  <c r="LH30" i="2"/>
  <c r="LG30" i="2"/>
  <c r="LF30" i="2"/>
  <c r="LE30" i="2"/>
  <c r="LD30" i="2"/>
  <c r="LC30" i="2"/>
  <c r="LB30" i="2"/>
  <c r="LA30" i="2"/>
  <c r="KZ30" i="2"/>
  <c r="KY30" i="2"/>
  <c r="KX30" i="2"/>
  <c r="KW30" i="2"/>
  <c r="KV30" i="2"/>
  <c r="KU30" i="2"/>
  <c r="KT30" i="2"/>
  <c r="KS30" i="2"/>
  <c r="KR30" i="2"/>
  <c r="KQ30" i="2"/>
  <c r="KP30" i="2"/>
  <c r="KO30" i="2"/>
  <c r="KN30" i="2"/>
  <c r="KM30" i="2"/>
  <c r="KL30" i="2"/>
  <c r="KK30" i="2"/>
  <c r="KJ30" i="2"/>
  <c r="KI30" i="2"/>
  <c r="KH30" i="2"/>
  <c r="KG30" i="2"/>
  <c r="KF30" i="2"/>
  <c r="KE30" i="2"/>
  <c r="KD30" i="2"/>
  <c r="KC30" i="2"/>
  <c r="KB30" i="2"/>
  <c r="KA30" i="2"/>
  <c r="JZ30" i="2"/>
  <c r="JY30" i="2"/>
  <c r="JX30" i="2"/>
  <c r="JW30" i="2"/>
  <c r="JV30" i="2"/>
  <c r="JU30" i="2"/>
  <c r="JT30" i="2"/>
  <c r="JS30" i="2"/>
  <c r="JR30" i="2"/>
  <c r="JQ30" i="2"/>
  <c r="JP30" i="2"/>
  <c r="JO30" i="2"/>
  <c r="JN30" i="2"/>
  <c r="JM30" i="2"/>
  <c r="JL30" i="2"/>
  <c r="JK30" i="2"/>
  <c r="JJ30" i="2"/>
  <c r="JI30" i="2"/>
  <c r="JH30" i="2"/>
  <c r="JG30" i="2"/>
  <c r="JF30" i="2"/>
  <c r="JE30" i="2"/>
  <c r="JD30" i="2"/>
  <c r="JC30" i="2"/>
  <c r="JB30" i="2"/>
  <c r="JA30" i="2"/>
  <c r="IZ30" i="2"/>
  <c r="IY30" i="2"/>
  <c r="IX30" i="2"/>
  <c r="IW30" i="2"/>
  <c r="IV30" i="2"/>
  <c r="IU30" i="2"/>
  <c r="IT30" i="2"/>
  <c r="IS30" i="2"/>
  <c r="IR30" i="2"/>
  <c r="IQ30" i="2"/>
  <c r="IP30" i="2"/>
  <c r="IO30" i="2"/>
  <c r="IN30" i="2"/>
  <c r="IM30" i="2"/>
  <c r="IL30" i="2"/>
  <c r="IK30" i="2"/>
  <c r="IJ30" i="2"/>
  <c r="II30" i="2"/>
  <c r="IH30" i="2"/>
  <c r="IG30" i="2"/>
  <c r="IF30" i="2"/>
  <c r="IE30" i="2"/>
  <c r="ID30" i="2"/>
  <c r="IC30" i="2"/>
  <c r="IB30" i="2"/>
  <c r="IA30" i="2"/>
  <c r="HZ30" i="2"/>
  <c r="HY30" i="2"/>
  <c r="HX30" i="2"/>
  <c r="HW30" i="2"/>
  <c r="HV30" i="2"/>
  <c r="HU30" i="2"/>
  <c r="HT30" i="2"/>
  <c r="HS30" i="2"/>
  <c r="HR30" i="2"/>
  <c r="HQ30" i="2"/>
  <c r="HP30" i="2"/>
  <c r="HO30" i="2"/>
  <c r="HN30" i="2"/>
  <c r="HM30" i="2"/>
  <c r="HL30" i="2"/>
  <c r="HK30" i="2"/>
  <c r="HJ30" i="2"/>
  <c r="HI30" i="2"/>
  <c r="HH30" i="2"/>
  <c r="HG30" i="2"/>
  <c r="HF30" i="2"/>
  <c r="HE30" i="2"/>
  <c r="HD30" i="2"/>
  <c r="HC30" i="2"/>
  <c r="HB30" i="2"/>
  <c r="HA30" i="2"/>
  <c r="GZ30" i="2"/>
  <c r="GY30" i="2"/>
  <c r="GX30" i="2"/>
  <c r="GW30" i="2"/>
  <c r="GV30" i="2"/>
  <c r="GU30" i="2"/>
  <c r="GT30" i="2"/>
  <c r="GS30" i="2"/>
  <c r="GR30" i="2"/>
  <c r="GQ30" i="2"/>
  <c r="GP30" i="2"/>
  <c r="GO30" i="2"/>
  <c r="GN30" i="2"/>
  <c r="GM30" i="2"/>
  <c r="GL30" i="2"/>
  <c r="GK30" i="2"/>
  <c r="GJ30" i="2"/>
  <c r="GI30" i="2"/>
  <c r="GH30" i="2"/>
  <c r="GG30" i="2"/>
  <c r="GF30" i="2"/>
  <c r="GE30" i="2"/>
  <c r="GD30" i="2"/>
  <c r="GC30" i="2"/>
  <c r="GB30" i="2"/>
  <c r="GA30" i="2"/>
  <c r="FZ30" i="2"/>
  <c r="FY30" i="2"/>
  <c r="FX30" i="2"/>
  <c r="FW30" i="2"/>
  <c r="FV30" i="2"/>
  <c r="FU30" i="2"/>
  <c r="FT30" i="2"/>
  <c r="FS30" i="2"/>
  <c r="FR30" i="2"/>
  <c r="FQ30" i="2"/>
  <c r="FP30" i="2"/>
  <c r="FO30" i="2"/>
  <c r="FN30" i="2"/>
  <c r="FM30" i="2"/>
  <c r="FL30" i="2"/>
  <c r="FK30" i="2"/>
  <c r="FJ30" i="2"/>
  <c r="FI30" i="2"/>
  <c r="FH30" i="2"/>
  <c r="FG30" i="2"/>
  <c r="FF30" i="2"/>
  <c r="FE30" i="2"/>
  <c r="FD30" i="2"/>
  <c r="FC30" i="2"/>
  <c r="L19" i="2" s="1"/>
  <c r="FB30" i="2"/>
  <c r="FA30" i="2"/>
  <c r="EZ30" i="2"/>
  <c r="EY30" i="2"/>
  <c r="EX30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L18" i="2" s="1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NC28" i="2"/>
  <c r="NB28" i="2"/>
  <c r="NA28" i="2"/>
  <c r="MZ28" i="2"/>
  <c r="MY28" i="2"/>
  <c r="MX28" i="2"/>
  <c r="MW28" i="2"/>
  <c r="MV28" i="2"/>
  <c r="MU28" i="2"/>
  <c r="MT28" i="2"/>
  <c r="MS28" i="2"/>
  <c r="MR28" i="2"/>
  <c r="MQ28" i="2"/>
  <c r="MP28" i="2"/>
  <c r="MO28" i="2"/>
  <c r="MN28" i="2"/>
  <c r="MM28" i="2"/>
  <c r="ML28" i="2"/>
  <c r="MK28" i="2"/>
  <c r="MJ28" i="2"/>
  <c r="MI28" i="2"/>
  <c r="MH28" i="2"/>
  <c r="MG28" i="2"/>
  <c r="MF28" i="2"/>
  <c r="ME28" i="2"/>
  <c r="MD28" i="2"/>
  <c r="MC28" i="2"/>
  <c r="MB28" i="2"/>
  <c r="MA28" i="2"/>
  <c r="LZ28" i="2"/>
  <c r="LY28" i="2"/>
  <c r="LX28" i="2"/>
  <c r="LW28" i="2"/>
  <c r="LV28" i="2"/>
  <c r="LU28" i="2"/>
  <c r="LT28" i="2"/>
  <c r="LS28" i="2"/>
  <c r="LR28" i="2"/>
  <c r="LQ28" i="2"/>
  <c r="LP28" i="2"/>
  <c r="LO28" i="2"/>
  <c r="LN28" i="2"/>
  <c r="LM28" i="2"/>
  <c r="LL28" i="2"/>
  <c r="LK28" i="2"/>
  <c r="LJ28" i="2"/>
  <c r="LI28" i="2"/>
  <c r="LH28" i="2"/>
  <c r="LG28" i="2"/>
  <c r="LF28" i="2"/>
  <c r="LE28" i="2"/>
  <c r="LD28" i="2"/>
  <c r="LC28" i="2"/>
  <c r="LB28" i="2"/>
  <c r="LA28" i="2"/>
  <c r="KZ28" i="2"/>
  <c r="KY28" i="2"/>
  <c r="KX28" i="2"/>
  <c r="KW28" i="2"/>
  <c r="KV28" i="2"/>
  <c r="KU28" i="2"/>
  <c r="KT28" i="2"/>
  <c r="KS28" i="2"/>
  <c r="KR28" i="2"/>
  <c r="KQ28" i="2"/>
  <c r="KP28" i="2"/>
  <c r="KO28" i="2"/>
  <c r="KN28" i="2"/>
  <c r="KM28" i="2"/>
  <c r="KL28" i="2"/>
  <c r="KK28" i="2"/>
  <c r="KJ28" i="2"/>
  <c r="KI28" i="2"/>
  <c r="KH28" i="2"/>
  <c r="KG28" i="2"/>
  <c r="KF28" i="2"/>
  <c r="KE28" i="2"/>
  <c r="KD28" i="2"/>
  <c r="KC28" i="2"/>
  <c r="KB28" i="2"/>
  <c r="KA28" i="2"/>
  <c r="JZ28" i="2"/>
  <c r="JY28" i="2"/>
  <c r="JX28" i="2"/>
  <c r="JW28" i="2"/>
  <c r="JV28" i="2"/>
  <c r="JU28" i="2"/>
  <c r="JT28" i="2"/>
  <c r="JS28" i="2"/>
  <c r="JR28" i="2"/>
  <c r="JQ28" i="2"/>
  <c r="JP28" i="2"/>
  <c r="JO28" i="2"/>
  <c r="JN28" i="2"/>
  <c r="JM28" i="2"/>
  <c r="JL28" i="2"/>
  <c r="JK28" i="2"/>
  <c r="JJ28" i="2"/>
  <c r="JI28" i="2"/>
  <c r="JH28" i="2"/>
  <c r="JG28" i="2"/>
  <c r="JF28" i="2"/>
  <c r="JE28" i="2"/>
  <c r="JD28" i="2"/>
  <c r="JC28" i="2"/>
  <c r="JB28" i="2"/>
  <c r="JA28" i="2"/>
  <c r="IZ28" i="2"/>
  <c r="IY28" i="2"/>
  <c r="IX28" i="2"/>
  <c r="IW28" i="2"/>
  <c r="IV28" i="2"/>
  <c r="IU28" i="2"/>
  <c r="IT28" i="2"/>
  <c r="IS28" i="2"/>
  <c r="IR28" i="2"/>
  <c r="IQ28" i="2"/>
  <c r="IP28" i="2"/>
  <c r="IO28" i="2"/>
  <c r="IN28" i="2"/>
  <c r="IM28" i="2"/>
  <c r="IL28" i="2"/>
  <c r="IK28" i="2"/>
  <c r="IJ28" i="2"/>
  <c r="II28" i="2"/>
  <c r="IH28" i="2"/>
  <c r="IG28" i="2"/>
  <c r="IF28" i="2"/>
  <c r="IE28" i="2"/>
  <c r="ID28" i="2"/>
  <c r="IC28" i="2"/>
  <c r="IB28" i="2"/>
  <c r="IA28" i="2"/>
  <c r="HZ28" i="2"/>
  <c r="HY28" i="2"/>
  <c r="HX28" i="2"/>
  <c r="HW28" i="2"/>
  <c r="HV28" i="2"/>
  <c r="HU28" i="2"/>
  <c r="HT28" i="2"/>
  <c r="HS28" i="2"/>
  <c r="HR28" i="2"/>
  <c r="HQ28" i="2"/>
  <c r="HP28" i="2"/>
  <c r="HO28" i="2"/>
  <c r="HN28" i="2"/>
  <c r="HM28" i="2"/>
  <c r="HL28" i="2"/>
  <c r="HK28" i="2"/>
  <c r="HJ28" i="2"/>
  <c r="HI28" i="2"/>
  <c r="HH28" i="2"/>
  <c r="HG28" i="2"/>
  <c r="HF28" i="2"/>
  <c r="HE28" i="2"/>
  <c r="HD28" i="2"/>
  <c r="HC28" i="2"/>
  <c r="HB28" i="2"/>
  <c r="HA28" i="2"/>
  <c r="GZ28" i="2"/>
  <c r="GY28" i="2"/>
  <c r="GX28" i="2"/>
  <c r="GW28" i="2"/>
  <c r="GV28" i="2"/>
  <c r="GU28" i="2"/>
  <c r="GT28" i="2"/>
  <c r="GS28" i="2"/>
  <c r="GR28" i="2"/>
  <c r="GQ28" i="2"/>
  <c r="GP28" i="2"/>
  <c r="GO28" i="2"/>
  <c r="GN28" i="2"/>
  <c r="GM28" i="2"/>
  <c r="GL28" i="2"/>
  <c r="GK28" i="2"/>
  <c r="GJ28" i="2"/>
  <c r="GI28" i="2"/>
  <c r="GH28" i="2"/>
  <c r="GG28" i="2"/>
  <c r="GF28" i="2"/>
  <c r="GE28" i="2"/>
  <c r="GD28" i="2"/>
  <c r="GC28" i="2"/>
  <c r="GB28" i="2"/>
  <c r="GA28" i="2"/>
  <c r="FZ28" i="2"/>
  <c r="FY28" i="2"/>
  <c r="FX28" i="2"/>
  <c r="FW28" i="2"/>
  <c r="FV28" i="2"/>
  <c r="FU28" i="2"/>
  <c r="FT28" i="2"/>
  <c r="FS28" i="2"/>
  <c r="FR28" i="2"/>
  <c r="FQ28" i="2"/>
  <c r="FP28" i="2"/>
  <c r="FO28" i="2"/>
  <c r="FN28" i="2"/>
  <c r="FM28" i="2"/>
  <c r="FL28" i="2"/>
  <c r="FK28" i="2"/>
  <c r="FJ28" i="2"/>
  <c r="FI28" i="2"/>
  <c r="FH28" i="2"/>
  <c r="FG28" i="2"/>
  <c r="FF28" i="2"/>
  <c r="FE28" i="2"/>
  <c r="FD28" i="2"/>
  <c r="FC28" i="2"/>
  <c r="L17" i="2" s="1"/>
  <c r="FB28" i="2"/>
  <c r="FA28" i="2"/>
  <c r="EZ28" i="2"/>
  <c r="EY28" i="2"/>
  <c r="EX28" i="2"/>
  <c r="EW28" i="2"/>
  <c r="EV28" i="2"/>
  <c r="EU28" i="2"/>
  <c r="ET28" i="2"/>
  <c r="ES28" i="2"/>
  <c r="ER28" i="2"/>
  <c r="EQ28" i="2"/>
  <c r="EP28" i="2"/>
  <c r="EO28" i="2"/>
  <c r="EN28" i="2"/>
  <c r="EM28" i="2"/>
  <c r="EL28" i="2"/>
  <c r="EK28" i="2"/>
  <c r="EJ28" i="2"/>
  <c r="EI28" i="2"/>
  <c r="EH28" i="2"/>
  <c r="EG28" i="2"/>
  <c r="EF28" i="2"/>
  <c r="EE28" i="2"/>
  <c r="ED28" i="2"/>
  <c r="EC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NC27" i="2"/>
  <c r="NB27" i="2"/>
  <c r="NA27" i="2"/>
  <c r="MZ27" i="2"/>
  <c r="MY27" i="2"/>
  <c r="MX27" i="2"/>
  <c r="MW27" i="2"/>
  <c r="MV27" i="2"/>
  <c r="MU27" i="2"/>
  <c r="MT27" i="2"/>
  <c r="MS27" i="2"/>
  <c r="MR27" i="2"/>
  <c r="MQ27" i="2"/>
  <c r="MP27" i="2"/>
  <c r="MO27" i="2"/>
  <c r="MN27" i="2"/>
  <c r="MM27" i="2"/>
  <c r="ML27" i="2"/>
  <c r="MK27" i="2"/>
  <c r="MJ27" i="2"/>
  <c r="MI27" i="2"/>
  <c r="MH27" i="2"/>
  <c r="MG27" i="2"/>
  <c r="MF27" i="2"/>
  <c r="ME27" i="2"/>
  <c r="MD27" i="2"/>
  <c r="MC27" i="2"/>
  <c r="MB27" i="2"/>
  <c r="MA27" i="2"/>
  <c r="LZ27" i="2"/>
  <c r="LY27" i="2"/>
  <c r="LX27" i="2"/>
  <c r="LW27" i="2"/>
  <c r="LV27" i="2"/>
  <c r="LU27" i="2"/>
  <c r="LT27" i="2"/>
  <c r="LS27" i="2"/>
  <c r="LR27" i="2"/>
  <c r="LQ27" i="2"/>
  <c r="LP27" i="2"/>
  <c r="LO27" i="2"/>
  <c r="LN27" i="2"/>
  <c r="LM27" i="2"/>
  <c r="LL27" i="2"/>
  <c r="LK27" i="2"/>
  <c r="LJ27" i="2"/>
  <c r="LI27" i="2"/>
  <c r="LH27" i="2"/>
  <c r="LG27" i="2"/>
  <c r="LF27" i="2"/>
  <c r="LE27" i="2"/>
  <c r="LD27" i="2"/>
  <c r="LC27" i="2"/>
  <c r="LB27" i="2"/>
  <c r="LA27" i="2"/>
  <c r="KZ27" i="2"/>
  <c r="KY27" i="2"/>
  <c r="KX27" i="2"/>
  <c r="KW27" i="2"/>
  <c r="KV27" i="2"/>
  <c r="KU27" i="2"/>
  <c r="KT27" i="2"/>
  <c r="KS27" i="2"/>
  <c r="KR27" i="2"/>
  <c r="KQ27" i="2"/>
  <c r="KP27" i="2"/>
  <c r="KO27" i="2"/>
  <c r="KN27" i="2"/>
  <c r="KM27" i="2"/>
  <c r="KL27" i="2"/>
  <c r="KK27" i="2"/>
  <c r="KJ27" i="2"/>
  <c r="KI27" i="2"/>
  <c r="KH27" i="2"/>
  <c r="KG27" i="2"/>
  <c r="KF27" i="2"/>
  <c r="KE27" i="2"/>
  <c r="KD27" i="2"/>
  <c r="KC27" i="2"/>
  <c r="KB27" i="2"/>
  <c r="KA27" i="2"/>
  <c r="JZ27" i="2"/>
  <c r="JY27" i="2"/>
  <c r="JX27" i="2"/>
  <c r="JW27" i="2"/>
  <c r="JV27" i="2"/>
  <c r="JU27" i="2"/>
  <c r="JT27" i="2"/>
  <c r="JS27" i="2"/>
  <c r="JR27" i="2"/>
  <c r="JQ27" i="2"/>
  <c r="JP27" i="2"/>
  <c r="JO27" i="2"/>
  <c r="JN27" i="2"/>
  <c r="JM27" i="2"/>
  <c r="JL27" i="2"/>
  <c r="JK27" i="2"/>
  <c r="JJ27" i="2"/>
  <c r="JI27" i="2"/>
  <c r="JH27" i="2"/>
  <c r="JG27" i="2"/>
  <c r="JF27" i="2"/>
  <c r="JE27" i="2"/>
  <c r="JD27" i="2"/>
  <c r="JC27" i="2"/>
  <c r="JB27" i="2"/>
  <c r="JA27" i="2"/>
  <c r="IZ27" i="2"/>
  <c r="IY27" i="2"/>
  <c r="IX27" i="2"/>
  <c r="IW27" i="2"/>
  <c r="IV27" i="2"/>
  <c r="IU27" i="2"/>
  <c r="IT27" i="2"/>
  <c r="IS27" i="2"/>
  <c r="IR27" i="2"/>
  <c r="IQ27" i="2"/>
  <c r="IP27" i="2"/>
  <c r="IO27" i="2"/>
  <c r="IN27" i="2"/>
  <c r="IM27" i="2"/>
  <c r="IL27" i="2"/>
  <c r="IK27" i="2"/>
  <c r="IJ27" i="2"/>
  <c r="II27" i="2"/>
  <c r="IH27" i="2"/>
  <c r="IG27" i="2"/>
  <c r="IF27" i="2"/>
  <c r="IE27" i="2"/>
  <c r="ID27" i="2"/>
  <c r="IC27" i="2"/>
  <c r="IB27" i="2"/>
  <c r="IA27" i="2"/>
  <c r="HZ27" i="2"/>
  <c r="HY27" i="2"/>
  <c r="HX27" i="2"/>
  <c r="HW27" i="2"/>
  <c r="HV27" i="2"/>
  <c r="HU27" i="2"/>
  <c r="HT27" i="2"/>
  <c r="HS27" i="2"/>
  <c r="HR27" i="2"/>
  <c r="HQ27" i="2"/>
  <c r="HP27" i="2"/>
  <c r="HO27" i="2"/>
  <c r="HN27" i="2"/>
  <c r="HM27" i="2"/>
  <c r="HL27" i="2"/>
  <c r="HK27" i="2"/>
  <c r="HJ27" i="2"/>
  <c r="HI27" i="2"/>
  <c r="HH27" i="2"/>
  <c r="HG27" i="2"/>
  <c r="HF27" i="2"/>
  <c r="HE27" i="2"/>
  <c r="HD27" i="2"/>
  <c r="HC27" i="2"/>
  <c r="HB27" i="2"/>
  <c r="HA27" i="2"/>
  <c r="GZ27" i="2"/>
  <c r="GY27" i="2"/>
  <c r="GX27" i="2"/>
  <c r="GW27" i="2"/>
  <c r="GV27" i="2"/>
  <c r="GU27" i="2"/>
  <c r="GT27" i="2"/>
  <c r="GS27" i="2"/>
  <c r="GR27" i="2"/>
  <c r="GQ27" i="2"/>
  <c r="GP27" i="2"/>
  <c r="GO27" i="2"/>
  <c r="GN27" i="2"/>
  <c r="GM27" i="2"/>
  <c r="GL27" i="2"/>
  <c r="GK27" i="2"/>
  <c r="GJ27" i="2"/>
  <c r="GI27" i="2"/>
  <c r="GH27" i="2"/>
  <c r="GG27" i="2"/>
  <c r="GF27" i="2"/>
  <c r="GE27" i="2"/>
  <c r="GD27" i="2"/>
  <c r="GC27" i="2"/>
  <c r="GB27" i="2"/>
  <c r="GA27" i="2"/>
  <c r="FZ27" i="2"/>
  <c r="FY27" i="2"/>
  <c r="FX27" i="2"/>
  <c r="FW27" i="2"/>
  <c r="FV27" i="2"/>
  <c r="FU27" i="2"/>
  <c r="FT27" i="2"/>
  <c r="FS27" i="2"/>
  <c r="FR27" i="2"/>
  <c r="FQ27" i="2"/>
  <c r="FP27" i="2"/>
  <c r="FO27" i="2"/>
  <c r="FN27" i="2"/>
  <c r="FM27" i="2"/>
  <c r="FL27" i="2"/>
  <c r="FK27" i="2"/>
  <c r="FJ27" i="2"/>
  <c r="FI27" i="2"/>
  <c r="FH27" i="2"/>
  <c r="FG27" i="2"/>
  <c r="FF27" i="2"/>
  <c r="FE27" i="2"/>
  <c r="FD27" i="2"/>
  <c r="FC27" i="2"/>
  <c r="L16" i="2" s="1"/>
  <c r="FB27" i="2"/>
  <c r="FA27" i="2"/>
  <c r="EZ27" i="2"/>
  <c r="EY27" i="2"/>
  <c r="EX27" i="2"/>
  <c r="EW27" i="2"/>
  <c r="EV27" i="2"/>
  <c r="EU27" i="2"/>
  <c r="ET27" i="2"/>
  <c r="ES27" i="2"/>
  <c r="ER27" i="2"/>
  <c r="EQ27" i="2"/>
  <c r="EP27" i="2"/>
  <c r="EO27" i="2"/>
  <c r="EN27" i="2"/>
  <c r="EM27" i="2"/>
  <c r="EL27" i="2"/>
  <c r="EK27" i="2"/>
  <c r="EJ27" i="2"/>
  <c r="EI27" i="2"/>
  <c r="EH27" i="2"/>
  <c r="EG27" i="2"/>
  <c r="EF27" i="2"/>
  <c r="EE27" i="2"/>
  <c r="ED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G19" i="2" l="1"/>
  <c r="G20" i="2"/>
  <c r="G21" i="2"/>
  <c r="G22" i="2"/>
  <c r="G16" i="2"/>
  <c r="G17" i="2"/>
  <c r="G18" i="2"/>
  <c r="H15" i="2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NO5" i="1"/>
  <c r="NO6" i="1"/>
  <c r="NO7" i="1"/>
  <c r="NO8" i="1"/>
  <c r="NO9" i="1"/>
  <c r="NO10" i="1"/>
  <c r="NO11" i="1"/>
  <c r="NO12" i="1"/>
  <c r="NO13" i="1"/>
  <c r="NO14" i="1"/>
  <c r="NO15" i="1"/>
  <c r="NO16" i="1"/>
  <c r="NO17" i="1"/>
  <c r="NO18" i="1"/>
  <c r="NO19" i="1"/>
  <c r="NO20" i="1"/>
  <c r="NO21" i="1"/>
  <c r="NO22" i="1"/>
  <c r="NO23" i="1"/>
  <c r="NO24" i="1"/>
  <c r="NO25" i="1"/>
  <c r="NO26" i="1"/>
  <c r="NO27" i="1"/>
  <c r="NO28" i="1"/>
  <c r="NO29" i="1"/>
  <c r="NO30" i="1"/>
  <c r="NO31" i="1"/>
  <c r="NO32" i="1"/>
  <c r="NO33" i="1"/>
  <c r="NO34" i="1"/>
  <c r="NO35" i="1"/>
  <c r="NO36" i="1"/>
  <c r="NO37" i="1"/>
  <c r="NO38" i="1"/>
  <c r="NO39" i="1"/>
  <c r="NO40" i="1"/>
  <c r="NO41" i="1"/>
  <c r="NO42" i="1"/>
  <c r="NO43" i="1"/>
  <c r="NO44" i="1"/>
  <c r="NO45" i="1"/>
  <c r="NO46" i="1"/>
  <c r="NO47" i="1"/>
  <c r="NO48" i="1"/>
  <c r="NO49" i="1"/>
  <c r="NO50" i="1"/>
  <c r="NO51" i="1"/>
  <c r="NO52" i="1"/>
  <c r="NO53" i="1"/>
  <c r="NO54" i="1"/>
  <c r="NO55" i="1"/>
  <c r="NO56" i="1"/>
  <c r="NO57" i="1"/>
  <c r="NO58" i="1"/>
  <c r="NO59" i="1"/>
  <c r="NO60" i="1"/>
  <c r="NO61" i="1"/>
  <c r="NO62" i="1"/>
  <c r="NO63" i="1"/>
  <c r="NO64" i="1"/>
  <c r="NO65" i="1"/>
  <c r="NO66" i="1"/>
  <c r="NO67" i="1"/>
  <c r="NO68" i="1"/>
  <c r="NO69" i="1"/>
  <c r="NO70" i="1"/>
  <c r="NO71" i="1"/>
  <c r="NO72" i="1"/>
  <c r="NO73" i="1"/>
  <c r="NO74" i="1"/>
  <c r="NO75" i="1"/>
  <c r="NO76" i="1"/>
  <c r="NO77" i="1"/>
  <c r="NO78" i="1"/>
  <c r="NO79" i="1"/>
  <c r="NO80" i="1"/>
  <c r="NO81" i="1"/>
  <c r="NO82" i="1"/>
  <c r="NO83" i="1"/>
  <c r="NO84" i="1"/>
  <c r="NO85" i="1"/>
  <c r="NO86" i="1"/>
  <c r="NO87" i="1"/>
  <c r="NO88" i="1"/>
  <c r="NO89" i="1"/>
  <c r="NO90" i="1"/>
  <c r="NO91" i="1"/>
  <c r="NO92" i="1"/>
  <c r="NO93" i="1"/>
  <c r="NO94" i="1"/>
  <c r="NO95" i="1"/>
  <c r="NO96" i="1"/>
  <c r="NO97" i="1"/>
  <c r="NO98" i="1"/>
  <c r="NO99" i="1"/>
  <c r="NO100" i="1"/>
  <c r="NO101" i="1"/>
  <c r="NO102" i="1"/>
  <c r="NO103" i="1"/>
  <c r="NO104" i="1"/>
  <c r="NO105" i="1"/>
  <c r="NO106" i="1"/>
  <c r="NO107" i="1"/>
  <c r="NO108" i="1"/>
  <c r="NO109" i="1"/>
  <c r="NO110" i="1"/>
  <c r="NO111" i="1"/>
  <c r="NO112" i="1"/>
  <c r="NO113" i="1"/>
  <c r="NO114" i="1"/>
  <c r="NO115" i="1"/>
  <c r="NO116" i="1"/>
  <c r="NO117" i="1"/>
  <c r="NO118" i="1"/>
  <c r="NO119" i="1"/>
  <c r="NO120" i="1"/>
  <c r="NO121" i="1"/>
  <c r="NO122" i="1"/>
  <c r="NO123" i="1"/>
  <c r="NO124" i="1"/>
  <c r="NO125" i="1"/>
  <c r="NO126" i="1"/>
  <c r="NO127" i="1"/>
  <c r="NO128" i="1"/>
  <c r="NO129" i="1"/>
  <c r="NO130" i="1"/>
  <c r="NO131" i="1"/>
  <c r="NO132" i="1"/>
  <c r="NO133" i="1"/>
  <c r="NO134" i="1"/>
  <c r="NO135" i="1"/>
  <c r="NO136" i="1"/>
  <c r="NO137" i="1"/>
  <c r="NO138" i="1"/>
  <c r="NO139" i="1"/>
  <c r="NO140" i="1"/>
  <c r="NO141" i="1"/>
  <c r="NO142" i="1"/>
  <c r="NO143" i="1"/>
  <c r="NO144" i="1"/>
  <c r="NO145" i="1"/>
  <c r="NO146" i="1"/>
  <c r="NO147" i="1"/>
  <c r="NO148" i="1"/>
  <c r="NO149" i="1"/>
  <c r="NO150" i="1"/>
  <c r="NO151" i="1"/>
  <c r="NO152" i="1"/>
  <c r="NO153" i="1"/>
  <c r="NO154" i="1"/>
  <c r="NO155" i="1"/>
  <c r="NO156" i="1"/>
  <c r="NO157" i="1"/>
  <c r="NO158" i="1"/>
  <c r="NO159" i="1"/>
  <c r="NO160" i="1"/>
  <c r="NO161" i="1"/>
  <c r="NO162" i="1"/>
  <c r="NO163" i="1"/>
  <c r="NO164" i="1"/>
  <c r="NO165" i="1"/>
  <c r="NO166" i="1"/>
  <c r="NO167" i="1"/>
  <c r="NO168" i="1"/>
  <c r="NO169" i="1"/>
  <c r="NO170" i="1"/>
  <c r="NO171" i="1"/>
  <c r="NO172" i="1"/>
  <c r="NO173" i="1"/>
  <c r="NO174" i="1"/>
  <c r="NO175" i="1"/>
  <c r="NO176" i="1"/>
  <c r="NO177" i="1"/>
  <c r="NO178" i="1"/>
  <c r="NO179" i="1"/>
  <c r="NO180" i="1"/>
  <c r="NO181" i="1"/>
  <c r="NO182" i="1"/>
  <c r="NO183" i="1"/>
  <c r="NO184" i="1"/>
  <c r="NO185" i="1"/>
  <c r="NO186" i="1"/>
  <c r="NO187" i="1"/>
  <c r="NO188" i="1"/>
  <c r="NO189" i="1"/>
  <c r="NO190" i="1"/>
  <c r="NO191" i="1"/>
  <c r="NO192" i="1"/>
  <c r="NO193" i="1"/>
  <c r="NO194" i="1"/>
  <c r="NO195" i="1"/>
  <c r="NO196" i="1"/>
  <c r="NO197" i="1"/>
  <c r="NO198" i="1"/>
  <c r="NO199" i="1"/>
  <c r="NO200" i="1"/>
  <c r="NO201" i="1"/>
  <c r="NO202" i="1"/>
  <c r="NO203" i="1"/>
  <c r="NO204" i="1"/>
  <c r="NO205" i="1"/>
  <c r="NO206" i="1"/>
  <c r="NO207" i="1"/>
  <c r="NO208" i="1"/>
  <c r="NO209" i="1"/>
  <c r="NO210" i="1"/>
  <c r="NO211" i="1"/>
  <c r="NO212" i="1"/>
  <c r="NO213" i="1"/>
  <c r="NO214" i="1"/>
  <c r="NO215" i="1"/>
  <c r="NO216" i="1"/>
  <c r="NO217" i="1"/>
  <c r="NO218" i="1"/>
  <c r="NO219" i="1"/>
  <c r="NO220" i="1"/>
  <c r="NO221" i="1"/>
  <c r="NO222" i="1"/>
  <c r="NO223" i="1"/>
  <c r="NO224" i="1"/>
  <c r="NO225" i="1"/>
  <c r="NO226" i="1"/>
  <c r="NO227" i="1"/>
  <c r="NO228" i="1"/>
  <c r="NO229" i="1"/>
  <c r="NO230" i="1"/>
  <c r="NO231" i="1"/>
  <c r="NO232" i="1"/>
  <c r="NO233" i="1"/>
  <c r="NO234" i="1"/>
  <c r="NO235" i="1"/>
  <c r="NO236" i="1"/>
  <c r="NO237" i="1"/>
  <c r="NO238" i="1"/>
  <c r="NO239" i="1"/>
  <c r="NO240" i="1"/>
  <c r="NO241" i="1"/>
  <c r="NO242" i="1"/>
  <c r="NO243" i="1"/>
  <c r="NO244" i="1"/>
  <c r="NO245" i="1"/>
  <c r="NO246" i="1"/>
  <c r="NO247" i="1"/>
  <c r="NO248" i="1"/>
  <c r="NO249" i="1"/>
  <c r="NO250" i="1"/>
  <c r="NO251" i="1"/>
  <c r="NO252" i="1"/>
  <c r="NO253" i="1"/>
  <c r="NO254" i="1"/>
  <c r="NO255" i="1"/>
  <c r="NO256" i="1"/>
  <c r="NO257" i="1"/>
  <c r="NO258" i="1"/>
  <c r="NO259" i="1"/>
  <c r="NO260" i="1"/>
  <c r="NO261" i="1"/>
  <c r="NO262" i="1"/>
  <c r="NO263" i="1"/>
  <c r="NO264" i="1"/>
  <c r="NO265" i="1"/>
  <c r="NO266" i="1"/>
  <c r="NO267" i="1"/>
  <c r="NO268" i="1"/>
  <c r="NO269" i="1"/>
  <c r="NO270" i="1"/>
  <c r="NO271" i="1"/>
  <c r="NO272" i="1"/>
  <c r="NO273" i="1"/>
  <c r="NO274" i="1"/>
  <c r="NO275" i="1"/>
  <c r="NO276" i="1"/>
  <c r="NO277" i="1"/>
  <c r="NO278" i="1"/>
  <c r="NO279" i="1"/>
  <c r="NO280" i="1"/>
  <c r="NO281" i="1"/>
  <c r="NO282" i="1"/>
  <c r="NO283" i="1"/>
  <c r="NO284" i="1"/>
  <c r="NO285" i="1"/>
  <c r="NO286" i="1"/>
  <c r="NO287" i="1"/>
  <c r="NO288" i="1"/>
  <c r="NO289" i="1"/>
  <c r="NO290" i="1"/>
  <c r="NO291" i="1"/>
  <c r="NO292" i="1"/>
  <c r="NO293" i="1"/>
  <c r="NO294" i="1"/>
  <c r="NO295" i="1"/>
  <c r="NO296" i="1"/>
  <c r="NO297" i="1"/>
  <c r="NO298" i="1"/>
  <c r="NO299" i="1"/>
  <c r="NO300" i="1"/>
  <c r="NO301" i="1"/>
  <c r="NO302" i="1"/>
  <c r="NO303" i="1"/>
  <c r="NO304" i="1"/>
  <c r="NO305" i="1"/>
  <c r="NO306" i="1"/>
  <c r="NO307" i="1"/>
  <c r="NO308" i="1"/>
  <c r="NO309" i="1"/>
  <c r="NO310" i="1"/>
  <c r="NO311" i="1"/>
  <c r="NO312" i="1"/>
  <c r="NO313" i="1"/>
  <c r="NO314" i="1"/>
  <c r="NO315" i="1"/>
  <c r="NO316" i="1"/>
  <c r="NO317" i="1"/>
  <c r="NO318" i="1"/>
  <c r="NO319" i="1"/>
  <c r="NO320" i="1"/>
  <c r="NO321" i="1"/>
  <c r="NO322" i="1"/>
  <c r="NO323" i="1"/>
  <c r="NO324" i="1"/>
  <c r="NN5" i="1"/>
  <c r="NN6" i="1"/>
  <c r="NN7" i="1"/>
  <c r="NN8" i="1"/>
  <c r="NN9" i="1"/>
  <c r="NN10" i="1"/>
  <c r="NN11" i="1"/>
  <c r="NN12" i="1"/>
  <c r="NN13" i="1"/>
  <c r="NN14" i="1"/>
  <c r="NN15" i="1"/>
  <c r="NN16" i="1"/>
  <c r="NN17" i="1"/>
  <c r="NN18" i="1"/>
  <c r="NN19" i="1"/>
  <c r="NN20" i="1"/>
  <c r="NN21" i="1"/>
  <c r="NN22" i="1"/>
  <c r="NN23" i="1"/>
  <c r="NN24" i="1"/>
  <c r="NN25" i="1"/>
  <c r="NN26" i="1"/>
  <c r="NN27" i="1"/>
  <c r="NN28" i="1"/>
  <c r="NN29" i="1"/>
  <c r="NN30" i="1"/>
  <c r="NN31" i="1"/>
  <c r="NN32" i="1"/>
  <c r="NN33" i="1"/>
  <c r="NN34" i="1"/>
  <c r="NN35" i="1"/>
  <c r="NN36" i="1"/>
  <c r="NN37" i="1"/>
  <c r="NN38" i="1"/>
  <c r="NN39" i="1"/>
  <c r="NN40" i="1"/>
  <c r="NN41" i="1"/>
  <c r="NN42" i="1"/>
  <c r="NN43" i="1"/>
  <c r="NN44" i="1"/>
  <c r="NN45" i="1"/>
  <c r="NN46" i="1"/>
  <c r="NN47" i="1"/>
  <c r="NN48" i="1"/>
  <c r="NN49" i="1"/>
  <c r="NN50" i="1"/>
  <c r="NN51" i="1"/>
  <c r="NN52" i="1"/>
  <c r="NN53" i="1"/>
  <c r="NN54" i="1"/>
  <c r="NN55" i="1"/>
  <c r="NN56" i="1"/>
  <c r="NN57" i="1"/>
  <c r="NN58" i="1"/>
  <c r="NN59" i="1"/>
  <c r="NN60" i="1"/>
  <c r="NN61" i="1"/>
  <c r="NN62" i="1"/>
  <c r="NN63" i="1"/>
  <c r="NN64" i="1"/>
  <c r="NN65" i="1"/>
  <c r="NN66" i="1"/>
  <c r="NN67" i="1"/>
  <c r="NN68" i="1"/>
  <c r="NN69" i="1"/>
  <c r="NN70" i="1"/>
  <c r="NN71" i="1"/>
  <c r="NN72" i="1"/>
  <c r="NN73" i="1"/>
  <c r="NN74" i="1"/>
  <c r="NN75" i="1"/>
  <c r="NN76" i="1"/>
  <c r="NN77" i="1"/>
  <c r="NN78" i="1"/>
  <c r="NN79" i="1"/>
  <c r="NN80" i="1"/>
  <c r="NN81" i="1"/>
  <c r="NN82" i="1"/>
  <c r="NN83" i="1"/>
  <c r="NN84" i="1"/>
  <c r="NN85" i="1"/>
  <c r="NN86" i="1"/>
  <c r="NN87" i="1"/>
  <c r="NN88" i="1"/>
  <c r="NN89" i="1"/>
  <c r="NN90" i="1"/>
  <c r="NN91" i="1"/>
  <c r="NN92" i="1"/>
  <c r="NN93" i="1"/>
  <c r="NN94" i="1"/>
  <c r="NN95" i="1"/>
  <c r="NN96" i="1"/>
  <c r="NN97" i="1"/>
  <c r="NN98" i="1"/>
  <c r="NN99" i="1"/>
  <c r="NN100" i="1"/>
  <c r="NN101" i="1"/>
  <c r="NN102" i="1"/>
  <c r="NN103" i="1"/>
  <c r="NN104" i="1"/>
  <c r="NN105" i="1"/>
  <c r="NN106" i="1"/>
  <c r="NN107" i="1"/>
  <c r="NN108" i="1"/>
  <c r="NN109" i="1"/>
  <c r="NN110" i="1"/>
  <c r="NN111" i="1"/>
  <c r="NN112" i="1"/>
  <c r="NN113" i="1"/>
  <c r="NN114" i="1"/>
  <c r="NN115" i="1"/>
  <c r="NN116" i="1"/>
  <c r="NN117" i="1"/>
  <c r="NN118" i="1"/>
  <c r="NN119" i="1"/>
  <c r="NN120" i="1"/>
  <c r="NN121" i="1"/>
  <c r="NN122" i="1"/>
  <c r="NN123" i="1"/>
  <c r="NN124" i="1"/>
  <c r="NN125" i="1"/>
  <c r="NN126" i="1"/>
  <c r="NN127" i="1"/>
  <c r="NN128" i="1"/>
  <c r="NN129" i="1"/>
  <c r="NN130" i="1"/>
  <c r="NN131" i="1"/>
  <c r="NN132" i="1"/>
  <c r="NN133" i="1"/>
  <c r="NN134" i="1"/>
  <c r="NN135" i="1"/>
  <c r="NN136" i="1"/>
  <c r="NN137" i="1"/>
  <c r="NN138" i="1"/>
  <c r="NN139" i="1"/>
  <c r="NN140" i="1"/>
  <c r="NN141" i="1"/>
  <c r="NN142" i="1"/>
  <c r="NN143" i="1"/>
  <c r="NN144" i="1"/>
  <c r="NN145" i="1"/>
  <c r="NN146" i="1"/>
  <c r="NN147" i="1"/>
  <c r="NN148" i="1"/>
  <c r="NN149" i="1"/>
  <c r="NN150" i="1"/>
  <c r="NN151" i="1"/>
  <c r="NN152" i="1"/>
  <c r="NN153" i="1"/>
  <c r="NN154" i="1"/>
  <c r="NN155" i="1"/>
  <c r="NN156" i="1"/>
  <c r="NN157" i="1"/>
  <c r="NN158" i="1"/>
  <c r="NN159" i="1"/>
  <c r="NN160" i="1"/>
  <c r="NN161" i="1"/>
  <c r="NN162" i="1"/>
  <c r="NN163" i="1"/>
  <c r="NN164" i="1"/>
  <c r="NN165" i="1"/>
  <c r="NN166" i="1"/>
  <c r="NN167" i="1"/>
  <c r="NN168" i="1"/>
  <c r="NN169" i="1"/>
  <c r="NN170" i="1"/>
  <c r="NN171" i="1"/>
  <c r="NN172" i="1"/>
  <c r="NN173" i="1"/>
  <c r="NN174" i="1"/>
  <c r="NN175" i="1"/>
  <c r="NN176" i="1"/>
  <c r="NN177" i="1"/>
  <c r="NN178" i="1"/>
  <c r="NN179" i="1"/>
  <c r="NN180" i="1"/>
  <c r="NN181" i="1"/>
  <c r="NN182" i="1"/>
  <c r="NN183" i="1"/>
  <c r="NN184" i="1"/>
  <c r="NN185" i="1"/>
  <c r="NN186" i="1"/>
  <c r="NN187" i="1"/>
  <c r="NN188" i="1"/>
  <c r="NN189" i="1"/>
  <c r="NN190" i="1"/>
  <c r="NN191" i="1"/>
  <c r="NN192" i="1"/>
  <c r="NN193" i="1"/>
  <c r="NN194" i="1"/>
  <c r="NN195" i="1"/>
  <c r="NN196" i="1"/>
  <c r="NN197" i="1"/>
  <c r="NN198" i="1"/>
  <c r="NN199" i="1"/>
  <c r="NN200" i="1"/>
  <c r="NN201" i="1"/>
  <c r="NN202" i="1"/>
  <c r="NN203" i="1"/>
  <c r="NN204" i="1"/>
  <c r="NN205" i="1"/>
  <c r="NN206" i="1"/>
  <c r="NN207" i="1"/>
  <c r="NN208" i="1"/>
  <c r="NN209" i="1"/>
  <c r="NN210" i="1"/>
  <c r="NN211" i="1"/>
  <c r="NN212" i="1"/>
  <c r="NN213" i="1"/>
  <c r="NN214" i="1"/>
  <c r="NN215" i="1"/>
  <c r="NN216" i="1"/>
  <c r="NN217" i="1"/>
  <c r="NN218" i="1"/>
  <c r="NN219" i="1"/>
  <c r="NN220" i="1"/>
  <c r="NN221" i="1"/>
  <c r="NN222" i="1"/>
  <c r="NN223" i="1"/>
  <c r="NN224" i="1"/>
  <c r="NN225" i="1"/>
  <c r="NN226" i="1"/>
  <c r="NN227" i="1"/>
  <c r="NN228" i="1"/>
  <c r="NN229" i="1"/>
  <c r="NN230" i="1"/>
  <c r="NN231" i="1"/>
  <c r="NN232" i="1"/>
  <c r="NN233" i="1"/>
  <c r="NN234" i="1"/>
  <c r="NN235" i="1"/>
  <c r="NN236" i="1"/>
  <c r="NN237" i="1"/>
  <c r="NN238" i="1"/>
  <c r="NN239" i="1"/>
  <c r="NN240" i="1"/>
  <c r="NN241" i="1"/>
  <c r="NN242" i="1"/>
  <c r="NN243" i="1"/>
  <c r="NN244" i="1"/>
  <c r="NN245" i="1"/>
  <c r="NN246" i="1"/>
  <c r="NN247" i="1"/>
  <c r="NN248" i="1"/>
  <c r="NN249" i="1"/>
  <c r="NN250" i="1"/>
  <c r="NN251" i="1"/>
  <c r="NN252" i="1"/>
  <c r="NN253" i="1"/>
  <c r="NN254" i="1"/>
  <c r="NN255" i="1"/>
  <c r="NN256" i="1"/>
  <c r="NN257" i="1"/>
  <c r="NN258" i="1"/>
  <c r="NN259" i="1"/>
  <c r="NN260" i="1"/>
  <c r="NN261" i="1"/>
  <c r="NN262" i="1"/>
  <c r="NN263" i="1"/>
  <c r="NN264" i="1"/>
  <c r="NN265" i="1"/>
  <c r="NN266" i="1"/>
  <c r="NN267" i="1"/>
  <c r="NN268" i="1"/>
  <c r="NN269" i="1"/>
  <c r="NN270" i="1"/>
  <c r="NN271" i="1"/>
  <c r="NN272" i="1"/>
  <c r="NN273" i="1"/>
  <c r="NN274" i="1"/>
  <c r="NN275" i="1"/>
  <c r="NN276" i="1"/>
  <c r="NN277" i="1"/>
  <c r="NN278" i="1"/>
  <c r="NN279" i="1"/>
  <c r="NN280" i="1"/>
  <c r="NN281" i="1"/>
  <c r="NN282" i="1"/>
  <c r="NN283" i="1"/>
  <c r="NN284" i="1"/>
  <c r="NN285" i="1"/>
  <c r="NN286" i="1"/>
  <c r="NN287" i="1"/>
  <c r="NN288" i="1"/>
  <c r="NN289" i="1"/>
  <c r="NN290" i="1"/>
  <c r="NN291" i="1"/>
  <c r="NN292" i="1"/>
  <c r="NN293" i="1"/>
  <c r="NN294" i="1"/>
  <c r="NN295" i="1"/>
  <c r="NN296" i="1"/>
  <c r="NN297" i="1"/>
  <c r="NN298" i="1"/>
  <c r="NN299" i="1"/>
  <c r="NN300" i="1"/>
  <c r="NN301" i="1"/>
  <c r="NN302" i="1"/>
  <c r="NN303" i="1"/>
  <c r="NN304" i="1"/>
  <c r="NN305" i="1"/>
  <c r="NN306" i="1"/>
  <c r="NN307" i="1"/>
  <c r="NN308" i="1"/>
  <c r="NN309" i="1"/>
  <c r="NN310" i="1"/>
  <c r="NN311" i="1"/>
  <c r="NN312" i="1"/>
  <c r="NN313" i="1"/>
  <c r="NN314" i="1"/>
  <c r="NN315" i="1"/>
  <c r="NN316" i="1"/>
  <c r="NN317" i="1"/>
  <c r="NN318" i="1"/>
  <c r="NN319" i="1"/>
  <c r="NN320" i="1"/>
  <c r="NN321" i="1"/>
  <c r="NN322" i="1"/>
  <c r="NN323" i="1"/>
  <c r="NN324" i="1"/>
  <c r="NM5" i="1"/>
  <c r="NM6" i="1"/>
  <c r="NM7" i="1"/>
  <c r="NM8" i="1"/>
  <c r="NM9" i="1"/>
  <c r="NM10" i="1"/>
  <c r="NM11" i="1"/>
  <c r="NM12" i="1"/>
  <c r="NM13" i="1"/>
  <c r="NM14" i="1"/>
  <c r="NM15" i="1"/>
  <c r="NM16" i="1"/>
  <c r="NM17" i="1"/>
  <c r="NM18" i="1"/>
  <c r="NM19" i="1"/>
  <c r="NM20" i="1"/>
  <c r="NM21" i="1"/>
  <c r="NM22" i="1"/>
  <c r="NM23" i="1"/>
  <c r="NM24" i="1"/>
  <c r="NM25" i="1"/>
  <c r="NM26" i="1"/>
  <c r="NM27" i="1"/>
  <c r="NM28" i="1"/>
  <c r="NM29" i="1"/>
  <c r="NM30" i="1"/>
  <c r="NM31" i="1"/>
  <c r="NM32" i="1"/>
  <c r="NM33" i="1"/>
  <c r="NM34" i="1"/>
  <c r="NM35" i="1"/>
  <c r="NM36" i="1"/>
  <c r="NM37" i="1"/>
  <c r="NM38" i="1"/>
  <c r="NM39" i="1"/>
  <c r="NM40" i="1"/>
  <c r="NM41" i="1"/>
  <c r="NM42" i="1"/>
  <c r="NM43" i="1"/>
  <c r="NM44" i="1"/>
  <c r="NM45" i="1"/>
  <c r="NM46" i="1"/>
  <c r="NM47" i="1"/>
  <c r="NM48" i="1"/>
  <c r="NM49" i="1"/>
  <c r="NM50" i="1"/>
  <c r="NM51" i="1"/>
  <c r="NM52" i="1"/>
  <c r="NM53" i="1"/>
  <c r="NM54" i="1"/>
  <c r="NM55" i="1"/>
  <c r="NM56" i="1"/>
  <c r="NM57" i="1"/>
  <c r="NM58" i="1"/>
  <c r="NM59" i="1"/>
  <c r="NM60" i="1"/>
  <c r="NM61" i="1"/>
  <c r="NM62" i="1"/>
  <c r="NM63" i="1"/>
  <c r="NM64" i="1"/>
  <c r="NM65" i="1"/>
  <c r="NM66" i="1"/>
  <c r="NM67" i="1"/>
  <c r="NM68" i="1"/>
  <c r="NM69" i="1"/>
  <c r="NM70" i="1"/>
  <c r="NM71" i="1"/>
  <c r="NM72" i="1"/>
  <c r="NM73" i="1"/>
  <c r="NM74" i="1"/>
  <c r="NM75" i="1"/>
  <c r="NM76" i="1"/>
  <c r="NM77" i="1"/>
  <c r="NM78" i="1"/>
  <c r="NM79" i="1"/>
  <c r="NM80" i="1"/>
  <c r="NM81" i="1"/>
  <c r="NM82" i="1"/>
  <c r="NM83" i="1"/>
  <c r="NM84" i="1"/>
  <c r="NM85" i="1"/>
  <c r="NM86" i="1"/>
  <c r="NM87" i="1"/>
  <c r="NM88" i="1"/>
  <c r="NM89" i="1"/>
  <c r="NM90" i="1"/>
  <c r="NM91" i="1"/>
  <c r="NM92" i="1"/>
  <c r="NM93" i="1"/>
  <c r="NM94" i="1"/>
  <c r="NM95" i="1"/>
  <c r="NM96" i="1"/>
  <c r="NM97" i="1"/>
  <c r="NM98" i="1"/>
  <c r="NM99" i="1"/>
  <c r="NM100" i="1"/>
  <c r="NM101" i="1"/>
  <c r="NM102" i="1"/>
  <c r="NM103" i="1"/>
  <c r="NM104" i="1"/>
  <c r="NM105" i="1"/>
  <c r="NM106" i="1"/>
  <c r="NM107" i="1"/>
  <c r="NM108" i="1"/>
  <c r="NM109" i="1"/>
  <c r="NM110" i="1"/>
  <c r="NM111" i="1"/>
  <c r="NM112" i="1"/>
  <c r="NM113" i="1"/>
  <c r="NM114" i="1"/>
  <c r="NM115" i="1"/>
  <c r="NM116" i="1"/>
  <c r="NM117" i="1"/>
  <c r="NM118" i="1"/>
  <c r="NM119" i="1"/>
  <c r="NM120" i="1"/>
  <c r="NM121" i="1"/>
  <c r="NM122" i="1"/>
  <c r="NM123" i="1"/>
  <c r="NM124" i="1"/>
  <c r="NM125" i="1"/>
  <c r="NM126" i="1"/>
  <c r="NM127" i="1"/>
  <c r="NM128" i="1"/>
  <c r="NM129" i="1"/>
  <c r="NM130" i="1"/>
  <c r="NM131" i="1"/>
  <c r="NM132" i="1"/>
  <c r="NM133" i="1"/>
  <c r="NM134" i="1"/>
  <c r="NM135" i="1"/>
  <c r="NM136" i="1"/>
  <c r="NM137" i="1"/>
  <c r="NM138" i="1"/>
  <c r="NM139" i="1"/>
  <c r="NM140" i="1"/>
  <c r="NM141" i="1"/>
  <c r="NM142" i="1"/>
  <c r="NM143" i="1"/>
  <c r="NM144" i="1"/>
  <c r="NM145" i="1"/>
  <c r="NM146" i="1"/>
  <c r="NM147" i="1"/>
  <c r="NM148" i="1"/>
  <c r="NM149" i="1"/>
  <c r="NM150" i="1"/>
  <c r="NM151" i="1"/>
  <c r="NM152" i="1"/>
  <c r="NM153" i="1"/>
  <c r="NM154" i="1"/>
  <c r="NM155" i="1"/>
  <c r="NM156" i="1"/>
  <c r="NM157" i="1"/>
  <c r="NM158" i="1"/>
  <c r="NM159" i="1"/>
  <c r="NM160" i="1"/>
  <c r="NM161" i="1"/>
  <c r="NM162" i="1"/>
  <c r="NM163" i="1"/>
  <c r="NM164" i="1"/>
  <c r="NM165" i="1"/>
  <c r="NM166" i="1"/>
  <c r="NM167" i="1"/>
  <c r="NM168" i="1"/>
  <c r="NM169" i="1"/>
  <c r="NM170" i="1"/>
  <c r="NM171" i="1"/>
  <c r="NM172" i="1"/>
  <c r="NM173" i="1"/>
  <c r="NM174" i="1"/>
  <c r="NM175" i="1"/>
  <c r="NM176" i="1"/>
  <c r="NM177" i="1"/>
  <c r="NM178" i="1"/>
  <c r="NM179" i="1"/>
  <c r="NM180" i="1"/>
  <c r="NM181" i="1"/>
  <c r="NM182" i="1"/>
  <c r="NM183" i="1"/>
  <c r="NM184" i="1"/>
  <c r="NM185" i="1"/>
  <c r="NM186" i="1"/>
  <c r="NM187" i="1"/>
  <c r="NM188" i="1"/>
  <c r="NM189" i="1"/>
  <c r="NM190" i="1"/>
  <c r="NM191" i="1"/>
  <c r="NM192" i="1"/>
  <c r="NM193" i="1"/>
  <c r="NM194" i="1"/>
  <c r="NM195" i="1"/>
  <c r="NM196" i="1"/>
  <c r="NM197" i="1"/>
  <c r="NM198" i="1"/>
  <c r="NM199" i="1"/>
  <c r="NM200" i="1"/>
  <c r="NM201" i="1"/>
  <c r="NM202" i="1"/>
  <c r="NM203" i="1"/>
  <c r="NM204" i="1"/>
  <c r="NM205" i="1"/>
  <c r="NM206" i="1"/>
  <c r="NM207" i="1"/>
  <c r="NM208" i="1"/>
  <c r="NM209" i="1"/>
  <c r="NM210" i="1"/>
  <c r="NM211" i="1"/>
  <c r="NM212" i="1"/>
  <c r="NM213" i="1"/>
  <c r="NM214" i="1"/>
  <c r="NM215" i="1"/>
  <c r="NM216" i="1"/>
  <c r="NM217" i="1"/>
  <c r="NM218" i="1"/>
  <c r="NM219" i="1"/>
  <c r="NM220" i="1"/>
  <c r="NM221" i="1"/>
  <c r="NM222" i="1"/>
  <c r="NM223" i="1"/>
  <c r="NM224" i="1"/>
  <c r="NM225" i="1"/>
  <c r="NM226" i="1"/>
  <c r="NM227" i="1"/>
  <c r="NM228" i="1"/>
  <c r="NM229" i="1"/>
  <c r="NM230" i="1"/>
  <c r="NM231" i="1"/>
  <c r="NM232" i="1"/>
  <c r="NM233" i="1"/>
  <c r="NM234" i="1"/>
  <c r="NM235" i="1"/>
  <c r="NM236" i="1"/>
  <c r="NM237" i="1"/>
  <c r="NM238" i="1"/>
  <c r="NM239" i="1"/>
  <c r="NM240" i="1"/>
  <c r="NM241" i="1"/>
  <c r="NM242" i="1"/>
  <c r="NM243" i="1"/>
  <c r="NM244" i="1"/>
  <c r="NM245" i="1"/>
  <c r="NM246" i="1"/>
  <c r="NM247" i="1"/>
  <c r="NM248" i="1"/>
  <c r="NM249" i="1"/>
  <c r="NM250" i="1"/>
  <c r="NM251" i="1"/>
  <c r="NM252" i="1"/>
  <c r="NM253" i="1"/>
  <c r="NM254" i="1"/>
  <c r="NM255" i="1"/>
  <c r="NM256" i="1"/>
  <c r="NM257" i="1"/>
  <c r="NM258" i="1"/>
  <c r="NM259" i="1"/>
  <c r="NM260" i="1"/>
  <c r="NM261" i="1"/>
  <c r="NM262" i="1"/>
  <c r="NM263" i="1"/>
  <c r="NM264" i="1"/>
  <c r="NM265" i="1"/>
  <c r="NM266" i="1"/>
  <c r="NM267" i="1"/>
  <c r="NM268" i="1"/>
  <c r="NM269" i="1"/>
  <c r="NM270" i="1"/>
  <c r="NM271" i="1"/>
  <c r="NM272" i="1"/>
  <c r="NM273" i="1"/>
  <c r="NM274" i="1"/>
  <c r="NM275" i="1"/>
  <c r="NM276" i="1"/>
  <c r="NM277" i="1"/>
  <c r="NM278" i="1"/>
  <c r="NM279" i="1"/>
  <c r="NM280" i="1"/>
  <c r="NM281" i="1"/>
  <c r="NM282" i="1"/>
  <c r="NM283" i="1"/>
  <c r="NM284" i="1"/>
  <c r="NM285" i="1"/>
  <c r="NM286" i="1"/>
  <c r="NM287" i="1"/>
  <c r="NM288" i="1"/>
  <c r="NM289" i="1"/>
  <c r="NM290" i="1"/>
  <c r="NM291" i="1"/>
  <c r="NM292" i="1"/>
  <c r="NM293" i="1"/>
  <c r="NM294" i="1"/>
  <c r="NM295" i="1"/>
  <c r="NM296" i="1"/>
  <c r="NM297" i="1"/>
  <c r="NM298" i="1"/>
  <c r="NM299" i="1"/>
  <c r="NM300" i="1"/>
  <c r="NM301" i="1"/>
  <c r="NM302" i="1"/>
  <c r="NM303" i="1"/>
  <c r="NM304" i="1"/>
  <c r="NM305" i="1"/>
  <c r="NM306" i="1"/>
  <c r="NM307" i="1"/>
  <c r="NM308" i="1"/>
  <c r="NM309" i="1"/>
  <c r="NM310" i="1"/>
  <c r="NM311" i="1"/>
  <c r="NM312" i="1"/>
  <c r="NM313" i="1"/>
  <c r="NM314" i="1"/>
  <c r="NM315" i="1"/>
  <c r="NM316" i="1"/>
  <c r="NM317" i="1"/>
  <c r="NM318" i="1"/>
  <c r="NM319" i="1"/>
  <c r="NM320" i="1"/>
  <c r="NM321" i="1"/>
  <c r="NM322" i="1"/>
  <c r="NM323" i="1"/>
  <c r="NM324" i="1"/>
  <c r="NL5" i="1"/>
  <c r="NL6" i="1"/>
  <c r="NL7" i="1"/>
  <c r="NL8" i="1"/>
  <c r="NL9" i="1"/>
  <c r="NL10" i="1"/>
  <c r="NL11" i="1"/>
  <c r="NL12" i="1"/>
  <c r="NL13" i="1"/>
  <c r="NL14" i="1"/>
  <c r="NL15" i="1"/>
  <c r="NL16" i="1"/>
  <c r="NL17" i="1"/>
  <c r="NL18" i="1"/>
  <c r="NL19" i="1"/>
  <c r="NL20" i="1"/>
  <c r="NL21" i="1"/>
  <c r="NL22" i="1"/>
  <c r="NL23" i="1"/>
  <c r="NL24" i="1"/>
  <c r="NL25" i="1"/>
  <c r="NL26" i="1"/>
  <c r="NL27" i="1"/>
  <c r="NL28" i="1"/>
  <c r="NL29" i="1"/>
  <c r="NL30" i="1"/>
  <c r="NL31" i="1"/>
  <c r="NL32" i="1"/>
  <c r="NL33" i="1"/>
  <c r="NL34" i="1"/>
  <c r="NL35" i="1"/>
  <c r="NL36" i="1"/>
  <c r="NL37" i="1"/>
  <c r="NL38" i="1"/>
  <c r="NL39" i="1"/>
  <c r="NL40" i="1"/>
  <c r="NL41" i="1"/>
  <c r="NL42" i="1"/>
  <c r="NL43" i="1"/>
  <c r="NL44" i="1"/>
  <c r="NL45" i="1"/>
  <c r="NL46" i="1"/>
  <c r="NL47" i="1"/>
  <c r="NL48" i="1"/>
  <c r="NL49" i="1"/>
  <c r="NL50" i="1"/>
  <c r="NL51" i="1"/>
  <c r="NL52" i="1"/>
  <c r="NL53" i="1"/>
  <c r="NL54" i="1"/>
  <c r="NL55" i="1"/>
  <c r="NL56" i="1"/>
  <c r="NL57" i="1"/>
  <c r="NL58" i="1"/>
  <c r="NL59" i="1"/>
  <c r="NL60" i="1"/>
  <c r="NL61" i="1"/>
  <c r="NL62" i="1"/>
  <c r="NL63" i="1"/>
  <c r="NL64" i="1"/>
  <c r="NL65" i="1"/>
  <c r="NL66" i="1"/>
  <c r="NL67" i="1"/>
  <c r="NL68" i="1"/>
  <c r="NL69" i="1"/>
  <c r="NL70" i="1"/>
  <c r="NL71" i="1"/>
  <c r="NL72" i="1"/>
  <c r="NL73" i="1"/>
  <c r="NL74" i="1"/>
  <c r="NL75" i="1"/>
  <c r="NL76" i="1"/>
  <c r="NL77" i="1"/>
  <c r="NL78" i="1"/>
  <c r="NL79" i="1"/>
  <c r="NL80" i="1"/>
  <c r="NL81" i="1"/>
  <c r="NL82" i="1"/>
  <c r="NL83" i="1"/>
  <c r="NL84" i="1"/>
  <c r="NL85" i="1"/>
  <c r="NL86" i="1"/>
  <c r="NL87" i="1"/>
  <c r="NL88" i="1"/>
  <c r="NL89" i="1"/>
  <c r="NL90" i="1"/>
  <c r="NL91" i="1"/>
  <c r="NL92" i="1"/>
  <c r="NL93" i="1"/>
  <c r="NL94" i="1"/>
  <c r="NL95" i="1"/>
  <c r="NL96" i="1"/>
  <c r="NL97" i="1"/>
  <c r="NL98" i="1"/>
  <c r="NL99" i="1"/>
  <c r="NL100" i="1"/>
  <c r="NL101" i="1"/>
  <c r="NL102" i="1"/>
  <c r="NL103" i="1"/>
  <c r="NL104" i="1"/>
  <c r="NL105" i="1"/>
  <c r="NL106" i="1"/>
  <c r="NL107" i="1"/>
  <c r="NL108" i="1"/>
  <c r="NL109" i="1"/>
  <c r="NL110" i="1"/>
  <c r="NL111" i="1"/>
  <c r="NL112" i="1"/>
  <c r="NL113" i="1"/>
  <c r="NL114" i="1"/>
  <c r="NL115" i="1"/>
  <c r="NL116" i="1"/>
  <c r="NL117" i="1"/>
  <c r="NL118" i="1"/>
  <c r="NL119" i="1"/>
  <c r="NL120" i="1"/>
  <c r="NL121" i="1"/>
  <c r="NL122" i="1"/>
  <c r="NL123" i="1"/>
  <c r="NL124" i="1"/>
  <c r="NL125" i="1"/>
  <c r="NL126" i="1"/>
  <c r="NL127" i="1"/>
  <c r="NL128" i="1"/>
  <c r="NL129" i="1"/>
  <c r="NL130" i="1"/>
  <c r="NL131" i="1"/>
  <c r="NL132" i="1"/>
  <c r="NL133" i="1"/>
  <c r="NL134" i="1"/>
  <c r="NL135" i="1"/>
  <c r="NL136" i="1"/>
  <c r="NL137" i="1"/>
  <c r="NL138" i="1"/>
  <c r="NL139" i="1"/>
  <c r="NL140" i="1"/>
  <c r="NL141" i="1"/>
  <c r="NL142" i="1"/>
  <c r="NL143" i="1"/>
  <c r="NL144" i="1"/>
  <c r="NL145" i="1"/>
  <c r="NL146" i="1"/>
  <c r="NL147" i="1"/>
  <c r="NL148" i="1"/>
  <c r="NL149" i="1"/>
  <c r="NL150" i="1"/>
  <c r="NL151" i="1"/>
  <c r="NL152" i="1"/>
  <c r="NL153" i="1"/>
  <c r="NL154" i="1"/>
  <c r="NL155" i="1"/>
  <c r="NL156" i="1"/>
  <c r="NL157" i="1"/>
  <c r="NL158" i="1"/>
  <c r="NL159" i="1"/>
  <c r="NL160" i="1"/>
  <c r="NL161" i="1"/>
  <c r="NL162" i="1"/>
  <c r="NL163" i="1"/>
  <c r="NL164" i="1"/>
  <c r="NL165" i="1"/>
  <c r="NL166" i="1"/>
  <c r="NL167" i="1"/>
  <c r="NL168" i="1"/>
  <c r="NL169" i="1"/>
  <c r="NL170" i="1"/>
  <c r="NL171" i="1"/>
  <c r="NL172" i="1"/>
  <c r="NL173" i="1"/>
  <c r="NL174" i="1"/>
  <c r="NL175" i="1"/>
  <c r="NL176" i="1"/>
  <c r="NL177" i="1"/>
  <c r="NL178" i="1"/>
  <c r="NL179" i="1"/>
  <c r="NL180" i="1"/>
  <c r="NL181" i="1"/>
  <c r="NL182" i="1"/>
  <c r="NL183" i="1"/>
  <c r="NL184" i="1"/>
  <c r="NL185" i="1"/>
  <c r="NL186" i="1"/>
  <c r="NL187" i="1"/>
  <c r="NL188" i="1"/>
  <c r="NL189" i="1"/>
  <c r="NL190" i="1"/>
  <c r="NL191" i="1"/>
  <c r="NL192" i="1"/>
  <c r="NL193" i="1"/>
  <c r="NL194" i="1"/>
  <c r="NL195" i="1"/>
  <c r="NL196" i="1"/>
  <c r="NL197" i="1"/>
  <c r="NL198" i="1"/>
  <c r="NL199" i="1"/>
  <c r="NL200" i="1"/>
  <c r="NL201" i="1"/>
  <c r="NL202" i="1"/>
  <c r="NL203" i="1"/>
  <c r="NL204" i="1"/>
  <c r="NL205" i="1"/>
  <c r="NL206" i="1"/>
  <c r="NL207" i="1"/>
  <c r="NL208" i="1"/>
  <c r="NL209" i="1"/>
  <c r="NL210" i="1"/>
  <c r="NL211" i="1"/>
  <c r="NL212" i="1"/>
  <c r="NL213" i="1"/>
  <c r="NL214" i="1"/>
  <c r="NL215" i="1"/>
  <c r="NL216" i="1"/>
  <c r="NL217" i="1"/>
  <c r="NL218" i="1"/>
  <c r="NL219" i="1"/>
  <c r="NL220" i="1"/>
  <c r="NL221" i="1"/>
  <c r="NL222" i="1"/>
  <c r="NL223" i="1"/>
  <c r="NL224" i="1"/>
  <c r="NL225" i="1"/>
  <c r="NL226" i="1"/>
  <c r="NL227" i="1"/>
  <c r="NL228" i="1"/>
  <c r="NL229" i="1"/>
  <c r="NL230" i="1"/>
  <c r="NL231" i="1"/>
  <c r="NL232" i="1"/>
  <c r="NL233" i="1"/>
  <c r="NL234" i="1"/>
  <c r="NL235" i="1"/>
  <c r="NL236" i="1"/>
  <c r="NL237" i="1"/>
  <c r="NL238" i="1"/>
  <c r="NL239" i="1"/>
  <c r="NL240" i="1"/>
  <c r="NL241" i="1"/>
  <c r="NL242" i="1"/>
  <c r="NL243" i="1"/>
  <c r="NL244" i="1"/>
  <c r="NL245" i="1"/>
  <c r="NL246" i="1"/>
  <c r="NL247" i="1"/>
  <c r="NL248" i="1"/>
  <c r="NL249" i="1"/>
  <c r="NL250" i="1"/>
  <c r="NL251" i="1"/>
  <c r="NL252" i="1"/>
  <c r="NL253" i="1"/>
  <c r="NL254" i="1"/>
  <c r="NL255" i="1"/>
  <c r="NL256" i="1"/>
  <c r="NL257" i="1"/>
  <c r="NL258" i="1"/>
  <c r="NL259" i="1"/>
  <c r="NL260" i="1"/>
  <c r="NL261" i="1"/>
  <c r="NL262" i="1"/>
  <c r="NL263" i="1"/>
  <c r="NL264" i="1"/>
  <c r="NL265" i="1"/>
  <c r="NL266" i="1"/>
  <c r="NL267" i="1"/>
  <c r="NL268" i="1"/>
  <c r="NL269" i="1"/>
  <c r="NL270" i="1"/>
  <c r="NL271" i="1"/>
  <c r="NL272" i="1"/>
  <c r="NL273" i="1"/>
  <c r="NL274" i="1"/>
  <c r="NL275" i="1"/>
  <c r="NL276" i="1"/>
  <c r="NL277" i="1"/>
  <c r="NL278" i="1"/>
  <c r="NL279" i="1"/>
  <c r="NL280" i="1"/>
  <c r="NL281" i="1"/>
  <c r="NL282" i="1"/>
  <c r="NL283" i="1"/>
  <c r="NL284" i="1"/>
  <c r="NL285" i="1"/>
  <c r="NL286" i="1"/>
  <c r="NL287" i="1"/>
  <c r="NL288" i="1"/>
  <c r="NL289" i="1"/>
  <c r="NL290" i="1"/>
  <c r="NL291" i="1"/>
  <c r="NL292" i="1"/>
  <c r="NL293" i="1"/>
  <c r="NL294" i="1"/>
  <c r="NL295" i="1"/>
  <c r="NL296" i="1"/>
  <c r="NL297" i="1"/>
  <c r="NL298" i="1"/>
  <c r="NL299" i="1"/>
  <c r="NL300" i="1"/>
  <c r="NL301" i="1"/>
  <c r="NL302" i="1"/>
  <c r="NL303" i="1"/>
  <c r="NL304" i="1"/>
  <c r="NL305" i="1"/>
  <c r="NL306" i="1"/>
  <c r="NL307" i="1"/>
  <c r="NL308" i="1"/>
  <c r="NL309" i="1"/>
  <c r="NL310" i="1"/>
  <c r="NL311" i="1"/>
  <c r="NL312" i="1"/>
  <c r="NL313" i="1"/>
  <c r="NL314" i="1"/>
  <c r="NL315" i="1"/>
  <c r="NL316" i="1"/>
  <c r="NL317" i="1"/>
  <c r="NL318" i="1"/>
  <c r="NL319" i="1"/>
  <c r="NL320" i="1"/>
  <c r="NL321" i="1"/>
  <c r="NL322" i="1"/>
  <c r="NL323" i="1"/>
  <c r="NL324" i="1"/>
  <c r="NK5" i="1"/>
  <c r="NK6" i="1"/>
  <c r="NK7" i="1"/>
  <c r="NK8" i="1"/>
  <c r="NK9" i="1"/>
  <c r="NK10" i="1"/>
  <c r="NK11" i="1"/>
  <c r="NK12" i="1"/>
  <c r="NK13" i="1"/>
  <c r="NK14" i="1"/>
  <c r="NK15" i="1"/>
  <c r="NK16" i="1"/>
  <c r="NK17" i="1"/>
  <c r="NK18" i="1"/>
  <c r="NK19" i="1"/>
  <c r="NK20" i="1"/>
  <c r="NK21" i="1"/>
  <c r="NK22" i="1"/>
  <c r="NK23" i="1"/>
  <c r="NK24" i="1"/>
  <c r="NK25" i="1"/>
  <c r="NK26" i="1"/>
  <c r="NK27" i="1"/>
  <c r="NK28" i="1"/>
  <c r="NK29" i="1"/>
  <c r="NK30" i="1"/>
  <c r="NK31" i="1"/>
  <c r="NK32" i="1"/>
  <c r="NK33" i="1"/>
  <c r="NK34" i="1"/>
  <c r="NK35" i="1"/>
  <c r="NK36" i="1"/>
  <c r="NK37" i="1"/>
  <c r="NK38" i="1"/>
  <c r="NK39" i="1"/>
  <c r="NK40" i="1"/>
  <c r="NK41" i="1"/>
  <c r="NK42" i="1"/>
  <c r="NK43" i="1"/>
  <c r="NK44" i="1"/>
  <c r="NK45" i="1"/>
  <c r="NK46" i="1"/>
  <c r="NK47" i="1"/>
  <c r="NK48" i="1"/>
  <c r="NK49" i="1"/>
  <c r="NK50" i="1"/>
  <c r="NK51" i="1"/>
  <c r="NK52" i="1"/>
  <c r="NK53" i="1"/>
  <c r="NK54" i="1"/>
  <c r="NK55" i="1"/>
  <c r="NK56" i="1"/>
  <c r="NK57" i="1"/>
  <c r="NK58" i="1"/>
  <c r="NK59" i="1"/>
  <c r="NK60" i="1"/>
  <c r="NK61" i="1"/>
  <c r="NK62" i="1"/>
  <c r="NK63" i="1"/>
  <c r="NK64" i="1"/>
  <c r="NK65" i="1"/>
  <c r="NK66" i="1"/>
  <c r="NK67" i="1"/>
  <c r="NK68" i="1"/>
  <c r="NK69" i="1"/>
  <c r="NK70" i="1"/>
  <c r="NK71" i="1"/>
  <c r="NK72" i="1"/>
  <c r="NK73" i="1"/>
  <c r="NK74" i="1"/>
  <c r="NK75" i="1"/>
  <c r="NK76" i="1"/>
  <c r="NK77" i="1"/>
  <c r="NK78" i="1"/>
  <c r="NK79" i="1"/>
  <c r="NK80" i="1"/>
  <c r="NK81" i="1"/>
  <c r="NK82" i="1"/>
  <c r="NK83" i="1"/>
  <c r="NK84" i="1"/>
  <c r="NK85" i="1"/>
  <c r="NK86" i="1"/>
  <c r="NK87" i="1"/>
  <c r="NK88" i="1"/>
  <c r="NK89" i="1"/>
  <c r="NK90" i="1"/>
  <c r="NK91" i="1"/>
  <c r="NK92" i="1"/>
  <c r="NK93" i="1"/>
  <c r="NK94" i="1"/>
  <c r="NK95" i="1"/>
  <c r="NK96" i="1"/>
  <c r="NK97" i="1"/>
  <c r="NK98" i="1"/>
  <c r="NK99" i="1"/>
  <c r="NK100" i="1"/>
  <c r="NK101" i="1"/>
  <c r="NK102" i="1"/>
  <c r="NK103" i="1"/>
  <c r="NK104" i="1"/>
  <c r="NK105" i="1"/>
  <c r="NK106" i="1"/>
  <c r="NK107" i="1"/>
  <c r="NK108" i="1"/>
  <c r="NK109" i="1"/>
  <c r="NK110" i="1"/>
  <c r="NK111" i="1"/>
  <c r="NK112" i="1"/>
  <c r="NK113" i="1"/>
  <c r="NK114" i="1"/>
  <c r="NK115" i="1"/>
  <c r="NK116" i="1"/>
  <c r="NK117" i="1"/>
  <c r="NK118" i="1"/>
  <c r="NK119" i="1"/>
  <c r="NK120" i="1"/>
  <c r="NK121" i="1"/>
  <c r="NK122" i="1"/>
  <c r="NK123" i="1"/>
  <c r="NK124" i="1"/>
  <c r="NK125" i="1"/>
  <c r="NK126" i="1"/>
  <c r="NK127" i="1"/>
  <c r="NK128" i="1"/>
  <c r="NK129" i="1"/>
  <c r="NK130" i="1"/>
  <c r="NK131" i="1"/>
  <c r="NK132" i="1"/>
  <c r="NK133" i="1"/>
  <c r="NK134" i="1"/>
  <c r="NK135" i="1"/>
  <c r="NK136" i="1"/>
  <c r="NK137" i="1"/>
  <c r="NK138" i="1"/>
  <c r="NK139" i="1"/>
  <c r="NK140" i="1"/>
  <c r="NK141" i="1"/>
  <c r="NK142" i="1"/>
  <c r="NK143" i="1"/>
  <c r="NK144" i="1"/>
  <c r="NK145" i="1"/>
  <c r="NK146" i="1"/>
  <c r="NK147" i="1"/>
  <c r="NK148" i="1"/>
  <c r="NK149" i="1"/>
  <c r="NK150" i="1"/>
  <c r="NK151" i="1"/>
  <c r="NK152" i="1"/>
  <c r="NK153" i="1"/>
  <c r="NK154" i="1"/>
  <c r="NK155" i="1"/>
  <c r="NK156" i="1"/>
  <c r="NK157" i="1"/>
  <c r="NK158" i="1"/>
  <c r="NK159" i="1"/>
  <c r="NK160" i="1"/>
  <c r="NK161" i="1"/>
  <c r="NK162" i="1"/>
  <c r="NK163" i="1"/>
  <c r="NK164" i="1"/>
  <c r="NK165" i="1"/>
  <c r="NK166" i="1"/>
  <c r="NK167" i="1"/>
  <c r="NK168" i="1"/>
  <c r="NK169" i="1"/>
  <c r="NK170" i="1"/>
  <c r="NK171" i="1"/>
  <c r="NK172" i="1"/>
  <c r="NK173" i="1"/>
  <c r="NK174" i="1"/>
  <c r="NK175" i="1"/>
  <c r="NK176" i="1"/>
  <c r="NK177" i="1"/>
  <c r="NK178" i="1"/>
  <c r="NK179" i="1"/>
  <c r="NK180" i="1"/>
  <c r="NK181" i="1"/>
  <c r="NK182" i="1"/>
  <c r="NK183" i="1"/>
  <c r="NK184" i="1"/>
  <c r="NK185" i="1"/>
  <c r="NK186" i="1"/>
  <c r="NK187" i="1"/>
  <c r="NK188" i="1"/>
  <c r="NK189" i="1"/>
  <c r="NK190" i="1"/>
  <c r="NK191" i="1"/>
  <c r="NK192" i="1"/>
  <c r="NK193" i="1"/>
  <c r="NK194" i="1"/>
  <c r="NK195" i="1"/>
  <c r="NK196" i="1"/>
  <c r="NK197" i="1"/>
  <c r="NK198" i="1"/>
  <c r="NK199" i="1"/>
  <c r="NK200" i="1"/>
  <c r="NK201" i="1"/>
  <c r="NK202" i="1"/>
  <c r="NK203" i="1"/>
  <c r="NK204" i="1"/>
  <c r="NK205" i="1"/>
  <c r="NK206" i="1"/>
  <c r="NK207" i="1"/>
  <c r="NK208" i="1"/>
  <c r="NK209" i="1"/>
  <c r="NK210" i="1"/>
  <c r="NK211" i="1"/>
  <c r="NK212" i="1"/>
  <c r="NK213" i="1"/>
  <c r="NK214" i="1"/>
  <c r="NK215" i="1"/>
  <c r="NK216" i="1"/>
  <c r="NK217" i="1"/>
  <c r="NK218" i="1"/>
  <c r="NK219" i="1"/>
  <c r="NK220" i="1"/>
  <c r="NK221" i="1"/>
  <c r="NK222" i="1"/>
  <c r="NK223" i="1"/>
  <c r="NK224" i="1"/>
  <c r="NK225" i="1"/>
  <c r="NK226" i="1"/>
  <c r="NK227" i="1"/>
  <c r="NK228" i="1"/>
  <c r="NK229" i="1"/>
  <c r="NK230" i="1"/>
  <c r="NK231" i="1"/>
  <c r="NK232" i="1"/>
  <c r="NK233" i="1"/>
  <c r="NK234" i="1"/>
  <c r="NK235" i="1"/>
  <c r="NK236" i="1"/>
  <c r="NK237" i="1"/>
  <c r="NK238" i="1"/>
  <c r="NK239" i="1"/>
  <c r="NK240" i="1"/>
  <c r="NK241" i="1"/>
  <c r="NK242" i="1"/>
  <c r="NK243" i="1"/>
  <c r="NK244" i="1"/>
  <c r="NK245" i="1"/>
  <c r="NK246" i="1"/>
  <c r="NK247" i="1"/>
  <c r="NK248" i="1"/>
  <c r="NK249" i="1"/>
  <c r="NK250" i="1"/>
  <c r="NK251" i="1"/>
  <c r="NK252" i="1"/>
  <c r="NK253" i="1"/>
  <c r="NK254" i="1"/>
  <c r="NK255" i="1"/>
  <c r="NK256" i="1"/>
  <c r="NK257" i="1"/>
  <c r="NK258" i="1"/>
  <c r="NK259" i="1"/>
  <c r="NK260" i="1"/>
  <c r="NK261" i="1"/>
  <c r="NK262" i="1"/>
  <c r="NK263" i="1"/>
  <c r="NK264" i="1"/>
  <c r="NK265" i="1"/>
  <c r="NK266" i="1"/>
  <c r="NK267" i="1"/>
  <c r="NK268" i="1"/>
  <c r="NK269" i="1"/>
  <c r="NK270" i="1"/>
  <c r="NK271" i="1"/>
  <c r="NK272" i="1"/>
  <c r="NK273" i="1"/>
  <c r="NK274" i="1"/>
  <c r="NK275" i="1"/>
  <c r="NK276" i="1"/>
  <c r="NK277" i="1"/>
  <c r="NK278" i="1"/>
  <c r="NK279" i="1"/>
  <c r="NK280" i="1"/>
  <c r="NK281" i="1"/>
  <c r="NK282" i="1"/>
  <c r="NK283" i="1"/>
  <c r="NK284" i="1"/>
  <c r="NK285" i="1"/>
  <c r="NK286" i="1"/>
  <c r="NK287" i="1"/>
  <c r="NK288" i="1"/>
  <c r="NK289" i="1"/>
  <c r="NK290" i="1"/>
  <c r="NK291" i="1"/>
  <c r="NK292" i="1"/>
  <c r="NK293" i="1"/>
  <c r="NK294" i="1"/>
  <c r="NK295" i="1"/>
  <c r="NK296" i="1"/>
  <c r="NK297" i="1"/>
  <c r="NK298" i="1"/>
  <c r="NK299" i="1"/>
  <c r="NK300" i="1"/>
  <c r="NK301" i="1"/>
  <c r="NK302" i="1"/>
  <c r="NK303" i="1"/>
  <c r="NK304" i="1"/>
  <c r="NK305" i="1"/>
  <c r="NK306" i="1"/>
  <c r="NK307" i="1"/>
  <c r="NK308" i="1"/>
  <c r="NK309" i="1"/>
  <c r="NK310" i="1"/>
  <c r="NK311" i="1"/>
  <c r="NK312" i="1"/>
  <c r="NK313" i="1"/>
  <c r="NK314" i="1"/>
  <c r="NK315" i="1"/>
  <c r="NK316" i="1"/>
  <c r="NK317" i="1"/>
  <c r="NK318" i="1"/>
  <c r="NK319" i="1"/>
  <c r="NK320" i="1"/>
  <c r="NK321" i="1"/>
  <c r="NK322" i="1"/>
  <c r="NK323" i="1"/>
  <c r="NK324" i="1"/>
  <c r="NJ5" i="1"/>
  <c r="NJ6" i="1"/>
  <c r="NJ7" i="1"/>
  <c r="NJ8" i="1"/>
  <c r="NJ9" i="1"/>
  <c r="NJ10" i="1"/>
  <c r="NJ11" i="1"/>
  <c r="NJ12" i="1"/>
  <c r="NJ13" i="1"/>
  <c r="NJ14" i="1"/>
  <c r="NJ15" i="1"/>
  <c r="NJ16" i="1"/>
  <c r="NJ17" i="1"/>
  <c r="NJ18" i="1"/>
  <c r="NJ19" i="1"/>
  <c r="NJ20" i="1"/>
  <c r="NJ21" i="1"/>
  <c r="NJ22" i="1"/>
  <c r="NJ23" i="1"/>
  <c r="NJ24" i="1"/>
  <c r="NJ25" i="1"/>
  <c r="NJ26" i="1"/>
  <c r="NJ27" i="1"/>
  <c r="NJ28" i="1"/>
  <c r="NJ29" i="1"/>
  <c r="NJ30" i="1"/>
  <c r="NJ31" i="1"/>
  <c r="NJ32" i="1"/>
  <c r="NJ33" i="1"/>
  <c r="NJ34" i="1"/>
  <c r="NJ35" i="1"/>
  <c r="NJ36" i="1"/>
  <c r="NJ37" i="1"/>
  <c r="NJ38" i="1"/>
  <c r="NJ39" i="1"/>
  <c r="NJ40" i="1"/>
  <c r="NJ41" i="1"/>
  <c r="NJ42" i="1"/>
  <c r="NJ43" i="1"/>
  <c r="NJ44" i="1"/>
  <c r="NJ45" i="1"/>
  <c r="NJ46" i="1"/>
  <c r="NJ47" i="1"/>
  <c r="NJ48" i="1"/>
  <c r="NJ49" i="1"/>
  <c r="NJ50" i="1"/>
  <c r="NJ51" i="1"/>
  <c r="NJ52" i="1"/>
  <c r="NJ53" i="1"/>
  <c r="NJ54" i="1"/>
  <c r="NJ55" i="1"/>
  <c r="NJ56" i="1"/>
  <c r="NJ57" i="1"/>
  <c r="NJ58" i="1"/>
  <c r="NJ59" i="1"/>
  <c r="NJ60" i="1"/>
  <c r="NJ61" i="1"/>
  <c r="NJ62" i="1"/>
  <c r="NJ63" i="1"/>
  <c r="NJ64" i="1"/>
  <c r="NJ65" i="1"/>
  <c r="NJ66" i="1"/>
  <c r="NJ67" i="1"/>
  <c r="NJ68" i="1"/>
  <c r="NJ69" i="1"/>
  <c r="NJ70" i="1"/>
  <c r="NJ71" i="1"/>
  <c r="NJ72" i="1"/>
  <c r="NJ73" i="1"/>
  <c r="NJ74" i="1"/>
  <c r="NJ75" i="1"/>
  <c r="NJ76" i="1"/>
  <c r="NJ77" i="1"/>
  <c r="NJ78" i="1"/>
  <c r="NJ79" i="1"/>
  <c r="NJ80" i="1"/>
  <c r="NJ81" i="1"/>
  <c r="NJ82" i="1"/>
  <c r="NJ83" i="1"/>
  <c r="NJ84" i="1"/>
  <c r="NJ85" i="1"/>
  <c r="NJ86" i="1"/>
  <c r="NJ87" i="1"/>
  <c r="NJ88" i="1"/>
  <c r="NJ89" i="1"/>
  <c r="NJ90" i="1"/>
  <c r="NJ91" i="1"/>
  <c r="NJ92" i="1"/>
  <c r="NJ93" i="1"/>
  <c r="NJ94" i="1"/>
  <c r="NJ95" i="1"/>
  <c r="NJ96" i="1"/>
  <c r="NJ97" i="1"/>
  <c r="NJ98" i="1"/>
  <c r="NJ99" i="1"/>
  <c r="NJ100" i="1"/>
  <c r="NJ101" i="1"/>
  <c r="NJ102" i="1"/>
  <c r="NJ103" i="1"/>
  <c r="NJ104" i="1"/>
  <c r="NJ105" i="1"/>
  <c r="NJ106" i="1"/>
  <c r="NJ107" i="1"/>
  <c r="NJ108" i="1"/>
  <c r="NJ109" i="1"/>
  <c r="NJ110" i="1"/>
  <c r="NJ111" i="1"/>
  <c r="NJ112" i="1"/>
  <c r="NJ113" i="1"/>
  <c r="NJ114" i="1"/>
  <c r="NJ115" i="1"/>
  <c r="NJ116" i="1"/>
  <c r="NJ117" i="1"/>
  <c r="NJ118" i="1"/>
  <c r="NJ119" i="1"/>
  <c r="NJ120" i="1"/>
  <c r="NJ121" i="1"/>
  <c r="NJ122" i="1"/>
  <c r="NJ123" i="1"/>
  <c r="NJ124" i="1"/>
  <c r="NJ125" i="1"/>
  <c r="NJ126" i="1"/>
  <c r="NJ127" i="1"/>
  <c r="NJ128" i="1"/>
  <c r="NJ129" i="1"/>
  <c r="NJ130" i="1"/>
  <c r="NJ131" i="1"/>
  <c r="NJ132" i="1"/>
  <c r="NJ133" i="1"/>
  <c r="NJ134" i="1"/>
  <c r="NJ135" i="1"/>
  <c r="NJ136" i="1"/>
  <c r="NJ137" i="1"/>
  <c r="NJ138" i="1"/>
  <c r="NJ139" i="1"/>
  <c r="NJ140" i="1"/>
  <c r="NJ141" i="1"/>
  <c r="NJ142" i="1"/>
  <c r="NJ143" i="1"/>
  <c r="NJ144" i="1"/>
  <c r="NJ145" i="1"/>
  <c r="NJ146" i="1"/>
  <c r="NJ147" i="1"/>
  <c r="NJ148" i="1"/>
  <c r="NJ149" i="1"/>
  <c r="NJ150" i="1"/>
  <c r="NJ151" i="1"/>
  <c r="NJ152" i="1"/>
  <c r="NJ153" i="1"/>
  <c r="NJ154" i="1"/>
  <c r="NJ155" i="1"/>
  <c r="NJ156" i="1"/>
  <c r="NJ157" i="1"/>
  <c r="NJ158" i="1"/>
  <c r="NJ159" i="1"/>
  <c r="NJ160" i="1"/>
  <c r="NJ161" i="1"/>
  <c r="NJ162" i="1"/>
  <c r="NJ163" i="1"/>
  <c r="NJ164" i="1"/>
  <c r="NJ165" i="1"/>
  <c r="NJ166" i="1"/>
  <c r="NJ167" i="1"/>
  <c r="NJ168" i="1"/>
  <c r="NJ169" i="1"/>
  <c r="NJ170" i="1"/>
  <c r="NJ171" i="1"/>
  <c r="NJ172" i="1"/>
  <c r="NJ173" i="1"/>
  <c r="NJ174" i="1"/>
  <c r="NJ175" i="1"/>
  <c r="NJ176" i="1"/>
  <c r="NJ177" i="1"/>
  <c r="NJ178" i="1"/>
  <c r="NJ179" i="1"/>
  <c r="NJ180" i="1"/>
  <c r="NJ181" i="1"/>
  <c r="NJ182" i="1"/>
  <c r="NJ183" i="1"/>
  <c r="NJ184" i="1"/>
  <c r="NJ185" i="1"/>
  <c r="NJ186" i="1"/>
  <c r="NJ187" i="1"/>
  <c r="NJ188" i="1"/>
  <c r="NJ189" i="1"/>
  <c r="NJ190" i="1"/>
  <c r="NJ191" i="1"/>
  <c r="NJ192" i="1"/>
  <c r="NJ193" i="1"/>
  <c r="NJ194" i="1"/>
  <c r="NJ195" i="1"/>
  <c r="NJ196" i="1"/>
  <c r="NJ197" i="1"/>
  <c r="NJ198" i="1"/>
  <c r="NJ199" i="1"/>
  <c r="NJ200" i="1"/>
  <c r="NJ201" i="1"/>
  <c r="NJ202" i="1"/>
  <c r="NJ203" i="1"/>
  <c r="NJ204" i="1"/>
  <c r="NJ205" i="1"/>
  <c r="NJ206" i="1"/>
  <c r="NJ207" i="1"/>
  <c r="NJ208" i="1"/>
  <c r="NJ209" i="1"/>
  <c r="NJ210" i="1"/>
  <c r="NJ211" i="1"/>
  <c r="NJ212" i="1"/>
  <c r="NJ213" i="1"/>
  <c r="NJ214" i="1"/>
  <c r="NJ215" i="1"/>
  <c r="NJ216" i="1"/>
  <c r="NJ217" i="1"/>
  <c r="NJ218" i="1"/>
  <c r="NJ219" i="1"/>
  <c r="NJ220" i="1"/>
  <c r="NJ221" i="1"/>
  <c r="NJ222" i="1"/>
  <c r="NJ223" i="1"/>
  <c r="NJ224" i="1"/>
  <c r="NJ225" i="1"/>
  <c r="NJ226" i="1"/>
  <c r="NJ227" i="1"/>
  <c r="NJ228" i="1"/>
  <c r="NJ229" i="1"/>
  <c r="NJ230" i="1"/>
  <c r="NJ231" i="1"/>
  <c r="NJ232" i="1"/>
  <c r="NJ233" i="1"/>
  <c r="NJ234" i="1"/>
  <c r="NJ235" i="1"/>
  <c r="NJ236" i="1"/>
  <c r="NJ237" i="1"/>
  <c r="NJ238" i="1"/>
  <c r="NJ239" i="1"/>
  <c r="NJ240" i="1"/>
  <c r="NJ241" i="1"/>
  <c r="NJ242" i="1"/>
  <c r="NJ243" i="1"/>
  <c r="NJ244" i="1"/>
  <c r="NJ245" i="1"/>
  <c r="NJ246" i="1"/>
  <c r="NJ247" i="1"/>
  <c r="NJ248" i="1"/>
  <c r="NJ249" i="1"/>
  <c r="NJ250" i="1"/>
  <c r="NJ251" i="1"/>
  <c r="NJ252" i="1"/>
  <c r="NJ253" i="1"/>
  <c r="NJ254" i="1"/>
  <c r="NJ255" i="1"/>
  <c r="NJ256" i="1"/>
  <c r="NJ257" i="1"/>
  <c r="NJ258" i="1"/>
  <c r="NJ259" i="1"/>
  <c r="NJ260" i="1"/>
  <c r="NJ261" i="1"/>
  <c r="NJ262" i="1"/>
  <c r="NJ263" i="1"/>
  <c r="NJ264" i="1"/>
  <c r="NJ265" i="1"/>
  <c r="NJ266" i="1"/>
  <c r="NJ267" i="1"/>
  <c r="NJ268" i="1"/>
  <c r="NJ269" i="1"/>
  <c r="NJ270" i="1"/>
  <c r="NJ271" i="1"/>
  <c r="NJ272" i="1"/>
  <c r="NJ273" i="1"/>
  <c r="NJ274" i="1"/>
  <c r="NJ275" i="1"/>
  <c r="NJ276" i="1"/>
  <c r="NJ277" i="1"/>
  <c r="NJ278" i="1"/>
  <c r="NJ279" i="1"/>
  <c r="NJ280" i="1"/>
  <c r="NJ281" i="1"/>
  <c r="NJ282" i="1"/>
  <c r="NJ283" i="1"/>
  <c r="NJ284" i="1"/>
  <c r="NJ285" i="1"/>
  <c r="NJ286" i="1"/>
  <c r="NJ287" i="1"/>
  <c r="NJ288" i="1"/>
  <c r="NJ289" i="1"/>
  <c r="NJ290" i="1"/>
  <c r="NJ291" i="1"/>
  <c r="NJ292" i="1"/>
  <c r="NJ293" i="1"/>
  <c r="NJ294" i="1"/>
  <c r="NJ295" i="1"/>
  <c r="NJ296" i="1"/>
  <c r="NJ297" i="1"/>
  <c r="NJ298" i="1"/>
  <c r="NJ299" i="1"/>
  <c r="NJ300" i="1"/>
  <c r="NJ301" i="1"/>
  <c r="NJ302" i="1"/>
  <c r="NJ303" i="1"/>
  <c r="NJ304" i="1"/>
  <c r="NJ305" i="1"/>
  <c r="NJ306" i="1"/>
  <c r="NJ307" i="1"/>
  <c r="NJ308" i="1"/>
  <c r="NJ309" i="1"/>
  <c r="NJ310" i="1"/>
  <c r="NJ311" i="1"/>
  <c r="NJ312" i="1"/>
  <c r="NJ313" i="1"/>
  <c r="NJ314" i="1"/>
  <c r="NJ315" i="1"/>
  <c r="NJ316" i="1"/>
  <c r="NJ317" i="1"/>
  <c r="NJ318" i="1"/>
  <c r="NJ319" i="1"/>
  <c r="NJ320" i="1"/>
  <c r="NJ321" i="1"/>
  <c r="NJ322" i="1"/>
  <c r="NJ323" i="1"/>
  <c r="NJ324" i="1"/>
  <c r="NI5" i="1"/>
  <c r="NI6" i="1"/>
  <c r="NI7" i="1"/>
  <c r="NI8" i="1"/>
  <c r="NI9" i="1"/>
  <c r="NI10" i="1"/>
  <c r="NI11" i="1"/>
  <c r="NI12" i="1"/>
  <c r="NI13" i="1"/>
  <c r="NI14" i="1"/>
  <c r="NI15" i="1"/>
  <c r="NI16" i="1"/>
  <c r="NI17" i="1"/>
  <c r="NI18" i="1"/>
  <c r="NI19" i="1"/>
  <c r="NI20" i="1"/>
  <c r="NI21" i="1"/>
  <c r="NI22" i="1"/>
  <c r="NI23" i="1"/>
  <c r="NI24" i="1"/>
  <c r="NI25" i="1"/>
  <c r="NI26" i="1"/>
  <c r="NI27" i="1"/>
  <c r="NI28" i="1"/>
  <c r="NI29" i="1"/>
  <c r="NI30" i="1"/>
  <c r="NI31" i="1"/>
  <c r="NI32" i="1"/>
  <c r="NI33" i="1"/>
  <c r="NI34" i="1"/>
  <c r="NI35" i="1"/>
  <c r="NI36" i="1"/>
  <c r="NI37" i="1"/>
  <c r="NI38" i="1"/>
  <c r="NI39" i="1"/>
  <c r="NI40" i="1"/>
  <c r="NI41" i="1"/>
  <c r="NI42" i="1"/>
  <c r="NI43" i="1"/>
  <c r="NI44" i="1"/>
  <c r="NI45" i="1"/>
  <c r="NI46" i="1"/>
  <c r="NI47" i="1"/>
  <c r="NI48" i="1"/>
  <c r="NI49" i="1"/>
  <c r="NI50" i="1"/>
  <c r="NI51" i="1"/>
  <c r="NI52" i="1"/>
  <c r="NI53" i="1"/>
  <c r="NI54" i="1"/>
  <c r="NI55" i="1"/>
  <c r="NI56" i="1"/>
  <c r="NI57" i="1"/>
  <c r="NI58" i="1"/>
  <c r="NI59" i="1"/>
  <c r="NI60" i="1"/>
  <c r="NI61" i="1"/>
  <c r="NI62" i="1"/>
  <c r="NI63" i="1"/>
  <c r="NI64" i="1"/>
  <c r="NI65" i="1"/>
  <c r="NI66" i="1"/>
  <c r="NI67" i="1"/>
  <c r="NI68" i="1"/>
  <c r="NI69" i="1"/>
  <c r="NI70" i="1"/>
  <c r="NI71" i="1"/>
  <c r="NI72" i="1"/>
  <c r="NI73" i="1"/>
  <c r="NI74" i="1"/>
  <c r="NI75" i="1"/>
  <c r="NI76" i="1"/>
  <c r="NI77" i="1"/>
  <c r="NI78" i="1"/>
  <c r="NI79" i="1"/>
  <c r="NI80" i="1"/>
  <c r="NI81" i="1"/>
  <c r="NI82" i="1"/>
  <c r="NI83" i="1"/>
  <c r="NI84" i="1"/>
  <c r="NI85" i="1"/>
  <c r="NI86" i="1"/>
  <c r="NI87" i="1"/>
  <c r="NI88" i="1"/>
  <c r="NI89" i="1"/>
  <c r="NI90" i="1"/>
  <c r="NI91" i="1"/>
  <c r="NI92" i="1"/>
  <c r="NI93" i="1"/>
  <c r="NI94" i="1"/>
  <c r="NI95" i="1"/>
  <c r="NI96" i="1"/>
  <c r="NI97" i="1"/>
  <c r="NI98" i="1"/>
  <c r="NI99" i="1"/>
  <c r="NI100" i="1"/>
  <c r="NI101" i="1"/>
  <c r="NI102" i="1"/>
  <c r="NI103" i="1"/>
  <c r="NI104" i="1"/>
  <c r="NI105" i="1"/>
  <c r="NI106" i="1"/>
  <c r="NI107" i="1"/>
  <c r="NI108" i="1"/>
  <c r="NI109" i="1"/>
  <c r="NI110" i="1"/>
  <c r="NI111" i="1"/>
  <c r="NI112" i="1"/>
  <c r="NI113" i="1"/>
  <c r="NI114" i="1"/>
  <c r="NI115" i="1"/>
  <c r="NI116" i="1"/>
  <c r="NI117" i="1"/>
  <c r="NI118" i="1"/>
  <c r="NI119" i="1"/>
  <c r="NI120" i="1"/>
  <c r="NI121" i="1"/>
  <c r="NI122" i="1"/>
  <c r="NI123" i="1"/>
  <c r="NI124" i="1"/>
  <c r="NI125" i="1"/>
  <c r="NI126" i="1"/>
  <c r="NI127" i="1"/>
  <c r="NI128" i="1"/>
  <c r="NI129" i="1"/>
  <c r="NI130" i="1"/>
  <c r="NI131" i="1"/>
  <c r="NI132" i="1"/>
  <c r="NI133" i="1"/>
  <c r="NI134" i="1"/>
  <c r="NI135" i="1"/>
  <c r="NI136" i="1"/>
  <c r="NI137" i="1"/>
  <c r="NI138" i="1"/>
  <c r="NI139" i="1"/>
  <c r="NI140" i="1"/>
  <c r="NI141" i="1"/>
  <c r="NI142" i="1"/>
  <c r="NI143" i="1"/>
  <c r="NI144" i="1"/>
  <c r="NI145" i="1"/>
  <c r="NI146" i="1"/>
  <c r="NI147" i="1"/>
  <c r="NI148" i="1"/>
  <c r="NI149" i="1"/>
  <c r="NI150" i="1"/>
  <c r="NI151" i="1"/>
  <c r="NI152" i="1"/>
  <c r="NI153" i="1"/>
  <c r="NI154" i="1"/>
  <c r="NI155" i="1"/>
  <c r="NI156" i="1"/>
  <c r="NI157" i="1"/>
  <c r="NI158" i="1"/>
  <c r="NI159" i="1"/>
  <c r="NI160" i="1"/>
  <c r="NI161" i="1"/>
  <c r="NI162" i="1"/>
  <c r="NI163" i="1"/>
  <c r="NI164" i="1"/>
  <c r="NI165" i="1"/>
  <c r="NI166" i="1"/>
  <c r="NI167" i="1"/>
  <c r="NI168" i="1"/>
  <c r="NI169" i="1"/>
  <c r="NI170" i="1"/>
  <c r="NI171" i="1"/>
  <c r="NI172" i="1"/>
  <c r="NI173" i="1"/>
  <c r="NI174" i="1"/>
  <c r="NI175" i="1"/>
  <c r="NI176" i="1"/>
  <c r="NI177" i="1"/>
  <c r="NI178" i="1"/>
  <c r="NI179" i="1"/>
  <c r="NI180" i="1"/>
  <c r="NI181" i="1"/>
  <c r="NI182" i="1"/>
  <c r="NI183" i="1"/>
  <c r="NI184" i="1"/>
  <c r="NI185" i="1"/>
  <c r="NI186" i="1"/>
  <c r="NI187" i="1"/>
  <c r="NI188" i="1"/>
  <c r="NI189" i="1"/>
  <c r="NI190" i="1"/>
  <c r="NI191" i="1"/>
  <c r="NI192" i="1"/>
  <c r="NI193" i="1"/>
  <c r="NI194" i="1"/>
  <c r="NI195" i="1"/>
  <c r="NI196" i="1"/>
  <c r="NI197" i="1"/>
  <c r="NI198" i="1"/>
  <c r="NI199" i="1"/>
  <c r="NI200" i="1"/>
  <c r="NI201" i="1"/>
  <c r="NI202" i="1"/>
  <c r="NI203" i="1"/>
  <c r="NI204" i="1"/>
  <c r="NI205" i="1"/>
  <c r="NI206" i="1"/>
  <c r="NI207" i="1"/>
  <c r="NI208" i="1"/>
  <c r="NI209" i="1"/>
  <c r="NI210" i="1"/>
  <c r="NI211" i="1"/>
  <c r="NI212" i="1"/>
  <c r="NI213" i="1"/>
  <c r="NI214" i="1"/>
  <c r="NI215" i="1"/>
  <c r="NI216" i="1"/>
  <c r="NI217" i="1"/>
  <c r="NI218" i="1"/>
  <c r="NI219" i="1"/>
  <c r="NI220" i="1"/>
  <c r="NI221" i="1"/>
  <c r="NI222" i="1"/>
  <c r="NI223" i="1"/>
  <c r="NI224" i="1"/>
  <c r="NI225" i="1"/>
  <c r="NI226" i="1"/>
  <c r="NI227" i="1"/>
  <c r="NI228" i="1"/>
  <c r="NI229" i="1"/>
  <c r="NI230" i="1"/>
  <c r="NI231" i="1"/>
  <c r="NI232" i="1"/>
  <c r="NI233" i="1"/>
  <c r="NI234" i="1"/>
  <c r="NI235" i="1"/>
  <c r="NI236" i="1"/>
  <c r="NI237" i="1"/>
  <c r="NI238" i="1"/>
  <c r="NI239" i="1"/>
  <c r="NI240" i="1"/>
  <c r="NI241" i="1"/>
  <c r="NI242" i="1"/>
  <c r="NI243" i="1"/>
  <c r="NI244" i="1"/>
  <c r="NI245" i="1"/>
  <c r="NI246" i="1"/>
  <c r="NI247" i="1"/>
  <c r="NI248" i="1"/>
  <c r="NI249" i="1"/>
  <c r="NI250" i="1"/>
  <c r="NI251" i="1"/>
  <c r="NI252" i="1"/>
  <c r="NI253" i="1"/>
  <c r="NI254" i="1"/>
  <c r="NI255" i="1"/>
  <c r="NI256" i="1"/>
  <c r="NI257" i="1"/>
  <c r="NI258" i="1"/>
  <c r="NI259" i="1"/>
  <c r="NI260" i="1"/>
  <c r="NI261" i="1"/>
  <c r="NI262" i="1"/>
  <c r="NI263" i="1"/>
  <c r="NI264" i="1"/>
  <c r="NI265" i="1"/>
  <c r="NI266" i="1"/>
  <c r="NI267" i="1"/>
  <c r="NI268" i="1"/>
  <c r="NI269" i="1"/>
  <c r="NI270" i="1"/>
  <c r="NI271" i="1"/>
  <c r="NI272" i="1"/>
  <c r="NI273" i="1"/>
  <c r="NI274" i="1"/>
  <c r="NI275" i="1"/>
  <c r="NI276" i="1"/>
  <c r="NI277" i="1"/>
  <c r="NI278" i="1"/>
  <c r="NI279" i="1"/>
  <c r="NI280" i="1"/>
  <c r="NI281" i="1"/>
  <c r="NI282" i="1"/>
  <c r="NI283" i="1"/>
  <c r="NI284" i="1"/>
  <c r="NI285" i="1"/>
  <c r="NI286" i="1"/>
  <c r="NI287" i="1"/>
  <c r="NI288" i="1"/>
  <c r="NI289" i="1"/>
  <c r="NI290" i="1"/>
  <c r="NI291" i="1"/>
  <c r="NI292" i="1"/>
  <c r="NI293" i="1"/>
  <c r="NI294" i="1"/>
  <c r="NI295" i="1"/>
  <c r="NI296" i="1"/>
  <c r="NI297" i="1"/>
  <c r="NI298" i="1"/>
  <c r="NI299" i="1"/>
  <c r="NI300" i="1"/>
  <c r="NI301" i="1"/>
  <c r="NI302" i="1"/>
  <c r="NI303" i="1"/>
  <c r="NI304" i="1"/>
  <c r="NI305" i="1"/>
  <c r="NI306" i="1"/>
  <c r="NI307" i="1"/>
  <c r="NI308" i="1"/>
  <c r="NI309" i="1"/>
  <c r="NI310" i="1"/>
  <c r="NI311" i="1"/>
  <c r="NI312" i="1"/>
  <c r="NI313" i="1"/>
  <c r="NI314" i="1"/>
  <c r="NI315" i="1"/>
  <c r="NI316" i="1"/>
  <c r="NI317" i="1"/>
  <c r="NI318" i="1"/>
  <c r="NI319" i="1"/>
  <c r="NI320" i="1"/>
  <c r="NI321" i="1"/>
  <c r="NI322" i="1"/>
  <c r="NI323" i="1"/>
  <c r="NI324" i="1"/>
  <c r="H18" i="2" l="1"/>
  <c r="H19" i="2"/>
  <c r="H20" i="2"/>
  <c r="H21" i="2"/>
  <c r="H22" i="2"/>
  <c r="H16" i="2"/>
  <c r="H17" i="2"/>
  <c r="I15" i="2"/>
  <c r="C5" i="2"/>
  <c r="C4" i="2"/>
  <c r="C8" i="2"/>
  <c r="C7" i="2"/>
  <c r="C6" i="2"/>
  <c r="C3" i="2"/>
  <c r="C2" i="2"/>
  <c r="D2" i="2"/>
  <c r="D6" i="2"/>
  <c r="E6" i="2" s="1"/>
  <c r="D5" i="2"/>
  <c r="E5" i="2" s="1"/>
  <c r="D3" i="2"/>
  <c r="E3" i="2" s="1"/>
  <c r="D4" i="2"/>
  <c r="E4" i="2" s="1"/>
  <c r="D8" i="2"/>
  <c r="E8" i="2" s="1"/>
  <c r="D7" i="2"/>
  <c r="E7" i="2" s="1"/>
  <c r="I17" i="2" l="1"/>
  <c r="I18" i="2"/>
  <c r="I19" i="2"/>
  <c r="I20" i="2"/>
  <c r="I21" i="2"/>
  <c r="I22" i="2"/>
  <c r="I16" i="2"/>
  <c r="C9" i="2"/>
  <c r="D9" i="2"/>
  <c r="E2" i="2"/>
  <c r="E9" i="2" s="1"/>
</calcChain>
</file>

<file path=xl/sharedStrings.xml><?xml version="1.0" encoding="utf-8"?>
<sst xmlns="http://schemas.openxmlformats.org/spreadsheetml/2006/main" count="1398" uniqueCount="484">
  <si>
    <t>Janvier</t>
  </si>
  <si>
    <t>fevrier</t>
  </si>
  <si>
    <t>mars</t>
  </si>
  <si>
    <t>avril</t>
  </si>
  <si>
    <t>mai</t>
  </si>
  <si>
    <t>Remplacement</t>
  </si>
  <si>
    <t>Panne</t>
  </si>
  <si>
    <t>Maintenance</t>
  </si>
  <si>
    <t>Contrôle Technique</t>
  </si>
  <si>
    <t>Stage Reunion Formation</t>
  </si>
  <si>
    <t>Panne avec Remplacement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</si>
  <si>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</si>
  <si>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</si>
  <si>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</si>
  <si>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</si>
  <si>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</si>
  <si>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</si>
  <si>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</si>
  <si>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</si>
  <si>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</si>
  <si>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</si>
  <si>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</si>
  <si>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</si>
  <si>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</si>
  <si>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</si>
  <si>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</si>
  <si>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</si>
  <si>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</si>
  <si>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</si>
  <si>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</si>
  <si>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</si>
  <si>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</si>
  <si>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</si>
  <si>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</si>
  <si>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</si>
  <si>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</si>
  <si>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</si>
  <si>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</si>
  <si>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</si>
  <si>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</si>
  <si>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</si>
  <si>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</si>
  <si>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</si>
  <si>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</si>
  <si>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</si>
  <si>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</si>
  <si>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</si>
  <si>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</si>
  <si>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</si>
  <si>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</si>
  <si>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</si>
  <si>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</si>
  <si>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</si>
  <si>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</si>
  <si>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</si>
  <si>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</si>
  <si>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</si>
  <si>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</si>
  <si>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</si>
  <si>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</si>
  <si>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</si>
  <si>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</si>
  <si>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</si>
  <si>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</si>
  <si>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01/01/2020</t>
  </si>
  <si>
    <t>02/01/2020</t>
  </si>
  <si>
    <t>03/01/2020</t>
  </si>
  <si>
    <t>04/01/2020</t>
  </si>
  <si>
    <t>05/01/2020</t>
  </si>
  <si>
    <t>06/01/2020</t>
  </si>
  <si>
    <t>07/01/2020</t>
  </si>
  <si>
    <t>08/01/2020</t>
  </si>
  <si>
    <t>09/01/2020</t>
  </si>
  <si>
    <t>10/01/2020</t>
  </si>
  <si>
    <t>11/01/2020</t>
  </si>
  <si>
    <t>12/01/2020</t>
  </si>
  <si>
    <t>13/01/2020</t>
  </si>
  <si>
    <t>14/01/2020</t>
  </si>
  <si>
    <t>15/01/2020</t>
  </si>
  <si>
    <t>16/01/2020</t>
  </si>
  <si>
    <t>17/01/2020</t>
  </si>
  <si>
    <t>18/01/2020</t>
  </si>
  <si>
    <t>19/01/2020</t>
  </si>
  <si>
    <t>20/01/2020</t>
  </si>
  <si>
    <t>21/01/2020</t>
  </si>
  <si>
    <t>22/01/2020</t>
  </si>
  <si>
    <t>23/01/2020</t>
  </si>
  <si>
    <t>24/01/2020</t>
  </si>
  <si>
    <t>25/01/2020</t>
  </si>
  <si>
    <t>26/01/2020</t>
  </si>
  <si>
    <t>27/01/2020</t>
  </si>
  <si>
    <t>28/01/2020</t>
  </si>
  <si>
    <t>29/01/2020</t>
  </si>
  <si>
    <t>30/01/2020</t>
  </si>
  <si>
    <t>31/01/2020</t>
  </si>
  <si>
    <t>01/02/2020</t>
  </si>
  <si>
    <t>02/02/2020</t>
  </si>
  <si>
    <t>03/02/2020</t>
  </si>
  <si>
    <t>04/02/2020</t>
  </si>
  <si>
    <t>05/02/2020</t>
  </si>
  <si>
    <t>06/02/2020</t>
  </si>
  <si>
    <t>07/02/2020</t>
  </si>
  <si>
    <t>08/02/2020</t>
  </si>
  <si>
    <t>09/02/2020</t>
  </si>
  <si>
    <t>10/02/2020</t>
  </si>
  <si>
    <t>11/02/2020</t>
  </si>
  <si>
    <t>12/02/2020</t>
  </si>
  <si>
    <t>13/02/2020</t>
  </si>
  <si>
    <t>14/02/2020</t>
  </si>
  <si>
    <t>15/02/2020</t>
  </si>
  <si>
    <t>16/02/2020</t>
  </si>
  <si>
    <t>17/02/2020</t>
  </si>
  <si>
    <t>18/02/2020</t>
  </si>
  <si>
    <t>19/02/2020</t>
  </si>
  <si>
    <t>20/02/2020</t>
  </si>
  <si>
    <t>21/02/2020</t>
  </si>
  <si>
    <t>22/02/2020</t>
  </si>
  <si>
    <t>23/02/2020</t>
  </si>
  <si>
    <t>24/02/2020</t>
  </si>
  <si>
    <t>25/02/2020</t>
  </si>
  <si>
    <t>26/02/2020</t>
  </si>
  <si>
    <t>27/02/2020</t>
  </si>
  <si>
    <t>28/02/2020</t>
  </si>
  <si>
    <t>29/02/2020</t>
  </si>
  <si>
    <t>01/03/2020</t>
  </si>
  <si>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</si>
  <si>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</si>
  <si>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</si>
  <si>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</si>
  <si>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</si>
  <si>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</si>
  <si>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</si>
  <si>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</si>
  <si>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10/03/2020</t>
  </si>
  <si>
    <t>11/03/2020</t>
  </si>
  <si>
    <t>12/03/2020</t>
  </si>
  <si>
    <t>13/03/2020</t>
  </si>
  <si>
    <t>14/03/2020</t>
  </si>
  <si>
    <t>15/03/2020</t>
  </si>
  <si>
    <t>16/03/2020</t>
  </si>
  <si>
    <t>17/03/2020</t>
  </si>
  <si>
    <t>18/03/2020</t>
  </si>
  <si>
    <t>19/03/2020</t>
  </si>
  <si>
    <t>20/03/2020</t>
  </si>
  <si>
    <t>21/03/2020</t>
  </si>
  <si>
    <t>22/03/2020</t>
  </si>
  <si>
    <t>23/03/2020</t>
  </si>
  <si>
    <t>24/03/2020</t>
  </si>
  <si>
    <t>25/03/2020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</si>
  <si>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</si>
  <si>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</si>
  <si>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</si>
  <si>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</si>
  <si>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</si>
  <si>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</si>
  <si>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</si>
  <si>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</si>
  <si>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</si>
  <si>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</si>
  <si>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</si>
  <si>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</si>
  <si>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</si>
  <si>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</si>
  <si>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</si>
  <si>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</si>
  <si>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</si>
  <si>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</si>
  <si>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</si>
  <si>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</si>
  <si>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</si>
  <si>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</si>
  <si>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</si>
  <si>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</si>
  <si>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</si>
  <si>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</si>
  <si>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</si>
  <si>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</si>
  <si>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</si>
  <si>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</si>
  <si>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</si>
  <si>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</si>
  <si>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</si>
  <si>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</si>
  <si>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</si>
  <si>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</si>
  <si>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01/05/2020</t>
  </si>
  <si>
    <t>02/05/2020</t>
  </si>
  <si>
    <t>03/05/2020</t>
  </si>
  <si>
    <t>04/05/2020</t>
  </si>
  <si>
    <t>05/05/2020</t>
  </si>
  <si>
    <t>06/05/2020</t>
  </si>
  <si>
    <t>07/05/2020</t>
  </si>
  <si>
    <t>08/05/2020</t>
  </si>
  <si>
    <t>09/05/2020</t>
  </si>
  <si>
    <t>10/05/2020</t>
  </si>
  <si>
    <t>11/05/2020</t>
  </si>
  <si>
    <t>12/05/2020</t>
  </si>
  <si>
    <t>13/05/2020</t>
  </si>
  <si>
    <t>14/05/2020</t>
  </si>
  <si>
    <t>15/05/2020</t>
  </si>
  <si>
    <t>16/05/2020</t>
  </si>
  <si>
    <t>17/05/2020</t>
  </si>
  <si>
    <t>18/05/2020</t>
  </si>
  <si>
    <t>19/05/2020</t>
  </si>
  <si>
    <t>20/05/2020</t>
  </si>
  <si>
    <t>21/05/2020</t>
  </si>
  <si>
    <t>22/05/2020</t>
  </si>
  <si>
    <t>23/05/2020</t>
  </si>
  <si>
    <t>24/05/2020</t>
  </si>
  <si>
    <t>25/05/2020</t>
  </si>
  <si>
    <t>26/05/2020</t>
  </si>
  <si>
    <t>27/05/2020</t>
  </si>
  <si>
    <t>28/05/2020</t>
  </si>
  <si>
    <t>29/05/2020</t>
  </si>
  <si>
    <t>30/05/2020</t>
  </si>
  <si>
    <t>31/05/2020</t>
  </si>
  <si>
    <t>01/06/2020</t>
  </si>
  <si>
    <t>02/06/2020</t>
  </si>
  <si>
    <t>03/06/2020</t>
  </si>
  <si>
    <t>04/06/2020</t>
  </si>
  <si>
    <t>05/06/2020</t>
  </si>
  <si>
    <t>06/06/2020</t>
  </si>
  <si>
    <t>07/06/2020</t>
  </si>
  <si>
    <t>08/06/2020</t>
  </si>
  <si>
    <t>09/06/2020</t>
  </si>
  <si>
    <t>10/06/2020</t>
  </si>
  <si>
    <t>11/06/2020</t>
  </si>
  <si>
    <t>12/06/2020</t>
  </si>
  <si>
    <t>13/06/2020</t>
  </si>
  <si>
    <t>14/06/2020</t>
  </si>
  <si>
    <t>15/06/2020</t>
  </si>
  <si>
    <t>16/06/2020</t>
  </si>
  <si>
    <t>17/06/2020</t>
  </si>
  <si>
    <t>18/06/2020</t>
  </si>
  <si>
    <t>19/06/2020</t>
  </si>
  <si>
    <t>20/06/2020</t>
  </si>
  <si>
    <t>21/06/2020</t>
  </si>
  <si>
    <t>22/06/2020</t>
  </si>
  <si>
    <t>23/06/2020</t>
  </si>
  <si>
    <t>24/06/2020</t>
  </si>
  <si>
    <t>25/06/2020</t>
  </si>
  <si>
    <t>26/06/2020</t>
  </si>
  <si>
    <t>27/06/2020</t>
  </si>
  <si>
    <t>28/06/2020</t>
  </si>
  <si>
    <t>29/06/2020</t>
  </si>
  <si>
    <t>30/06/2020</t>
  </si>
  <si>
    <t>01/07/2020</t>
  </si>
  <si>
    <t>02/07/2020</t>
  </si>
  <si>
    <t>03/07/2020</t>
  </si>
  <si>
    <t>04/07/2020</t>
  </si>
  <si>
    <t>05/07/2020</t>
  </si>
  <si>
    <t>06/07/2020</t>
  </si>
  <si>
    <t>07/07/2020</t>
  </si>
  <si>
    <t>08/07/2020</t>
  </si>
  <si>
    <t>09/07/2020</t>
  </si>
  <si>
    <t>10/07/2020</t>
  </si>
  <si>
    <t>11/07/2020</t>
  </si>
  <si>
    <t>12/07/2020</t>
  </si>
  <si>
    <t>13/07/2020</t>
  </si>
  <si>
    <t>14/07/2020</t>
  </si>
  <si>
    <t>15/07/2020</t>
  </si>
  <si>
    <t>16/07/2020</t>
  </si>
  <si>
    <t>17/07/2020</t>
  </si>
  <si>
    <t>18/07/2020</t>
  </si>
  <si>
    <t>19/07/2020</t>
  </si>
  <si>
    <t>20/07/2020</t>
  </si>
  <si>
    <t>21/07/2020</t>
  </si>
  <si>
    <t>22/07/2020</t>
  </si>
  <si>
    <t>23/07/2020</t>
  </si>
  <si>
    <t>24/07/2020</t>
  </si>
  <si>
    <t>25/07/2020</t>
  </si>
  <si>
    <t>26/07/2020</t>
  </si>
  <si>
    <t>27/07/2020</t>
  </si>
  <si>
    <t>28/07/2020</t>
  </si>
  <si>
    <t>29/07/2020</t>
  </si>
  <si>
    <t>30/07/2020</t>
  </si>
  <si>
    <t>31/07/2020</t>
  </si>
  <si>
    <t>01/08/2020</t>
  </si>
  <si>
    <t>02/08/2020</t>
  </si>
  <si>
    <t>03/08/2020</t>
  </si>
  <si>
    <t>04/08/2020</t>
  </si>
  <si>
    <t>05/08/2020</t>
  </si>
  <si>
    <t>06/08/2020</t>
  </si>
  <si>
    <t>07/08/2020</t>
  </si>
  <si>
    <t>08/08/2020</t>
  </si>
  <si>
    <t>09/08/2020</t>
  </si>
  <si>
    <t>10/08/2020</t>
  </si>
  <si>
    <t>11/08/2020</t>
  </si>
  <si>
    <t>12/08/2020</t>
  </si>
  <si>
    <t>13/08/2020</t>
  </si>
  <si>
    <t>14/08/2020</t>
  </si>
  <si>
    <t>15/08/2020</t>
  </si>
  <si>
    <t>16/08/2020</t>
  </si>
  <si>
    <t>17/08/2020</t>
  </si>
  <si>
    <t>18/08/2020</t>
  </si>
  <si>
    <t>19/08/2020</t>
  </si>
  <si>
    <t>20/08/2020</t>
  </si>
  <si>
    <t>21/08/2020</t>
  </si>
  <si>
    <t>22/08/2020</t>
  </si>
  <si>
    <t>23/08/2020</t>
  </si>
  <si>
    <t>24/08/2020</t>
  </si>
  <si>
    <t>25/08/2020</t>
  </si>
  <si>
    <t>26/08/2020</t>
  </si>
  <si>
    <t>27/08/2020</t>
  </si>
  <si>
    <t>28/08/2020</t>
  </si>
  <si>
    <t>29/08/2020</t>
  </si>
  <si>
    <t>30/08/2020</t>
  </si>
  <si>
    <t>31/08/2020</t>
  </si>
  <si>
    <t>01/09/2020</t>
  </si>
  <si>
    <t>02/09/2020</t>
  </si>
  <si>
    <t>03/09/2020</t>
  </si>
  <si>
    <t>04/09/2020</t>
  </si>
  <si>
    <t>05/09/2020</t>
  </si>
  <si>
    <t>06/09/2020</t>
  </si>
  <si>
    <t>07/09/2020</t>
  </si>
  <si>
    <t>08/09/2020</t>
  </si>
  <si>
    <t>09/09/2020</t>
  </si>
  <si>
    <t>10/09/2020</t>
  </si>
  <si>
    <t>11/09/2020</t>
  </si>
  <si>
    <t>12/09/2020</t>
  </si>
  <si>
    <t>13/09/2020</t>
  </si>
  <si>
    <t>14/09/2020</t>
  </si>
  <si>
    <t>15/09/2020</t>
  </si>
  <si>
    <t>16/09/2020</t>
  </si>
  <si>
    <t>17/09/2020</t>
  </si>
  <si>
    <t>18/09/2020</t>
  </si>
  <si>
    <t>19/09/2020</t>
  </si>
  <si>
    <t>20/09/2020</t>
  </si>
  <si>
    <t>21/09/2020</t>
  </si>
  <si>
    <t>22/09/2020</t>
  </si>
  <si>
    <t>23/09/2020</t>
  </si>
  <si>
    <t>24/09/2020</t>
  </si>
  <si>
    <t>25/09/2020</t>
  </si>
  <si>
    <t>26/09/2020</t>
  </si>
  <si>
    <t>27/09/2020</t>
  </si>
  <si>
    <t>28/09/2020</t>
  </si>
  <si>
    <t>29/09/2020</t>
  </si>
  <si>
    <t>30/09/2020</t>
  </si>
  <si>
    <t>01/10/2020</t>
  </si>
  <si>
    <t>02/10/2020</t>
  </si>
  <si>
    <t>03/10/2020</t>
  </si>
  <si>
    <t>04/10/2020</t>
  </si>
  <si>
    <t>05/10/2020</t>
  </si>
  <si>
    <t>06/10/2020</t>
  </si>
  <si>
    <t>07/10/2020</t>
  </si>
  <si>
    <t>08/10/2020</t>
  </si>
  <si>
    <t>09/10/2020</t>
  </si>
  <si>
    <t>10/10/2020</t>
  </si>
  <si>
    <t>11/10/2020</t>
  </si>
  <si>
    <t>12/10/2020</t>
  </si>
  <si>
    <t>13/10/2020</t>
  </si>
  <si>
    <t>14/10/2020</t>
  </si>
  <si>
    <t>15/10/2020</t>
  </si>
  <si>
    <t>16/10/2020</t>
  </si>
  <si>
    <t>17/10/2020</t>
  </si>
  <si>
    <t>18/10/2020</t>
  </si>
  <si>
    <t>19/10/2020</t>
  </si>
  <si>
    <t>20/10/2020</t>
  </si>
  <si>
    <t>21/10/2020</t>
  </si>
  <si>
    <t>22/10/2020</t>
  </si>
  <si>
    <t>23/10/2020</t>
  </si>
  <si>
    <t>24/10/2020</t>
  </si>
  <si>
    <t>25/10/2020</t>
  </si>
  <si>
    <t>26/10/2020</t>
  </si>
  <si>
    <t>27/10/2020</t>
  </si>
  <si>
    <t>28/10/2020</t>
  </si>
  <si>
    <t>29/10/2020</t>
  </si>
  <si>
    <t>30/10/2020</t>
  </si>
  <si>
    <t>31/10/2020</t>
  </si>
  <si>
    <t>01/11/2020</t>
  </si>
  <si>
    <t>02/11/2020</t>
  </si>
  <si>
    <t>03/11/2020</t>
  </si>
  <si>
    <t>04/11/2020</t>
  </si>
  <si>
    <t>05/11/2020</t>
  </si>
  <si>
    <t>06/11/2020</t>
  </si>
  <si>
    <t>07/11/2020</t>
  </si>
  <si>
    <t>08/11/2020</t>
  </si>
  <si>
    <t>09/11/2020</t>
  </si>
  <si>
    <t>10/11/2020</t>
  </si>
  <si>
    <t>11/11/2020</t>
  </si>
  <si>
    <t>12/11/2020</t>
  </si>
  <si>
    <t>13/11/2020</t>
  </si>
  <si>
    <t>14/11/2020</t>
  </si>
  <si>
    <t>15/11/2020</t>
  </si>
  <si>
    <t>16/11/2020</t>
  </si>
  <si>
    <t>17/11/2020</t>
  </si>
  <si>
    <t>18/11/2020</t>
  </si>
  <si>
    <t>19/11/2020</t>
  </si>
  <si>
    <t>20/11/2020</t>
  </si>
  <si>
    <t>21/11/2020</t>
  </si>
  <si>
    <t>22/11/2020</t>
  </si>
  <si>
    <t>23/11/2020</t>
  </si>
  <si>
    <t>24/11/2020</t>
  </si>
  <si>
    <t>25/11/2020</t>
  </si>
  <si>
    <t>26/11/2020</t>
  </si>
  <si>
    <t>27/11/2020</t>
  </si>
  <si>
    <t>28/11/2020</t>
  </si>
  <si>
    <t>29/11/2020</t>
  </si>
  <si>
    <t>30/11/2020</t>
  </si>
  <si>
    <t>01/12/2020</t>
  </si>
  <si>
    <t>02/12/2020</t>
  </si>
  <si>
    <t>03/12/2020</t>
  </si>
  <si>
    <t>04/12/2020</t>
  </si>
  <si>
    <t>05/12/2020</t>
  </si>
  <si>
    <t>06/12/2020</t>
  </si>
  <si>
    <t>07/12/2020</t>
  </si>
  <si>
    <t>08/12/2020</t>
  </si>
  <si>
    <t>09/12/2020</t>
  </si>
  <si>
    <t>10/12/2020</t>
  </si>
  <si>
    <t>11/12/2020</t>
  </si>
  <si>
    <t>12/12/2020</t>
  </si>
  <si>
    <t>13/12/2020</t>
  </si>
  <si>
    <t>14/12/2020</t>
  </si>
  <si>
    <t>15/12/2020</t>
  </si>
  <si>
    <t>16/12/2020</t>
  </si>
  <si>
    <t>17/12/2020</t>
  </si>
  <si>
    <t>18/12/2020</t>
  </si>
  <si>
    <t>19/12/2020</t>
  </si>
  <si>
    <t>20/12/2020</t>
  </si>
  <si>
    <t>21/12/2020</t>
  </si>
  <si>
    <t>22/12/2020</t>
  </si>
  <si>
    <t>23/12/2020</t>
  </si>
  <si>
    <t>24/12/2020</t>
  </si>
  <si>
    <t>25/12/2020</t>
  </si>
  <si>
    <t>26/12/2020</t>
  </si>
  <si>
    <t>27/12/2020</t>
  </si>
  <si>
    <t>28/12/2020</t>
  </si>
  <si>
    <t>29/12/2020</t>
  </si>
  <si>
    <t>30/12/2020</t>
  </si>
  <si>
    <t>31/12/2020</t>
  </si>
  <si>
    <t>juin</t>
  </si>
  <si>
    <t>juillet</t>
  </si>
  <si>
    <t>aout</t>
  </si>
  <si>
    <t>septembre</t>
  </si>
  <si>
    <t>octobre</t>
  </si>
  <si>
    <t>novembre</t>
  </si>
  <si>
    <t>decembre</t>
  </si>
  <si>
    <t>ouest</t>
  </si>
  <si>
    <t>nord</t>
  </si>
  <si>
    <t>sud</t>
  </si>
  <si>
    <t>immatriculation</t>
  </si>
  <si>
    <t>type</t>
  </si>
  <si>
    <t>modele</t>
  </si>
  <si>
    <t>centre</t>
  </si>
  <si>
    <t>pole</t>
  </si>
  <si>
    <t>secteur</t>
  </si>
  <si>
    <t>carrosserie</t>
  </si>
  <si>
    <t>M</t>
  </si>
  <si>
    <t>CT</t>
  </si>
  <si>
    <t>contrôle technique</t>
  </si>
  <si>
    <t>S</t>
  </si>
  <si>
    <t>Stage formation Reunion</t>
  </si>
  <si>
    <t>PR</t>
  </si>
  <si>
    <t>R</t>
  </si>
  <si>
    <t>P</t>
  </si>
  <si>
    <t>Panne avec remplacement de véhicule</t>
  </si>
  <si>
    <t>En remplacement de véhicule</t>
  </si>
  <si>
    <t>C</t>
  </si>
  <si>
    <t>Carrosserie</t>
  </si>
  <si>
    <t>nb de véhicules impactés</t>
  </si>
  <si>
    <t>jour d'immobilisation</t>
  </si>
  <si>
    <t>moyenne véhicule /jour (jusqu’à aujourd'hui)</t>
  </si>
  <si>
    <t>nombre de véhicules impactés sur 7 jours</t>
  </si>
  <si>
    <t xml:space="preserve">date recherchée : </t>
  </si>
  <si>
    <t>s</t>
  </si>
  <si>
    <t>véhicule</t>
  </si>
  <si>
    <t>CIS</t>
  </si>
  <si>
    <t>POLE</t>
  </si>
  <si>
    <t>SECTEUR</t>
  </si>
  <si>
    <t>r</t>
  </si>
  <si>
    <t>c</t>
  </si>
  <si>
    <t>p</t>
  </si>
  <si>
    <t>m</t>
  </si>
  <si>
    <t>AA 324 CZ</t>
  </si>
  <si>
    <t>AA 556 XZ</t>
  </si>
  <si>
    <t>AA 688 RF</t>
  </si>
  <si>
    <t>AA 129 RJ</t>
  </si>
  <si>
    <t>"=aujourd'hui"</t>
  </si>
  <si>
    <t>"=aujourd'hui+1"</t>
  </si>
  <si>
    <t>"=aujourd'hui+2"</t>
  </si>
  <si>
    <t>"=aujourd'hui+3"</t>
  </si>
  <si>
    <t>"=aujourd'hui+4"</t>
  </si>
  <si>
    <t>"=aujourd'hui+5"</t>
  </si>
  <si>
    <t>"=aujourd'hui+6"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</si>
</sst>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400D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4" borderId="5" xfId="0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</xf>
    <xf numFmtId="0" fontId="0" fillId="0" borderId="1" xfId="0" applyBorder="1"/>
    <xf numFmtId="0" fontId="0" fillId="4" borderId="5" xfId="0" applyFill="1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 wrapText="1"/>
    </xf>
    <xf numFmtId="14" fontId="0" fillId="0" borderId="6" xfId="0" applyNumberFormat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 wrapText="1"/>
      <protection locked="0"/>
    </xf>
    <xf numFmtId="14" fontId="1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3" xfId="0" applyFill="1" applyBorder="1" applyAlignment="1" applyProtection="1">
      <alignment horizontal="center" vertical="center" wrapText="1"/>
    </xf>
    <xf numFmtId="0" fontId="0" fillId="7" borderId="8" xfId="0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8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1" xfId="0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14" fontId="0" fillId="0" borderId="1" xfId="0" applyNumberFormat="1" applyBorder="1"/>
    <xf numFmtId="164" fontId="0" fillId="0" borderId="1" xfId="0" applyNumberFormat="1" applyBorder="1"/>
    <xf numFmtId="14" fontId="2" fillId="0" borderId="0" xfId="0" applyNumberFormat="1" applyFont="1"/>
    <xf numFmtId="0" fontId="2" fillId="0" borderId="0" xfId="0" applyFont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392">
    <dxf>
      <fill>
        <gradientFill>
          <stop position="0">
            <color rgb="FFFF0000"/>
          </stop>
          <stop position="0.5">
            <color rgb="FF7030A0"/>
          </stop>
          <stop position="1">
            <color rgb="FFFF0000"/>
          </stop>
        </gradient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NO324" totalsRowShown="0" headerRowDxfId="391" dataDxfId="389" headerRowBorderDxfId="390" tableBorderDxfId="388" totalsRowBorderDxfId="387">
  <autoFilter ref="A4:NO324"/>
  <tableColumns count="379">
    <tableColumn id="1" name="immatriculation" dataDxfId="386"/>
    <tableColumn id="2" name="type" dataDxfId="385"/>
    <tableColumn id="3" name="modele" dataDxfId="384"/>
    <tableColumn id="4" name="centre" dataDxfId="383"/>
    <tableColumn id="5" name="pole" dataDxfId="382">
      <calculatedColumnFormula>VLOOKUP(Tableau1[[#This Row],[centre]],Feuil3!$A$2:$C$46,2,FALSE)</calculatedColumnFormula>
    </tableColumn>
    <tableColumn id="6" name="secteur" dataDxfId="381">
      <calculatedColumnFormula>VLOOKUP(Tableau1[[#This Row],[centre]],Feuil3!$A$2:$C$46,3,FALSE)</calculatedColumnFormula>
    </tableColumn>
    <tableColumn id="7" name="01/01/2020" dataDxfId="380"/>
    <tableColumn id="8" name="02/01/2020" dataDxfId="379"/>
    <tableColumn id="9" name="03/01/2020" dataDxfId="378"/>
    <tableColumn id="10" name="04/01/2020" dataDxfId="377"/>
    <tableColumn id="11" name="05/01/2020" dataDxfId="376"/>
    <tableColumn id="12" name="06/01/2020" dataDxfId="375"/>
    <tableColumn id="13" name="07/01/2020" dataDxfId="374"/>
    <tableColumn id="14" name="08/01/2020" dataDxfId="373"/>
    <tableColumn id="15" name="09/01/2020" dataDxfId="372"/>
    <tableColumn id="16" name="10/01/2020" dataDxfId="371"/>
    <tableColumn id="17" name="11/01/2020" dataDxfId="370"/>
    <tableColumn id="18" name="12/01/2020" dataDxfId="369"/>
    <tableColumn id="19" name="13/01/2020" dataDxfId="368"/>
    <tableColumn id="20" name="14/01/2020" dataDxfId="367"/>
    <tableColumn id="21" name="15/01/2020" dataDxfId="366"/>
    <tableColumn id="22" name="16/01/2020" dataDxfId="365"/>
    <tableColumn id="23" name="17/01/2020" dataDxfId="364"/>
    <tableColumn id="24" name="18/01/2020" dataDxfId="363"/>
    <tableColumn id="25" name="19/01/2020" dataDxfId="362"/>
    <tableColumn id="26" name="20/01/2020" dataDxfId="361"/>
    <tableColumn id="27" name="21/01/2020" dataDxfId="360"/>
    <tableColumn id="28" name="22/01/2020" dataDxfId="359"/>
    <tableColumn id="29" name="23/01/2020" dataDxfId="358"/>
    <tableColumn id="30" name="24/01/2020" dataDxfId="357"/>
    <tableColumn id="31" name="25/01/2020" dataDxfId="356"/>
    <tableColumn id="32" name="26/01/2020" dataDxfId="355"/>
    <tableColumn id="33" name="27/01/2020" dataDxfId="354"/>
    <tableColumn id="34" name="28/01/2020" dataDxfId="353"/>
    <tableColumn id="35" name="29/01/2020" dataDxfId="352"/>
    <tableColumn id="36" name="30/01/2020" dataDxfId="351"/>
    <tableColumn id="37" name="31/01/2020" dataDxfId="350"/>
    <tableColumn id="38" name="01/02/2020" dataDxfId="349"/>
    <tableColumn id="39" name="02/02/2020" dataDxfId="348"/>
    <tableColumn id="40" name="03/02/2020" dataDxfId="347"/>
    <tableColumn id="41" name="04/02/2020" dataDxfId="346"/>
    <tableColumn id="42" name="05/02/2020" dataDxfId="345"/>
    <tableColumn id="43" name="06/02/2020" dataDxfId="344"/>
    <tableColumn id="44" name="07/02/2020" dataDxfId="343"/>
    <tableColumn id="45" name="08/02/2020" dataDxfId="342"/>
    <tableColumn id="46" name="09/02/2020" dataDxfId="341"/>
    <tableColumn id="47" name="10/02/2020" dataDxfId="340"/>
    <tableColumn id="48" name="11/02/2020" dataDxfId="339"/>
    <tableColumn id="49" name="12/02/2020" dataDxfId="338"/>
    <tableColumn id="50" name="13/02/2020" dataDxfId="337"/>
    <tableColumn id="51" name="14/02/2020" dataDxfId="336"/>
    <tableColumn id="52" name="15/02/2020" dataDxfId="335"/>
    <tableColumn id="53" name="16/02/2020" dataDxfId="334"/>
    <tableColumn id="54" name="17/02/2020" dataDxfId="333"/>
    <tableColumn id="55" name="18/02/2020" dataDxfId="332"/>
    <tableColumn id="56" name="19/02/2020" dataDxfId="331"/>
    <tableColumn id="57" name="20/02/2020" dataDxfId="330"/>
    <tableColumn id="58" name="21/02/2020" dataDxfId="329"/>
    <tableColumn id="59" name="22/02/2020" dataDxfId="328"/>
    <tableColumn id="60" name="23/02/2020" dataDxfId="327"/>
    <tableColumn id="61" name="24/02/2020" dataDxfId="326"/>
    <tableColumn id="62" name="25/02/2020" dataDxfId="325"/>
    <tableColumn id="63" name="26/02/2020" dataDxfId="324"/>
    <tableColumn id="64" name="27/02/2020" dataDxfId="323"/>
    <tableColumn id="65" name="28/02/2020" dataDxfId="322"/>
    <tableColumn id="66" name="29/02/2020" dataDxfId="321"/>
    <tableColumn id="67" name="01/03/2020" dataDxfId="320"/>
    <tableColumn id="68" name="02/03/2020" dataDxfId="319"/>
    <tableColumn id="69" name="03/03/2020" dataDxfId="318"/>
    <tableColumn id="70" name="04/03/2020" dataDxfId="317"/>
    <tableColumn id="71" name="05/03/2020" dataDxfId="316"/>
    <tableColumn id="72" name="06/03/2020" dataDxfId="315"/>
    <tableColumn id="73" name="07/03/2020" dataDxfId="314"/>
    <tableColumn id="74" name="08/03/2020" dataDxfId="313"/>
    <tableColumn id="75" name="09/03/2020" dataDxfId="312"/>
    <tableColumn id="76" name="10/03/2020" dataDxfId="311"/>
    <tableColumn id="77" name="11/03/2020" dataDxfId="310"/>
    <tableColumn id="78" name="12/03/2020" dataDxfId="309"/>
    <tableColumn id="79" name="13/03/2020" dataDxfId="308"/>
    <tableColumn id="80" name="14/03/2020" dataDxfId="307"/>
    <tableColumn id="81" name="15/03/2020" dataDxfId="306"/>
    <tableColumn id="82" name="16/03/2020" dataDxfId="305"/>
    <tableColumn id="83" name="17/03/2020" dataDxfId="304"/>
    <tableColumn id="84" name="18/03/2020" dataDxfId="303"/>
    <tableColumn id="85" name="19/03/2020" dataDxfId="302"/>
    <tableColumn id="86" name="20/03/2020" dataDxfId="301"/>
    <tableColumn id="87" name="21/03/2020" dataDxfId="300"/>
    <tableColumn id="88" name="22/03/2020" dataDxfId="299"/>
    <tableColumn id="89" name="23/03/2020" dataDxfId="298"/>
    <tableColumn id="90" name="24/03/2020" dataDxfId="297"/>
    <tableColumn id="91" name="25/03/2020" dataDxfId="296"/>
    <tableColumn id="92" name="26/03/2020" dataDxfId="295"/>
    <tableColumn id="93" name="27/03/2020" dataDxfId="294"/>
    <tableColumn id="94" name="28/03/2020" dataDxfId="293"/>
    <tableColumn id="95" name="29/03/2020" dataDxfId="292"/>
    <tableColumn id="96" name="30/03/2020" dataDxfId="291"/>
    <tableColumn id="97" name="31/03/2020" dataDxfId="290"/>
    <tableColumn id="98" name="01/04/2020" dataDxfId="289"/>
    <tableColumn id="99" name="02/04/2020" dataDxfId="288"/>
    <tableColumn id="100" name="03/04/2020" dataDxfId="287"/>
    <tableColumn id="101" name="04/04/2020" dataDxfId="286"/>
    <tableColumn id="102" name="05/04/2020" dataDxfId="285"/>
    <tableColumn id="103" name="06/04/2020" dataDxfId="284"/>
    <tableColumn id="104" name="07/04/2020" dataDxfId="283"/>
    <tableColumn id="105" name="08/04/2020" dataDxfId="282"/>
    <tableColumn id="106" name="09/04/2020" dataDxfId="281"/>
    <tableColumn id="107" name="10/04/2020" dataDxfId="280"/>
    <tableColumn id="108" name="11/04/2020" dataDxfId="279"/>
    <tableColumn id="109" name="12/04/2020" dataDxfId="278"/>
    <tableColumn id="110" name="13/04/2020" dataDxfId="277"/>
    <tableColumn id="111" name="14/04/2020" dataDxfId="276"/>
    <tableColumn id="112" name="15/04/2020" dataDxfId="275"/>
    <tableColumn id="113" name="16/04/2020" dataDxfId="274"/>
    <tableColumn id="114" name="17/04/2020" dataDxfId="273"/>
    <tableColumn id="115" name="18/04/2020" dataDxfId="272"/>
    <tableColumn id="116" name="19/04/2020" dataDxfId="271"/>
    <tableColumn id="117" name="20/04/2020" dataDxfId="270"/>
    <tableColumn id="118" name="21/04/2020" dataDxfId="269"/>
    <tableColumn id="119" name="22/04/2020" dataDxfId="268"/>
    <tableColumn id="120" name="23/04/2020" dataDxfId="267"/>
    <tableColumn id="121" name="24/04/2020" dataDxfId="266"/>
    <tableColumn id="122" name="25/04/2020" dataDxfId="265"/>
    <tableColumn id="123" name="26/04/2020" dataDxfId="264"/>
    <tableColumn id="124" name="27/04/2020" dataDxfId="263"/>
    <tableColumn id="125" name="28/04/2020" dataDxfId="262"/>
    <tableColumn id="126" name="29/04/2020" dataDxfId="261"/>
    <tableColumn id="127" name="30/04/2020" dataDxfId="260"/>
    <tableColumn id="128" name="01/05/2020" dataDxfId="259"/>
    <tableColumn id="129" name="02/05/2020" dataDxfId="258"/>
    <tableColumn id="130" name="03/05/2020" dataDxfId="257"/>
    <tableColumn id="131" name="04/05/2020" dataDxfId="256"/>
    <tableColumn id="132" name="05/05/2020" dataDxfId="255"/>
    <tableColumn id="133" name="06/05/2020" dataDxfId="254"/>
    <tableColumn id="134" name="07/05/2020" dataDxfId="253"/>
    <tableColumn id="135" name="08/05/2020" dataDxfId="252"/>
    <tableColumn id="136" name="09/05/2020" dataDxfId="251"/>
    <tableColumn id="137" name="10/05/2020" dataDxfId="250"/>
    <tableColumn id="138" name="11/05/2020" dataDxfId="249"/>
    <tableColumn id="139" name="12/05/2020" dataDxfId="248"/>
    <tableColumn id="140" name="13/05/2020" dataDxfId="247"/>
    <tableColumn id="141" name="14/05/2020" dataDxfId="246"/>
    <tableColumn id="142" name="15/05/2020" dataDxfId="245"/>
    <tableColumn id="143" name="16/05/2020" dataDxfId="244"/>
    <tableColumn id="144" name="17/05/2020" dataDxfId="243"/>
    <tableColumn id="145" name="18/05/2020" dataDxfId="242"/>
    <tableColumn id="146" name="19/05/2020" dataDxfId="241"/>
    <tableColumn id="147" name="20/05/2020" dataDxfId="240"/>
    <tableColumn id="148" name="21/05/2020" dataDxfId="239"/>
    <tableColumn id="149" name="22/05/2020" dataDxfId="238"/>
    <tableColumn id="150" name="23/05/2020" dataDxfId="237"/>
    <tableColumn id="151" name="24/05/2020" dataDxfId="236"/>
    <tableColumn id="152" name="25/05/2020" dataDxfId="235"/>
    <tableColumn id="153" name="26/05/2020" dataDxfId="234"/>
    <tableColumn id="154" name="27/05/2020" dataDxfId="233"/>
    <tableColumn id="155" name="28/05/2020" dataDxfId="232"/>
    <tableColumn id="156" name="29/05/2020" dataDxfId="231"/>
    <tableColumn id="157" name="30/05/2020" dataDxfId="230"/>
    <tableColumn id="158" name="31/05/2020" dataDxfId="229"/>
    <tableColumn id="159" name="01/06/2020" dataDxfId="228"/>
    <tableColumn id="160" name="02/06/2020" dataDxfId="227"/>
    <tableColumn id="161" name="03/06/2020" dataDxfId="226"/>
    <tableColumn id="162" name="04/06/2020" dataDxfId="225"/>
    <tableColumn id="163" name="05/06/2020" dataDxfId="224"/>
    <tableColumn id="164" name="06/06/2020" dataDxfId="223"/>
    <tableColumn id="165" name="07/06/2020" dataDxfId="222"/>
    <tableColumn id="166" name="08/06/2020" dataDxfId="221"/>
    <tableColumn id="167" name="09/06/2020" dataDxfId="220"/>
    <tableColumn id="168" name="10/06/2020" dataDxfId="219"/>
    <tableColumn id="169" name="11/06/2020" dataDxfId="218"/>
    <tableColumn id="170" name="12/06/2020" dataDxfId="217"/>
    <tableColumn id="171" name="13/06/2020" dataDxfId="216"/>
    <tableColumn id="172" name="14/06/2020" dataDxfId="215"/>
    <tableColumn id="173" name="15/06/2020" dataDxfId="214"/>
    <tableColumn id="174" name="16/06/2020" dataDxfId="213"/>
    <tableColumn id="175" name="17/06/2020" dataDxfId="212"/>
    <tableColumn id="176" name="18/06/2020" dataDxfId="211"/>
    <tableColumn id="177" name="19/06/2020" dataDxfId="210"/>
    <tableColumn id="178" name="20/06/2020" dataDxfId="209"/>
    <tableColumn id="179" name="21/06/2020" dataDxfId="208"/>
    <tableColumn id="180" name="22/06/2020" dataDxfId="207"/>
    <tableColumn id="181" name="23/06/2020" dataDxfId="206"/>
    <tableColumn id="182" name="24/06/2020" dataDxfId="205"/>
    <tableColumn id="183" name="25/06/2020" dataDxfId="204"/>
    <tableColumn id="184" name="26/06/2020" dataDxfId="203"/>
    <tableColumn id="185" name="27/06/2020" dataDxfId="202"/>
    <tableColumn id="186" name="28/06/2020" dataDxfId="201"/>
    <tableColumn id="187" name="29/06/2020" dataDxfId="200"/>
    <tableColumn id="188" name="30/06/2020" dataDxfId="199"/>
    <tableColumn id="189" name="01/07/2020" dataDxfId="198"/>
    <tableColumn id="190" name="02/07/2020" dataDxfId="197"/>
    <tableColumn id="191" name="03/07/2020" dataDxfId="196"/>
    <tableColumn id="192" name="04/07/2020" dataDxfId="195"/>
    <tableColumn id="193" name="05/07/2020" dataDxfId="194"/>
    <tableColumn id="194" name="06/07/2020" dataDxfId="193"/>
    <tableColumn id="195" name="07/07/2020" dataDxfId="192"/>
    <tableColumn id="196" name="08/07/2020" dataDxfId="191"/>
    <tableColumn id="197" name="09/07/2020" dataDxfId="190"/>
    <tableColumn id="198" name="10/07/2020" dataDxfId="189"/>
    <tableColumn id="199" name="11/07/2020" dataDxfId="188"/>
    <tableColumn id="200" name="12/07/2020" dataDxfId="187"/>
    <tableColumn id="201" name="13/07/2020" dataDxfId="186"/>
    <tableColumn id="202" name="14/07/2020" dataDxfId="185"/>
    <tableColumn id="203" name="15/07/2020" dataDxfId="184"/>
    <tableColumn id="204" name="16/07/2020" dataDxfId="183"/>
    <tableColumn id="205" name="17/07/2020" dataDxfId="182"/>
    <tableColumn id="206" name="18/07/2020" dataDxfId="181"/>
    <tableColumn id="207" name="19/07/2020" dataDxfId="180"/>
    <tableColumn id="208" name="20/07/2020" dataDxfId="179"/>
    <tableColumn id="209" name="21/07/2020" dataDxfId="178"/>
    <tableColumn id="210" name="22/07/2020" dataDxfId="177"/>
    <tableColumn id="211" name="23/07/2020" dataDxfId="176"/>
    <tableColumn id="212" name="24/07/2020" dataDxfId="175"/>
    <tableColumn id="213" name="25/07/2020" dataDxfId="174"/>
    <tableColumn id="214" name="26/07/2020" dataDxfId="173"/>
    <tableColumn id="215" name="27/07/2020" dataDxfId="172"/>
    <tableColumn id="216" name="28/07/2020" dataDxfId="171"/>
    <tableColumn id="217" name="29/07/2020" dataDxfId="170"/>
    <tableColumn id="218" name="30/07/2020" dataDxfId="169"/>
    <tableColumn id="219" name="31/07/2020" dataDxfId="168"/>
    <tableColumn id="220" name="01/08/2020" dataDxfId="167"/>
    <tableColumn id="221" name="02/08/2020" dataDxfId="166"/>
    <tableColumn id="222" name="03/08/2020" dataDxfId="165"/>
    <tableColumn id="223" name="04/08/2020" dataDxfId="164"/>
    <tableColumn id="224" name="05/08/2020" dataDxfId="163"/>
    <tableColumn id="225" name="06/08/2020" dataDxfId="162"/>
    <tableColumn id="226" name="07/08/2020" dataDxfId="161"/>
    <tableColumn id="227" name="08/08/2020" dataDxfId="160"/>
    <tableColumn id="228" name="09/08/2020" dataDxfId="159"/>
    <tableColumn id="229" name="10/08/2020" dataDxfId="158"/>
    <tableColumn id="230" name="11/08/2020" dataDxfId="157"/>
    <tableColumn id="231" name="12/08/2020" dataDxfId="156"/>
    <tableColumn id="232" name="13/08/2020" dataDxfId="155"/>
    <tableColumn id="233" name="14/08/2020" dataDxfId="154"/>
    <tableColumn id="234" name="15/08/2020" dataDxfId="153"/>
    <tableColumn id="235" name="16/08/2020" dataDxfId="152"/>
    <tableColumn id="236" name="17/08/2020" dataDxfId="151"/>
    <tableColumn id="237" name="18/08/2020" dataDxfId="150"/>
    <tableColumn id="238" name="19/08/2020" dataDxfId="149"/>
    <tableColumn id="239" name="20/08/2020" dataDxfId="148"/>
    <tableColumn id="240" name="21/08/2020" dataDxfId="147"/>
    <tableColumn id="241" name="22/08/2020" dataDxfId="146"/>
    <tableColumn id="242" name="23/08/2020" dataDxfId="145"/>
    <tableColumn id="243" name="24/08/2020" dataDxfId="144"/>
    <tableColumn id="244" name="25/08/2020" dataDxfId="143"/>
    <tableColumn id="245" name="26/08/2020" dataDxfId="142"/>
    <tableColumn id="246" name="27/08/2020" dataDxfId="141"/>
    <tableColumn id="247" name="28/08/2020" dataDxfId="140"/>
    <tableColumn id="248" name="29/08/2020" dataDxfId="139"/>
    <tableColumn id="249" name="30/08/2020" dataDxfId="138"/>
    <tableColumn id="250" name="31/08/2020" dataDxfId="137"/>
    <tableColumn id="251" name="01/09/2020" dataDxfId="136"/>
    <tableColumn id="252" name="02/09/2020" dataDxfId="135"/>
    <tableColumn id="253" name="03/09/2020" dataDxfId="134"/>
    <tableColumn id="254" name="04/09/2020" dataDxfId="133"/>
    <tableColumn id="255" name="05/09/2020" dataDxfId="132"/>
    <tableColumn id="256" name="06/09/2020" dataDxfId="131"/>
    <tableColumn id="257" name="07/09/2020" dataDxfId="130"/>
    <tableColumn id="258" name="08/09/2020" dataDxfId="129"/>
    <tableColumn id="259" name="09/09/2020" dataDxfId="128"/>
    <tableColumn id="260" name="10/09/2020" dataDxfId="127"/>
    <tableColumn id="261" name="11/09/2020" dataDxfId="126"/>
    <tableColumn id="262" name="12/09/2020" dataDxfId="125"/>
    <tableColumn id="263" name="13/09/2020" dataDxfId="124"/>
    <tableColumn id="264" name="14/09/2020" dataDxfId="123"/>
    <tableColumn id="265" name="15/09/2020" dataDxfId="122"/>
    <tableColumn id="266" name="16/09/2020" dataDxfId="121"/>
    <tableColumn id="267" name="17/09/2020" dataDxfId="120"/>
    <tableColumn id="268" name="18/09/2020" dataDxfId="119"/>
    <tableColumn id="269" name="19/09/2020" dataDxfId="118"/>
    <tableColumn id="270" name="20/09/2020" dataDxfId="117"/>
    <tableColumn id="271" name="21/09/2020" dataDxfId="116"/>
    <tableColumn id="272" name="22/09/2020" dataDxfId="115"/>
    <tableColumn id="273" name="23/09/2020" dataDxfId="114"/>
    <tableColumn id="274" name="24/09/2020" dataDxfId="113"/>
    <tableColumn id="275" name="25/09/2020" dataDxfId="112"/>
    <tableColumn id="276" name="26/09/2020" dataDxfId="111"/>
    <tableColumn id="277" name="27/09/2020" dataDxfId="110"/>
    <tableColumn id="278" name="28/09/2020" dataDxfId="109"/>
    <tableColumn id="279" name="29/09/2020" dataDxfId="108"/>
    <tableColumn id="280" name="30/09/2020" dataDxfId="107"/>
    <tableColumn id="281" name="01/10/2020" dataDxfId="106"/>
    <tableColumn id="282" name="02/10/2020" dataDxfId="105"/>
    <tableColumn id="283" name="03/10/2020" dataDxfId="104"/>
    <tableColumn id="284" name="04/10/2020" dataDxfId="103"/>
    <tableColumn id="285" name="05/10/2020" dataDxfId="102"/>
    <tableColumn id="286" name="06/10/2020" dataDxfId="101"/>
    <tableColumn id="287" name="07/10/2020" dataDxfId="100"/>
    <tableColumn id="288" name="08/10/2020" dataDxfId="99"/>
    <tableColumn id="289" name="09/10/2020" dataDxfId="98"/>
    <tableColumn id="290" name="10/10/2020" dataDxfId="97"/>
    <tableColumn id="291" name="11/10/2020" dataDxfId="96"/>
    <tableColumn id="292" name="12/10/2020" dataDxfId="95"/>
    <tableColumn id="293" name="13/10/2020" dataDxfId="94"/>
    <tableColumn id="294" name="14/10/2020" dataDxfId="93"/>
    <tableColumn id="295" name="15/10/2020" dataDxfId="92"/>
    <tableColumn id="296" name="16/10/2020" dataDxfId="91"/>
    <tableColumn id="297" name="17/10/2020" dataDxfId="90"/>
    <tableColumn id="298" name="18/10/2020" dataDxfId="89"/>
    <tableColumn id="299" name="19/10/2020" dataDxfId="88"/>
    <tableColumn id="300" name="20/10/2020" dataDxfId="87"/>
    <tableColumn id="301" name="21/10/2020" dataDxfId="86"/>
    <tableColumn id="302" name="22/10/2020" dataDxfId="85"/>
    <tableColumn id="303" name="23/10/2020" dataDxfId="84"/>
    <tableColumn id="304" name="24/10/2020" dataDxfId="83"/>
    <tableColumn id="305" name="25/10/2020" dataDxfId="82"/>
    <tableColumn id="306" name="26/10/2020" dataDxfId="81"/>
    <tableColumn id="307" name="27/10/2020" dataDxfId="80"/>
    <tableColumn id="308" name="28/10/2020" dataDxfId="79"/>
    <tableColumn id="309" name="29/10/2020" dataDxfId="78"/>
    <tableColumn id="310" name="30/10/2020" dataDxfId="77"/>
    <tableColumn id="311" name="31/10/2020" dataDxfId="76"/>
    <tableColumn id="312" name="01/11/2020" dataDxfId="75"/>
    <tableColumn id="313" name="02/11/2020" dataDxfId="74"/>
    <tableColumn id="314" name="03/11/2020" dataDxfId="73"/>
    <tableColumn id="315" name="04/11/2020" dataDxfId="72"/>
    <tableColumn id="316" name="05/11/2020" dataDxfId="71"/>
    <tableColumn id="317" name="06/11/2020" dataDxfId="70"/>
    <tableColumn id="318" name="07/11/2020" dataDxfId="69"/>
    <tableColumn id="319" name="08/11/2020" dataDxfId="68"/>
    <tableColumn id="320" name="09/11/2020" dataDxfId="67"/>
    <tableColumn id="321" name="10/11/2020" dataDxfId="66"/>
    <tableColumn id="322" name="11/11/2020" dataDxfId="65"/>
    <tableColumn id="323" name="12/11/2020" dataDxfId="64"/>
    <tableColumn id="324" name="13/11/2020" dataDxfId="63"/>
    <tableColumn id="325" name="14/11/2020" dataDxfId="62"/>
    <tableColumn id="326" name="15/11/2020" dataDxfId="61"/>
    <tableColumn id="327" name="16/11/2020" dataDxfId="60"/>
    <tableColumn id="328" name="17/11/2020" dataDxfId="59"/>
    <tableColumn id="329" name="18/11/2020" dataDxfId="58"/>
    <tableColumn id="330" name="19/11/2020" dataDxfId="57"/>
    <tableColumn id="331" name="20/11/2020" dataDxfId="56"/>
    <tableColumn id="332" name="21/11/2020" dataDxfId="55"/>
    <tableColumn id="333" name="22/11/2020" dataDxfId="54"/>
    <tableColumn id="334" name="23/11/2020" dataDxfId="53"/>
    <tableColumn id="335" name="24/11/2020" dataDxfId="52"/>
    <tableColumn id="336" name="25/11/2020" dataDxfId="51"/>
    <tableColumn id="337" name="26/11/2020" dataDxfId="50"/>
    <tableColumn id="338" name="27/11/2020" dataDxfId="49"/>
    <tableColumn id="339" name="28/11/2020" dataDxfId="48"/>
    <tableColumn id="340" name="29/11/2020" dataDxfId="47"/>
    <tableColumn id="341" name="30/11/2020" dataDxfId="46"/>
    <tableColumn id="342" name="01/12/2020" dataDxfId="45"/>
    <tableColumn id="343" name="02/12/2020" dataDxfId="44"/>
    <tableColumn id="344" name="03/12/2020" dataDxfId="43"/>
    <tableColumn id="345" name="04/12/2020" dataDxfId="42"/>
    <tableColumn id="346" name="05/12/2020" dataDxfId="41"/>
    <tableColumn id="347" name="06/12/2020" dataDxfId="40"/>
    <tableColumn id="348" name="07/12/2020" dataDxfId="39"/>
    <tableColumn id="349" name="08/12/2020" dataDxfId="38"/>
    <tableColumn id="350" name="09/12/2020" dataDxfId="37"/>
    <tableColumn id="351" name="10/12/2020" dataDxfId="36"/>
    <tableColumn id="352" name="11/12/2020" dataDxfId="35"/>
    <tableColumn id="353" name="12/12/2020" dataDxfId="34"/>
    <tableColumn id="354" name="13/12/2020" dataDxfId="33"/>
    <tableColumn id="355" name="14/12/2020" dataDxfId="32"/>
    <tableColumn id="356" name="15/12/2020" dataDxfId="31"/>
    <tableColumn id="357" name="16/12/2020" dataDxfId="30"/>
    <tableColumn id="358" name="17/12/2020" dataDxfId="29"/>
    <tableColumn id="359" name="18/12/2020" dataDxfId="28"/>
    <tableColumn id="360" name="19/12/2020" dataDxfId="27"/>
    <tableColumn id="361" name="20/12/2020" dataDxfId="26"/>
    <tableColumn id="362" name="21/12/2020" dataDxfId="25"/>
    <tableColumn id="363" name="22/12/2020" dataDxfId="24"/>
    <tableColumn id="364" name="23/12/2020" dataDxfId="23"/>
    <tableColumn id="365" name="24/12/2020" dataDxfId="22"/>
    <tableColumn id="366" name="25/12/2020" dataDxfId="21"/>
    <tableColumn id="367" name="26/12/2020" dataDxfId="20"/>
    <tableColumn id="368" name="27/12/2020" dataDxfId="19"/>
    <tableColumn id="369" name="28/12/2020" dataDxfId="18"/>
    <tableColumn id="370" name="29/12/2020" dataDxfId="17"/>
    <tableColumn id="371" name="30/12/2020" dataDxfId="16"/>
    <tableColumn id="372" name="31/12/2020" dataDxfId="15"/>
    <tableColumn id="373" name="Remplacement" dataDxfId="14">
      <calculatedColumnFormula>COUNTIF(Tableau1[[#This Row],[01/01/2020]:[31/12/2020]],NI$3)</calculatedColumnFormula>
    </tableColumn>
    <tableColumn id="374" name="Panne" dataDxfId="13">
      <calculatedColumnFormula>COUNTIF(Tableau1[[#This Row],[01/01/2020]:[31/12/2020]],NJ$3)</calculatedColumnFormula>
    </tableColumn>
    <tableColumn id="375" name="Maintenance" dataDxfId="12">
      <calculatedColumnFormula>COUNTIF(Tableau1[[#This Row],[01/01/2020]:[31/12/2020]],NK$3)</calculatedColumnFormula>
    </tableColumn>
    <tableColumn id="376" name="Contrôle Technique" dataDxfId="11">
      <calculatedColumnFormula>COUNTIF(Tableau1[[#This Row],[01/01/2020]:[31/12/2020]],NL$3)</calculatedColumnFormula>
    </tableColumn>
    <tableColumn id="377" name="Stage Reunion Formation" dataDxfId="10">
      <calculatedColumnFormula>COUNTIF(Tableau1[[#This Row],[01/01/2020]:[31/12/2020]],NM$3)</calculatedColumnFormula>
    </tableColumn>
    <tableColumn id="378" name="Panne avec Remplacement" dataDxfId="9">
      <calculatedColumnFormula>COUNTIF(Tableau1[[#This Row],[01/01/2020]:[31/12/2020]],NN$3)</calculatedColumnFormula>
    </tableColumn>
    <tableColumn id="379" name="carrosserie" dataDxfId="8">
      <calculatedColumnFormula>COUNTIF(Tableau1[[#This Row],[01/01/2020]:[31/12/2020]],NO$3)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367"/>
  <sheetViews>
    <sheetView tabSelected="1" workbookViewId="0">
      <selection activeCell="I36" sqref="I36"/>
    </sheetView>
  </sheetViews>
  <sheetFormatPr baseColWidth="10" defaultColWidth="9.140625" defaultRowHeight="15" x14ac:dyDescent="0.25"/>
  <cols>
    <col min="1" max="1" width="3.28515625" bestFit="1" customWidth="1"/>
    <col min="2" max="2" width="25.140625" bestFit="1" customWidth="1"/>
    <col min="3" max="9" width="16.28515625" customWidth="1"/>
    <col min="10" max="10" width="10.7109375" bestFit="1" customWidth="1"/>
    <col min="11" max="11" width="17" bestFit="1" customWidth="1"/>
    <col min="12" max="12" width="16.28515625" customWidth="1"/>
    <col min="13" max="367" width="10.7109375" bestFit="1" customWidth="1"/>
  </cols>
  <sheetData>
    <row r="1" spans="1:12" ht="60" x14ac:dyDescent="0.25">
      <c r="B1" s="43">
        <v>43832</v>
      </c>
      <c r="C1" s="32" t="s">
        <v>459</v>
      </c>
      <c r="D1" s="32" t="s">
        <v>460</v>
      </c>
      <c r="E1" s="32" t="s">
        <v>461</v>
      </c>
    </row>
    <row r="2" spans="1:12" x14ac:dyDescent="0.25">
      <c r="A2" s="6" t="s">
        <v>453</v>
      </c>
      <c r="B2" s="25" t="s">
        <v>5</v>
      </c>
      <c r="C2" s="15">
        <f>COUNTIF(Tableau1[Remplacement],"&gt;0")</f>
        <v>5</v>
      </c>
      <c r="D2" s="7">
        <f>SUM(Tableau1[Remplacement])</f>
        <v>7</v>
      </c>
      <c r="E2" s="40">
        <f ca="1">D2/$I$4</f>
        <v>-0.7</v>
      </c>
    </row>
    <row r="3" spans="1:12" x14ac:dyDescent="0.25">
      <c r="A3" s="9" t="s">
        <v>454</v>
      </c>
      <c r="B3" s="26" t="s">
        <v>6</v>
      </c>
      <c r="C3" s="15">
        <f>COUNTIF(Tableau1[Panne],"&gt;0")</f>
        <v>7</v>
      </c>
      <c r="D3" s="7">
        <f>SUM(Tableau1[Panne])</f>
        <v>25</v>
      </c>
      <c r="E3" s="40">
        <f t="shared" ref="E3:E8" ca="1" si="0">D3/$I$4</f>
        <v>-2.5</v>
      </c>
    </row>
    <row r="4" spans="1:12" x14ac:dyDescent="0.25">
      <c r="A4" s="2" t="s">
        <v>447</v>
      </c>
      <c r="B4" s="27" t="s">
        <v>7</v>
      </c>
      <c r="C4" s="15">
        <f>COUNTIF(Tableau1[Maintenance],"&gt;0")</f>
        <v>7</v>
      </c>
      <c r="D4" s="7">
        <f>SUM(Tableau1[Maintenance])</f>
        <v>10</v>
      </c>
      <c r="E4" s="40">
        <f t="shared" ca="1" si="0"/>
        <v>-1</v>
      </c>
      <c r="G4" s="41">
        <v>43831</v>
      </c>
      <c r="H4" s="41">
        <f ca="1">TODAY()</f>
        <v>43821</v>
      </c>
      <c r="I4" s="42">
        <f ca="1">H4-G4</f>
        <v>-10</v>
      </c>
    </row>
    <row r="5" spans="1:12" x14ac:dyDescent="0.25">
      <c r="A5" s="3" t="s">
        <v>448</v>
      </c>
      <c r="B5" s="28" t="s">
        <v>8</v>
      </c>
      <c r="C5" s="15">
        <f>COUNTIF(Tableau1[Contrôle Technique],"&gt;0")</f>
        <v>45</v>
      </c>
      <c r="D5" s="7">
        <f>SUM(Tableau1[Contrôle Technique])</f>
        <v>45</v>
      </c>
      <c r="E5" s="40">
        <f t="shared" ca="1" si="0"/>
        <v>-4.5</v>
      </c>
    </row>
    <row r="6" spans="1:12" x14ac:dyDescent="0.25">
      <c r="A6" s="8" t="s">
        <v>450</v>
      </c>
      <c r="B6" s="29" t="s">
        <v>9</v>
      </c>
      <c r="C6" s="15">
        <f>COUNTIF(Tableau1[Stage Reunion Formation],"&gt;0")</f>
        <v>3</v>
      </c>
      <c r="D6" s="7">
        <f>SUM(Tableau1[Stage Reunion Formation])</f>
        <v>13</v>
      </c>
      <c r="E6" s="40">
        <f t="shared" ca="1" si="0"/>
        <v>-1.3</v>
      </c>
    </row>
    <row r="7" spans="1:12" x14ac:dyDescent="0.25">
      <c r="A7" s="5" t="s">
        <v>452</v>
      </c>
      <c r="B7" s="30" t="s">
        <v>10</v>
      </c>
      <c r="C7" s="15">
        <f>COUNTIF(Tableau1[Panne avec Remplacement],"&gt;0")</f>
        <v>0</v>
      </c>
      <c r="D7" s="7">
        <f>SUM(Tableau1[Panne avec Remplacement])</f>
        <v>0</v>
      </c>
      <c r="E7" s="40">
        <f t="shared" ca="1" si="0"/>
        <v>0</v>
      </c>
    </row>
    <row r="8" spans="1:12" x14ac:dyDescent="0.25">
      <c r="A8" s="11" t="s">
        <v>457</v>
      </c>
      <c r="B8" s="31" t="s">
        <v>446</v>
      </c>
      <c r="C8" s="15">
        <f>COUNTIF(Tableau1[carrosserie],"&gt;0")</f>
        <v>4</v>
      </c>
      <c r="D8" s="7">
        <f>SUM(Tableau1[carrosserie])</f>
        <v>4</v>
      </c>
      <c r="E8" s="40">
        <f t="shared" ca="1" si="0"/>
        <v>-0.4</v>
      </c>
    </row>
    <row r="9" spans="1:12" x14ac:dyDescent="0.25">
      <c r="A9" s="1"/>
      <c r="C9" s="7">
        <f>SUM(C2:C8)</f>
        <v>71</v>
      </c>
      <c r="D9" s="7">
        <f>SUM(D2:D8)</f>
        <v>104</v>
      </c>
      <c r="E9" s="40">
        <f ca="1">SUM(E2:E8)</f>
        <v>-10.4</v>
      </c>
    </row>
    <row r="10" spans="1:12" x14ac:dyDescent="0.25">
      <c r="A10" s="1"/>
    </row>
    <row r="11" spans="1:12" x14ac:dyDescent="0.25">
      <c r="B11" s="33"/>
      <c r="C11" s="33"/>
      <c r="D11" s="33"/>
      <c r="E11" s="33"/>
      <c r="F11" s="33"/>
      <c r="G11" s="33"/>
      <c r="H11" s="33"/>
      <c r="I11" s="33"/>
    </row>
    <row r="12" spans="1:12" x14ac:dyDescent="0.25">
      <c r="A12" s="44" t="s">
        <v>462</v>
      </c>
      <c r="B12" s="44"/>
      <c r="C12" s="44"/>
      <c r="D12" s="44"/>
      <c r="E12" s="44"/>
      <c r="F12" s="44"/>
      <c r="G12" s="44"/>
      <c r="H12" s="44"/>
      <c r="I12" s="44"/>
    </row>
    <row r="13" spans="1:12" x14ac:dyDescent="0.25">
      <c r="A13" s="44"/>
      <c r="B13" s="44"/>
      <c r="C13" s="44"/>
      <c r="D13" s="44"/>
      <c r="E13" s="44"/>
      <c r="F13" s="44"/>
      <c r="G13" s="44"/>
      <c r="H13" s="44"/>
      <c r="I13" s="44"/>
    </row>
    <row r="14" spans="1:12" x14ac:dyDescent="0.25">
      <c r="A14" s="47"/>
      <c r="B14" s="47"/>
      <c r="C14" s="21" t="s">
        <v>477</v>
      </c>
      <c r="D14" s="21" t="s">
        <v>478</v>
      </c>
      <c r="E14" s="21" t="s">
        <v>479</v>
      </c>
      <c r="F14" s="21" t="s">
        <v>480</v>
      </c>
      <c r="G14" s="21" t="s">
        <v>481</v>
      </c>
      <c r="H14" s="21" t="s">
        <v>482</v>
      </c>
      <c r="I14" s="21" t="s">
        <v>483</v>
      </c>
    </row>
    <row r="15" spans="1:12" x14ac:dyDescent="0.25">
      <c r="A15" s="1"/>
      <c r="C15" s="10">
        <v>44177</v>
      </c>
      <c r="D15" s="10">
        <f>C15+1</f>
        <v>44178</v>
      </c>
      <c r="E15" s="10">
        <f t="shared" ref="E15:I15" si="1">D15+1</f>
        <v>44179</v>
      </c>
      <c r="F15" s="10">
        <f t="shared" si="1"/>
        <v>44180</v>
      </c>
      <c r="G15" s="10">
        <f t="shared" si="1"/>
        <v>44181</v>
      </c>
      <c r="H15" s="10">
        <f t="shared" si="1"/>
        <v>44182</v>
      </c>
      <c r="I15" s="10">
        <f t="shared" si="1"/>
        <v>44183</v>
      </c>
      <c r="K15" t="s">
        <v>463</v>
      </c>
      <c r="L15" s="39"/>
    </row>
    <row r="16" spans="1:12" x14ac:dyDescent="0.25">
      <c r="A16" s="6" t="s">
        <v>453</v>
      </c>
      <c r="B16" s="25" t="s">
        <v>5</v>
      </c>
      <c r="C16" s="7">
        <f ca="1">COUNTIF(OFFSET(Tableau1[immatriculation],,MATCH(TEXT(C$15,"jj/mm/aaaa"),Feuil1!$4:$4,0)-1),$A16)</f>
        <v>0</v>
      </c>
      <c r="D16" s="7">
        <f ca="1">COUNTIF(OFFSET(Tableau1[immatriculation],,MATCH(TEXT(D$15,"jj/mm/aaaa"),Feuil1!$4:$4,0)-1),$A16)</f>
        <v>0</v>
      </c>
      <c r="E16" s="7">
        <f ca="1">COUNTIF(OFFSET(Tableau1[immatriculation],,MATCH(TEXT(E$15,"jj/mm/aaaa"),Feuil1!$4:$4,0)-1),$A16)</f>
        <v>4</v>
      </c>
      <c r="F16" s="7">
        <f ca="1">COUNTIF(OFFSET(Tableau1[type],,MATCH(TEXT(F$15,"jj/mm/aaaa"),Feuil1!$4:$4,0)-1),$A16)</f>
        <v>0</v>
      </c>
      <c r="G16" s="7">
        <f ca="1">COUNTIF(OFFSET(Tableau1[type],,MATCH(TEXT(G$15,"jj/mm/aaaa"),Feuil1!$4:$4,0)-1),$A16)</f>
        <v>0</v>
      </c>
      <c r="H16" s="7">
        <f ca="1">COUNTIF(OFFSET(Tableau1[modele],,MATCH(TEXT(H$15,"jj/mm/aaaa"),Feuil1!$4:$4,0)-1),$A16)</f>
        <v>0</v>
      </c>
      <c r="I16" s="7">
        <f ca="1">COUNTIF(OFFSET(Tableau1[modele],,MATCH(TEXT(I$15,"jj/mm/aaaa"),Feuil1!$4:$4,0)-1),$A16)</f>
        <v>0</v>
      </c>
      <c r="L16" s="7" t="e">
        <f>HLOOKUP($L$15,$B$26:$NC$33,2,FALSE)</f>
        <v>#N/A</v>
      </c>
    </row>
    <row r="17" spans="1:367" x14ac:dyDescent="0.25">
      <c r="A17" s="9" t="s">
        <v>454</v>
      </c>
      <c r="B17" s="26" t="s">
        <v>6</v>
      </c>
      <c r="C17" s="7">
        <f ca="1">COUNTIF(OFFSET(Tableau1[immatriculation],,MATCH(TEXT(C$15,"jj/mm/aaaa"),Feuil1!$4:$4,0)-1),$A17)</f>
        <v>0</v>
      </c>
      <c r="D17" s="7">
        <f ca="1">COUNTIF(OFFSET(Tableau1[immatriculation],,MATCH(TEXT(D$15,"jj/mm/aaaa"),Feuil1!$4:$4,0)-1),$A17)</f>
        <v>0</v>
      </c>
      <c r="E17" s="7">
        <f ca="1">COUNTIF(OFFSET(Tableau1[immatriculation],,MATCH(TEXT(E$15,"jj/mm/aaaa"),Feuil1!$4:$4,0)-1),$A17)</f>
        <v>2</v>
      </c>
      <c r="F17" s="7">
        <f ca="1">COUNTIF(OFFSET(Tableau1[type],,MATCH(TEXT(F$15,"jj/mm/aaaa"),Feuil1!$4:$4,0)-1),$A17)</f>
        <v>5</v>
      </c>
      <c r="G17" s="7">
        <f ca="1">COUNTIF(OFFSET(Tableau1[type],,MATCH(TEXT(G$15,"jj/mm/aaaa"),Feuil1!$4:$4,0)-1),$A17)</f>
        <v>0</v>
      </c>
      <c r="H17" s="7">
        <f ca="1">COUNTIF(OFFSET(Tableau1[modele],,MATCH(TEXT(H$15,"jj/mm/aaaa"),Feuil1!$4:$4,0)-1),$A17)</f>
        <v>0</v>
      </c>
      <c r="I17" s="7">
        <f ca="1">COUNTIF(OFFSET(Tableau1[modele],,MATCH(TEXT(I$15,"jj/mm/aaaa"),Feuil1!$4:$4,0)-1),$A17)</f>
        <v>0</v>
      </c>
      <c r="L17" s="7" t="e">
        <f>HLOOKUP(L15,$B$26:$NC$33,3,FALSE)</f>
        <v>#N/A</v>
      </c>
    </row>
    <row r="18" spans="1:367" x14ac:dyDescent="0.25">
      <c r="A18" s="2" t="s">
        <v>447</v>
      </c>
      <c r="B18" s="27" t="s">
        <v>7</v>
      </c>
      <c r="C18" s="7">
        <f ca="1">COUNTIF(OFFSET(Tableau1[immatriculation],,MATCH(TEXT(C$15,"jj/mm/aaaa"),Feuil1!$4:$4,0)-1),$A18)</f>
        <v>0</v>
      </c>
      <c r="D18" s="7">
        <f ca="1">COUNTIF(OFFSET(Tableau1[immatriculation],,MATCH(TEXT(D$15,"jj/mm/aaaa"),Feuil1!$4:$4,0)-1),$A18)</f>
        <v>0</v>
      </c>
      <c r="E18" s="7">
        <f ca="1">COUNTIF(OFFSET(Tableau1[immatriculation],,MATCH(TEXT(E$15,"jj/mm/aaaa"),Feuil1!$4:$4,0)-1),$A18)</f>
        <v>0</v>
      </c>
      <c r="F18" s="7">
        <f ca="1">COUNTIF(OFFSET(Tableau1[type],,MATCH(TEXT(F$15,"jj/mm/aaaa"),Feuil1!$4:$4,0)-1),$A18)</f>
        <v>0</v>
      </c>
      <c r="G18" s="7">
        <f ca="1">COUNTIF(OFFSET(Tableau1[type],,MATCH(TEXT(G$15,"jj/mm/aaaa"),Feuil1!$4:$4,0)-1),$A18)</f>
        <v>3</v>
      </c>
      <c r="H18" s="7">
        <f ca="1">COUNTIF(OFFSET(Tableau1[modele],,MATCH(TEXT(H$15,"jj/mm/aaaa"),Feuil1!$4:$4,0)-1),$A18)</f>
        <v>0</v>
      </c>
      <c r="I18" s="7">
        <f ca="1">COUNTIF(OFFSET(Tableau1[modele],,MATCH(TEXT(I$15,"jj/mm/aaaa"),Feuil1!$4:$4,0)-1),$A18)</f>
        <v>0</v>
      </c>
      <c r="L18" s="7" t="e">
        <f>HLOOKUP(L15,$B$26:$NC$33,4,FALSE)</f>
        <v>#N/A</v>
      </c>
    </row>
    <row r="19" spans="1:367" x14ac:dyDescent="0.25">
      <c r="A19" s="3" t="s">
        <v>448</v>
      </c>
      <c r="B19" s="28" t="s">
        <v>8</v>
      </c>
      <c r="C19" s="7">
        <f ca="1">COUNTIF(OFFSET(Tableau1[immatriculation],,MATCH(TEXT(C$15,"jj/mm/aaaa"),Feuil1!$4:$4,0)-1),$A19)</f>
        <v>0</v>
      </c>
      <c r="D19" s="7">
        <f ca="1">COUNTIF(OFFSET(Tableau1[immatriculation],,MATCH(TEXT(D$15,"jj/mm/aaaa"),Feuil1!$4:$4,0)-1),$A19)</f>
        <v>0</v>
      </c>
      <c r="E19" s="7">
        <f ca="1">COUNTIF(OFFSET(Tableau1[immatriculation],,MATCH(TEXT(E$15,"jj/mm/aaaa"),Feuil1!$4:$4,0)-1),$A19)</f>
        <v>0</v>
      </c>
      <c r="F19" s="7">
        <f ca="1">COUNTIF(OFFSET(Tableau1[type],,MATCH(TEXT(F$15,"jj/mm/aaaa"),Feuil1!$4:$4,0)-1),$A19)</f>
        <v>0</v>
      </c>
      <c r="G19" s="7">
        <f ca="1">COUNTIF(OFFSET(Tableau1[type],,MATCH(TEXT(G$15,"jj/mm/aaaa"),Feuil1!$4:$4,0)-1),$A19)</f>
        <v>0</v>
      </c>
      <c r="H19" s="7">
        <f ca="1">COUNTIF(OFFSET(Tableau1[modele],,MATCH(TEXT(H$15,"jj/mm/aaaa"),Feuil1!$4:$4,0)-1),$A19)</f>
        <v>0</v>
      </c>
      <c r="I19" s="7">
        <f ca="1">COUNTIF(OFFSET(Tableau1[modele],,MATCH(TEXT(I$15,"jj/mm/aaaa"),Feuil1!$4:$4,0)-1),$A19)</f>
        <v>0</v>
      </c>
      <c r="L19" s="7" t="e">
        <f>HLOOKUP(L15,$B$26:$NC$33,5,FALSE)</f>
        <v>#N/A</v>
      </c>
    </row>
    <row r="20" spans="1:367" x14ac:dyDescent="0.25">
      <c r="A20" s="8" t="s">
        <v>450</v>
      </c>
      <c r="B20" s="29" t="s">
        <v>9</v>
      </c>
      <c r="C20" s="7">
        <f ca="1">COUNTIF(OFFSET(Tableau1[immatriculation],,MATCH(TEXT(C$15,"jj/mm/aaaa"),Feuil1!$4:$4,0)-1),$A20)</f>
        <v>0</v>
      </c>
      <c r="D20" s="7">
        <f ca="1">COUNTIF(OFFSET(Tableau1[immatriculation],,MATCH(TEXT(D$15,"jj/mm/aaaa"),Feuil1!$4:$4,0)-1),$A20)</f>
        <v>0</v>
      </c>
      <c r="E20" s="7">
        <f ca="1">COUNTIF(OFFSET(Tableau1[immatriculation],,MATCH(TEXT(E$15,"jj/mm/aaaa"),Feuil1!$4:$4,0)-1),$A20)</f>
        <v>0</v>
      </c>
      <c r="F20" s="7">
        <f ca="1">COUNTIF(OFFSET(Tableau1[type],,MATCH(TEXT(F$15,"jj/mm/aaaa"),Feuil1!$4:$4,0)-1),$A20)</f>
        <v>0</v>
      </c>
      <c r="G20" s="7">
        <f ca="1">COUNTIF(OFFSET(Tableau1[type],,MATCH(TEXT(G$15,"jj/mm/aaaa"),Feuil1!$4:$4,0)-1),$A20)</f>
        <v>0</v>
      </c>
      <c r="H20" s="7">
        <f ca="1">COUNTIF(OFFSET(Tableau1[modele],,MATCH(TEXT(H$15,"jj/mm/aaaa"),Feuil1!$4:$4,0)-1),$A20)</f>
        <v>0</v>
      </c>
      <c r="I20" s="7">
        <f ca="1">COUNTIF(OFFSET(Tableau1[modele],,MATCH(TEXT(I$15,"jj/mm/aaaa"),Feuil1!$4:$4,0)-1),$A20)</f>
        <v>0</v>
      </c>
      <c r="L20" s="7" t="e">
        <f>HLOOKUP(L15,$B$26:$NC$33,6,FALSE)</f>
        <v>#N/A</v>
      </c>
    </row>
    <row r="21" spans="1:367" x14ac:dyDescent="0.25">
      <c r="A21" s="5" t="s">
        <v>452</v>
      </c>
      <c r="B21" s="30" t="s">
        <v>10</v>
      </c>
      <c r="C21" s="7">
        <f ca="1">COUNTIF(OFFSET(Tableau1[immatriculation],,MATCH(TEXT(C$15,"jj/mm/aaaa"),Feuil1!$4:$4,0)-1),$A21)</f>
        <v>0</v>
      </c>
      <c r="D21" s="7">
        <f ca="1">COUNTIF(OFFSET(Tableau1[immatriculation],,MATCH(TEXT(D$15,"jj/mm/aaaa"),Feuil1!$4:$4,0)-1),$A21)</f>
        <v>0</v>
      </c>
      <c r="E21" s="7">
        <f ca="1">COUNTIF(OFFSET(Tableau1[immatriculation],,MATCH(TEXT(E$15,"jj/mm/aaaa"),Feuil1!$4:$4,0)-1),$A21)</f>
        <v>0</v>
      </c>
      <c r="F21" s="7">
        <f ca="1">COUNTIF(OFFSET(Tableau1[type],,MATCH(TEXT(F$15,"jj/mm/aaaa"),Feuil1!$4:$4,0)-1),$A21)</f>
        <v>0</v>
      </c>
      <c r="G21" s="7">
        <f ca="1">COUNTIF(OFFSET(Tableau1[type],,MATCH(TEXT(G$15,"jj/mm/aaaa"),Feuil1!$4:$4,0)-1),$A21)</f>
        <v>0</v>
      </c>
      <c r="H21" s="7">
        <f ca="1">COUNTIF(OFFSET(Tableau1[modele],,MATCH(TEXT(H$15,"jj/mm/aaaa"),Feuil1!$4:$4,0)-1),$A21)</f>
        <v>0</v>
      </c>
      <c r="I21" s="7">
        <f ca="1">COUNTIF(OFFSET(Tableau1[modele],,MATCH(TEXT(I$15,"jj/mm/aaaa"),Feuil1!$4:$4,0)-1),$A21)</f>
        <v>0</v>
      </c>
      <c r="L21" s="7" t="e">
        <f>HLOOKUP(L15,$B$26:$NC$33,7,FALSE)</f>
        <v>#N/A</v>
      </c>
    </row>
    <row r="22" spans="1:367" x14ac:dyDescent="0.25">
      <c r="A22" s="11" t="s">
        <v>457</v>
      </c>
      <c r="B22" s="31" t="s">
        <v>446</v>
      </c>
      <c r="C22" s="7">
        <f ca="1">COUNTIF(OFFSET(Tableau1[immatriculation],,MATCH(TEXT(C$15,"jj/mm/aaaa"),Feuil1!$4:$4,0)-1),$A22)</f>
        <v>4</v>
      </c>
      <c r="D22" s="7">
        <f ca="1">COUNTIF(OFFSET(Tableau1[immatriculation],,MATCH(TEXT(D$15,"jj/mm/aaaa"),Feuil1!$4:$4,0)-1),$A22)</f>
        <v>0</v>
      </c>
      <c r="E22" s="7">
        <f ca="1">COUNTIF(OFFSET(Tableau1[immatriculation],,MATCH(TEXT(E$15,"jj/mm/aaaa"),Feuil1!$4:$4,0)-1),$A22)</f>
        <v>0</v>
      </c>
      <c r="F22" s="7">
        <f ca="1">COUNTIF(OFFSET(Tableau1[type],,MATCH(TEXT(F$15,"jj/mm/aaaa"),Feuil1!$4:$4,0)-1),$A22)</f>
        <v>0</v>
      </c>
      <c r="G22" s="7">
        <f ca="1">COUNTIF(OFFSET(Tableau1[type],,MATCH(TEXT(G$15,"jj/mm/aaaa"),Feuil1!$4:$4,0)-1),$A22)</f>
        <v>0</v>
      </c>
      <c r="H22" s="7">
        <f ca="1">COUNTIF(OFFSET(Tableau1[modele],,MATCH(TEXT(H$15,"jj/mm/aaaa"),Feuil1!$4:$4,0)-1),$A22)</f>
        <v>0</v>
      </c>
      <c r="I22" s="7">
        <f ca="1">COUNTIF(OFFSET(Tableau1[modele],,MATCH(TEXT(I$15,"jj/mm/aaaa"),Feuil1!$4:$4,0)-1),$A22)</f>
        <v>0</v>
      </c>
      <c r="L22" s="7" t="e">
        <f>HLOOKUP(L15,$B$26:$NC$33,8,FALSE)</f>
        <v>#N/A</v>
      </c>
    </row>
    <row r="23" spans="1:367" x14ac:dyDescent="0.25">
      <c r="A23" s="1"/>
    </row>
    <row r="24" spans="1:367" x14ac:dyDescent="0.25">
      <c r="A24" s="1"/>
    </row>
    <row r="25" spans="1:367" x14ac:dyDescent="0.25">
      <c r="A25" s="1"/>
    </row>
    <row r="26" spans="1:367" hidden="1" x14ac:dyDescent="0.25">
      <c r="A26" s="1"/>
      <c r="B26" s="1">
        <v>43831</v>
      </c>
      <c r="C26" s="1">
        <v>43832</v>
      </c>
      <c r="D26" s="1">
        <v>43833</v>
      </c>
      <c r="E26" s="1">
        <v>43834</v>
      </c>
      <c r="F26" s="1">
        <v>43835</v>
      </c>
      <c r="G26" s="1">
        <v>43836</v>
      </c>
      <c r="H26" s="1">
        <v>43837</v>
      </c>
      <c r="I26" s="1">
        <v>43838</v>
      </c>
      <c r="J26" s="1">
        <v>43839</v>
      </c>
      <c r="K26" s="1">
        <v>43840</v>
      </c>
      <c r="L26" s="1">
        <v>43841</v>
      </c>
      <c r="M26" s="1">
        <v>43842</v>
      </c>
      <c r="N26" s="1">
        <v>43843</v>
      </c>
      <c r="O26" s="1">
        <v>43844</v>
      </c>
      <c r="P26" s="1">
        <v>43845</v>
      </c>
      <c r="Q26" s="1">
        <v>43846</v>
      </c>
      <c r="R26" s="1">
        <v>43847</v>
      </c>
      <c r="S26" s="1">
        <v>43848</v>
      </c>
      <c r="T26" s="1">
        <v>43849</v>
      </c>
      <c r="U26" s="1">
        <v>43850</v>
      </c>
      <c r="V26" s="1">
        <v>43851</v>
      </c>
      <c r="W26" s="1">
        <v>43852</v>
      </c>
      <c r="X26" s="1">
        <v>43853</v>
      </c>
      <c r="Y26" s="1">
        <v>43854</v>
      </c>
      <c r="Z26" s="1">
        <v>43855</v>
      </c>
      <c r="AA26" s="1">
        <v>43856</v>
      </c>
      <c r="AB26" s="1">
        <v>43857</v>
      </c>
      <c r="AC26" s="1">
        <v>43858</v>
      </c>
      <c r="AD26" s="1">
        <v>43859</v>
      </c>
      <c r="AE26" s="1">
        <v>43860</v>
      </c>
      <c r="AF26" s="1">
        <v>43861</v>
      </c>
      <c r="AG26" s="1">
        <v>43862</v>
      </c>
      <c r="AH26" s="1">
        <v>43863</v>
      </c>
      <c r="AI26" s="1">
        <v>43864</v>
      </c>
      <c r="AJ26" s="1">
        <v>43865</v>
      </c>
      <c r="AK26" s="1">
        <v>43866</v>
      </c>
      <c r="AL26" s="1">
        <v>43867</v>
      </c>
      <c r="AM26" s="1">
        <v>43868</v>
      </c>
      <c r="AN26" s="1">
        <v>43869</v>
      </c>
      <c r="AO26" s="1">
        <v>43870</v>
      </c>
      <c r="AP26" s="1">
        <v>43871</v>
      </c>
      <c r="AQ26" s="1">
        <v>43872</v>
      </c>
      <c r="AR26" s="1">
        <v>43873</v>
      </c>
      <c r="AS26" s="1">
        <v>43874</v>
      </c>
      <c r="AT26" s="1">
        <v>43875</v>
      </c>
      <c r="AU26" s="1">
        <v>43876</v>
      </c>
      <c r="AV26" s="1">
        <v>43877</v>
      </c>
      <c r="AW26" s="1">
        <v>43878</v>
      </c>
      <c r="AX26" s="1">
        <v>43879</v>
      </c>
      <c r="AY26" s="1">
        <v>43880</v>
      </c>
      <c r="AZ26" s="1">
        <v>43881</v>
      </c>
      <c r="BA26" s="1">
        <v>43882</v>
      </c>
      <c r="BB26" s="1">
        <v>43883</v>
      </c>
      <c r="BC26" s="1">
        <v>43884</v>
      </c>
      <c r="BD26" s="1">
        <v>43885</v>
      </c>
      <c r="BE26" s="1">
        <v>43886</v>
      </c>
      <c r="BF26" s="1">
        <v>43887</v>
      </c>
      <c r="BG26" s="1">
        <v>43888</v>
      </c>
      <c r="BH26" s="1">
        <v>43889</v>
      </c>
      <c r="BI26" s="1">
        <v>43890</v>
      </c>
      <c r="BJ26" s="1">
        <v>43891</v>
      </c>
      <c r="BK26" s="1">
        <v>43892</v>
      </c>
      <c r="BL26" s="1">
        <v>43893</v>
      </c>
      <c r="BM26" s="1">
        <v>43894</v>
      </c>
      <c r="BN26" s="1">
        <v>43895</v>
      </c>
      <c r="BO26" s="1">
        <v>43896</v>
      </c>
      <c r="BP26" s="1">
        <v>43897</v>
      </c>
      <c r="BQ26" s="1">
        <v>43898</v>
      </c>
      <c r="BR26" s="1">
        <v>43899</v>
      </c>
      <c r="BS26" s="1">
        <v>43900</v>
      </c>
      <c r="BT26" s="1">
        <v>43901</v>
      </c>
      <c r="BU26" s="1">
        <v>43902</v>
      </c>
      <c r="BV26" s="1">
        <v>43903</v>
      </c>
      <c r="BW26" s="1">
        <v>43904</v>
      </c>
      <c r="BX26" s="1">
        <v>43905</v>
      </c>
      <c r="BY26" s="1">
        <v>43906</v>
      </c>
      <c r="BZ26" s="1">
        <v>43907</v>
      </c>
      <c r="CA26" s="1">
        <v>43908</v>
      </c>
      <c r="CB26" s="1">
        <v>43909</v>
      </c>
      <c r="CC26" s="1">
        <v>43910</v>
      </c>
      <c r="CD26" s="1">
        <v>43911</v>
      </c>
      <c r="CE26" s="1">
        <v>43912</v>
      </c>
      <c r="CF26" s="1">
        <v>43913</v>
      </c>
      <c r="CG26" s="1">
        <v>43914</v>
      </c>
      <c r="CH26" s="1">
        <v>43915</v>
      </c>
      <c r="CI26" s="1">
        <v>43916</v>
      </c>
      <c r="CJ26" s="1">
        <v>43917</v>
      </c>
      <c r="CK26" s="1">
        <v>43918</v>
      </c>
      <c r="CL26" s="1">
        <v>43919</v>
      </c>
      <c r="CM26" s="1">
        <v>43920</v>
      </c>
      <c r="CN26" s="1">
        <v>43921</v>
      </c>
      <c r="CO26" s="1">
        <v>43922</v>
      </c>
      <c r="CP26" s="1">
        <v>43923</v>
      </c>
      <c r="CQ26" s="1">
        <v>43924</v>
      </c>
      <c r="CR26" s="1">
        <v>43925</v>
      </c>
      <c r="CS26" s="1">
        <v>43926</v>
      </c>
      <c r="CT26" s="1">
        <v>43927</v>
      </c>
      <c r="CU26" s="1">
        <v>43928</v>
      </c>
      <c r="CV26" s="1">
        <v>43929</v>
      </c>
      <c r="CW26" s="1">
        <v>43930</v>
      </c>
      <c r="CX26" s="1">
        <v>43931</v>
      </c>
      <c r="CY26" s="1">
        <v>43932</v>
      </c>
      <c r="CZ26" s="1">
        <v>43933</v>
      </c>
      <c r="DA26" s="1">
        <v>43934</v>
      </c>
      <c r="DB26" s="1">
        <v>43935</v>
      </c>
      <c r="DC26" s="1">
        <v>43936</v>
      </c>
      <c r="DD26" s="1">
        <v>43937</v>
      </c>
      <c r="DE26" s="1">
        <v>43938</v>
      </c>
      <c r="DF26" s="1">
        <v>43939</v>
      </c>
      <c r="DG26" s="1">
        <v>43940</v>
      </c>
      <c r="DH26" s="1">
        <v>43941</v>
      </c>
      <c r="DI26" s="1">
        <v>43942</v>
      </c>
      <c r="DJ26" s="1">
        <v>43943</v>
      </c>
      <c r="DK26" s="1">
        <v>43944</v>
      </c>
      <c r="DL26" s="1">
        <v>43945</v>
      </c>
      <c r="DM26" s="1">
        <v>43946</v>
      </c>
      <c r="DN26" s="1">
        <v>43947</v>
      </c>
      <c r="DO26" s="1">
        <v>43948</v>
      </c>
      <c r="DP26" s="1">
        <v>43949</v>
      </c>
      <c r="DQ26" s="1">
        <v>43950</v>
      </c>
      <c r="DR26" s="1">
        <v>43951</v>
      </c>
      <c r="DS26" s="1">
        <v>43952</v>
      </c>
      <c r="DT26" s="1">
        <v>43953</v>
      </c>
      <c r="DU26" s="1">
        <v>43954</v>
      </c>
      <c r="DV26" s="1">
        <v>43955</v>
      </c>
      <c r="DW26" s="1">
        <v>43956</v>
      </c>
      <c r="DX26" s="1">
        <v>43957</v>
      </c>
      <c r="DY26" s="1">
        <v>43958</v>
      </c>
      <c r="DZ26" s="1">
        <v>43959</v>
      </c>
      <c r="EA26" s="1">
        <v>43960</v>
      </c>
      <c r="EB26" s="1">
        <v>43961</v>
      </c>
      <c r="EC26" s="1">
        <v>43962</v>
      </c>
      <c r="ED26" s="1">
        <v>43963</v>
      </c>
      <c r="EE26" s="1">
        <v>43964</v>
      </c>
      <c r="EF26" s="1">
        <v>43965</v>
      </c>
      <c r="EG26" s="1">
        <v>43966</v>
      </c>
      <c r="EH26" s="1">
        <v>43967</v>
      </c>
      <c r="EI26" s="1">
        <v>43968</v>
      </c>
      <c r="EJ26" s="1">
        <v>43969</v>
      </c>
      <c r="EK26" s="1">
        <v>43970</v>
      </c>
      <c r="EL26" s="1">
        <v>43971</v>
      </c>
      <c r="EM26" s="1">
        <v>43972</v>
      </c>
      <c r="EN26" s="1">
        <v>43973</v>
      </c>
      <c r="EO26" s="1">
        <v>43974</v>
      </c>
      <c r="EP26" s="1">
        <v>43975</v>
      </c>
      <c r="EQ26" s="1">
        <v>43976</v>
      </c>
      <c r="ER26" s="1">
        <v>43977</v>
      </c>
      <c r="ES26" s="1">
        <v>43978</v>
      </c>
      <c r="ET26" s="1">
        <v>43979</v>
      </c>
      <c r="EU26" s="1">
        <v>43980</v>
      </c>
      <c r="EV26" s="1">
        <v>43981</v>
      </c>
      <c r="EW26" s="1">
        <v>43982</v>
      </c>
      <c r="EX26" s="1">
        <v>43983</v>
      </c>
      <c r="EY26" s="1">
        <v>43984</v>
      </c>
      <c r="EZ26" s="1">
        <v>43985</v>
      </c>
      <c r="FA26" s="1">
        <v>43986</v>
      </c>
      <c r="FB26" s="1">
        <v>43987</v>
      </c>
      <c r="FC26" s="1">
        <v>43988</v>
      </c>
      <c r="FD26" s="1">
        <v>43989</v>
      </c>
      <c r="FE26" s="1">
        <v>43990</v>
      </c>
      <c r="FF26" s="1">
        <v>43991</v>
      </c>
      <c r="FG26" s="1">
        <v>43992</v>
      </c>
      <c r="FH26" s="1">
        <v>43993</v>
      </c>
      <c r="FI26" s="1">
        <v>43994</v>
      </c>
      <c r="FJ26" s="1">
        <v>43995</v>
      </c>
      <c r="FK26" s="1">
        <v>43996</v>
      </c>
      <c r="FL26" s="1">
        <v>43997</v>
      </c>
      <c r="FM26" s="1">
        <v>43998</v>
      </c>
      <c r="FN26" s="1">
        <v>43999</v>
      </c>
      <c r="FO26" s="1">
        <v>44000</v>
      </c>
      <c r="FP26" s="1">
        <v>44001</v>
      </c>
      <c r="FQ26" s="1">
        <v>44002</v>
      </c>
      <c r="FR26" s="1">
        <v>44003</v>
      </c>
      <c r="FS26" s="1">
        <v>44004</v>
      </c>
      <c r="FT26" s="1">
        <v>44005</v>
      </c>
      <c r="FU26" s="1">
        <v>44006</v>
      </c>
      <c r="FV26" s="1">
        <v>44007</v>
      </c>
      <c r="FW26" s="1">
        <v>44008</v>
      </c>
      <c r="FX26" s="1">
        <v>44009</v>
      </c>
      <c r="FY26" s="1">
        <v>44010</v>
      </c>
      <c r="FZ26" s="1">
        <v>44011</v>
      </c>
      <c r="GA26" s="1">
        <v>44012</v>
      </c>
      <c r="GB26" s="1">
        <v>44013</v>
      </c>
      <c r="GC26" s="1">
        <v>44014</v>
      </c>
      <c r="GD26" s="1">
        <v>44015</v>
      </c>
      <c r="GE26" s="1">
        <v>44016</v>
      </c>
      <c r="GF26" s="1">
        <v>44017</v>
      </c>
      <c r="GG26" s="1">
        <v>44018</v>
      </c>
      <c r="GH26" s="1">
        <v>44019</v>
      </c>
      <c r="GI26" s="1">
        <v>44020</v>
      </c>
      <c r="GJ26" s="1">
        <v>44021</v>
      </c>
      <c r="GK26" s="1">
        <v>44022</v>
      </c>
      <c r="GL26" s="1">
        <v>44023</v>
      </c>
      <c r="GM26" s="1">
        <v>44024</v>
      </c>
      <c r="GN26" s="1">
        <v>44025</v>
      </c>
      <c r="GO26" s="1">
        <v>44026</v>
      </c>
      <c r="GP26" s="1">
        <v>44027</v>
      </c>
      <c r="GQ26" s="1">
        <v>44028</v>
      </c>
      <c r="GR26" s="1">
        <v>44029</v>
      </c>
      <c r="GS26" s="1">
        <v>44030</v>
      </c>
      <c r="GT26" s="1">
        <v>44031</v>
      </c>
      <c r="GU26" s="1">
        <v>44032</v>
      </c>
      <c r="GV26" s="1">
        <v>44033</v>
      </c>
      <c r="GW26" s="1">
        <v>44034</v>
      </c>
      <c r="GX26" s="1">
        <v>44035</v>
      </c>
      <c r="GY26" s="1">
        <v>44036</v>
      </c>
      <c r="GZ26" s="1">
        <v>44037</v>
      </c>
      <c r="HA26" s="1">
        <v>44038</v>
      </c>
      <c r="HB26" s="1">
        <v>44039</v>
      </c>
      <c r="HC26" s="1">
        <v>44040</v>
      </c>
      <c r="HD26" s="1">
        <v>44041</v>
      </c>
      <c r="HE26" s="1">
        <v>44042</v>
      </c>
      <c r="HF26" s="1">
        <v>44043</v>
      </c>
      <c r="HG26" s="1">
        <v>44044</v>
      </c>
      <c r="HH26" s="1">
        <v>44045</v>
      </c>
      <c r="HI26" s="1">
        <v>44046</v>
      </c>
      <c r="HJ26" s="1">
        <v>44047</v>
      </c>
      <c r="HK26" s="1">
        <v>44048</v>
      </c>
      <c r="HL26" s="1">
        <v>44049</v>
      </c>
      <c r="HM26" s="1">
        <v>44050</v>
      </c>
      <c r="HN26" s="1">
        <v>44051</v>
      </c>
      <c r="HO26" s="1">
        <v>44052</v>
      </c>
      <c r="HP26" s="1">
        <v>44053</v>
      </c>
      <c r="HQ26" s="1">
        <v>44054</v>
      </c>
      <c r="HR26" s="1">
        <v>44055</v>
      </c>
      <c r="HS26" s="1">
        <v>44056</v>
      </c>
      <c r="HT26" s="1">
        <v>44057</v>
      </c>
      <c r="HU26" s="1">
        <v>44058</v>
      </c>
      <c r="HV26" s="1">
        <v>44059</v>
      </c>
      <c r="HW26" s="1">
        <v>44060</v>
      </c>
      <c r="HX26" s="1">
        <v>44061</v>
      </c>
      <c r="HY26" s="1">
        <v>44062</v>
      </c>
      <c r="HZ26" s="1">
        <v>44063</v>
      </c>
      <c r="IA26" s="1">
        <v>44064</v>
      </c>
      <c r="IB26" s="1">
        <v>44065</v>
      </c>
      <c r="IC26" s="1">
        <v>44066</v>
      </c>
      <c r="ID26" s="1">
        <v>44067</v>
      </c>
      <c r="IE26" s="1">
        <v>44068</v>
      </c>
      <c r="IF26" s="1">
        <v>44069</v>
      </c>
      <c r="IG26" s="1">
        <v>44070</v>
      </c>
      <c r="IH26" s="1">
        <v>44071</v>
      </c>
      <c r="II26" s="1">
        <v>44072</v>
      </c>
      <c r="IJ26" s="1">
        <v>44073</v>
      </c>
      <c r="IK26" s="1">
        <v>44074</v>
      </c>
      <c r="IL26" s="1">
        <v>44075</v>
      </c>
      <c r="IM26" s="1">
        <v>44076</v>
      </c>
      <c r="IN26" s="1">
        <v>44077</v>
      </c>
      <c r="IO26" s="1">
        <v>44078</v>
      </c>
      <c r="IP26" s="1">
        <v>44079</v>
      </c>
      <c r="IQ26" s="1">
        <v>44080</v>
      </c>
      <c r="IR26" s="1">
        <v>44081</v>
      </c>
      <c r="IS26" s="1">
        <v>44082</v>
      </c>
      <c r="IT26" s="1">
        <v>44083</v>
      </c>
      <c r="IU26" s="1">
        <v>44084</v>
      </c>
      <c r="IV26" s="1">
        <v>44085</v>
      </c>
      <c r="IW26" s="1">
        <v>44086</v>
      </c>
      <c r="IX26" s="1">
        <v>44087</v>
      </c>
      <c r="IY26" s="1">
        <v>44088</v>
      </c>
      <c r="IZ26" s="1">
        <v>44089</v>
      </c>
      <c r="JA26" s="1">
        <v>44090</v>
      </c>
      <c r="JB26" s="1">
        <v>44091</v>
      </c>
      <c r="JC26" s="1">
        <v>44092</v>
      </c>
      <c r="JD26" s="1">
        <v>44093</v>
      </c>
      <c r="JE26" s="1">
        <v>44094</v>
      </c>
      <c r="JF26" s="1">
        <v>44095</v>
      </c>
      <c r="JG26" s="1">
        <v>44096</v>
      </c>
      <c r="JH26" s="1">
        <v>44097</v>
      </c>
      <c r="JI26" s="1">
        <v>44098</v>
      </c>
      <c r="JJ26" s="1">
        <v>44099</v>
      </c>
      <c r="JK26" s="1">
        <v>44100</v>
      </c>
      <c r="JL26" s="1">
        <v>44101</v>
      </c>
      <c r="JM26" s="1">
        <v>44102</v>
      </c>
      <c r="JN26" s="1">
        <v>44103</v>
      </c>
      <c r="JO26" s="1">
        <v>44104</v>
      </c>
      <c r="JP26" s="1">
        <v>44105</v>
      </c>
      <c r="JQ26" s="1">
        <v>44106</v>
      </c>
      <c r="JR26" s="1">
        <v>44107</v>
      </c>
      <c r="JS26" s="1">
        <v>44108</v>
      </c>
      <c r="JT26" s="1">
        <v>44109</v>
      </c>
      <c r="JU26" s="1">
        <v>44110</v>
      </c>
      <c r="JV26" s="1">
        <v>44111</v>
      </c>
      <c r="JW26" s="1">
        <v>44112</v>
      </c>
      <c r="JX26" s="1">
        <v>44113</v>
      </c>
      <c r="JY26" s="1">
        <v>44114</v>
      </c>
      <c r="JZ26" s="1">
        <v>44115</v>
      </c>
      <c r="KA26" s="1">
        <v>44116</v>
      </c>
      <c r="KB26" s="1">
        <v>44117</v>
      </c>
      <c r="KC26" s="1">
        <v>44118</v>
      </c>
      <c r="KD26" s="1">
        <v>44119</v>
      </c>
      <c r="KE26" s="1">
        <v>44120</v>
      </c>
      <c r="KF26" s="1">
        <v>44121</v>
      </c>
      <c r="KG26" s="1">
        <v>44122</v>
      </c>
      <c r="KH26" s="1">
        <v>44123</v>
      </c>
      <c r="KI26" s="1">
        <v>44124</v>
      </c>
      <c r="KJ26" s="1">
        <v>44125</v>
      </c>
      <c r="KK26" s="1">
        <v>44126</v>
      </c>
      <c r="KL26" s="1">
        <v>44127</v>
      </c>
      <c r="KM26" s="1">
        <v>44128</v>
      </c>
      <c r="KN26" s="1">
        <v>44129</v>
      </c>
      <c r="KO26" s="1">
        <v>44130</v>
      </c>
      <c r="KP26" s="1">
        <v>44131</v>
      </c>
      <c r="KQ26" s="1">
        <v>44132</v>
      </c>
      <c r="KR26" s="1">
        <v>44133</v>
      </c>
      <c r="KS26" s="1">
        <v>44134</v>
      </c>
      <c r="KT26" s="1">
        <v>44135</v>
      </c>
      <c r="KU26" s="1">
        <v>44136</v>
      </c>
      <c r="KV26" s="1">
        <v>44137</v>
      </c>
      <c r="KW26" s="1">
        <v>44138</v>
      </c>
      <c r="KX26" s="1">
        <v>44139</v>
      </c>
      <c r="KY26" s="1">
        <v>44140</v>
      </c>
      <c r="KZ26" s="1">
        <v>44141</v>
      </c>
      <c r="LA26" s="1">
        <v>44142</v>
      </c>
      <c r="LB26" s="1">
        <v>44143</v>
      </c>
      <c r="LC26" s="1">
        <v>44144</v>
      </c>
      <c r="LD26" s="1">
        <v>44145</v>
      </c>
      <c r="LE26" s="1">
        <v>44146</v>
      </c>
      <c r="LF26" s="1">
        <v>44147</v>
      </c>
      <c r="LG26" s="1">
        <v>44148</v>
      </c>
      <c r="LH26" s="1">
        <v>44149</v>
      </c>
      <c r="LI26" s="1">
        <v>44150</v>
      </c>
      <c r="LJ26" s="1">
        <v>44151</v>
      </c>
      <c r="LK26" s="1">
        <v>44152</v>
      </c>
      <c r="LL26" s="1">
        <v>44153</v>
      </c>
      <c r="LM26" s="1">
        <v>44154</v>
      </c>
      <c r="LN26" s="1">
        <v>44155</v>
      </c>
      <c r="LO26" s="1">
        <v>44156</v>
      </c>
      <c r="LP26" s="1">
        <v>44157</v>
      </c>
      <c r="LQ26" s="1">
        <v>44158</v>
      </c>
      <c r="LR26" s="1">
        <v>44159</v>
      </c>
      <c r="LS26" s="1">
        <v>44160</v>
      </c>
      <c r="LT26" s="1">
        <v>44161</v>
      </c>
      <c r="LU26" s="1">
        <v>44162</v>
      </c>
      <c r="LV26" s="1">
        <v>44163</v>
      </c>
      <c r="LW26" s="1">
        <v>44164</v>
      </c>
      <c r="LX26" s="1">
        <v>44165</v>
      </c>
      <c r="LY26" s="1">
        <v>44166</v>
      </c>
      <c r="LZ26" s="1">
        <v>44167</v>
      </c>
      <c r="MA26" s="1">
        <v>44168</v>
      </c>
      <c r="MB26" s="1">
        <v>44169</v>
      </c>
      <c r="MC26" s="1">
        <v>44170</v>
      </c>
      <c r="MD26" s="1">
        <v>44171</v>
      </c>
      <c r="ME26" s="1">
        <v>44172</v>
      </c>
      <c r="MF26" s="1">
        <v>44173</v>
      </c>
      <c r="MG26" s="1">
        <v>44174</v>
      </c>
      <c r="MH26" s="1">
        <v>44175</v>
      </c>
      <c r="MI26" s="1">
        <v>44176</v>
      </c>
      <c r="MJ26" s="1">
        <v>44177</v>
      </c>
      <c r="MK26" s="1">
        <v>44178</v>
      </c>
      <c r="ML26" s="1">
        <v>44179</v>
      </c>
      <c r="MM26" s="1">
        <v>44180</v>
      </c>
      <c r="MN26" s="1">
        <v>44181</v>
      </c>
      <c r="MO26" s="1">
        <v>44182</v>
      </c>
      <c r="MP26" s="1">
        <v>44183</v>
      </c>
      <c r="MQ26" s="1">
        <v>44184</v>
      </c>
      <c r="MR26" s="1">
        <v>44185</v>
      </c>
      <c r="MS26" s="1">
        <v>44186</v>
      </c>
      <c r="MT26" s="1">
        <v>44187</v>
      </c>
      <c r="MU26" s="1">
        <v>44188</v>
      </c>
      <c r="MV26" s="1">
        <v>44189</v>
      </c>
      <c r="MW26" s="1">
        <v>44190</v>
      </c>
      <c r="MX26" s="1">
        <v>44191</v>
      </c>
      <c r="MY26" s="1">
        <v>44192</v>
      </c>
      <c r="MZ26" s="1">
        <v>44193</v>
      </c>
      <c r="NA26" s="1">
        <v>44194</v>
      </c>
      <c r="NB26" s="1">
        <v>44195</v>
      </c>
      <c r="NC26" s="1">
        <v>44196</v>
      </c>
    </row>
    <row r="27" spans="1:367" hidden="1" x14ac:dyDescent="0.25">
      <c r="A27" s="6" t="s">
        <v>453</v>
      </c>
      <c r="B27" s="6">
        <f>COUNTIF(Tableau1[[#All],[01/01/2020]],$A27)</f>
        <v>1</v>
      </c>
      <c r="C27" s="6">
        <f>COUNTIF(Tableau1[[#All],[02/01/2020]],$A27)</f>
        <v>1</v>
      </c>
      <c r="D27" s="6">
        <f>COUNTIF(Tableau1[[#All],[02/01/2020]],$A27)</f>
        <v>1</v>
      </c>
      <c r="E27" s="6">
        <f>COUNTIF(Tableau1[[#All],[03/01/2020]],$A27)</f>
        <v>1</v>
      </c>
      <c r="F27" s="6">
        <f>COUNTIF(Tableau1[[#All],[03/01/2020]],$A27)</f>
        <v>1</v>
      </c>
      <c r="G27" s="6">
        <f>COUNTIF(Tableau1[[#All],[04/01/2020]],$A27)</f>
        <v>0</v>
      </c>
      <c r="H27" s="6">
        <f>COUNTIF(Tableau1[[#All],[04/01/2020]],$A27)</f>
        <v>0</v>
      </c>
      <c r="I27" s="6">
        <f>COUNTIF(Tableau1[[#All],[05/01/2020]],$A27)</f>
        <v>0</v>
      </c>
      <c r="J27" s="6">
        <f>COUNTIF(Tableau1[[#All],[05/01/2020]],$A27)</f>
        <v>0</v>
      </c>
      <c r="K27" s="6">
        <f>COUNTIF(Tableau1[[#All],[06/01/2020]],$A27)</f>
        <v>0</v>
      </c>
      <c r="L27" s="6">
        <f>COUNTIF(Tableau1[[#All],[06/01/2020]],$A27)</f>
        <v>0</v>
      </c>
      <c r="M27" s="6">
        <f>COUNTIF(Tableau1[[#All],[07/01/2020]],$A27)</f>
        <v>0</v>
      </c>
      <c r="N27" s="6">
        <f>COUNTIF(Tableau1[[#All],[07/01/2020]],$A27)</f>
        <v>0</v>
      </c>
      <c r="O27" s="6">
        <f>COUNTIF(Tableau1[[#All],[08/01/2020]],$A27)</f>
        <v>0</v>
      </c>
      <c r="P27" s="6">
        <f>COUNTIF(Tableau1[[#All],[08/01/2020]],$A27)</f>
        <v>0</v>
      </c>
      <c r="Q27" s="6">
        <f>COUNTIF(Tableau1[[#All],[09/01/2020]],$A27)</f>
        <v>0</v>
      </c>
      <c r="R27" s="6">
        <f>COUNTIF(Tableau1[[#All],[09/01/2020]],$A27)</f>
        <v>0</v>
      </c>
      <c r="S27" s="6">
        <f>COUNTIF(Tableau1[[#All],[10/01/2020]],$A27)</f>
        <v>0</v>
      </c>
      <c r="T27" s="6">
        <f>COUNTIF(Tableau1[[#All],[10/01/2020]],$A27)</f>
        <v>0</v>
      </c>
      <c r="U27" s="6">
        <f>COUNTIF(Tableau1[[#All],[11/01/2020]],$A27)</f>
        <v>0</v>
      </c>
      <c r="V27" s="6">
        <f>COUNTIF(Tableau1[[#All],[11/01/2020]],$A27)</f>
        <v>0</v>
      </c>
      <c r="W27" s="6">
        <f>COUNTIF(Tableau1[[#All],[12/01/2020]],$A27)</f>
        <v>0</v>
      </c>
      <c r="X27" s="6">
        <f>COUNTIF(Tableau1[[#All],[12/01/2020]],$A27)</f>
        <v>0</v>
      </c>
      <c r="Y27" s="6">
        <f>COUNTIF(Tableau1[[#All],[13/01/2020]],$A27)</f>
        <v>0</v>
      </c>
      <c r="Z27" s="6">
        <f>COUNTIF(Tableau1[[#All],[13/01/2020]],$A27)</f>
        <v>0</v>
      </c>
      <c r="AA27" s="6">
        <f>COUNTIF(Tableau1[[#All],[14/01/2020]],$A27)</f>
        <v>0</v>
      </c>
      <c r="AB27" s="6">
        <f>COUNTIF(Tableau1[[#All],[14/01/2020]],$A27)</f>
        <v>0</v>
      </c>
      <c r="AC27" s="6">
        <f>COUNTIF(Tableau1[[#All],[15/01/2020]],$A27)</f>
        <v>0</v>
      </c>
      <c r="AD27" s="6">
        <f>COUNTIF(Tableau1[[#All],[15/01/2020]],$A27)</f>
        <v>0</v>
      </c>
      <c r="AE27" s="6">
        <f>COUNTIF(Tableau1[[#All],[16/01/2020]],$A27)</f>
        <v>0</v>
      </c>
      <c r="AF27" s="6">
        <f>COUNTIF(Tableau1[[#All],[16/01/2020]],$A27)</f>
        <v>0</v>
      </c>
      <c r="AG27" s="6">
        <f>COUNTIF(Tableau1[[#All],[17/01/2020]],$A27)</f>
        <v>0</v>
      </c>
      <c r="AH27" s="6">
        <f>COUNTIF(Tableau1[[#All],[17/01/2020]],$A27)</f>
        <v>0</v>
      </c>
      <c r="AI27" s="6">
        <f>COUNTIF(Tableau1[[#All],[18/01/2020]],$A27)</f>
        <v>0</v>
      </c>
      <c r="AJ27" s="6">
        <f>COUNTIF(Tableau1[[#All],[18/01/2020]],$A27)</f>
        <v>0</v>
      </c>
      <c r="AK27" s="6">
        <f>COUNTIF(Tableau1[[#All],[19/01/2020]],$A27)</f>
        <v>0</v>
      </c>
      <c r="AL27" s="6">
        <f>COUNTIF(Tableau1[[#All],[19/01/2020]],$A27)</f>
        <v>0</v>
      </c>
      <c r="AM27" s="6">
        <f>COUNTIF(Tableau1[[#All],[20/01/2020]],$A27)</f>
        <v>0</v>
      </c>
      <c r="AN27" s="6">
        <f>COUNTIF(Tableau1[[#All],[20/01/2020]],$A27)</f>
        <v>0</v>
      </c>
      <c r="AO27" s="6">
        <f>COUNTIF(Tableau1[[#All],[21/01/2020]],$A27)</f>
        <v>0</v>
      </c>
      <c r="AP27" s="6">
        <f>COUNTIF(Tableau1[[#All],[21/01/2020]],$A27)</f>
        <v>0</v>
      </c>
      <c r="AQ27" s="6">
        <f>COUNTIF(Tableau1[[#All],[22/01/2020]],$A27)</f>
        <v>0</v>
      </c>
      <c r="AR27" s="6">
        <f>COUNTIF(Tableau1[[#All],[22/01/2020]],$A27)</f>
        <v>0</v>
      </c>
      <c r="AS27" s="6">
        <f>COUNTIF(Tableau1[[#All],[23/01/2020]],$A27)</f>
        <v>0</v>
      </c>
      <c r="AT27" s="6">
        <f>COUNTIF(Tableau1[[#All],[23/01/2020]],$A27)</f>
        <v>0</v>
      </c>
      <c r="AU27" s="6">
        <f>COUNTIF(Tableau1[[#All],[24/01/2020]],$A27)</f>
        <v>0</v>
      </c>
      <c r="AV27" s="6">
        <f>COUNTIF(Tableau1[[#All],[24/01/2020]],$A27)</f>
        <v>0</v>
      </c>
      <c r="AW27" s="6">
        <f>COUNTIF(Tableau1[[#All],[25/01/2020]],$A27)</f>
        <v>0</v>
      </c>
      <c r="AX27" s="6">
        <f>COUNTIF(Tableau1[[#All],[25/01/2020]],$A27)</f>
        <v>0</v>
      </c>
      <c r="AY27" s="6">
        <f>COUNTIF(Tableau1[[#All],[26/01/2020]],$A27)</f>
        <v>0</v>
      </c>
      <c r="AZ27" s="6">
        <f>COUNTIF(Tableau1[[#All],[26/01/2020]],$A27)</f>
        <v>0</v>
      </c>
      <c r="BA27" s="6">
        <f>COUNTIF(Tableau1[[#All],[27/01/2020]],$A27)</f>
        <v>0</v>
      </c>
      <c r="BB27" s="6">
        <f>COUNTIF(Tableau1[[#All],[27/01/2020]],$A27)</f>
        <v>0</v>
      </c>
      <c r="BC27" s="6">
        <f>COUNTIF(Tableau1[[#All],[28/01/2020]],$A27)</f>
        <v>0</v>
      </c>
      <c r="BD27" s="6">
        <f>COUNTIF(Tableau1[[#All],[28/01/2020]],$A27)</f>
        <v>0</v>
      </c>
      <c r="BE27" s="6">
        <f>COUNTIF(Tableau1[[#All],[29/01/2020]],$A27)</f>
        <v>0</v>
      </c>
      <c r="BF27" s="6">
        <f>COUNTIF(Tableau1[[#All],[29/01/2020]],$A27)</f>
        <v>0</v>
      </c>
      <c r="BG27" s="6">
        <f>COUNTIF(Tableau1[[#All],[30/01/2020]],$A27)</f>
        <v>0</v>
      </c>
      <c r="BH27" s="6">
        <f>COUNTIF(Tableau1[[#All],[30/01/2020]],$A27)</f>
        <v>0</v>
      </c>
      <c r="BI27" s="6">
        <f>COUNTIF(Tableau1[[#All],[31/01/2020]],$A27)</f>
        <v>0</v>
      </c>
      <c r="BJ27" s="6">
        <f>COUNTIF(Tableau1[[#All],[31/01/2020]],$A27)</f>
        <v>0</v>
      </c>
      <c r="BK27" s="6">
        <f>COUNTIF(Tableau1[[#All],[01/02/2020]],$A27)</f>
        <v>0</v>
      </c>
      <c r="BL27" s="6">
        <f>COUNTIF(Tableau1[[#All],[01/02/2020]],$A27)</f>
        <v>0</v>
      </c>
      <c r="BM27" s="6">
        <f>COUNTIF(Tableau1[[#All],[02/02/2020]],$A27)</f>
        <v>0</v>
      </c>
      <c r="BN27" s="6">
        <f>COUNTIF(Tableau1[[#All],[02/02/2020]],$A27)</f>
        <v>0</v>
      </c>
      <c r="BO27" s="6">
        <f>COUNTIF(Tableau1[[#All],[03/02/2020]],$A27)</f>
        <v>0</v>
      </c>
      <c r="BP27" s="6">
        <f>COUNTIF(Tableau1[[#All],[03/02/2020]],$A27)</f>
        <v>0</v>
      </c>
      <c r="BQ27" s="6">
        <f>COUNTIF(Tableau1[[#All],[04/02/2020]],$A27)</f>
        <v>0</v>
      </c>
      <c r="BR27" s="6">
        <f>COUNTIF(Tableau1[[#All],[04/02/2020]],$A27)</f>
        <v>0</v>
      </c>
      <c r="BS27" s="6">
        <f>COUNTIF(Tableau1[[#All],[05/02/2020]],$A27)</f>
        <v>0</v>
      </c>
      <c r="BT27" s="6">
        <f>COUNTIF(Tableau1[[#All],[05/02/2020]],$A27)</f>
        <v>0</v>
      </c>
      <c r="BU27" s="6">
        <f>COUNTIF(Tableau1[[#All],[06/02/2020]],$A27)</f>
        <v>0</v>
      </c>
      <c r="BV27" s="6">
        <f>COUNTIF(Tableau1[[#All],[06/02/2020]],$A27)</f>
        <v>0</v>
      </c>
      <c r="BW27" s="6">
        <f>COUNTIF(Tableau1[[#All],[07/02/2020]],$A27)</f>
        <v>0</v>
      </c>
      <c r="BX27" s="6">
        <f>COUNTIF(Tableau1[[#All],[07/02/2020]],$A27)</f>
        <v>0</v>
      </c>
      <c r="BY27" s="6">
        <f>COUNTIF(Tableau1[[#All],[08/02/2020]],$A27)</f>
        <v>0</v>
      </c>
      <c r="BZ27" s="6">
        <f>COUNTIF(Tableau1[[#All],[08/02/2020]],$A27)</f>
        <v>0</v>
      </c>
      <c r="CA27" s="6">
        <f>COUNTIF(Tableau1[[#All],[09/02/2020]],$A27)</f>
        <v>0</v>
      </c>
      <c r="CB27" s="6">
        <f>COUNTIF(Tableau1[[#All],[09/02/2020]],$A27)</f>
        <v>0</v>
      </c>
      <c r="CC27" s="6">
        <f>COUNTIF(Tableau1[[#All],[10/02/2020]],$A27)</f>
        <v>0</v>
      </c>
      <c r="CD27" s="6">
        <f>COUNTIF(Tableau1[[#All],[10/02/2020]],$A27)</f>
        <v>0</v>
      </c>
      <c r="CE27" s="6">
        <f>COUNTIF(Tableau1[[#All],[11/02/2020]],$A27)</f>
        <v>0</v>
      </c>
      <c r="CF27" s="6">
        <f>COUNTIF(Tableau1[[#All],[11/02/2020]],$A27)</f>
        <v>0</v>
      </c>
      <c r="CG27" s="6">
        <f>COUNTIF(Tableau1[[#All],[12/02/2020]],$A27)</f>
        <v>0</v>
      </c>
      <c r="CH27" s="6">
        <f>COUNTIF(Tableau1[[#All],[12/02/2020]],$A27)</f>
        <v>0</v>
      </c>
      <c r="CI27" s="6">
        <f>COUNTIF(Tableau1[[#All],[13/02/2020]],$A27)</f>
        <v>0</v>
      </c>
      <c r="CJ27" s="6">
        <f>COUNTIF(Tableau1[[#All],[13/02/2020]],$A27)</f>
        <v>0</v>
      </c>
      <c r="CK27" s="6">
        <f>COUNTIF(Tableau1[[#All],[14/02/2020]],$A27)</f>
        <v>0</v>
      </c>
      <c r="CL27" s="6">
        <f>COUNTIF(Tableau1[[#All],[14/02/2020]],$A27)</f>
        <v>0</v>
      </c>
      <c r="CM27" s="6">
        <f>COUNTIF(Tableau1[[#All],[15/02/2020]],$A27)</f>
        <v>0</v>
      </c>
      <c r="CN27" s="6">
        <f>COUNTIF(Tableau1[[#All],[15/02/2020]],$A27)</f>
        <v>0</v>
      </c>
      <c r="CO27" s="6">
        <f>COUNTIF(Tableau1[[#All],[16/02/2020]],$A27)</f>
        <v>0</v>
      </c>
      <c r="CP27" s="6">
        <f>COUNTIF(Tableau1[[#All],[16/02/2020]],$A27)</f>
        <v>0</v>
      </c>
      <c r="CQ27" s="6">
        <f>COUNTIF(Tableau1[[#All],[17/02/2020]],$A27)</f>
        <v>0</v>
      </c>
      <c r="CR27" s="6">
        <f>COUNTIF(Tableau1[[#All],[17/02/2020]],$A27)</f>
        <v>0</v>
      </c>
      <c r="CS27" s="6">
        <f>COUNTIF(Tableau1[[#All],[18/02/2020]],$A27)</f>
        <v>0</v>
      </c>
      <c r="CT27" s="6">
        <f>COUNTIF(Tableau1[[#All],[18/02/2020]],$A27)</f>
        <v>0</v>
      </c>
      <c r="CU27" s="6">
        <f>COUNTIF(Tableau1[[#All],[19/02/2020]],$A27)</f>
        <v>0</v>
      </c>
      <c r="CV27" s="6">
        <f>COUNTIF(Tableau1[[#All],[19/02/2020]],$A27)</f>
        <v>0</v>
      </c>
      <c r="CW27" s="6">
        <f>COUNTIF(Tableau1[[#All],[20/02/2020]],$A27)</f>
        <v>0</v>
      </c>
      <c r="CX27" s="6">
        <f>COUNTIF(Tableau1[[#All],[20/02/2020]],$A27)</f>
        <v>0</v>
      </c>
      <c r="CY27" s="6">
        <f>COUNTIF(Tableau1[[#All],[21/02/2020]],$A27)</f>
        <v>0</v>
      </c>
      <c r="CZ27" s="6">
        <f>COUNTIF(Tableau1[[#All],[21/02/2020]],$A27)</f>
        <v>0</v>
      </c>
      <c r="DA27" s="6">
        <f>COUNTIF(Tableau1[[#All],[22/02/2020]],$A27)</f>
        <v>0</v>
      </c>
      <c r="DB27" s="6">
        <f>COUNTIF(Tableau1[[#All],[22/02/2020]],$A27)</f>
        <v>0</v>
      </c>
      <c r="DC27" s="6">
        <f>COUNTIF(Tableau1[[#All],[23/02/2020]],$A27)</f>
        <v>0</v>
      </c>
      <c r="DD27" s="6">
        <f>COUNTIF(Tableau1[[#All],[23/02/2020]],$A27)</f>
        <v>0</v>
      </c>
      <c r="DE27" s="6">
        <f>COUNTIF(Tableau1[[#All],[24/02/2020]],$A27)</f>
        <v>0</v>
      </c>
      <c r="DF27" s="6">
        <f>COUNTIF(Tableau1[[#All],[24/02/2020]],$A27)</f>
        <v>0</v>
      </c>
      <c r="DG27" s="6">
        <f>COUNTIF(Tableau1[[#All],[25/02/2020]],$A27)</f>
        <v>0</v>
      </c>
      <c r="DH27" s="6">
        <f>COUNTIF(Tableau1[[#All],[25/02/2020]],$A27)</f>
        <v>0</v>
      </c>
      <c r="DI27" s="6">
        <f>COUNTIF(Tableau1[[#All],[26/02/2020]],$A27)</f>
        <v>0</v>
      </c>
      <c r="DJ27" s="6">
        <f>COUNTIF(Tableau1[[#All],[26/02/2020]],$A27)</f>
        <v>0</v>
      </c>
      <c r="DK27" s="6">
        <f>COUNTIF(Tableau1[[#All],[27/02/2020]],$A27)</f>
        <v>0</v>
      </c>
      <c r="DL27" s="6">
        <f>COUNTIF(Tableau1[[#All],[27/02/2020]],$A27)</f>
        <v>0</v>
      </c>
      <c r="DM27" s="6">
        <f>COUNTIF(Tableau1[[#All],[28/02/2020]],$A27)</f>
        <v>0</v>
      </c>
      <c r="DN27" s="6">
        <f>COUNTIF(Tableau1[[#All],[28/02/2020]],$A27)</f>
        <v>0</v>
      </c>
      <c r="DO27" s="6">
        <f>COUNTIF(Tableau1[[#All],[29/02/2020]],$A27)</f>
        <v>0</v>
      </c>
      <c r="DP27" s="6">
        <f>COUNTIF(Tableau1[[#All],[29/02/2020]],$A27)</f>
        <v>0</v>
      </c>
      <c r="DQ27" s="6">
        <f>COUNTIF(Tableau1[[#All],[01/03/2020]],$A27)</f>
        <v>0</v>
      </c>
      <c r="DR27" s="6">
        <f>COUNTIF(Tableau1[[#All],[01/03/2020]],$A27)</f>
        <v>0</v>
      </c>
      <c r="DS27" s="6">
        <f>COUNTIF(Tableau1[[#All],[02/03/2020]],$A27)</f>
        <v>0</v>
      </c>
      <c r="DT27" s="6">
        <f>COUNTIF(Tableau1[[#All],[02/03/2020]],$A27)</f>
        <v>0</v>
      </c>
      <c r="DU27" s="6">
        <f>COUNTIF(Tableau1[[#All],[03/03/2020]],$A27)</f>
        <v>0</v>
      </c>
      <c r="DV27" s="6">
        <f>COUNTIF(Tableau1[[#All],[03/03/2020]],$A27)</f>
        <v>0</v>
      </c>
      <c r="DW27" s="6">
        <f>COUNTIF(Tableau1[[#All],[04/03/2020]],$A27)</f>
        <v>0</v>
      </c>
      <c r="DX27" s="6">
        <f>COUNTIF(Tableau1[[#All],[04/03/2020]],$A27)</f>
        <v>0</v>
      </c>
      <c r="DY27" s="6">
        <f>COUNTIF(Tableau1[[#All],[05/03/2020]],$A27)</f>
        <v>0</v>
      </c>
      <c r="DZ27" s="6">
        <f>COUNTIF(Tableau1[[#All],[05/03/2020]],$A27)</f>
        <v>0</v>
      </c>
      <c r="EA27" s="6">
        <f>COUNTIF(Tableau1[[#All],[06/03/2020]],$A27)</f>
        <v>0</v>
      </c>
      <c r="EB27" s="6">
        <f>COUNTIF(Tableau1[[#All],[06/03/2020]],$A27)</f>
        <v>0</v>
      </c>
      <c r="EC27" s="6">
        <f>COUNTIF(Tableau1[[#All],[07/03/2020]],$A27)</f>
        <v>0</v>
      </c>
      <c r="ED27" s="6">
        <f>COUNTIF(Tableau1[[#All],[07/03/2020]],$A27)</f>
        <v>0</v>
      </c>
      <c r="EE27" s="6">
        <f>COUNTIF(Tableau1[[#All],[08/03/2020]],$A27)</f>
        <v>0</v>
      </c>
      <c r="EF27" s="6">
        <f>COUNTIF(Tableau1[[#All],[08/03/2020]],$A27)</f>
        <v>0</v>
      </c>
      <c r="EG27" s="6">
        <f>COUNTIF(Tableau1[[#All],[09/03/2020]],$A27)</f>
        <v>0</v>
      </c>
      <c r="EH27" s="6">
        <f>COUNTIF(Tableau1[[#All],[09/03/2020]],$A27)</f>
        <v>0</v>
      </c>
      <c r="EI27" s="6">
        <f>COUNTIF(Tableau1[[#All],[10/03/2020]],$A27)</f>
        <v>0</v>
      </c>
      <c r="EJ27" s="6">
        <f>COUNTIF(Tableau1[[#All],[10/03/2020]],$A27)</f>
        <v>0</v>
      </c>
      <c r="EK27" s="6">
        <f>COUNTIF(Tableau1[[#All],[11/03/2020]],$A27)</f>
        <v>0</v>
      </c>
      <c r="EL27" s="6">
        <f>COUNTIF(Tableau1[[#All],[11/03/2020]],$A27)</f>
        <v>0</v>
      </c>
      <c r="EM27" s="6">
        <f>COUNTIF(Tableau1[[#All],[12/03/2020]],$A27)</f>
        <v>0</v>
      </c>
      <c r="EN27" s="6">
        <f>COUNTIF(Tableau1[[#All],[12/03/2020]],$A27)</f>
        <v>0</v>
      </c>
      <c r="EO27" s="6">
        <f>COUNTIF(Tableau1[[#All],[13/03/2020]],$A27)</f>
        <v>0</v>
      </c>
      <c r="EP27" s="6">
        <f>COUNTIF(Tableau1[[#All],[13/03/2020]],$A27)</f>
        <v>0</v>
      </c>
      <c r="EQ27" s="6">
        <f>COUNTIF(Tableau1[[#All],[14/03/2020]],$A27)</f>
        <v>0</v>
      </c>
      <c r="ER27" s="6">
        <f>COUNTIF(Tableau1[[#All],[14/03/2020]],$A27)</f>
        <v>0</v>
      </c>
      <c r="ES27" s="6">
        <f>COUNTIF(Tableau1[[#All],[15/03/2020]],$A27)</f>
        <v>0</v>
      </c>
      <c r="ET27" s="6">
        <f>COUNTIF(Tableau1[[#All],[15/03/2020]],$A27)</f>
        <v>0</v>
      </c>
      <c r="EU27" s="6">
        <f>COUNTIF(Tableau1[[#All],[16/03/2020]],$A27)</f>
        <v>0</v>
      </c>
      <c r="EV27" s="6">
        <f>COUNTIF(Tableau1[[#All],[16/03/2020]],$A27)</f>
        <v>0</v>
      </c>
      <c r="EW27" s="6">
        <f>COUNTIF(Tableau1[[#All],[17/03/2020]],$A27)</f>
        <v>0</v>
      </c>
      <c r="EX27" s="6">
        <f>COUNTIF(Tableau1[[#All],[17/03/2020]],$A27)</f>
        <v>0</v>
      </c>
      <c r="EY27" s="6">
        <f>COUNTIF(Tableau1[[#All],[18/03/2020]],$A27)</f>
        <v>0</v>
      </c>
      <c r="EZ27" s="6">
        <f>COUNTIF(Tableau1[[#All],[18/03/2020]],$A27)</f>
        <v>0</v>
      </c>
      <c r="FA27" s="6">
        <f>COUNTIF(Tableau1[[#All],[19/03/2020]],$A27)</f>
        <v>0</v>
      </c>
      <c r="FB27" s="6">
        <f>COUNTIF(Tableau1[[#All],[19/03/2020]],$A27)</f>
        <v>0</v>
      </c>
      <c r="FC27" s="6">
        <f>COUNTIF(Tableau1[[#All],[20/03/2020]],$A27)</f>
        <v>0</v>
      </c>
      <c r="FD27" s="6">
        <f>COUNTIF(Tableau1[[#All],[20/03/2020]],$A27)</f>
        <v>0</v>
      </c>
      <c r="FE27" s="6">
        <f>COUNTIF(Tableau1[[#All],[21/03/2020]],$A27)</f>
        <v>0</v>
      </c>
      <c r="FF27" s="6">
        <f>COUNTIF(Tableau1[[#All],[21/03/2020]],$A27)</f>
        <v>0</v>
      </c>
      <c r="FG27" s="6">
        <f>COUNTIF(Tableau1[[#All],[22/03/2020]],$A27)</f>
        <v>0</v>
      </c>
      <c r="FH27" s="6">
        <f>COUNTIF(Tableau1[[#All],[22/03/2020]],$A27)</f>
        <v>0</v>
      </c>
      <c r="FI27" s="6">
        <f>COUNTIF(Tableau1[[#All],[23/03/2020]],$A27)</f>
        <v>0</v>
      </c>
      <c r="FJ27" s="6">
        <f>COUNTIF(Tableau1[[#All],[23/03/2020]],$A27)</f>
        <v>0</v>
      </c>
      <c r="FK27" s="6">
        <f>COUNTIF(Tableau1[[#All],[24/03/2020]],$A27)</f>
        <v>0</v>
      </c>
      <c r="FL27" s="6">
        <f>COUNTIF(Tableau1[[#All],[24/03/2020]],$A27)</f>
        <v>0</v>
      </c>
      <c r="FM27" s="6">
        <f>COUNTIF(Tableau1[[#All],[25/03/2020]],$A27)</f>
        <v>0</v>
      </c>
      <c r="FN27" s="6">
        <f>COUNTIF(Tableau1[[#All],[25/03/2020]],$A27)</f>
        <v>0</v>
      </c>
      <c r="FO27" s="6">
        <f>COUNTIF(Tableau1[[#All],[26/03/2020]],$A27)</f>
        <v>0</v>
      </c>
      <c r="FP27" s="6">
        <f>COUNTIF(Tableau1[[#All],[26/03/2020]],$A27)</f>
        <v>0</v>
      </c>
      <c r="FQ27" s="6">
        <f>COUNTIF(Tableau1[[#All],[27/03/2020]],$A27)</f>
        <v>0</v>
      </c>
      <c r="FR27" s="6">
        <f>COUNTIF(Tableau1[[#All],[27/03/2020]],$A27)</f>
        <v>0</v>
      </c>
      <c r="FS27" s="6">
        <f>COUNTIF(Tableau1[[#All],[28/03/2020]],$A27)</f>
        <v>0</v>
      </c>
      <c r="FT27" s="6">
        <f>COUNTIF(Tableau1[[#All],[28/03/2020]],$A27)</f>
        <v>0</v>
      </c>
      <c r="FU27" s="6">
        <f>COUNTIF(Tableau1[[#All],[29/03/2020]],$A27)</f>
        <v>0</v>
      </c>
      <c r="FV27" s="6">
        <f>COUNTIF(Tableau1[[#All],[29/03/2020]],$A27)</f>
        <v>0</v>
      </c>
      <c r="FW27" s="6">
        <f>COUNTIF(Tableau1[[#All],[30/03/2020]],$A27)</f>
        <v>0</v>
      </c>
      <c r="FX27" s="6">
        <f>COUNTIF(Tableau1[[#All],[30/03/2020]],$A27)</f>
        <v>0</v>
      </c>
      <c r="FY27" s="6">
        <f>COUNTIF(Tableau1[[#All],[31/03/2020]],$A27)</f>
        <v>0</v>
      </c>
      <c r="FZ27" s="6">
        <f>COUNTIF(Tableau1[[#All],[31/03/2020]],$A27)</f>
        <v>0</v>
      </c>
      <c r="GA27" s="6">
        <f>COUNTIF(Tableau1[[#All],[01/04/2020]],$A27)</f>
        <v>0</v>
      </c>
      <c r="GB27" s="6">
        <f>COUNTIF(Tableau1[[#All],[01/04/2020]],$A27)</f>
        <v>0</v>
      </c>
      <c r="GC27" s="6">
        <f>COUNTIF(Tableau1[[#All],[02/04/2020]],$A27)</f>
        <v>0</v>
      </c>
      <c r="GD27" s="6">
        <f>COUNTIF(Tableau1[[#All],[02/04/2020]],$A27)</f>
        <v>0</v>
      </c>
      <c r="GE27" s="6">
        <f>COUNTIF(Tableau1[[#All],[03/04/2020]],$A27)</f>
        <v>0</v>
      </c>
      <c r="GF27" s="6">
        <f>COUNTIF(Tableau1[[#All],[03/04/2020]],$A27)</f>
        <v>0</v>
      </c>
      <c r="GG27" s="6">
        <f>COUNTIF(Tableau1[[#All],[04/04/2020]],$A27)</f>
        <v>0</v>
      </c>
      <c r="GH27" s="6">
        <f>COUNTIF(Tableau1[[#All],[04/04/2020]],$A27)</f>
        <v>0</v>
      </c>
      <c r="GI27" s="6">
        <f>COUNTIF(Tableau1[[#All],[05/04/2020]],$A27)</f>
        <v>0</v>
      </c>
      <c r="GJ27" s="6">
        <f>COUNTIF(Tableau1[[#All],[05/04/2020]],$A27)</f>
        <v>0</v>
      </c>
      <c r="GK27" s="6">
        <f>COUNTIF(Tableau1[[#All],[06/04/2020]],$A27)</f>
        <v>0</v>
      </c>
      <c r="GL27" s="6">
        <f>COUNTIF(Tableau1[[#All],[06/04/2020]],$A27)</f>
        <v>0</v>
      </c>
      <c r="GM27" s="6">
        <f>COUNTIF(Tableau1[[#All],[07/04/2020]],$A27)</f>
        <v>0</v>
      </c>
      <c r="GN27" s="6">
        <f>COUNTIF(Tableau1[[#All],[07/04/2020]],$A27)</f>
        <v>0</v>
      </c>
      <c r="GO27" s="6">
        <f>COUNTIF(Tableau1[[#All],[08/04/2020]],$A27)</f>
        <v>0</v>
      </c>
      <c r="GP27" s="6">
        <f>COUNTIF(Tableau1[[#All],[08/04/2020]],$A27)</f>
        <v>0</v>
      </c>
      <c r="GQ27" s="6">
        <f>COUNTIF(Tableau1[[#All],[09/04/2020]],$A27)</f>
        <v>0</v>
      </c>
      <c r="GR27" s="6">
        <f>COUNTIF(Tableau1[[#All],[09/04/2020]],$A27)</f>
        <v>0</v>
      </c>
      <c r="GS27" s="6">
        <f>COUNTIF(Tableau1[[#All],[10/04/2020]],$A27)</f>
        <v>0</v>
      </c>
      <c r="GT27" s="6">
        <f>COUNTIF(Tableau1[[#All],[10/04/2020]],$A27)</f>
        <v>0</v>
      </c>
      <c r="GU27" s="6">
        <f>COUNTIF(Tableau1[[#All],[11/04/2020]],$A27)</f>
        <v>0</v>
      </c>
      <c r="GV27" s="6">
        <f>COUNTIF(Tableau1[[#All],[11/04/2020]],$A27)</f>
        <v>0</v>
      </c>
      <c r="GW27" s="6">
        <f>COUNTIF(Tableau1[[#All],[12/04/2020]],$A27)</f>
        <v>0</v>
      </c>
      <c r="GX27" s="6">
        <f>COUNTIF(Tableau1[[#All],[12/04/2020]],$A27)</f>
        <v>0</v>
      </c>
      <c r="GY27" s="6">
        <f>COUNTIF(Tableau1[[#All],[13/04/2020]],$A27)</f>
        <v>0</v>
      </c>
      <c r="GZ27" s="6">
        <f>COUNTIF(Tableau1[[#All],[13/04/2020]],$A27)</f>
        <v>0</v>
      </c>
      <c r="HA27" s="6">
        <f>COUNTIF(Tableau1[[#All],[14/04/2020]],$A27)</f>
        <v>0</v>
      </c>
      <c r="HB27" s="6">
        <f>COUNTIF(Tableau1[[#All],[14/04/2020]],$A27)</f>
        <v>0</v>
      </c>
      <c r="HC27" s="6">
        <f>COUNTIF(Tableau1[[#All],[15/04/2020]],$A27)</f>
        <v>0</v>
      </c>
      <c r="HD27" s="6">
        <f>COUNTIF(Tableau1[[#All],[15/04/2020]],$A27)</f>
        <v>0</v>
      </c>
      <c r="HE27" s="6">
        <f>COUNTIF(Tableau1[[#All],[16/04/2020]],$A27)</f>
        <v>0</v>
      </c>
      <c r="HF27" s="6">
        <f>COUNTIF(Tableau1[[#All],[16/04/2020]],$A27)</f>
        <v>0</v>
      </c>
      <c r="HG27" s="6">
        <f>COUNTIF(Tableau1[[#All],[17/04/2020]],$A27)</f>
        <v>0</v>
      </c>
      <c r="HH27" s="6">
        <f>COUNTIF(Tableau1[[#All],[17/04/2020]],$A27)</f>
        <v>0</v>
      </c>
      <c r="HI27" s="6">
        <f>COUNTIF(Tableau1[[#All],[18/04/2020]],$A27)</f>
        <v>0</v>
      </c>
      <c r="HJ27" s="6">
        <f>COUNTIF(Tableau1[[#All],[18/04/2020]],$A27)</f>
        <v>0</v>
      </c>
      <c r="HK27" s="6">
        <f>COUNTIF(Tableau1[[#All],[19/04/2020]],$A27)</f>
        <v>0</v>
      </c>
      <c r="HL27" s="6">
        <f>COUNTIF(Tableau1[[#All],[19/04/2020]],$A27)</f>
        <v>0</v>
      </c>
      <c r="HM27" s="6">
        <f>COUNTIF(Tableau1[[#All],[20/04/2020]],$A27)</f>
        <v>0</v>
      </c>
      <c r="HN27" s="6">
        <f>COUNTIF(Tableau1[[#All],[20/04/2020]],$A27)</f>
        <v>0</v>
      </c>
      <c r="HO27" s="6">
        <f>COUNTIF(Tableau1[[#All],[21/04/2020]],$A27)</f>
        <v>0</v>
      </c>
      <c r="HP27" s="6">
        <f>COUNTIF(Tableau1[[#All],[21/04/2020]],$A27)</f>
        <v>0</v>
      </c>
      <c r="HQ27" s="6">
        <f>COUNTIF(Tableau1[[#All],[22/04/2020]],$A27)</f>
        <v>0</v>
      </c>
      <c r="HR27" s="6">
        <f>COUNTIF(Tableau1[[#All],[22/04/2020]],$A27)</f>
        <v>0</v>
      </c>
      <c r="HS27" s="6">
        <f>COUNTIF(Tableau1[[#All],[23/04/2020]],$A27)</f>
        <v>0</v>
      </c>
      <c r="HT27" s="6">
        <f>COUNTIF(Tableau1[[#All],[23/04/2020]],$A27)</f>
        <v>0</v>
      </c>
      <c r="HU27" s="6">
        <f>COUNTIF(Tableau1[[#All],[24/04/2020]],$A27)</f>
        <v>0</v>
      </c>
      <c r="HV27" s="6">
        <f>COUNTIF(Tableau1[[#All],[24/04/2020]],$A27)</f>
        <v>0</v>
      </c>
      <c r="HW27" s="6">
        <f>COUNTIF(Tableau1[[#All],[25/04/2020]],$A27)</f>
        <v>0</v>
      </c>
      <c r="HX27" s="6">
        <f>COUNTIF(Tableau1[[#All],[25/04/2020]],$A27)</f>
        <v>0</v>
      </c>
      <c r="HY27" s="6">
        <f>COUNTIF(Tableau1[[#All],[26/04/2020]],$A27)</f>
        <v>0</v>
      </c>
      <c r="HZ27" s="6">
        <f>COUNTIF(Tableau1[[#All],[26/04/2020]],$A27)</f>
        <v>0</v>
      </c>
      <c r="IA27" s="6">
        <f>COUNTIF(Tableau1[[#All],[27/04/2020]],$A27)</f>
        <v>0</v>
      </c>
      <c r="IB27" s="6">
        <f>COUNTIF(Tableau1[[#All],[27/04/2020]],$A27)</f>
        <v>0</v>
      </c>
      <c r="IC27" s="6">
        <f>COUNTIF(Tableau1[[#All],[28/04/2020]],$A27)</f>
        <v>0</v>
      </c>
      <c r="ID27" s="6">
        <f>COUNTIF(Tableau1[[#All],[28/04/2020]],$A27)</f>
        <v>0</v>
      </c>
      <c r="IE27" s="6">
        <f>COUNTIF(Tableau1[[#All],[29/04/2020]],$A27)</f>
        <v>0</v>
      </c>
      <c r="IF27" s="6">
        <f>COUNTIF(Tableau1[[#All],[29/04/2020]],$A27)</f>
        <v>0</v>
      </c>
      <c r="IG27" s="6">
        <f>COUNTIF(Tableau1[[#All],[30/04/2020]],$A27)</f>
        <v>0</v>
      </c>
      <c r="IH27" s="6">
        <f>COUNTIF(Tableau1[[#All],[30/04/2020]],$A27)</f>
        <v>0</v>
      </c>
      <c r="II27" s="6">
        <f>COUNTIF(Tableau1[[#All],[01/05/2020]],$A27)</f>
        <v>0</v>
      </c>
      <c r="IJ27" s="6">
        <f>COUNTIF(Tableau1[[#All],[01/05/2020]],$A27)</f>
        <v>0</v>
      </c>
      <c r="IK27" s="6">
        <f>COUNTIF(Tableau1[[#All],[02/05/2020]],$A27)</f>
        <v>0</v>
      </c>
      <c r="IL27" s="6">
        <f>COUNTIF(Tableau1[[#All],[02/05/2020]],$A27)</f>
        <v>0</v>
      </c>
      <c r="IM27" s="6">
        <f>COUNTIF(Tableau1[[#All],[03/05/2020]],$A27)</f>
        <v>0</v>
      </c>
      <c r="IN27" s="6">
        <f>COUNTIF(Tableau1[[#All],[03/05/2020]],$A27)</f>
        <v>0</v>
      </c>
      <c r="IO27" s="6">
        <f>COUNTIF(Tableau1[[#All],[04/05/2020]],$A27)</f>
        <v>0</v>
      </c>
      <c r="IP27" s="6">
        <f>COUNTIF(Tableau1[[#All],[04/05/2020]],$A27)</f>
        <v>0</v>
      </c>
      <c r="IQ27" s="6">
        <f>COUNTIF(Tableau1[[#All],[05/05/2020]],$A27)</f>
        <v>0</v>
      </c>
      <c r="IR27" s="6">
        <f>COUNTIF(Tableau1[[#All],[05/05/2020]],$A27)</f>
        <v>0</v>
      </c>
      <c r="IS27" s="6">
        <f>COUNTIF(Tableau1[[#All],[06/05/2020]],$A27)</f>
        <v>0</v>
      </c>
      <c r="IT27" s="6">
        <f>COUNTIF(Tableau1[[#All],[06/05/2020]],$A27)</f>
        <v>0</v>
      </c>
      <c r="IU27" s="6">
        <f>COUNTIF(Tableau1[[#All],[07/05/2020]],$A27)</f>
        <v>0</v>
      </c>
      <c r="IV27" s="6">
        <f>COUNTIF(Tableau1[[#All],[07/05/2020]],$A27)</f>
        <v>0</v>
      </c>
      <c r="IW27" s="6">
        <f>COUNTIF(Tableau1[[#All],[08/05/2020]],$A27)</f>
        <v>0</v>
      </c>
      <c r="IX27" s="6">
        <f>COUNTIF(Tableau1[[#All],[08/05/2020]],$A27)</f>
        <v>0</v>
      </c>
      <c r="IY27" s="6">
        <f>COUNTIF(Tableau1[[#All],[09/05/2020]],$A27)</f>
        <v>0</v>
      </c>
      <c r="IZ27" s="6">
        <f>COUNTIF(Tableau1[[#All],[09/05/2020]],$A27)</f>
        <v>0</v>
      </c>
      <c r="JA27" s="6">
        <f>COUNTIF(Tableau1[[#All],[10/05/2020]],$A27)</f>
        <v>0</v>
      </c>
      <c r="JB27" s="6">
        <f>COUNTIF(Tableau1[[#All],[10/05/2020]],$A27)</f>
        <v>0</v>
      </c>
      <c r="JC27" s="6">
        <f>COUNTIF(Tableau1[[#All],[11/05/2020]],$A27)</f>
        <v>0</v>
      </c>
      <c r="JD27" s="6">
        <f>COUNTIF(Tableau1[[#All],[11/05/2020]],$A27)</f>
        <v>0</v>
      </c>
      <c r="JE27" s="6">
        <f>COUNTIF(Tableau1[[#All],[12/05/2020]],$A27)</f>
        <v>0</v>
      </c>
      <c r="JF27" s="6">
        <f>COUNTIF(Tableau1[[#All],[12/05/2020]],$A27)</f>
        <v>0</v>
      </c>
      <c r="JG27" s="6">
        <f>COUNTIF(Tableau1[[#All],[13/05/2020]],$A27)</f>
        <v>0</v>
      </c>
      <c r="JH27" s="6">
        <f>COUNTIF(Tableau1[[#All],[13/05/2020]],$A27)</f>
        <v>0</v>
      </c>
      <c r="JI27" s="6">
        <f>COUNTIF(Tableau1[[#All],[14/05/2020]],$A27)</f>
        <v>0</v>
      </c>
      <c r="JJ27" s="6">
        <f>COUNTIF(Tableau1[[#All],[14/05/2020]],$A27)</f>
        <v>0</v>
      </c>
      <c r="JK27" s="6">
        <f>COUNTIF(Tableau1[[#All],[15/05/2020]],$A27)</f>
        <v>0</v>
      </c>
      <c r="JL27" s="6">
        <f>COUNTIF(Tableau1[[#All],[15/05/2020]],$A27)</f>
        <v>0</v>
      </c>
      <c r="JM27" s="6">
        <f>COUNTIF(Tableau1[[#All],[16/05/2020]],$A27)</f>
        <v>0</v>
      </c>
      <c r="JN27" s="6">
        <f>COUNTIF(Tableau1[[#All],[16/05/2020]],$A27)</f>
        <v>0</v>
      </c>
      <c r="JO27" s="6">
        <f>COUNTIF(Tableau1[[#All],[17/05/2020]],$A27)</f>
        <v>0</v>
      </c>
      <c r="JP27" s="6">
        <f>COUNTIF(Tableau1[[#All],[17/05/2020]],$A27)</f>
        <v>0</v>
      </c>
      <c r="JQ27" s="6">
        <f>COUNTIF(Tableau1[[#All],[18/05/2020]],$A27)</f>
        <v>0</v>
      </c>
      <c r="JR27" s="6">
        <f>COUNTIF(Tableau1[[#All],[18/05/2020]],$A27)</f>
        <v>0</v>
      </c>
      <c r="JS27" s="6">
        <f>COUNTIF(Tableau1[[#All],[19/05/2020]],$A27)</f>
        <v>0</v>
      </c>
      <c r="JT27" s="6">
        <f>COUNTIF(Tableau1[[#All],[19/05/2020]],$A27)</f>
        <v>0</v>
      </c>
      <c r="JU27" s="6">
        <f>COUNTIF(Tableau1[[#All],[20/05/2020]],$A27)</f>
        <v>0</v>
      </c>
      <c r="JV27" s="6">
        <f>COUNTIF(Tableau1[[#All],[20/05/2020]],$A27)</f>
        <v>0</v>
      </c>
      <c r="JW27" s="6">
        <f>COUNTIF(Tableau1[[#All],[21/05/2020]],$A27)</f>
        <v>0</v>
      </c>
      <c r="JX27" s="6">
        <f>COUNTIF(Tableau1[[#All],[21/05/2020]],$A27)</f>
        <v>0</v>
      </c>
      <c r="JY27" s="6">
        <f>COUNTIF(Tableau1[[#All],[22/05/2020]],$A27)</f>
        <v>0</v>
      </c>
      <c r="JZ27" s="6">
        <f>COUNTIF(Tableau1[[#All],[22/05/2020]],$A27)</f>
        <v>0</v>
      </c>
      <c r="KA27" s="6">
        <f>COUNTIF(Tableau1[[#All],[23/05/2020]],$A27)</f>
        <v>0</v>
      </c>
      <c r="KB27" s="6">
        <f>COUNTIF(Tableau1[[#All],[23/05/2020]],$A27)</f>
        <v>0</v>
      </c>
      <c r="KC27" s="6">
        <f>COUNTIF(Tableau1[[#All],[24/05/2020]],$A27)</f>
        <v>0</v>
      </c>
      <c r="KD27" s="6">
        <f>COUNTIF(Tableau1[[#All],[24/05/2020]],$A27)</f>
        <v>0</v>
      </c>
      <c r="KE27" s="6">
        <f>COUNTIF(Tableau1[[#All],[25/05/2020]],$A27)</f>
        <v>0</v>
      </c>
      <c r="KF27" s="6">
        <f>COUNTIF(Tableau1[[#All],[25/05/2020]],$A27)</f>
        <v>0</v>
      </c>
      <c r="KG27" s="6">
        <f>COUNTIF(Tableau1[[#All],[26/05/2020]],$A27)</f>
        <v>0</v>
      </c>
      <c r="KH27" s="6">
        <f>COUNTIF(Tableau1[[#All],[26/05/2020]],$A27)</f>
        <v>0</v>
      </c>
      <c r="KI27" s="6">
        <f>COUNTIF(Tableau1[[#All],[27/05/2020]],$A27)</f>
        <v>0</v>
      </c>
      <c r="KJ27" s="6">
        <f>COUNTIF(Tableau1[[#All],[27/05/2020]],$A27)</f>
        <v>0</v>
      </c>
      <c r="KK27" s="6">
        <f>COUNTIF(Tableau1[[#All],[28/05/2020]],$A27)</f>
        <v>0</v>
      </c>
      <c r="KL27" s="6">
        <f>COUNTIF(Tableau1[[#All],[28/05/2020]],$A27)</f>
        <v>0</v>
      </c>
      <c r="KM27" s="6">
        <f>COUNTIF(Tableau1[[#All],[29/05/2020]],$A27)</f>
        <v>0</v>
      </c>
      <c r="KN27" s="6">
        <f>COUNTIF(Tableau1[[#All],[29/05/2020]],$A27)</f>
        <v>0</v>
      </c>
      <c r="KO27" s="6">
        <f>COUNTIF(Tableau1[[#All],[30/05/2020]],$A27)</f>
        <v>0</v>
      </c>
      <c r="KP27" s="6">
        <f>COUNTIF(Tableau1[[#All],[30/05/2020]],$A27)</f>
        <v>0</v>
      </c>
      <c r="KQ27" s="6">
        <f>COUNTIF(Tableau1[[#All],[31/05/2020]],$A27)</f>
        <v>0</v>
      </c>
      <c r="KR27" s="6">
        <f>COUNTIF(Tableau1[[#All],[31/05/2020]],$A27)</f>
        <v>0</v>
      </c>
      <c r="KS27" s="6">
        <f>COUNTIF(Tableau1[[#All],[01/06/2020]],$A27)</f>
        <v>0</v>
      </c>
      <c r="KT27" s="6">
        <f>COUNTIF(Tableau1[[#All],[01/06/2020]],$A27)</f>
        <v>0</v>
      </c>
      <c r="KU27" s="6">
        <f>COUNTIF(Tableau1[[#All],[02/06/2020]],$A27)</f>
        <v>0</v>
      </c>
      <c r="KV27" s="6">
        <f>COUNTIF(Tableau1[[#All],[02/06/2020]],$A27)</f>
        <v>0</v>
      </c>
      <c r="KW27" s="6">
        <f>COUNTIF(Tableau1[[#All],[03/06/2020]],$A27)</f>
        <v>0</v>
      </c>
      <c r="KX27" s="6">
        <f>COUNTIF(Tableau1[[#All],[03/06/2020]],$A27)</f>
        <v>0</v>
      </c>
      <c r="KY27" s="6">
        <f>COUNTIF(Tableau1[[#All],[04/06/2020]],$A27)</f>
        <v>0</v>
      </c>
      <c r="KZ27" s="6">
        <f>COUNTIF(Tableau1[[#All],[04/06/2020]],$A27)</f>
        <v>0</v>
      </c>
      <c r="LA27" s="6">
        <f>COUNTIF(Tableau1[[#All],[05/06/2020]],$A27)</f>
        <v>0</v>
      </c>
      <c r="LB27" s="6">
        <f>COUNTIF(Tableau1[[#All],[05/06/2020]],$A27)</f>
        <v>0</v>
      </c>
      <c r="LC27" s="6">
        <f>COUNTIF(Tableau1[[#All],[06/06/2020]],$A27)</f>
        <v>0</v>
      </c>
      <c r="LD27" s="6">
        <f>COUNTIF(Tableau1[[#All],[06/06/2020]],$A27)</f>
        <v>0</v>
      </c>
      <c r="LE27" s="6">
        <f>COUNTIF(Tableau1[[#All],[07/06/2020]],$A27)</f>
        <v>0</v>
      </c>
      <c r="LF27" s="6">
        <f>COUNTIF(Tableau1[[#All],[07/06/2020]],$A27)</f>
        <v>0</v>
      </c>
      <c r="LG27" s="6">
        <f>COUNTIF(Tableau1[[#All],[08/06/2020]],$A27)</f>
        <v>0</v>
      </c>
      <c r="LH27" s="6">
        <f>COUNTIF(Tableau1[[#All],[08/06/2020]],$A27)</f>
        <v>0</v>
      </c>
      <c r="LI27" s="6">
        <f>COUNTIF(Tableau1[[#All],[09/06/2020]],$A27)</f>
        <v>0</v>
      </c>
      <c r="LJ27" s="6">
        <f>COUNTIF(Tableau1[[#All],[09/06/2020]],$A27)</f>
        <v>0</v>
      </c>
      <c r="LK27" s="6">
        <f>COUNTIF(Tableau1[[#All],[10/06/2020]],$A27)</f>
        <v>0</v>
      </c>
      <c r="LL27" s="6">
        <f>COUNTIF(Tableau1[[#All],[10/06/2020]],$A27)</f>
        <v>0</v>
      </c>
      <c r="LM27" s="6">
        <f>COUNTIF(Tableau1[[#All],[11/06/2020]],$A27)</f>
        <v>0</v>
      </c>
      <c r="LN27" s="6">
        <f>COUNTIF(Tableau1[[#All],[11/06/2020]],$A27)</f>
        <v>0</v>
      </c>
      <c r="LO27" s="6">
        <f>COUNTIF(Tableau1[[#All],[12/06/2020]],$A27)</f>
        <v>0</v>
      </c>
      <c r="LP27" s="6">
        <f>COUNTIF(Tableau1[[#All],[12/06/2020]],$A27)</f>
        <v>0</v>
      </c>
      <c r="LQ27" s="6">
        <f>COUNTIF(Tableau1[[#All],[13/06/2020]],$A27)</f>
        <v>0</v>
      </c>
      <c r="LR27" s="6">
        <f>COUNTIF(Tableau1[[#All],[13/06/2020]],$A27)</f>
        <v>0</v>
      </c>
      <c r="LS27" s="6">
        <f>COUNTIF(Tableau1[[#All],[14/06/2020]],$A27)</f>
        <v>0</v>
      </c>
      <c r="LT27" s="6">
        <f>COUNTIF(Tableau1[[#All],[14/06/2020]],$A27)</f>
        <v>0</v>
      </c>
      <c r="LU27" s="6">
        <f>COUNTIF(Tableau1[[#All],[15/06/2020]],$A27)</f>
        <v>0</v>
      </c>
      <c r="LV27" s="6">
        <f>COUNTIF(Tableau1[[#All],[15/06/2020]],$A27)</f>
        <v>0</v>
      </c>
      <c r="LW27" s="6">
        <f>COUNTIF(Tableau1[[#All],[16/06/2020]],$A27)</f>
        <v>0</v>
      </c>
      <c r="LX27" s="6">
        <f>COUNTIF(Tableau1[[#All],[16/06/2020]],$A27)</f>
        <v>0</v>
      </c>
      <c r="LY27" s="6">
        <f>COUNTIF(Tableau1[[#All],[17/06/2020]],$A27)</f>
        <v>0</v>
      </c>
      <c r="LZ27" s="6">
        <f>COUNTIF(Tableau1[[#All],[17/06/2020]],$A27)</f>
        <v>0</v>
      </c>
      <c r="MA27" s="6">
        <f>COUNTIF(Tableau1[[#All],[18/06/2020]],$A27)</f>
        <v>0</v>
      </c>
      <c r="MB27" s="6">
        <f>COUNTIF(Tableau1[[#All],[18/06/2020]],$A27)</f>
        <v>0</v>
      </c>
      <c r="MC27" s="6">
        <f>COUNTIF(Tableau1[[#All],[19/06/2020]],$A27)</f>
        <v>0</v>
      </c>
      <c r="MD27" s="6">
        <f>COUNTIF(Tableau1[[#All],[19/06/2020]],$A27)</f>
        <v>0</v>
      </c>
      <c r="ME27" s="6">
        <f>COUNTIF(Tableau1[[#All],[20/06/2020]],$A27)</f>
        <v>0</v>
      </c>
      <c r="MF27" s="6">
        <f>COUNTIF(Tableau1[[#All],[20/06/2020]],$A27)</f>
        <v>0</v>
      </c>
      <c r="MG27" s="6">
        <f>COUNTIF(Tableau1[[#All],[21/06/2020]],$A27)</f>
        <v>0</v>
      </c>
      <c r="MH27" s="6">
        <f>COUNTIF(Tableau1[[#All],[21/06/2020]],$A27)</f>
        <v>0</v>
      </c>
      <c r="MI27" s="6">
        <f>COUNTIF(Tableau1[[#All],[22/06/2020]],$A27)</f>
        <v>0</v>
      </c>
      <c r="MJ27" s="6">
        <f>COUNTIF(Tableau1[[#All],[22/06/2020]],$A27)</f>
        <v>0</v>
      </c>
      <c r="MK27" s="6">
        <f>COUNTIF(Tableau1[[#All],[23/06/2020]],$A27)</f>
        <v>0</v>
      </c>
      <c r="ML27" s="6">
        <f>COUNTIF(Tableau1[[#All],[23/06/2020]],$A27)</f>
        <v>0</v>
      </c>
      <c r="MM27" s="6">
        <f>COUNTIF(Tableau1[[#All],[24/06/2020]],$A27)</f>
        <v>0</v>
      </c>
      <c r="MN27" s="6">
        <f>COUNTIF(Tableau1[[#All],[24/06/2020]],$A27)</f>
        <v>0</v>
      </c>
      <c r="MO27" s="6">
        <f>COUNTIF(Tableau1[[#All],[25/06/2020]],$A27)</f>
        <v>0</v>
      </c>
      <c r="MP27" s="6">
        <f>COUNTIF(Tableau1[[#All],[25/06/2020]],$A27)</f>
        <v>0</v>
      </c>
      <c r="MQ27" s="6">
        <f>COUNTIF(Tableau1[[#All],[26/06/2020]],$A27)</f>
        <v>0</v>
      </c>
      <c r="MR27" s="6">
        <f>COUNTIF(Tableau1[[#All],[26/06/2020]],$A27)</f>
        <v>0</v>
      </c>
      <c r="MS27" s="6">
        <f>COUNTIF(Tableau1[[#All],[27/06/2020]],$A27)</f>
        <v>0</v>
      </c>
      <c r="MT27" s="6">
        <f>COUNTIF(Tableau1[[#All],[27/06/2020]],$A27)</f>
        <v>0</v>
      </c>
      <c r="MU27" s="6">
        <f>COUNTIF(Tableau1[[#All],[28/06/2020]],$A27)</f>
        <v>0</v>
      </c>
      <c r="MV27" s="6">
        <f>COUNTIF(Tableau1[[#All],[28/06/2020]],$A27)</f>
        <v>0</v>
      </c>
      <c r="MW27" s="6">
        <f>COUNTIF(Tableau1[[#All],[29/06/2020]],$A27)</f>
        <v>0</v>
      </c>
      <c r="MX27" s="6">
        <f>COUNTIF(Tableau1[[#All],[29/06/2020]],$A27)</f>
        <v>0</v>
      </c>
      <c r="MY27" s="6">
        <f>COUNTIF(Tableau1[[#All],[30/06/2020]],$A27)</f>
        <v>0</v>
      </c>
      <c r="MZ27" s="6">
        <f>COUNTIF(Tableau1[[#All],[30/06/2020]],$A27)</f>
        <v>0</v>
      </c>
      <c r="NA27" s="6">
        <f>COUNTIF(Tableau1[[#All],[01/07/2020]],$A27)</f>
        <v>0</v>
      </c>
      <c r="NB27" s="6">
        <f>COUNTIF(Tableau1[[#All],[01/07/2020]],$A27)</f>
        <v>0</v>
      </c>
      <c r="NC27" s="6">
        <f>COUNTIF(Tableau1[[#All],[02/07/2020]],$A27)</f>
        <v>0</v>
      </c>
    </row>
    <row r="28" spans="1:367" hidden="1" x14ac:dyDescent="0.25">
      <c r="A28" s="9" t="s">
        <v>454</v>
      </c>
      <c r="B28" s="9">
        <f>COUNTIF(Tableau1[[#All],[01/01/2020]],$A28)</f>
        <v>0</v>
      </c>
      <c r="C28" s="9">
        <f>COUNTIF(Tableau1[[#All],[02/01/2020]],$A28)</f>
        <v>0</v>
      </c>
      <c r="D28" s="9">
        <f>COUNTIF(Tableau1[[#All],[02/01/2020]],$A28)</f>
        <v>0</v>
      </c>
      <c r="E28" s="9">
        <f>COUNTIF(Tableau1[[#All],[03/01/2020]],$A28)</f>
        <v>0</v>
      </c>
      <c r="F28" s="9">
        <f>COUNTIF(Tableau1[[#All],[03/01/2020]],$A28)</f>
        <v>0</v>
      </c>
      <c r="G28" s="9">
        <f>COUNTIF(Tableau1[[#All],[04/01/2020]],$A28)</f>
        <v>0</v>
      </c>
      <c r="H28" s="9">
        <f>COUNTIF(Tableau1[[#All],[04/01/2020]],$A28)</f>
        <v>0</v>
      </c>
      <c r="I28" s="9">
        <f>COUNTIF(Tableau1[[#All],[05/01/2020]],$A28)</f>
        <v>0</v>
      </c>
      <c r="J28" s="9">
        <f>COUNTIF(Tableau1[[#All],[05/01/2020]],$A28)</f>
        <v>0</v>
      </c>
      <c r="K28" s="9">
        <f>COUNTIF(Tableau1[[#All],[06/01/2020]],$A28)</f>
        <v>0</v>
      </c>
      <c r="L28" s="9">
        <f>COUNTIF(Tableau1[[#All],[06/01/2020]],$A28)</f>
        <v>0</v>
      </c>
      <c r="M28" s="9">
        <f>COUNTIF(Tableau1[[#All],[07/01/2020]],$A28)</f>
        <v>0</v>
      </c>
      <c r="N28" s="9">
        <f>COUNTIF(Tableau1[[#All],[07/01/2020]],$A28)</f>
        <v>0</v>
      </c>
      <c r="O28" s="9">
        <f>COUNTIF(Tableau1[[#All],[08/01/2020]],$A28)</f>
        <v>0</v>
      </c>
      <c r="P28" s="9">
        <f>COUNTIF(Tableau1[[#All],[08/01/2020]],$A28)</f>
        <v>0</v>
      </c>
      <c r="Q28" s="9">
        <f>COUNTIF(Tableau1[[#All],[09/01/2020]],$A28)</f>
        <v>0</v>
      </c>
      <c r="R28" s="9">
        <f>COUNTIF(Tableau1[[#All],[09/01/2020]],$A28)</f>
        <v>0</v>
      </c>
      <c r="S28" s="9">
        <f>COUNTIF(Tableau1[[#All],[10/01/2020]],$A28)</f>
        <v>0</v>
      </c>
      <c r="T28" s="9">
        <f>COUNTIF(Tableau1[[#All],[10/01/2020]],$A28)</f>
        <v>0</v>
      </c>
      <c r="U28" s="9">
        <f>COUNTIF(Tableau1[[#All],[11/01/2020]],$A28)</f>
        <v>0</v>
      </c>
      <c r="V28" s="9">
        <f>COUNTIF(Tableau1[[#All],[11/01/2020]],$A28)</f>
        <v>0</v>
      </c>
      <c r="W28" s="9">
        <f>COUNTIF(Tableau1[[#All],[12/01/2020]],$A28)</f>
        <v>0</v>
      </c>
      <c r="X28" s="9">
        <f>COUNTIF(Tableau1[[#All],[12/01/2020]],$A28)</f>
        <v>0</v>
      </c>
      <c r="Y28" s="9">
        <f>COUNTIF(Tableau1[[#All],[13/01/2020]],$A28)</f>
        <v>0</v>
      </c>
      <c r="Z28" s="9">
        <f>COUNTIF(Tableau1[[#All],[13/01/2020]],$A28)</f>
        <v>0</v>
      </c>
      <c r="AA28" s="9">
        <f>COUNTIF(Tableau1[[#All],[14/01/2020]],$A28)</f>
        <v>0</v>
      </c>
      <c r="AB28" s="9">
        <f>COUNTIF(Tableau1[[#All],[14/01/2020]],$A28)</f>
        <v>0</v>
      </c>
      <c r="AC28" s="9">
        <f>COUNTIF(Tableau1[[#All],[15/01/2020]],$A28)</f>
        <v>0</v>
      </c>
      <c r="AD28" s="9">
        <f>COUNTIF(Tableau1[[#All],[15/01/2020]],$A28)</f>
        <v>0</v>
      </c>
      <c r="AE28" s="9">
        <f>COUNTIF(Tableau1[[#All],[16/01/2020]],$A28)</f>
        <v>0</v>
      </c>
      <c r="AF28" s="9">
        <f>COUNTIF(Tableau1[[#All],[16/01/2020]],$A28)</f>
        <v>0</v>
      </c>
      <c r="AG28" s="9">
        <f>COUNTIF(Tableau1[[#All],[17/01/2020]],$A28)</f>
        <v>0</v>
      </c>
      <c r="AH28" s="9">
        <f>COUNTIF(Tableau1[[#All],[17/01/2020]],$A28)</f>
        <v>0</v>
      </c>
      <c r="AI28" s="9">
        <f>COUNTIF(Tableau1[[#All],[18/01/2020]],$A28)</f>
        <v>0</v>
      </c>
      <c r="AJ28" s="9">
        <f>COUNTIF(Tableau1[[#All],[18/01/2020]],$A28)</f>
        <v>0</v>
      </c>
      <c r="AK28" s="9">
        <f>COUNTIF(Tableau1[[#All],[19/01/2020]],$A28)</f>
        <v>0</v>
      </c>
      <c r="AL28" s="9">
        <f>COUNTIF(Tableau1[[#All],[19/01/2020]],$A28)</f>
        <v>0</v>
      </c>
      <c r="AM28" s="9">
        <f>COUNTIF(Tableau1[[#All],[20/01/2020]],$A28)</f>
        <v>0</v>
      </c>
      <c r="AN28" s="9">
        <f>COUNTIF(Tableau1[[#All],[20/01/2020]],$A28)</f>
        <v>0</v>
      </c>
      <c r="AO28" s="9">
        <f>COUNTIF(Tableau1[[#All],[21/01/2020]],$A28)</f>
        <v>0</v>
      </c>
      <c r="AP28" s="9">
        <f>COUNTIF(Tableau1[[#All],[21/01/2020]],$A28)</f>
        <v>0</v>
      </c>
      <c r="AQ28" s="9">
        <f>COUNTIF(Tableau1[[#All],[22/01/2020]],$A28)</f>
        <v>0</v>
      </c>
      <c r="AR28" s="9">
        <f>COUNTIF(Tableau1[[#All],[22/01/2020]],$A28)</f>
        <v>0</v>
      </c>
      <c r="AS28" s="9">
        <f>COUNTIF(Tableau1[[#All],[23/01/2020]],$A28)</f>
        <v>0</v>
      </c>
      <c r="AT28" s="9">
        <f>COUNTIF(Tableau1[[#All],[23/01/2020]],$A28)</f>
        <v>0</v>
      </c>
      <c r="AU28" s="9">
        <f>COUNTIF(Tableau1[[#All],[24/01/2020]],$A28)</f>
        <v>0</v>
      </c>
      <c r="AV28" s="9">
        <f>COUNTIF(Tableau1[[#All],[24/01/2020]],$A28)</f>
        <v>0</v>
      </c>
      <c r="AW28" s="9">
        <f>COUNTIF(Tableau1[[#All],[25/01/2020]],$A28)</f>
        <v>0</v>
      </c>
      <c r="AX28" s="9">
        <f>COUNTIF(Tableau1[[#All],[25/01/2020]],$A28)</f>
        <v>0</v>
      </c>
      <c r="AY28" s="9">
        <f>COUNTIF(Tableau1[[#All],[26/01/2020]],$A28)</f>
        <v>0</v>
      </c>
      <c r="AZ28" s="9">
        <f>COUNTIF(Tableau1[[#All],[26/01/2020]],$A28)</f>
        <v>0</v>
      </c>
      <c r="BA28" s="9">
        <f>COUNTIF(Tableau1[[#All],[27/01/2020]],$A28)</f>
        <v>0</v>
      </c>
      <c r="BB28" s="9">
        <f>COUNTIF(Tableau1[[#All],[27/01/2020]],$A28)</f>
        <v>0</v>
      </c>
      <c r="BC28" s="9">
        <f>COUNTIF(Tableau1[[#All],[28/01/2020]],$A28)</f>
        <v>0</v>
      </c>
      <c r="BD28" s="9">
        <f>COUNTIF(Tableau1[[#All],[28/01/2020]],$A28)</f>
        <v>0</v>
      </c>
      <c r="BE28" s="9">
        <f>COUNTIF(Tableau1[[#All],[29/01/2020]],$A28)</f>
        <v>0</v>
      </c>
      <c r="BF28" s="9">
        <f>COUNTIF(Tableau1[[#All],[29/01/2020]],$A28)</f>
        <v>0</v>
      </c>
      <c r="BG28" s="9">
        <f>COUNTIF(Tableau1[[#All],[30/01/2020]],$A28)</f>
        <v>1</v>
      </c>
      <c r="BH28" s="9">
        <f>COUNTIF(Tableau1[[#All],[30/01/2020]],$A28)</f>
        <v>1</v>
      </c>
      <c r="BI28" s="9">
        <f>COUNTIF(Tableau1[[#All],[31/01/2020]],$A28)</f>
        <v>1</v>
      </c>
      <c r="BJ28" s="9">
        <f>COUNTIF(Tableau1[[#All],[31/01/2020]],$A28)</f>
        <v>1</v>
      </c>
      <c r="BK28" s="9">
        <f>COUNTIF(Tableau1[[#All],[01/02/2020]],$A28)</f>
        <v>1</v>
      </c>
      <c r="BL28" s="9">
        <f>COUNTIF(Tableau1[[#All],[01/02/2020]],$A28)</f>
        <v>1</v>
      </c>
      <c r="BM28" s="9">
        <f>COUNTIF(Tableau1[[#All],[02/02/2020]],$A28)</f>
        <v>1</v>
      </c>
      <c r="BN28" s="9">
        <f>COUNTIF(Tableau1[[#All],[02/02/2020]],$A28)</f>
        <v>1</v>
      </c>
      <c r="BO28" s="9">
        <f>COUNTIF(Tableau1[[#All],[03/02/2020]],$A28)</f>
        <v>1</v>
      </c>
      <c r="BP28" s="9">
        <f>COUNTIF(Tableau1[[#All],[03/02/2020]],$A28)</f>
        <v>1</v>
      </c>
      <c r="BQ28" s="9">
        <f>COUNTIF(Tableau1[[#All],[04/02/2020]],$A28)</f>
        <v>1</v>
      </c>
      <c r="BR28" s="9">
        <f>COUNTIF(Tableau1[[#All],[04/02/2020]],$A28)</f>
        <v>1</v>
      </c>
      <c r="BS28" s="9">
        <f>COUNTIF(Tableau1[[#All],[05/02/2020]],$A28)</f>
        <v>1</v>
      </c>
      <c r="BT28" s="9">
        <f>COUNTIF(Tableau1[[#All],[05/02/2020]],$A28)</f>
        <v>1</v>
      </c>
      <c r="BU28" s="9">
        <f>COUNTIF(Tableau1[[#All],[06/02/2020]],$A28)</f>
        <v>1</v>
      </c>
      <c r="BV28" s="9">
        <f>COUNTIF(Tableau1[[#All],[06/02/2020]],$A28)</f>
        <v>1</v>
      </c>
      <c r="BW28" s="9">
        <f>COUNTIF(Tableau1[[#All],[07/02/2020]],$A28)</f>
        <v>1</v>
      </c>
      <c r="BX28" s="9">
        <f>COUNTIF(Tableau1[[#All],[07/02/2020]],$A28)</f>
        <v>1</v>
      </c>
      <c r="BY28" s="9">
        <f>COUNTIF(Tableau1[[#All],[08/02/2020]],$A28)</f>
        <v>1</v>
      </c>
      <c r="BZ28" s="9">
        <f>COUNTIF(Tableau1[[#All],[08/02/2020]],$A28)</f>
        <v>1</v>
      </c>
      <c r="CA28" s="9">
        <f>COUNTIF(Tableau1[[#All],[09/02/2020]],$A28)</f>
        <v>1</v>
      </c>
      <c r="CB28" s="9">
        <f>COUNTIF(Tableau1[[#All],[09/02/2020]],$A28)</f>
        <v>1</v>
      </c>
      <c r="CC28" s="9">
        <f>COUNTIF(Tableau1[[#All],[10/02/2020]],$A28)</f>
        <v>1</v>
      </c>
      <c r="CD28" s="9">
        <f>COUNTIF(Tableau1[[#All],[10/02/2020]],$A28)</f>
        <v>1</v>
      </c>
      <c r="CE28" s="9">
        <f>COUNTIF(Tableau1[[#All],[11/02/2020]],$A28)</f>
        <v>1</v>
      </c>
      <c r="CF28" s="9">
        <f>COUNTIF(Tableau1[[#All],[11/02/2020]],$A28)</f>
        <v>1</v>
      </c>
      <c r="CG28" s="9">
        <f>COUNTIF(Tableau1[[#All],[12/02/2020]],$A28)</f>
        <v>1</v>
      </c>
      <c r="CH28" s="9">
        <f>COUNTIF(Tableau1[[#All],[12/02/2020]],$A28)</f>
        <v>1</v>
      </c>
      <c r="CI28" s="9">
        <f>COUNTIF(Tableau1[[#All],[13/02/2020]],$A28)</f>
        <v>1</v>
      </c>
      <c r="CJ28" s="9">
        <f>COUNTIF(Tableau1[[#All],[13/02/2020]],$A28)</f>
        <v>1</v>
      </c>
      <c r="CK28" s="9">
        <f>COUNTIF(Tableau1[[#All],[14/02/2020]],$A28)</f>
        <v>1</v>
      </c>
      <c r="CL28" s="9">
        <f>COUNTIF(Tableau1[[#All],[14/02/2020]],$A28)</f>
        <v>1</v>
      </c>
      <c r="CM28" s="9">
        <f>COUNTIF(Tableau1[[#All],[15/02/2020]],$A28)</f>
        <v>1</v>
      </c>
      <c r="CN28" s="9">
        <f>COUNTIF(Tableau1[[#All],[15/02/2020]],$A28)</f>
        <v>1</v>
      </c>
      <c r="CO28" s="9">
        <f>COUNTIF(Tableau1[[#All],[16/02/2020]],$A28)</f>
        <v>0</v>
      </c>
      <c r="CP28" s="9">
        <f>COUNTIF(Tableau1[[#All],[16/02/2020]],$A28)</f>
        <v>0</v>
      </c>
      <c r="CQ28" s="9">
        <f>COUNTIF(Tableau1[[#All],[17/02/2020]],$A28)</f>
        <v>0</v>
      </c>
      <c r="CR28" s="9">
        <f>COUNTIF(Tableau1[[#All],[17/02/2020]],$A28)</f>
        <v>0</v>
      </c>
      <c r="CS28" s="9">
        <f>COUNTIF(Tableau1[[#All],[18/02/2020]],$A28)</f>
        <v>0</v>
      </c>
      <c r="CT28" s="9">
        <f>COUNTIF(Tableau1[[#All],[18/02/2020]],$A28)</f>
        <v>0</v>
      </c>
      <c r="CU28" s="9">
        <f>COUNTIF(Tableau1[[#All],[19/02/2020]],$A28)</f>
        <v>0</v>
      </c>
      <c r="CV28" s="9">
        <f>COUNTIF(Tableau1[[#All],[19/02/2020]],$A28)</f>
        <v>0</v>
      </c>
      <c r="CW28" s="9">
        <f>COUNTIF(Tableau1[[#All],[20/02/2020]],$A28)</f>
        <v>0</v>
      </c>
      <c r="CX28" s="9">
        <f>COUNTIF(Tableau1[[#All],[20/02/2020]],$A28)</f>
        <v>0</v>
      </c>
      <c r="CY28" s="9">
        <f>COUNTIF(Tableau1[[#All],[21/02/2020]],$A28)</f>
        <v>0</v>
      </c>
      <c r="CZ28" s="9">
        <f>COUNTIF(Tableau1[[#All],[21/02/2020]],$A28)</f>
        <v>0</v>
      </c>
      <c r="DA28" s="9">
        <f>COUNTIF(Tableau1[[#All],[22/02/2020]],$A28)</f>
        <v>0</v>
      </c>
      <c r="DB28" s="9">
        <f>COUNTIF(Tableau1[[#All],[22/02/2020]],$A28)</f>
        <v>0</v>
      </c>
      <c r="DC28" s="9">
        <f>COUNTIF(Tableau1[[#All],[23/02/2020]],$A28)</f>
        <v>0</v>
      </c>
      <c r="DD28" s="9">
        <f>COUNTIF(Tableau1[[#All],[23/02/2020]],$A28)</f>
        <v>0</v>
      </c>
      <c r="DE28" s="9">
        <f>COUNTIF(Tableau1[[#All],[24/02/2020]],$A28)</f>
        <v>0</v>
      </c>
      <c r="DF28" s="9">
        <f>COUNTIF(Tableau1[[#All],[24/02/2020]],$A28)</f>
        <v>0</v>
      </c>
      <c r="DG28" s="9">
        <f>COUNTIF(Tableau1[[#All],[25/02/2020]],$A28)</f>
        <v>0</v>
      </c>
      <c r="DH28" s="9">
        <f>COUNTIF(Tableau1[[#All],[25/02/2020]],$A28)</f>
        <v>0</v>
      </c>
      <c r="DI28" s="9">
        <f>COUNTIF(Tableau1[[#All],[26/02/2020]],$A28)</f>
        <v>0</v>
      </c>
      <c r="DJ28" s="9">
        <f>COUNTIF(Tableau1[[#All],[26/02/2020]],$A28)</f>
        <v>0</v>
      </c>
      <c r="DK28" s="9">
        <f>COUNTIF(Tableau1[[#All],[27/02/2020]],$A28)</f>
        <v>0</v>
      </c>
      <c r="DL28" s="9">
        <f>COUNTIF(Tableau1[[#All],[27/02/2020]],$A28)</f>
        <v>0</v>
      </c>
      <c r="DM28" s="9">
        <f>COUNTIF(Tableau1[[#All],[28/02/2020]],$A28)</f>
        <v>0</v>
      </c>
      <c r="DN28" s="9">
        <f>COUNTIF(Tableau1[[#All],[28/02/2020]],$A28)</f>
        <v>0</v>
      </c>
      <c r="DO28" s="9">
        <f>COUNTIF(Tableau1[[#All],[29/02/2020]],$A28)</f>
        <v>0</v>
      </c>
      <c r="DP28" s="9">
        <f>COUNTIF(Tableau1[[#All],[29/02/2020]],$A28)</f>
        <v>0</v>
      </c>
      <c r="DQ28" s="9">
        <f>COUNTIF(Tableau1[[#All],[01/03/2020]],$A28)</f>
        <v>0</v>
      </c>
      <c r="DR28" s="9">
        <f>COUNTIF(Tableau1[[#All],[01/03/2020]],$A28)</f>
        <v>0</v>
      </c>
      <c r="DS28" s="9">
        <f>COUNTIF(Tableau1[[#All],[02/03/2020]],$A28)</f>
        <v>0</v>
      </c>
      <c r="DT28" s="9">
        <f>COUNTIF(Tableau1[[#All],[02/03/2020]],$A28)</f>
        <v>0</v>
      </c>
      <c r="DU28" s="9">
        <f>COUNTIF(Tableau1[[#All],[03/03/2020]],$A28)</f>
        <v>0</v>
      </c>
      <c r="DV28" s="9">
        <f>COUNTIF(Tableau1[[#All],[03/03/2020]],$A28)</f>
        <v>0</v>
      </c>
      <c r="DW28" s="9">
        <f>COUNTIF(Tableau1[[#All],[04/03/2020]],$A28)</f>
        <v>0</v>
      </c>
      <c r="DX28" s="9">
        <f>COUNTIF(Tableau1[[#All],[04/03/2020]],$A28)</f>
        <v>0</v>
      </c>
      <c r="DY28" s="9">
        <f>COUNTIF(Tableau1[[#All],[05/03/2020]],$A28)</f>
        <v>0</v>
      </c>
      <c r="DZ28" s="9">
        <f>COUNTIF(Tableau1[[#All],[05/03/2020]],$A28)</f>
        <v>0</v>
      </c>
      <c r="EA28" s="9">
        <f>COUNTIF(Tableau1[[#All],[06/03/2020]],$A28)</f>
        <v>0</v>
      </c>
      <c r="EB28" s="9">
        <f>COUNTIF(Tableau1[[#All],[06/03/2020]],$A28)</f>
        <v>0</v>
      </c>
      <c r="EC28" s="9">
        <f>COUNTIF(Tableau1[[#All],[07/03/2020]],$A28)</f>
        <v>0</v>
      </c>
      <c r="ED28" s="9">
        <f>COUNTIF(Tableau1[[#All],[07/03/2020]],$A28)</f>
        <v>0</v>
      </c>
      <c r="EE28" s="9">
        <f>COUNTIF(Tableau1[[#All],[08/03/2020]],$A28)</f>
        <v>0</v>
      </c>
      <c r="EF28" s="9">
        <f>COUNTIF(Tableau1[[#All],[08/03/2020]],$A28)</f>
        <v>0</v>
      </c>
      <c r="EG28" s="9">
        <f>COUNTIF(Tableau1[[#All],[09/03/2020]],$A28)</f>
        <v>0</v>
      </c>
      <c r="EH28" s="9">
        <f>COUNTIF(Tableau1[[#All],[09/03/2020]],$A28)</f>
        <v>0</v>
      </c>
      <c r="EI28" s="9">
        <f>COUNTIF(Tableau1[[#All],[10/03/2020]],$A28)</f>
        <v>0</v>
      </c>
      <c r="EJ28" s="9">
        <f>COUNTIF(Tableau1[[#All],[10/03/2020]],$A28)</f>
        <v>0</v>
      </c>
      <c r="EK28" s="9">
        <f>COUNTIF(Tableau1[[#All],[11/03/2020]],$A28)</f>
        <v>0</v>
      </c>
      <c r="EL28" s="9">
        <f>COUNTIF(Tableau1[[#All],[11/03/2020]],$A28)</f>
        <v>0</v>
      </c>
      <c r="EM28" s="9">
        <f>COUNTIF(Tableau1[[#All],[12/03/2020]],$A28)</f>
        <v>0</v>
      </c>
      <c r="EN28" s="9">
        <f>COUNTIF(Tableau1[[#All],[12/03/2020]],$A28)</f>
        <v>0</v>
      </c>
      <c r="EO28" s="9">
        <f>COUNTIF(Tableau1[[#All],[13/03/2020]],$A28)</f>
        <v>0</v>
      </c>
      <c r="EP28" s="9">
        <f>COUNTIF(Tableau1[[#All],[13/03/2020]],$A28)</f>
        <v>0</v>
      </c>
      <c r="EQ28" s="9">
        <f>COUNTIF(Tableau1[[#All],[14/03/2020]],$A28)</f>
        <v>0</v>
      </c>
      <c r="ER28" s="9">
        <f>COUNTIF(Tableau1[[#All],[14/03/2020]],$A28)</f>
        <v>0</v>
      </c>
      <c r="ES28" s="9">
        <f>COUNTIF(Tableau1[[#All],[15/03/2020]],$A28)</f>
        <v>0</v>
      </c>
      <c r="ET28" s="9">
        <f>COUNTIF(Tableau1[[#All],[15/03/2020]],$A28)</f>
        <v>0</v>
      </c>
      <c r="EU28" s="9">
        <f>COUNTIF(Tableau1[[#All],[16/03/2020]],$A28)</f>
        <v>0</v>
      </c>
      <c r="EV28" s="9">
        <f>COUNTIF(Tableau1[[#All],[16/03/2020]],$A28)</f>
        <v>0</v>
      </c>
      <c r="EW28" s="9">
        <f>COUNTIF(Tableau1[[#All],[17/03/2020]],$A28)</f>
        <v>0</v>
      </c>
      <c r="EX28" s="9">
        <f>COUNTIF(Tableau1[[#All],[17/03/2020]],$A28)</f>
        <v>0</v>
      </c>
      <c r="EY28" s="9">
        <f>COUNTIF(Tableau1[[#All],[18/03/2020]],$A28)</f>
        <v>0</v>
      </c>
      <c r="EZ28" s="9">
        <f>COUNTIF(Tableau1[[#All],[18/03/2020]],$A28)</f>
        <v>0</v>
      </c>
      <c r="FA28" s="9">
        <f>COUNTIF(Tableau1[[#All],[19/03/2020]],$A28)</f>
        <v>0</v>
      </c>
      <c r="FB28" s="9">
        <f>COUNTIF(Tableau1[[#All],[19/03/2020]],$A28)</f>
        <v>0</v>
      </c>
      <c r="FC28" s="9">
        <f>COUNTIF(Tableau1[[#All],[20/03/2020]],$A28)</f>
        <v>0</v>
      </c>
      <c r="FD28" s="9">
        <f>COUNTIF(Tableau1[[#All],[20/03/2020]],$A28)</f>
        <v>0</v>
      </c>
      <c r="FE28" s="9">
        <f>COUNTIF(Tableau1[[#All],[21/03/2020]],$A28)</f>
        <v>0</v>
      </c>
      <c r="FF28" s="9">
        <f>COUNTIF(Tableau1[[#All],[21/03/2020]],$A28)</f>
        <v>0</v>
      </c>
      <c r="FG28" s="9">
        <f>COUNTIF(Tableau1[[#All],[22/03/2020]],$A28)</f>
        <v>0</v>
      </c>
      <c r="FH28" s="9">
        <f>COUNTIF(Tableau1[[#All],[22/03/2020]],$A28)</f>
        <v>0</v>
      </c>
      <c r="FI28" s="9">
        <f>COUNTIF(Tableau1[[#All],[23/03/2020]],$A28)</f>
        <v>0</v>
      </c>
      <c r="FJ28" s="9">
        <f>COUNTIF(Tableau1[[#All],[23/03/2020]],$A28)</f>
        <v>0</v>
      </c>
      <c r="FK28" s="9">
        <f>COUNTIF(Tableau1[[#All],[24/03/2020]],$A28)</f>
        <v>0</v>
      </c>
      <c r="FL28" s="9">
        <f>COUNTIF(Tableau1[[#All],[24/03/2020]],$A28)</f>
        <v>0</v>
      </c>
      <c r="FM28" s="9">
        <f>COUNTIF(Tableau1[[#All],[25/03/2020]],$A28)</f>
        <v>0</v>
      </c>
      <c r="FN28" s="9">
        <f>COUNTIF(Tableau1[[#All],[25/03/2020]],$A28)</f>
        <v>0</v>
      </c>
      <c r="FO28" s="9">
        <f>COUNTIF(Tableau1[[#All],[26/03/2020]],$A28)</f>
        <v>0</v>
      </c>
      <c r="FP28" s="9">
        <f>COUNTIF(Tableau1[[#All],[26/03/2020]],$A28)</f>
        <v>0</v>
      </c>
      <c r="FQ28" s="9">
        <f>COUNTIF(Tableau1[[#All],[27/03/2020]],$A28)</f>
        <v>0</v>
      </c>
      <c r="FR28" s="9">
        <f>COUNTIF(Tableau1[[#All],[27/03/2020]],$A28)</f>
        <v>0</v>
      </c>
      <c r="FS28" s="9">
        <f>COUNTIF(Tableau1[[#All],[28/03/2020]],$A28)</f>
        <v>0</v>
      </c>
      <c r="FT28" s="9">
        <f>COUNTIF(Tableau1[[#All],[28/03/2020]],$A28)</f>
        <v>0</v>
      </c>
      <c r="FU28" s="9">
        <f>COUNTIF(Tableau1[[#All],[29/03/2020]],$A28)</f>
        <v>0</v>
      </c>
      <c r="FV28" s="9">
        <f>COUNTIF(Tableau1[[#All],[29/03/2020]],$A28)</f>
        <v>0</v>
      </c>
      <c r="FW28" s="9">
        <f>COUNTIF(Tableau1[[#All],[30/03/2020]],$A28)</f>
        <v>0</v>
      </c>
      <c r="FX28" s="9">
        <f>COUNTIF(Tableau1[[#All],[30/03/2020]],$A28)</f>
        <v>0</v>
      </c>
      <c r="FY28" s="9">
        <f>COUNTIF(Tableau1[[#All],[31/03/2020]],$A28)</f>
        <v>0</v>
      </c>
      <c r="FZ28" s="9">
        <f>COUNTIF(Tableau1[[#All],[31/03/2020]],$A28)</f>
        <v>0</v>
      </c>
      <c r="GA28" s="9">
        <f>COUNTIF(Tableau1[[#All],[01/04/2020]],$A28)</f>
        <v>0</v>
      </c>
      <c r="GB28" s="9">
        <f>COUNTIF(Tableau1[[#All],[01/04/2020]],$A28)</f>
        <v>0</v>
      </c>
      <c r="GC28" s="9">
        <f>COUNTIF(Tableau1[[#All],[02/04/2020]],$A28)</f>
        <v>0</v>
      </c>
      <c r="GD28" s="9">
        <f>COUNTIF(Tableau1[[#All],[02/04/2020]],$A28)</f>
        <v>0</v>
      </c>
      <c r="GE28" s="9">
        <f>COUNTIF(Tableau1[[#All],[03/04/2020]],$A28)</f>
        <v>0</v>
      </c>
      <c r="GF28" s="9">
        <f>COUNTIF(Tableau1[[#All],[03/04/2020]],$A28)</f>
        <v>0</v>
      </c>
      <c r="GG28" s="9">
        <f>COUNTIF(Tableau1[[#All],[04/04/2020]],$A28)</f>
        <v>0</v>
      </c>
      <c r="GH28" s="9">
        <f>COUNTIF(Tableau1[[#All],[04/04/2020]],$A28)</f>
        <v>0</v>
      </c>
      <c r="GI28" s="9">
        <f>COUNTIF(Tableau1[[#All],[05/04/2020]],$A28)</f>
        <v>0</v>
      </c>
      <c r="GJ28" s="9">
        <f>COUNTIF(Tableau1[[#All],[05/04/2020]],$A28)</f>
        <v>0</v>
      </c>
      <c r="GK28" s="9">
        <f>COUNTIF(Tableau1[[#All],[06/04/2020]],$A28)</f>
        <v>0</v>
      </c>
      <c r="GL28" s="9">
        <f>COUNTIF(Tableau1[[#All],[06/04/2020]],$A28)</f>
        <v>0</v>
      </c>
      <c r="GM28" s="9">
        <f>COUNTIF(Tableau1[[#All],[07/04/2020]],$A28)</f>
        <v>0</v>
      </c>
      <c r="GN28" s="9">
        <f>COUNTIF(Tableau1[[#All],[07/04/2020]],$A28)</f>
        <v>0</v>
      </c>
      <c r="GO28" s="9">
        <f>COUNTIF(Tableau1[[#All],[08/04/2020]],$A28)</f>
        <v>0</v>
      </c>
      <c r="GP28" s="9">
        <f>COUNTIF(Tableau1[[#All],[08/04/2020]],$A28)</f>
        <v>0</v>
      </c>
      <c r="GQ28" s="9">
        <f>COUNTIF(Tableau1[[#All],[09/04/2020]],$A28)</f>
        <v>0</v>
      </c>
      <c r="GR28" s="9">
        <f>COUNTIF(Tableau1[[#All],[09/04/2020]],$A28)</f>
        <v>0</v>
      </c>
      <c r="GS28" s="9">
        <f>COUNTIF(Tableau1[[#All],[10/04/2020]],$A28)</f>
        <v>0</v>
      </c>
      <c r="GT28" s="9">
        <f>COUNTIF(Tableau1[[#All],[10/04/2020]],$A28)</f>
        <v>0</v>
      </c>
      <c r="GU28" s="9">
        <f>COUNTIF(Tableau1[[#All],[11/04/2020]],$A28)</f>
        <v>0</v>
      </c>
      <c r="GV28" s="9">
        <f>COUNTIF(Tableau1[[#All],[11/04/2020]],$A28)</f>
        <v>0</v>
      </c>
      <c r="GW28" s="9">
        <f>COUNTIF(Tableau1[[#All],[12/04/2020]],$A28)</f>
        <v>0</v>
      </c>
      <c r="GX28" s="9">
        <f>COUNTIF(Tableau1[[#All],[12/04/2020]],$A28)</f>
        <v>0</v>
      </c>
      <c r="GY28" s="9">
        <f>COUNTIF(Tableau1[[#All],[13/04/2020]],$A28)</f>
        <v>0</v>
      </c>
      <c r="GZ28" s="9">
        <f>COUNTIF(Tableau1[[#All],[13/04/2020]],$A28)</f>
        <v>0</v>
      </c>
      <c r="HA28" s="9">
        <f>COUNTIF(Tableau1[[#All],[14/04/2020]],$A28)</f>
        <v>0</v>
      </c>
      <c r="HB28" s="9">
        <f>COUNTIF(Tableau1[[#All],[14/04/2020]],$A28)</f>
        <v>0</v>
      </c>
      <c r="HC28" s="9">
        <f>COUNTIF(Tableau1[[#All],[15/04/2020]],$A28)</f>
        <v>0</v>
      </c>
      <c r="HD28" s="9">
        <f>COUNTIF(Tableau1[[#All],[15/04/2020]],$A28)</f>
        <v>0</v>
      </c>
      <c r="HE28" s="9">
        <f>COUNTIF(Tableau1[[#All],[16/04/2020]],$A28)</f>
        <v>0</v>
      </c>
      <c r="HF28" s="9">
        <f>COUNTIF(Tableau1[[#All],[16/04/2020]],$A28)</f>
        <v>0</v>
      </c>
      <c r="HG28" s="9">
        <f>COUNTIF(Tableau1[[#All],[17/04/2020]],$A28)</f>
        <v>0</v>
      </c>
      <c r="HH28" s="9">
        <f>COUNTIF(Tableau1[[#All],[17/04/2020]],$A28)</f>
        <v>0</v>
      </c>
      <c r="HI28" s="9">
        <f>COUNTIF(Tableau1[[#All],[18/04/2020]],$A28)</f>
        <v>0</v>
      </c>
      <c r="HJ28" s="9">
        <f>COUNTIF(Tableau1[[#All],[18/04/2020]],$A28)</f>
        <v>0</v>
      </c>
      <c r="HK28" s="9">
        <f>COUNTIF(Tableau1[[#All],[19/04/2020]],$A28)</f>
        <v>0</v>
      </c>
      <c r="HL28" s="9">
        <f>COUNTIF(Tableau1[[#All],[19/04/2020]],$A28)</f>
        <v>0</v>
      </c>
      <c r="HM28" s="9">
        <f>COUNTIF(Tableau1[[#All],[20/04/2020]],$A28)</f>
        <v>0</v>
      </c>
      <c r="HN28" s="9">
        <f>COUNTIF(Tableau1[[#All],[20/04/2020]],$A28)</f>
        <v>0</v>
      </c>
      <c r="HO28" s="9">
        <f>COUNTIF(Tableau1[[#All],[21/04/2020]],$A28)</f>
        <v>0</v>
      </c>
      <c r="HP28" s="9">
        <f>COUNTIF(Tableau1[[#All],[21/04/2020]],$A28)</f>
        <v>0</v>
      </c>
      <c r="HQ28" s="9">
        <f>COUNTIF(Tableau1[[#All],[22/04/2020]],$A28)</f>
        <v>0</v>
      </c>
      <c r="HR28" s="9">
        <f>COUNTIF(Tableau1[[#All],[22/04/2020]],$A28)</f>
        <v>0</v>
      </c>
      <c r="HS28" s="9">
        <f>COUNTIF(Tableau1[[#All],[23/04/2020]],$A28)</f>
        <v>0</v>
      </c>
      <c r="HT28" s="9">
        <f>COUNTIF(Tableau1[[#All],[23/04/2020]],$A28)</f>
        <v>0</v>
      </c>
      <c r="HU28" s="9">
        <f>COUNTIF(Tableau1[[#All],[24/04/2020]],$A28)</f>
        <v>0</v>
      </c>
      <c r="HV28" s="9">
        <f>COUNTIF(Tableau1[[#All],[24/04/2020]],$A28)</f>
        <v>0</v>
      </c>
      <c r="HW28" s="9">
        <f>COUNTIF(Tableau1[[#All],[25/04/2020]],$A28)</f>
        <v>0</v>
      </c>
      <c r="HX28" s="9">
        <f>COUNTIF(Tableau1[[#All],[25/04/2020]],$A28)</f>
        <v>0</v>
      </c>
      <c r="HY28" s="9">
        <f>COUNTIF(Tableau1[[#All],[26/04/2020]],$A28)</f>
        <v>0</v>
      </c>
      <c r="HZ28" s="9">
        <f>COUNTIF(Tableau1[[#All],[26/04/2020]],$A28)</f>
        <v>0</v>
      </c>
      <c r="IA28" s="9">
        <f>COUNTIF(Tableau1[[#All],[27/04/2020]],$A28)</f>
        <v>0</v>
      </c>
      <c r="IB28" s="9">
        <f>COUNTIF(Tableau1[[#All],[27/04/2020]],$A28)</f>
        <v>0</v>
      </c>
      <c r="IC28" s="9">
        <f>COUNTIF(Tableau1[[#All],[28/04/2020]],$A28)</f>
        <v>0</v>
      </c>
      <c r="ID28" s="9">
        <f>COUNTIF(Tableau1[[#All],[28/04/2020]],$A28)</f>
        <v>0</v>
      </c>
      <c r="IE28" s="9">
        <f>COUNTIF(Tableau1[[#All],[29/04/2020]],$A28)</f>
        <v>0</v>
      </c>
      <c r="IF28" s="9">
        <f>COUNTIF(Tableau1[[#All],[29/04/2020]],$A28)</f>
        <v>0</v>
      </c>
      <c r="IG28" s="9">
        <f>COUNTIF(Tableau1[[#All],[30/04/2020]],$A28)</f>
        <v>0</v>
      </c>
      <c r="IH28" s="9">
        <f>COUNTIF(Tableau1[[#All],[30/04/2020]],$A28)</f>
        <v>0</v>
      </c>
      <c r="II28" s="9">
        <f>COUNTIF(Tableau1[[#All],[01/05/2020]],$A28)</f>
        <v>0</v>
      </c>
      <c r="IJ28" s="9">
        <f>COUNTIF(Tableau1[[#All],[01/05/2020]],$A28)</f>
        <v>0</v>
      </c>
      <c r="IK28" s="9">
        <f>COUNTIF(Tableau1[[#All],[02/05/2020]],$A28)</f>
        <v>0</v>
      </c>
      <c r="IL28" s="9">
        <f>COUNTIF(Tableau1[[#All],[02/05/2020]],$A28)</f>
        <v>0</v>
      </c>
      <c r="IM28" s="9">
        <f>COUNTIF(Tableau1[[#All],[03/05/2020]],$A28)</f>
        <v>0</v>
      </c>
      <c r="IN28" s="9">
        <f>COUNTIF(Tableau1[[#All],[03/05/2020]],$A28)</f>
        <v>0</v>
      </c>
      <c r="IO28" s="9">
        <f>COUNTIF(Tableau1[[#All],[04/05/2020]],$A28)</f>
        <v>0</v>
      </c>
      <c r="IP28" s="9">
        <f>COUNTIF(Tableau1[[#All],[04/05/2020]],$A28)</f>
        <v>0</v>
      </c>
      <c r="IQ28" s="9">
        <f>COUNTIF(Tableau1[[#All],[05/05/2020]],$A28)</f>
        <v>0</v>
      </c>
      <c r="IR28" s="9">
        <f>COUNTIF(Tableau1[[#All],[05/05/2020]],$A28)</f>
        <v>0</v>
      </c>
      <c r="IS28" s="9">
        <f>COUNTIF(Tableau1[[#All],[06/05/2020]],$A28)</f>
        <v>0</v>
      </c>
      <c r="IT28" s="9">
        <f>COUNTIF(Tableau1[[#All],[06/05/2020]],$A28)</f>
        <v>0</v>
      </c>
      <c r="IU28" s="9">
        <f>COUNTIF(Tableau1[[#All],[07/05/2020]],$A28)</f>
        <v>0</v>
      </c>
      <c r="IV28" s="9">
        <f>COUNTIF(Tableau1[[#All],[07/05/2020]],$A28)</f>
        <v>0</v>
      </c>
      <c r="IW28" s="9">
        <f>COUNTIF(Tableau1[[#All],[08/05/2020]],$A28)</f>
        <v>0</v>
      </c>
      <c r="IX28" s="9">
        <f>COUNTIF(Tableau1[[#All],[08/05/2020]],$A28)</f>
        <v>0</v>
      </c>
      <c r="IY28" s="9">
        <f>COUNTIF(Tableau1[[#All],[09/05/2020]],$A28)</f>
        <v>0</v>
      </c>
      <c r="IZ28" s="9">
        <f>COUNTIF(Tableau1[[#All],[09/05/2020]],$A28)</f>
        <v>0</v>
      </c>
      <c r="JA28" s="9">
        <f>COUNTIF(Tableau1[[#All],[10/05/2020]],$A28)</f>
        <v>0</v>
      </c>
      <c r="JB28" s="9">
        <f>COUNTIF(Tableau1[[#All],[10/05/2020]],$A28)</f>
        <v>0</v>
      </c>
      <c r="JC28" s="9">
        <f>COUNTIF(Tableau1[[#All],[11/05/2020]],$A28)</f>
        <v>0</v>
      </c>
      <c r="JD28" s="9">
        <f>COUNTIF(Tableau1[[#All],[11/05/2020]],$A28)</f>
        <v>0</v>
      </c>
      <c r="JE28" s="9">
        <f>COUNTIF(Tableau1[[#All],[12/05/2020]],$A28)</f>
        <v>0</v>
      </c>
      <c r="JF28" s="9">
        <f>COUNTIF(Tableau1[[#All],[12/05/2020]],$A28)</f>
        <v>0</v>
      </c>
      <c r="JG28" s="9">
        <f>COUNTIF(Tableau1[[#All],[13/05/2020]],$A28)</f>
        <v>0</v>
      </c>
      <c r="JH28" s="9">
        <f>COUNTIF(Tableau1[[#All],[13/05/2020]],$A28)</f>
        <v>0</v>
      </c>
      <c r="JI28" s="9">
        <f>COUNTIF(Tableau1[[#All],[14/05/2020]],$A28)</f>
        <v>0</v>
      </c>
      <c r="JJ28" s="9">
        <f>COUNTIF(Tableau1[[#All],[14/05/2020]],$A28)</f>
        <v>0</v>
      </c>
      <c r="JK28" s="9">
        <f>COUNTIF(Tableau1[[#All],[15/05/2020]],$A28)</f>
        <v>0</v>
      </c>
      <c r="JL28" s="9">
        <f>COUNTIF(Tableau1[[#All],[15/05/2020]],$A28)</f>
        <v>0</v>
      </c>
      <c r="JM28" s="9">
        <f>COUNTIF(Tableau1[[#All],[16/05/2020]],$A28)</f>
        <v>0</v>
      </c>
      <c r="JN28" s="9">
        <f>COUNTIF(Tableau1[[#All],[16/05/2020]],$A28)</f>
        <v>0</v>
      </c>
      <c r="JO28" s="9">
        <f>COUNTIF(Tableau1[[#All],[17/05/2020]],$A28)</f>
        <v>0</v>
      </c>
      <c r="JP28" s="9">
        <f>COUNTIF(Tableau1[[#All],[17/05/2020]],$A28)</f>
        <v>0</v>
      </c>
      <c r="JQ28" s="9">
        <f>COUNTIF(Tableau1[[#All],[18/05/2020]],$A28)</f>
        <v>0</v>
      </c>
      <c r="JR28" s="9">
        <f>COUNTIF(Tableau1[[#All],[18/05/2020]],$A28)</f>
        <v>0</v>
      </c>
      <c r="JS28" s="9">
        <f>COUNTIF(Tableau1[[#All],[19/05/2020]],$A28)</f>
        <v>0</v>
      </c>
      <c r="JT28" s="9">
        <f>COUNTIF(Tableau1[[#All],[19/05/2020]],$A28)</f>
        <v>0</v>
      </c>
      <c r="JU28" s="9">
        <f>COUNTIF(Tableau1[[#All],[20/05/2020]],$A28)</f>
        <v>0</v>
      </c>
      <c r="JV28" s="9">
        <f>COUNTIF(Tableau1[[#All],[20/05/2020]],$A28)</f>
        <v>0</v>
      </c>
      <c r="JW28" s="9">
        <f>COUNTIF(Tableau1[[#All],[21/05/2020]],$A28)</f>
        <v>0</v>
      </c>
      <c r="JX28" s="9">
        <f>COUNTIF(Tableau1[[#All],[21/05/2020]],$A28)</f>
        <v>0</v>
      </c>
      <c r="JY28" s="9">
        <f>COUNTIF(Tableau1[[#All],[22/05/2020]],$A28)</f>
        <v>0</v>
      </c>
      <c r="JZ28" s="9">
        <f>COUNTIF(Tableau1[[#All],[22/05/2020]],$A28)</f>
        <v>0</v>
      </c>
      <c r="KA28" s="9">
        <f>COUNTIF(Tableau1[[#All],[23/05/2020]],$A28)</f>
        <v>0</v>
      </c>
      <c r="KB28" s="9">
        <f>COUNTIF(Tableau1[[#All],[23/05/2020]],$A28)</f>
        <v>0</v>
      </c>
      <c r="KC28" s="9">
        <f>COUNTIF(Tableau1[[#All],[24/05/2020]],$A28)</f>
        <v>0</v>
      </c>
      <c r="KD28" s="9">
        <f>COUNTIF(Tableau1[[#All],[24/05/2020]],$A28)</f>
        <v>0</v>
      </c>
      <c r="KE28" s="9">
        <f>COUNTIF(Tableau1[[#All],[25/05/2020]],$A28)</f>
        <v>0</v>
      </c>
      <c r="KF28" s="9">
        <f>COUNTIF(Tableau1[[#All],[25/05/2020]],$A28)</f>
        <v>0</v>
      </c>
      <c r="KG28" s="9">
        <f>COUNTIF(Tableau1[[#All],[26/05/2020]],$A28)</f>
        <v>0</v>
      </c>
      <c r="KH28" s="9">
        <f>COUNTIF(Tableau1[[#All],[26/05/2020]],$A28)</f>
        <v>0</v>
      </c>
      <c r="KI28" s="9">
        <f>COUNTIF(Tableau1[[#All],[27/05/2020]],$A28)</f>
        <v>0</v>
      </c>
      <c r="KJ28" s="9">
        <f>COUNTIF(Tableau1[[#All],[27/05/2020]],$A28)</f>
        <v>0</v>
      </c>
      <c r="KK28" s="9">
        <f>COUNTIF(Tableau1[[#All],[28/05/2020]],$A28)</f>
        <v>0</v>
      </c>
      <c r="KL28" s="9">
        <f>COUNTIF(Tableau1[[#All],[28/05/2020]],$A28)</f>
        <v>0</v>
      </c>
      <c r="KM28" s="9">
        <f>COUNTIF(Tableau1[[#All],[29/05/2020]],$A28)</f>
        <v>0</v>
      </c>
      <c r="KN28" s="9">
        <f>COUNTIF(Tableau1[[#All],[29/05/2020]],$A28)</f>
        <v>0</v>
      </c>
      <c r="KO28" s="9">
        <f>COUNTIF(Tableau1[[#All],[30/05/2020]],$A28)</f>
        <v>0</v>
      </c>
      <c r="KP28" s="9">
        <f>COUNTIF(Tableau1[[#All],[30/05/2020]],$A28)</f>
        <v>0</v>
      </c>
      <c r="KQ28" s="9">
        <f>COUNTIF(Tableau1[[#All],[31/05/2020]],$A28)</f>
        <v>0</v>
      </c>
      <c r="KR28" s="9">
        <f>COUNTIF(Tableau1[[#All],[31/05/2020]],$A28)</f>
        <v>0</v>
      </c>
      <c r="KS28" s="9">
        <f>COUNTIF(Tableau1[[#All],[01/06/2020]],$A28)</f>
        <v>0</v>
      </c>
      <c r="KT28" s="9">
        <f>COUNTIF(Tableau1[[#All],[01/06/2020]],$A28)</f>
        <v>0</v>
      </c>
      <c r="KU28" s="9">
        <f>COUNTIF(Tableau1[[#All],[02/06/2020]],$A28)</f>
        <v>0</v>
      </c>
      <c r="KV28" s="9">
        <f>COUNTIF(Tableau1[[#All],[02/06/2020]],$A28)</f>
        <v>0</v>
      </c>
      <c r="KW28" s="9">
        <f>COUNTIF(Tableau1[[#All],[03/06/2020]],$A28)</f>
        <v>0</v>
      </c>
      <c r="KX28" s="9">
        <f>COUNTIF(Tableau1[[#All],[03/06/2020]],$A28)</f>
        <v>0</v>
      </c>
      <c r="KY28" s="9">
        <f>COUNTIF(Tableau1[[#All],[04/06/2020]],$A28)</f>
        <v>0</v>
      </c>
      <c r="KZ28" s="9">
        <f>COUNTIF(Tableau1[[#All],[04/06/2020]],$A28)</f>
        <v>0</v>
      </c>
      <c r="LA28" s="9">
        <f>COUNTIF(Tableau1[[#All],[05/06/2020]],$A28)</f>
        <v>0</v>
      </c>
      <c r="LB28" s="9">
        <f>COUNTIF(Tableau1[[#All],[05/06/2020]],$A28)</f>
        <v>0</v>
      </c>
      <c r="LC28" s="9">
        <f>COUNTIF(Tableau1[[#All],[06/06/2020]],$A28)</f>
        <v>0</v>
      </c>
      <c r="LD28" s="9">
        <f>COUNTIF(Tableau1[[#All],[06/06/2020]],$A28)</f>
        <v>0</v>
      </c>
      <c r="LE28" s="9">
        <f>COUNTIF(Tableau1[[#All],[07/06/2020]],$A28)</f>
        <v>0</v>
      </c>
      <c r="LF28" s="9">
        <f>COUNTIF(Tableau1[[#All],[07/06/2020]],$A28)</f>
        <v>0</v>
      </c>
      <c r="LG28" s="9">
        <f>COUNTIF(Tableau1[[#All],[08/06/2020]],$A28)</f>
        <v>0</v>
      </c>
      <c r="LH28" s="9">
        <f>COUNTIF(Tableau1[[#All],[08/06/2020]],$A28)</f>
        <v>0</v>
      </c>
      <c r="LI28" s="9">
        <f>COUNTIF(Tableau1[[#All],[09/06/2020]],$A28)</f>
        <v>0</v>
      </c>
      <c r="LJ28" s="9">
        <f>COUNTIF(Tableau1[[#All],[09/06/2020]],$A28)</f>
        <v>0</v>
      </c>
      <c r="LK28" s="9">
        <f>COUNTIF(Tableau1[[#All],[10/06/2020]],$A28)</f>
        <v>0</v>
      </c>
      <c r="LL28" s="9">
        <f>COUNTIF(Tableau1[[#All],[10/06/2020]],$A28)</f>
        <v>0</v>
      </c>
      <c r="LM28" s="9">
        <f>COUNTIF(Tableau1[[#All],[11/06/2020]],$A28)</f>
        <v>0</v>
      </c>
      <c r="LN28" s="9">
        <f>COUNTIF(Tableau1[[#All],[11/06/2020]],$A28)</f>
        <v>0</v>
      </c>
      <c r="LO28" s="9">
        <f>COUNTIF(Tableau1[[#All],[12/06/2020]],$A28)</f>
        <v>0</v>
      </c>
      <c r="LP28" s="9">
        <f>COUNTIF(Tableau1[[#All],[12/06/2020]],$A28)</f>
        <v>0</v>
      </c>
      <c r="LQ28" s="9">
        <f>COUNTIF(Tableau1[[#All],[13/06/2020]],$A28)</f>
        <v>0</v>
      </c>
      <c r="LR28" s="9">
        <f>COUNTIF(Tableau1[[#All],[13/06/2020]],$A28)</f>
        <v>0</v>
      </c>
      <c r="LS28" s="9">
        <f>COUNTIF(Tableau1[[#All],[14/06/2020]],$A28)</f>
        <v>0</v>
      </c>
      <c r="LT28" s="9">
        <f>COUNTIF(Tableau1[[#All],[14/06/2020]],$A28)</f>
        <v>0</v>
      </c>
      <c r="LU28" s="9">
        <f>COUNTIF(Tableau1[[#All],[15/06/2020]],$A28)</f>
        <v>0</v>
      </c>
      <c r="LV28" s="9">
        <f>COUNTIF(Tableau1[[#All],[15/06/2020]],$A28)</f>
        <v>0</v>
      </c>
      <c r="LW28" s="9">
        <f>COUNTIF(Tableau1[[#All],[16/06/2020]],$A28)</f>
        <v>0</v>
      </c>
      <c r="LX28" s="9">
        <f>COUNTIF(Tableau1[[#All],[16/06/2020]],$A28)</f>
        <v>0</v>
      </c>
      <c r="LY28" s="9">
        <f>COUNTIF(Tableau1[[#All],[17/06/2020]],$A28)</f>
        <v>0</v>
      </c>
      <c r="LZ28" s="9">
        <f>COUNTIF(Tableau1[[#All],[17/06/2020]],$A28)</f>
        <v>0</v>
      </c>
      <c r="MA28" s="9">
        <f>COUNTIF(Tableau1[[#All],[18/06/2020]],$A28)</f>
        <v>0</v>
      </c>
      <c r="MB28" s="9">
        <f>COUNTIF(Tableau1[[#All],[18/06/2020]],$A28)</f>
        <v>0</v>
      </c>
      <c r="MC28" s="9">
        <f>COUNTIF(Tableau1[[#All],[19/06/2020]],$A28)</f>
        <v>0</v>
      </c>
      <c r="MD28" s="9">
        <f>COUNTIF(Tableau1[[#All],[19/06/2020]],$A28)</f>
        <v>0</v>
      </c>
      <c r="ME28" s="9">
        <f>COUNTIF(Tableau1[[#All],[20/06/2020]],$A28)</f>
        <v>0</v>
      </c>
      <c r="MF28" s="9">
        <f>COUNTIF(Tableau1[[#All],[20/06/2020]],$A28)</f>
        <v>0</v>
      </c>
      <c r="MG28" s="9">
        <f>COUNTIF(Tableau1[[#All],[21/06/2020]],$A28)</f>
        <v>0</v>
      </c>
      <c r="MH28" s="9">
        <f>COUNTIF(Tableau1[[#All],[21/06/2020]],$A28)</f>
        <v>0</v>
      </c>
      <c r="MI28" s="9">
        <f>COUNTIF(Tableau1[[#All],[22/06/2020]],$A28)</f>
        <v>0</v>
      </c>
      <c r="MJ28" s="9">
        <f>COUNTIF(Tableau1[[#All],[22/06/2020]],$A28)</f>
        <v>0</v>
      </c>
      <c r="MK28" s="9">
        <f>COUNTIF(Tableau1[[#All],[23/06/2020]],$A28)</f>
        <v>0</v>
      </c>
      <c r="ML28" s="9">
        <f>COUNTIF(Tableau1[[#All],[23/06/2020]],$A28)</f>
        <v>0</v>
      </c>
      <c r="MM28" s="9">
        <f>COUNTIF(Tableau1[[#All],[24/06/2020]],$A28)</f>
        <v>0</v>
      </c>
      <c r="MN28" s="9">
        <f>COUNTIF(Tableau1[[#All],[24/06/2020]],$A28)</f>
        <v>0</v>
      </c>
      <c r="MO28" s="9">
        <f>COUNTIF(Tableau1[[#All],[25/06/2020]],$A28)</f>
        <v>0</v>
      </c>
      <c r="MP28" s="9">
        <f>COUNTIF(Tableau1[[#All],[25/06/2020]],$A28)</f>
        <v>0</v>
      </c>
      <c r="MQ28" s="9">
        <f>COUNTIF(Tableau1[[#All],[26/06/2020]],$A28)</f>
        <v>0</v>
      </c>
      <c r="MR28" s="9">
        <f>COUNTIF(Tableau1[[#All],[26/06/2020]],$A28)</f>
        <v>0</v>
      </c>
      <c r="MS28" s="9">
        <f>COUNTIF(Tableau1[[#All],[27/06/2020]],$A28)</f>
        <v>0</v>
      </c>
      <c r="MT28" s="9">
        <f>COUNTIF(Tableau1[[#All],[27/06/2020]],$A28)</f>
        <v>0</v>
      </c>
      <c r="MU28" s="9">
        <f>COUNTIF(Tableau1[[#All],[28/06/2020]],$A28)</f>
        <v>0</v>
      </c>
      <c r="MV28" s="9">
        <f>COUNTIF(Tableau1[[#All],[28/06/2020]],$A28)</f>
        <v>0</v>
      </c>
      <c r="MW28" s="9">
        <f>COUNTIF(Tableau1[[#All],[29/06/2020]],$A28)</f>
        <v>0</v>
      </c>
      <c r="MX28" s="9">
        <f>COUNTIF(Tableau1[[#All],[29/06/2020]],$A28)</f>
        <v>0</v>
      </c>
      <c r="MY28" s="9">
        <f>COUNTIF(Tableau1[[#All],[30/06/2020]],$A28)</f>
        <v>0</v>
      </c>
      <c r="MZ28" s="9">
        <f>COUNTIF(Tableau1[[#All],[30/06/2020]],$A28)</f>
        <v>0</v>
      </c>
      <c r="NA28" s="9">
        <f>COUNTIF(Tableau1[[#All],[01/07/2020]],$A28)</f>
        <v>0</v>
      </c>
      <c r="NB28" s="9">
        <f>COUNTIF(Tableau1[[#All],[01/07/2020]],$A28)</f>
        <v>0</v>
      </c>
      <c r="NC28" s="9">
        <f>COUNTIF(Tableau1[[#All],[02/07/2020]],$A28)</f>
        <v>0</v>
      </c>
    </row>
    <row r="29" spans="1:367" hidden="1" x14ac:dyDescent="0.25">
      <c r="A29" s="2" t="s">
        <v>447</v>
      </c>
      <c r="B29" s="2">
        <f>COUNTIF(Tableau1[[#All],[01/01/2020]],$A29)</f>
        <v>0</v>
      </c>
      <c r="C29" s="2">
        <f>COUNTIF(Tableau1[[#All],[02/01/2020]],$A29)</f>
        <v>0</v>
      </c>
      <c r="D29" s="2">
        <f>COUNTIF(Tableau1[[#All],[02/01/2020]],$A29)</f>
        <v>0</v>
      </c>
      <c r="E29" s="2">
        <f>COUNTIF(Tableau1[[#All],[03/01/2020]],$A29)</f>
        <v>0</v>
      </c>
      <c r="F29" s="2">
        <f>COUNTIF(Tableau1[[#All],[03/01/2020]],$A29)</f>
        <v>0</v>
      </c>
      <c r="G29" s="2">
        <f>COUNTIF(Tableau1[[#All],[04/01/2020]],$A29)</f>
        <v>0</v>
      </c>
      <c r="H29" s="2">
        <f>COUNTIF(Tableau1[[#All],[04/01/2020]],$A29)</f>
        <v>0</v>
      </c>
      <c r="I29" s="2">
        <f>COUNTIF(Tableau1[[#All],[05/01/2020]],$A29)</f>
        <v>0</v>
      </c>
      <c r="J29" s="2">
        <f>COUNTIF(Tableau1[[#All],[05/01/2020]],$A29)</f>
        <v>0</v>
      </c>
      <c r="K29" s="2">
        <f>COUNTIF(Tableau1[[#All],[06/01/2020]],$A29)</f>
        <v>0</v>
      </c>
      <c r="L29" s="2">
        <f>COUNTIF(Tableau1[[#All],[06/01/2020]],$A29)</f>
        <v>0</v>
      </c>
      <c r="M29" s="2">
        <f>COUNTIF(Tableau1[[#All],[07/01/2020]],$A29)</f>
        <v>0</v>
      </c>
      <c r="N29" s="2">
        <f>COUNTIF(Tableau1[[#All],[07/01/2020]],$A29)</f>
        <v>0</v>
      </c>
      <c r="O29" s="2">
        <f>COUNTIF(Tableau1[[#All],[08/01/2020]],$A29)</f>
        <v>0</v>
      </c>
      <c r="P29" s="2">
        <f>COUNTIF(Tableau1[[#All],[08/01/2020]],$A29)</f>
        <v>0</v>
      </c>
      <c r="Q29" s="2">
        <f>COUNTIF(Tableau1[[#All],[09/01/2020]],$A29)</f>
        <v>0</v>
      </c>
      <c r="R29" s="2">
        <f>COUNTIF(Tableau1[[#All],[09/01/2020]],$A29)</f>
        <v>0</v>
      </c>
      <c r="S29" s="2">
        <f>COUNTIF(Tableau1[[#All],[10/01/2020]],$A29)</f>
        <v>0</v>
      </c>
      <c r="T29" s="2">
        <f>COUNTIF(Tableau1[[#All],[10/01/2020]],$A29)</f>
        <v>0</v>
      </c>
      <c r="U29" s="2">
        <f>COUNTIF(Tableau1[[#All],[11/01/2020]],$A29)</f>
        <v>0</v>
      </c>
      <c r="V29" s="2">
        <f>COUNTIF(Tableau1[[#All],[11/01/2020]],$A29)</f>
        <v>0</v>
      </c>
      <c r="W29" s="2">
        <f>COUNTIF(Tableau1[[#All],[12/01/2020]],$A29)</f>
        <v>0</v>
      </c>
      <c r="X29" s="2">
        <f>COUNTIF(Tableau1[[#All],[12/01/2020]],$A29)</f>
        <v>0</v>
      </c>
      <c r="Y29" s="2">
        <f>COUNTIF(Tableau1[[#All],[13/01/2020]],$A29)</f>
        <v>0</v>
      </c>
      <c r="Z29" s="2">
        <f>COUNTIF(Tableau1[[#All],[13/01/2020]],$A29)</f>
        <v>0</v>
      </c>
      <c r="AA29" s="2">
        <f>COUNTIF(Tableau1[[#All],[14/01/2020]],$A29)</f>
        <v>0</v>
      </c>
      <c r="AB29" s="2">
        <f>COUNTIF(Tableau1[[#All],[14/01/2020]],$A29)</f>
        <v>0</v>
      </c>
      <c r="AC29" s="2">
        <f>COUNTIF(Tableau1[[#All],[15/01/2020]],$A29)</f>
        <v>0</v>
      </c>
      <c r="AD29" s="2">
        <f>COUNTIF(Tableau1[[#All],[15/01/2020]],$A29)</f>
        <v>0</v>
      </c>
      <c r="AE29" s="2">
        <f>COUNTIF(Tableau1[[#All],[16/01/2020]],$A29)</f>
        <v>0</v>
      </c>
      <c r="AF29" s="2">
        <f>COUNTIF(Tableau1[[#All],[16/01/2020]],$A29)</f>
        <v>0</v>
      </c>
      <c r="AG29" s="2">
        <f>COUNTIF(Tableau1[[#All],[17/01/2020]],$A29)</f>
        <v>0</v>
      </c>
      <c r="AH29" s="2">
        <f>COUNTIF(Tableau1[[#All],[17/01/2020]],$A29)</f>
        <v>0</v>
      </c>
      <c r="AI29" s="2">
        <f>COUNTIF(Tableau1[[#All],[18/01/2020]],$A29)</f>
        <v>0</v>
      </c>
      <c r="AJ29" s="2">
        <f>COUNTIF(Tableau1[[#All],[18/01/2020]],$A29)</f>
        <v>0</v>
      </c>
      <c r="AK29" s="2">
        <f>COUNTIF(Tableau1[[#All],[19/01/2020]],$A29)</f>
        <v>0</v>
      </c>
      <c r="AL29" s="2">
        <f>COUNTIF(Tableau1[[#All],[19/01/2020]],$A29)</f>
        <v>0</v>
      </c>
      <c r="AM29" s="2">
        <f>COUNTIF(Tableau1[[#All],[20/01/2020]],$A29)</f>
        <v>0</v>
      </c>
      <c r="AN29" s="2">
        <f>COUNTIF(Tableau1[[#All],[20/01/2020]],$A29)</f>
        <v>0</v>
      </c>
      <c r="AO29" s="2">
        <f>COUNTIF(Tableau1[[#All],[21/01/2020]],$A29)</f>
        <v>0</v>
      </c>
      <c r="AP29" s="2">
        <f>COUNTIF(Tableau1[[#All],[21/01/2020]],$A29)</f>
        <v>0</v>
      </c>
      <c r="AQ29" s="2">
        <f>COUNTIF(Tableau1[[#All],[22/01/2020]],$A29)</f>
        <v>0</v>
      </c>
      <c r="AR29" s="2">
        <f>COUNTIF(Tableau1[[#All],[22/01/2020]],$A29)</f>
        <v>0</v>
      </c>
      <c r="AS29" s="2">
        <f>COUNTIF(Tableau1[[#All],[23/01/2020]],$A29)</f>
        <v>0</v>
      </c>
      <c r="AT29" s="2">
        <f>COUNTIF(Tableau1[[#All],[23/01/2020]],$A29)</f>
        <v>0</v>
      </c>
      <c r="AU29" s="2">
        <f>COUNTIF(Tableau1[[#All],[24/01/2020]],$A29)</f>
        <v>0</v>
      </c>
      <c r="AV29" s="2">
        <f>COUNTIF(Tableau1[[#All],[24/01/2020]],$A29)</f>
        <v>0</v>
      </c>
      <c r="AW29" s="2">
        <f>COUNTIF(Tableau1[[#All],[25/01/2020]],$A29)</f>
        <v>0</v>
      </c>
      <c r="AX29" s="2">
        <f>COUNTIF(Tableau1[[#All],[25/01/2020]],$A29)</f>
        <v>0</v>
      </c>
      <c r="AY29" s="2">
        <f>COUNTIF(Tableau1[[#All],[26/01/2020]],$A29)</f>
        <v>0</v>
      </c>
      <c r="AZ29" s="2">
        <f>COUNTIF(Tableau1[[#All],[26/01/2020]],$A29)</f>
        <v>0</v>
      </c>
      <c r="BA29" s="2">
        <f>COUNTIF(Tableau1[[#All],[27/01/2020]],$A29)</f>
        <v>0</v>
      </c>
      <c r="BB29" s="2">
        <f>COUNTIF(Tableau1[[#All],[27/01/2020]],$A29)</f>
        <v>0</v>
      </c>
      <c r="BC29" s="2">
        <f>COUNTIF(Tableau1[[#All],[28/01/2020]],$A29)</f>
        <v>0</v>
      </c>
      <c r="BD29" s="2">
        <f>COUNTIF(Tableau1[[#All],[28/01/2020]],$A29)</f>
        <v>0</v>
      </c>
      <c r="BE29" s="2">
        <f>COUNTIF(Tableau1[[#All],[29/01/2020]],$A29)</f>
        <v>0</v>
      </c>
      <c r="BF29" s="2">
        <f>COUNTIF(Tableau1[[#All],[29/01/2020]],$A29)</f>
        <v>0</v>
      </c>
      <c r="BG29" s="2">
        <f>COUNTIF(Tableau1[[#All],[30/01/2020]],$A29)</f>
        <v>0</v>
      </c>
      <c r="BH29" s="2">
        <f>COUNTIF(Tableau1[[#All],[30/01/2020]],$A29)</f>
        <v>0</v>
      </c>
      <c r="BI29" s="2">
        <f>COUNTIF(Tableau1[[#All],[31/01/2020]],$A29)</f>
        <v>0</v>
      </c>
      <c r="BJ29" s="2">
        <f>COUNTIF(Tableau1[[#All],[31/01/2020]],$A29)</f>
        <v>0</v>
      </c>
      <c r="BK29" s="2">
        <f>COUNTIF(Tableau1[[#All],[01/02/2020]],$A29)</f>
        <v>0</v>
      </c>
      <c r="BL29" s="2">
        <f>COUNTIF(Tableau1[[#All],[01/02/2020]],$A29)</f>
        <v>0</v>
      </c>
      <c r="BM29" s="2">
        <f>COUNTIF(Tableau1[[#All],[02/02/2020]],$A29)</f>
        <v>0</v>
      </c>
      <c r="BN29" s="2">
        <f>COUNTIF(Tableau1[[#All],[02/02/2020]],$A29)</f>
        <v>0</v>
      </c>
      <c r="BO29" s="2">
        <f>COUNTIF(Tableau1[[#All],[03/02/2020]],$A29)</f>
        <v>0</v>
      </c>
      <c r="BP29" s="2">
        <f>COUNTIF(Tableau1[[#All],[03/02/2020]],$A29)</f>
        <v>0</v>
      </c>
      <c r="BQ29" s="2">
        <f>COUNTIF(Tableau1[[#All],[04/02/2020]],$A29)</f>
        <v>0</v>
      </c>
      <c r="BR29" s="2">
        <f>COUNTIF(Tableau1[[#All],[04/02/2020]],$A29)</f>
        <v>0</v>
      </c>
      <c r="BS29" s="2">
        <f>COUNTIF(Tableau1[[#All],[05/02/2020]],$A29)</f>
        <v>0</v>
      </c>
      <c r="BT29" s="2">
        <f>COUNTIF(Tableau1[[#All],[05/02/2020]],$A29)</f>
        <v>0</v>
      </c>
      <c r="BU29" s="2">
        <f>COUNTIF(Tableau1[[#All],[06/02/2020]],$A29)</f>
        <v>0</v>
      </c>
      <c r="BV29" s="2">
        <f>COUNTIF(Tableau1[[#All],[06/02/2020]],$A29)</f>
        <v>0</v>
      </c>
      <c r="BW29" s="2">
        <f>COUNTIF(Tableau1[[#All],[07/02/2020]],$A29)</f>
        <v>0</v>
      </c>
      <c r="BX29" s="2">
        <f>COUNTIF(Tableau1[[#All],[07/02/2020]],$A29)</f>
        <v>0</v>
      </c>
      <c r="BY29" s="2">
        <f>COUNTIF(Tableau1[[#All],[08/02/2020]],$A29)</f>
        <v>0</v>
      </c>
      <c r="BZ29" s="2">
        <f>COUNTIF(Tableau1[[#All],[08/02/2020]],$A29)</f>
        <v>0</v>
      </c>
      <c r="CA29" s="2">
        <f>COUNTIF(Tableau1[[#All],[09/02/2020]],$A29)</f>
        <v>0</v>
      </c>
      <c r="CB29" s="2">
        <f>COUNTIF(Tableau1[[#All],[09/02/2020]],$A29)</f>
        <v>0</v>
      </c>
      <c r="CC29" s="2">
        <f>COUNTIF(Tableau1[[#All],[10/02/2020]],$A29)</f>
        <v>0</v>
      </c>
      <c r="CD29" s="2">
        <f>COUNTIF(Tableau1[[#All],[10/02/2020]],$A29)</f>
        <v>0</v>
      </c>
      <c r="CE29" s="2">
        <f>COUNTIF(Tableau1[[#All],[11/02/2020]],$A29)</f>
        <v>0</v>
      </c>
      <c r="CF29" s="2">
        <f>COUNTIF(Tableau1[[#All],[11/02/2020]],$A29)</f>
        <v>0</v>
      </c>
      <c r="CG29" s="2">
        <f>COUNTIF(Tableau1[[#All],[12/02/2020]],$A29)</f>
        <v>0</v>
      </c>
      <c r="CH29" s="2">
        <f>COUNTIF(Tableau1[[#All],[12/02/2020]],$A29)</f>
        <v>0</v>
      </c>
      <c r="CI29" s="2">
        <f>COUNTIF(Tableau1[[#All],[13/02/2020]],$A29)</f>
        <v>0</v>
      </c>
      <c r="CJ29" s="2">
        <f>COUNTIF(Tableau1[[#All],[13/02/2020]],$A29)</f>
        <v>0</v>
      </c>
      <c r="CK29" s="2">
        <f>COUNTIF(Tableau1[[#All],[14/02/2020]],$A29)</f>
        <v>0</v>
      </c>
      <c r="CL29" s="2">
        <f>COUNTIF(Tableau1[[#All],[14/02/2020]],$A29)</f>
        <v>0</v>
      </c>
      <c r="CM29" s="2">
        <f>COUNTIF(Tableau1[[#All],[15/02/2020]],$A29)</f>
        <v>0</v>
      </c>
      <c r="CN29" s="2">
        <f>COUNTIF(Tableau1[[#All],[15/02/2020]],$A29)</f>
        <v>0</v>
      </c>
      <c r="CO29" s="2">
        <f>COUNTIF(Tableau1[[#All],[16/02/2020]],$A29)</f>
        <v>0</v>
      </c>
      <c r="CP29" s="2">
        <f>COUNTIF(Tableau1[[#All],[16/02/2020]],$A29)</f>
        <v>0</v>
      </c>
      <c r="CQ29" s="2">
        <f>COUNTIF(Tableau1[[#All],[17/02/2020]],$A29)</f>
        <v>0</v>
      </c>
      <c r="CR29" s="2">
        <f>COUNTIF(Tableau1[[#All],[17/02/2020]],$A29)</f>
        <v>0</v>
      </c>
      <c r="CS29" s="2">
        <f>COUNTIF(Tableau1[[#All],[18/02/2020]],$A29)</f>
        <v>0</v>
      </c>
      <c r="CT29" s="2">
        <f>COUNTIF(Tableau1[[#All],[18/02/2020]],$A29)</f>
        <v>0</v>
      </c>
      <c r="CU29" s="2">
        <f>COUNTIF(Tableau1[[#All],[19/02/2020]],$A29)</f>
        <v>0</v>
      </c>
      <c r="CV29" s="2">
        <f>COUNTIF(Tableau1[[#All],[19/02/2020]],$A29)</f>
        <v>0</v>
      </c>
      <c r="CW29" s="2">
        <f>COUNTIF(Tableau1[[#All],[20/02/2020]],$A29)</f>
        <v>0</v>
      </c>
      <c r="CX29" s="2">
        <f>COUNTIF(Tableau1[[#All],[20/02/2020]],$A29)</f>
        <v>0</v>
      </c>
      <c r="CY29" s="2">
        <f>COUNTIF(Tableau1[[#All],[21/02/2020]],$A29)</f>
        <v>0</v>
      </c>
      <c r="CZ29" s="2">
        <f>COUNTIF(Tableau1[[#All],[21/02/2020]],$A29)</f>
        <v>0</v>
      </c>
      <c r="DA29" s="2">
        <f>COUNTIF(Tableau1[[#All],[22/02/2020]],$A29)</f>
        <v>0</v>
      </c>
      <c r="DB29" s="2">
        <f>COUNTIF(Tableau1[[#All],[22/02/2020]],$A29)</f>
        <v>0</v>
      </c>
      <c r="DC29" s="2">
        <f>COUNTIF(Tableau1[[#All],[23/02/2020]],$A29)</f>
        <v>0</v>
      </c>
      <c r="DD29" s="2">
        <f>COUNTIF(Tableau1[[#All],[23/02/2020]],$A29)</f>
        <v>0</v>
      </c>
      <c r="DE29" s="2">
        <f>COUNTIF(Tableau1[[#All],[24/02/2020]],$A29)</f>
        <v>0</v>
      </c>
      <c r="DF29" s="2">
        <f>COUNTIF(Tableau1[[#All],[24/02/2020]],$A29)</f>
        <v>0</v>
      </c>
      <c r="DG29" s="2">
        <f>COUNTIF(Tableau1[[#All],[25/02/2020]],$A29)</f>
        <v>0</v>
      </c>
      <c r="DH29" s="2">
        <f>COUNTIF(Tableau1[[#All],[25/02/2020]],$A29)</f>
        <v>0</v>
      </c>
      <c r="DI29" s="2">
        <f>COUNTIF(Tableau1[[#All],[26/02/2020]],$A29)</f>
        <v>0</v>
      </c>
      <c r="DJ29" s="2">
        <f>COUNTIF(Tableau1[[#All],[26/02/2020]],$A29)</f>
        <v>0</v>
      </c>
      <c r="DK29" s="2">
        <f>COUNTIF(Tableau1[[#All],[27/02/2020]],$A29)</f>
        <v>0</v>
      </c>
      <c r="DL29" s="2">
        <f>COUNTIF(Tableau1[[#All],[27/02/2020]],$A29)</f>
        <v>0</v>
      </c>
      <c r="DM29" s="2">
        <f>COUNTIF(Tableau1[[#All],[28/02/2020]],$A29)</f>
        <v>0</v>
      </c>
      <c r="DN29" s="2">
        <f>COUNTIF(Tableau1[[#All],[28/02/2020]],$A29)</f>
        <v>0</v>
      </c>
      <c r="DO29" s="2">
        <f>COUNTIF(Tableau1[[#All],[29/02/2020]],$A29)</f>
        <v>0</v>
      </c>
      <c r="DP29" s="2">
        <f>COUNTIF(Tableau1[[#All],[29/02/2020]],$A29)</f>
        <v>0</v>
      </c>
      <c r="DQ29" s="2">
        <f>COUNTIF(Tableau1[[#All],[01/03/2020]],$A29)</f>
        <v>0</v>
      </c>
      <c r="DR29" s="2">
        <f>COUNTIF(Tableau1[[#All],[01/03/2020]],$A29)</f>
        <v>0</v>
      </c>
      <c r="DS29" s="2">
        <f>COUNTIF(Tableau1[[#All],[02/03/2020]],$A29)</f>
        <v>0</v>
      </c>
      <c r="DT29" s="2">
        <f>COUNTIF(Tableau1[[#All],[02/03/2020]],$A29)</f>
        <v>0</v>
      </c>
      <c r="DU29" s="2">
        <f>COUNTIF(Tableau1[[#All],[03/03/2020]],$A29)</f>
        <v>0</v>
      </c>
      <c r="DV29" s="2">
        <f>COUNTIF(Tableau1[[#All],[03/03/2020]],$A29)</f>
        <v>0</v>
      </c>
      <c r="DW29" s="2">
        <f>COUNTIF(Tableau1[[#All],[04/03/2020]],$A29)</f>
        <v>0</v>
      </c>
      <c r="DX29" s="2">
        <f>COUNTIF(Tableau1[[#All],[04/03/2020]],$A29)</f>
        <v>0</v>
      </c>
      <c r="DY29" s="2">
        <f>COUNTIF(Tableau1[[#All],[05/03/2020]],$A29)</f>
        <v>0</v>
      </c>
      <c r="DZ29" s="2">
        <f>COUNTIF(Tableau1[[#All],[05/03/2020]],$A29)</f>
        <v>0</v>
      </c>
      <c r="EA29" s="2">
        <f>COUNTIF(Tableau1[[#All],[06/03/2020]],$A29)</f>
        <v>0</v>
      </c>
      <c r="EB29" s="2">
        <f>COUNTIF(Tableau1[[#All],[06/03/2020]],$A29)</f>
        <v>0</v>
      </c>
      <c r="EC29" s="2">
        <f>COUNTIF(Tableau1[[#All],[07/03/2020]],$A29)</f>
        <v>0</v>
      </c>
      <c r="ED29" s="2">
        <f>COUNTIF(Tableau1[[#All],[07/03/2020]],$A29)</f>
        <v>0</v>
      </c>
      <c r="EE29" s="2">
        <f>COUNTIF(Tableau1[[#All],[08/03/2020]],$A29)</f>
        <v>0</v>
      </c>
      <c r="EF29" s="2">
        <f>COUNTIF(Tableau1[[#All],[08/03/2020]],$A29)</f>
        <v>0</v>
      </c>
      <c r="EG29" s="2">
        <f>COUNTIF(Tableau1[[#All],[09/03/2020]],$A29)</f>
        <v>0</v>
      </c>
      <c r="EH29" s="2">
        <f>COUNTIF(Tableau1[[#All],[09/03/2020]],$A29)</f>
        <v>0</v>
      </c>
      <c r="EI29" s="2">
        <f>COUNTIF(Tableau1[[#All],[10/03/2020]],$A29)</f>
        <v>0</v>
      </c>
      <c r="EJ29" s="2">
        <f>COUNTIF(Tableau1[[#All],[10/03/2020]],$A29)</f>
        <v>0</v>
      </c>
      <c r="EK29" s="2">
        <f>COUNTIF(Tableau1[[#All],[11/03/2020]],$A29)</f>
        <v>0</v>
      </c>
      <c r="EL29" s="2">
        <f>COUNTIF(Tableau1[[#All],[11/03/2020]],$A29)</f>
        <v>0</v>
      </c>
      <c r="EM29" s="2">
        <f>COUNTIF(Tableau1[[#All],[12/03/2020]],$A29)</f>
        <v>0</v>
      </c>
      <c r="EN29" s="2">
        <f>COUNTIF(Tableau1[[#All],[12/03/2020]],$A29)</f>
        <v>0</v>
      </c>
      <c r="EO29" s="2">
        <f>COUNTIF(Tableau1[[#All],[13/03/2020]],$A29)</f>
        <v>0</v>
      </c>
      <c r="EP29" s="2">
        <f>COUNTIF(Tableau1[[#All],[13/03/2020]],$A29)</f>
        <v>0</v>
      </c>
      <c r="EQ29" s="2">
        <f>COUNTIF(Tableau1[[#All],[14/03/2020]],$A29)</f>
        <v>0</v>
      </c>
      <c r="ER29" s="2">
        <f>COUNTIF(Tableau1[[#All],[14/03/2020]],$A29)</f>
        <v>0</v>
      </c>
      <c r="ES29" s="2">
        <f>COUNTIF(Tableau1[[#All],[15/03/2020]],$A29)</f>
        <v>0</v>
      </c>
      <c r="ET29" s="2">
        <f>COUNTIF(Tableau1[[#All],[15/03/2020]],$A29)</f>
        <v>0</v>
      </c>
      <c r="EU29" s="2">
        <f>COUNTIF(Tableau1[[#All],[16/03/2020]],$A29)</f>
        <v>0</v>
      </c>
      <c r="EV29" s="2">
        <f>COUNTIF(Tableau1[[#All],[16/03/2020]],$A29)</f>
        <v>0</v>
      </c>
      <c r="EW29" s="2">
        <f>COUNTIF(Tableau1[[#All],[17/03/2020]],$A29)</f>
        <v>0</v>
      </c>
      <c r="EX29" s="2">
        <f>COUNTIF(Tableau1[[#All],[17/03/2020]],$A29)</f>
        <v>0</v>
      </c>
      <c r="EY29" s="2">
        <f>COUNTIF(Tableau1[[#All],[18/03/2020]],$A29)</f>
        <v>0</v>
      </c>
      <c r="EZ29" s="2">
        <f>COUNTIF(Tableau1[[#All],[18/03/2020]],$A29)</f>
        <v>0</v>
      </c>
      <c r="FA29" s="2">
        <f>COUNTIF(Tableau1[[#All],[19/03/2020]],$A29)</f>
        <v>0</v>
      </c>
      <c r="FB29" s="2">
        <f>COUNTIF(Tableau1[[#All],[19/03/2020]],$A29)</f>
        <v>0</v>
      </c>
      <c r="FC29" s="2">
        <f>COUNTIF(Tableau1[[#All],[20/03/2020]],$A29)</f>
        <v>0</v>
      </c>
      <c r="FD29" s="2">
        <f>COUNTIF(Tableau1[[#All],[20/03/2020]],$A29)</f>
        <v>0</v>
      </c>
      <c r="FE29" s="2">
        <f>COUNTIF(Tableau1[[#All],[21/03/2020]],$A29)</f>
        <v>0</v>
      </c>
      <c r="FF29" s="2">
        <f>COUNTIF(Tableau1[[#All],[21/03/2020]],$A29)</f>
        <v>0</v>
      </c>
      <c r="FG29" s="2">
        <f>COUNTIF(Tableau1[[#All],[22/03/2020]],$A29)</f>
        <v>0</v>
      </c>
      <c r="FH29" s="2">
        <f>COUNTIF(Tableau1[[#All],[22/03/2020]],$A29)</f>
        <v>0</v>
      </c>
      <c r="FI29" s="2">
        <f>COUNTIF(Tableau1[[#All],[23/03/2020]],$A29)</f>
        <v>0</v>
      </c>
      <c r="FJ29" s="2">
        <f>COUNTIF(Tableau1[[#All],[23/03/2020]],$A29)</f>
        <v>0</v>
      </c>
      <c r="FK29" s="2">
        <f>COUNTIF(Tableau1[[#All],[24/03/2020]],$A29)</f>
        <v>0</v>
      </c>
      <c r="FL29" s="2">
        <f>COUNTIF(Tableau1[[#All],[24/03/2020]],$A29)</f>
        <v>0</v>
      </c>
      <c r="FM29" s="2">
        <f>COUNTIF(Tableau1[[#All],[25/03/2020]],$A29)</f>
        <v>0</v>
      </c>
      <c r="FN29" s="2">
        <f>COUNTIF(Tableau1[[#All],[25/03/2020]],$A29)</f>
        <v>0</v>
      </c>
      <c r="FO29" s="2">
        <f>COUNTIF(Tableau1[[#All],[26/03/2020]],$A29)</f>
        <v>0</v>
      </c>
      <c r="FP29" s="2">
        <f>COUNTIF(Tableau1[[#All],[26/03/2020]],$A29)</f>
        <v>0</v>
      </c>
      <c r="FQ29" s="2">
        <f>COUNTIF(Tableau1[[#All],[27/03/2020]],$A29)</f>
        <v>0</v>
      </c>
      <c r="FR29" s="2">
        <f>COUNTIF(Tableau1[[#All],[27/03/2020]],$A29)</f>
        <v>0</v>
      </c>
      <c r="FS29" s="2">
        <f>COUNTIF(Tableau1[[#All],[28/03/2020]],$A29)</f>
        <v>0</v>
      </c>
      <c r="FT29" s="2">
        <f>COUNTIF(Tableau1[[#All],[28/03/2020]],$A29)</f>
        <v>0</v>
      </c>
      <c r="FU29" s="2">
        <f>COUNTIF(Tableau1[[#All],[29/03/2020]],$A29)</f>
        <v>0</v>
      </c>
      <c r="FV29" s="2">
        <f>COUNTIF(Tableau1[[#All],[29/03/2020]],$A29)</f>
        <v>0</v>
      </c>
      <c r="FW29" s="2">
        <f>COUNTIF(Tableau1[[#All],[30/03/2020]],$A29)</f>
        <v>0</v>
      </c>
      <c r="FX29" s="2">
        <f>COUNTIF(Tableau1[[#All],[30/03/2020]],$A29)</f>
        <v>0</v>
      </c>
      <c r="FY29" s="2">
        <f>COUNTIF(Tableau1[[#All],[31/03/2020]],$A29)</f>
        <v>0</v>
      </c>
      <c r="FZ29" s="2">
        <f>COUNTIF(Tableau1[[#All],[31/03/2020]],$A29)</f>
        <v>0</v>
      </c>
      <c r="GA29" s="2">
        <f>COUNTIF(Tableau1[[#All],[01/04/2020]],$A29)</f>
        <v>0</v>
      </c>
      <c r="GB29" s="2">
        <f>COUNTIF(Tableau1[[#All],[01/04/2020]],$A29)</f>
        <v>0</v>
      </c>
      <c r="GC29" s="2">
        <f>COUNTIF(Tableau1[[#All],[02/04/2020]],$A29)</f>
        <v>0</v>
      </c>
      <c r="GD29" s="2">
        <f>COUNTIF(Tableau1[[#All],[02/04/2020]],$A29)</f>
        <v>0</v>
      </c>
      <c r="GE29" s="2">
        <f>COUNTIF(Tableau1[[#All],[03/04/2020]],$A29)</f>
        <v>0</v>
      </c>
      <c r="GF29" s="2">
        <f>COUNTIF(Tableau1[[#All],[03/04/2020]],$A29)</f>
        <v>0</v>
      </c>
      <c r="GG29" s="2">
        <f>COUNTIF(Tableau1[[#All],[04/04/2020]],$A29)</f>
        <v>0</v>
      </c>
      <c r="GH29" s="2">
        <f>COUNTIF(Tableau1[[#All],[04/04/2020]],$A29)</f>
        <v>0</v>
      </c>
      <c r="GI29" s="2">
        <f>COUNTIF(Tableau1[[#All],[05/04/2020]],$A29)</f>
        <v>0</v>
      </c>
      <c r="GJ29" s="2">
        <f>COUNTIF(Tableau1[[#All],[05/04/2020]],$A29)</f>
        <v>0</v>
      </c>
      <c r="GK29" s="2">
        <f>COUNTIF(Tableau1[[#All],[06/04/2020]],$A29)</f>
        <v>0</v>
      </c>
      <c r="GL29" s="2">
        <f>COUNTIF(Tableau1[[#All],[06/04/2020]],$A29)</f>
        <v>0</v>
      </c>
      <c r="GM29" s="2">
        <f>COUNTIF(Tableau1[[#All],[07/04/2020]],$A29)</f>
        <v>0</v>
      </c>
      <c r="GN29" s="2">
        <f>COUNTIF(Tableau1[[#All],[07/04/2020]],$A29)</f>
        <v>0</v>
      </c>
      <c r="GO29" s="2">
        <f>COUNTIF(Tableau1[[#All],[08/04/2020]],$A29)</f>
        <v>0</v>
      </c>
      <c r="GP29" s="2">
        <f>COUNTIF(Tableau1[[#All],[08/04/2020]],$A29)</f>
        <v>0</v>
      </c>
      <c r="GQ29" s="2">
        <f>COUNTIF(Tableau1[[#All],[09/04/2020]],$A29)</f>
        <v>0</v>
      </c>
      <c r="GR29" s="2">
        <f>COUNTIF(Tableau1[[#All],[09/04/2020]],$A29)</f>
        <v>0</v>
      </c>
      <c r="GS29" s="2">
        <f>COUNTIF(Tableau1[[#All],[10/04/2020]],$A29)</f>
        <v>0</v>
      </c>
      <c r="GT29" s="2">
        <f>COUNTIF(Tableau1[[#All],[10/04/2020]],$A29)</f>
        <v>0</v>
      </c>
      <c r="GU29" s="2">
        <f>COUNTIF(Tableau1[[#All],[11/04/2020]],$A29)</f>
        <v>0</v>
      </c>
      <c r="GV29" s="2">
        <f>COUNTIF(Tableau1[[#All],[11/04/2020]],$A29)</f>
        <v>0</v>
      </c>
      <c r="GW29" s="2">
        <f>COUNTIF(Tableau1[[#All],[12/04/2020]],$A29)</f>
        <v>0</v>
      </c>
      <c r="GX29" s="2">
        <f>COUNTIF(Tableau1[[#All],[12/04/2020]],$A29)</f>
        <v>0</v>
      </c>
      <c r="GY29" s="2">
        <f>COUNTIF(Tableau1[[#All],[13/04/2020]],$A29)</f>
        <v>0</v>
      </c>
      <c r="GZ29" s="2">
        <f>COUNTIF(Tableau1[[#All],[13/04/2020]],$A29)</f>
        <v>0</v>
      </c>
      <c r="HA29" s="2">
        <f>COUNTIF(Tableau1[[#All],[14/04/2020]],$A29)</f>
        <v>0</v>
      </c>
      <c r="HB29" s="2">
        <f>COUNTIF(Tableau1[[#All],[14/04/2020]],$A29)</f>
        <v>0</v>
      </c>
      <c r="HC29" s="2">
        <f>COUNTIF(Tableau1[[#All],[15/04/2020]],$A29)</f>
        <v>0</v>
      </c>
      <c r="HD29" s="2">
        <f>COUNTIF(Tableau1[[#All],[15/04/2020]],$A29)</f>
        <v>0</v>
      </c>
      <c r="HE29" s="2">
        <f>COUNTIF(Tableau1[[#All],[16/04/2020]],$A29)</f>
        <v>0</v>
      </c>
      <c r="HF29" s="2">
        <f>COUNTIF(Tableau1[[#All],[16/04/2020]],$A29)</f>
        <v>0</v>
      </c>
      <c r="HG29" s="2">
        <f>COUNTIF(Tableau1[[#All],[17/04/2020]],$A29)</f>
        <v>0</v>
      </c>
      <c r="HH29" s="2">
        <f>COUNTIF(Tableau1[[#All],[17/04/2020]],$A29)</f>
        <v>0</v>
      </c>
      <c r="HI29" s="2">
        <f>COUNTIF(Tableau1[[#All],[18/04/2020]],$A29)</f>
        <v>0</v>
      </c>
      <c r="HJ29" s="2">
        <f>COUNTIF(Tableau1[[#All],[18/04/2020]],$A29)</f>
        <v>0</v>
      </c>
      <c r="HK29" s="2">
        <f>COUNTIF(Tableau1[[#All],[19/04/2020]],$A29)</f>
        <v>0</v>
      </c>
      <c r="HL29" s="2">
        <f>COUNTIF(Tableau1[[#All],[19/04/2020]],$A29)</f>
        <v>0</v>
      </c>
      <c r="HM29" s="2">
        <f>COUNTIF(Tableau1[[#All],[20/04/2020]],$A29)</f>
        <v>0</v>
      </c>
      <c r="HN29" s="2">
        <f>COUNTIF(Tableau1[[#All],[20/04/2020]],$A29)</f>
        <v>0</v>
      </c>
      <c r="HO29" s="2">
        <f>COUNTIF(Tableau1[[#All],[21/04/2020]],$A29)</f>
        <v>0</v>
      </c>
      <c r="HP29" s="2">
        <f>COUNTIF(Tableau1[[#All],[21/04/2020]],$A29)</f>
        <v>0</v>
      </c>
      <c r="HQ29" s="2">
        <f>COUNTIF(Tableau1[[#All],[22/04/2020]],$A29)</f>
        <v>0</v>
      </c>
      <c r="HR29" s="2">
        <f>COUNTIF(Tableau1[[#All],[22/04/2020]],$A29)</f>
        <v>0</v>
      </c>
      <c r="HS29" s="2">
        <f>COUNTIF(Tableau1[[#All],[23/04/2020]],$A29)</f>
        <v>0</v>
      </c>
      <c r="HT29" s="2">
        <f>COUNTIF(Tableau1[[#All],[23/04/2020]],$A29)</f>
        <v>0</v>
      </c>
      <c r="HU29" s="2">
        <f>COUNTIF(Tableau1[[#All],[24/04/2020]],$A29)</f>
        <v>0</v>
      </c>
      <c r="HV29" s="2">
        <f>COUNTIF(Tableau1[[#All],[24/04/2020]],$A29)</f>
        <v>0</v>
      </c>
      <c r="HW29" s="2">
        <f>COUNTIF(Tableau1[[#All],[25/04/2020]],$A29)</f>
        <v>0</v>
      </c>
      <c r="HX29" s="2">
        <f>COUNTIF(Tableau1[[#All],[25/04/2020]],$A29)</f>
        <v>0</v>
      </c>
      <c r="HY29" s="2">
        <f>COUNTIF(Tableau1[[#All],[26/04/2020]],$A29)</f>
        <v>0</v>
      </c>
      <c r="HZ29" s="2">
        <f>COUNTIF(Tableau1[[#All],[26/04/2020]],$A29)</f>
        <v>0</v>
      </c>
      <c r="IA29" s="2">
        <f>COUNTIF(Tableau1[[#All],[27/04/2020]],$A29)</f>
        <v>0</v>
      </c>
      <c r="IB29" s="2">
        <f>COUNTIF(Tableau1[[#All],[27/04/2020]],$A29)</f>
        <v>0</v>
      </c>
      <c r="IC29" s="2">
        <f>COUNTIF(Tableau1[[#All],[28/04/2020]],$A29)</f>
        <v>0</v>
      </c>
      <c r="ID29" s="2">
        <f>COUNTIF(Tableau1[[#All],[28/04/2020]],$A29)</f>
        <v>0</v>
      </c>
      <c r="IE29" s="2">
        <f>COUNTIF(Tableau1[[#All],[29/04/2020]],$A29)</f>
        <v>0</v>
      </c>
      <c r="IF29" s="2">
        <f>COUNTIF(Tableau1[[#All],[29/04/2020]],$A29)</f>
        <v>0</v>
      </c>
      <c r="IG29" s="2">
        <f>COUNTIF(Tableau1[[#All],[30/04/2020]],$A29)</f>
        <v>0</v>
      </c>
      <c r="IH29" s="2">
        <f>COUNTIF(Tableau1[[#All],[30/04/2020]],$A29)</f>
        <v>0</v>
      </c>
      <c r="II29" s="2">
        <f>COUNTIF(Tableau1[[#All],[01/05/2020]],$A29)</f>
        <v>0</v>
      </c>
      <c r="IJ29" s="2">
        <f>COUNTIF(Tableau1[[#All],[01/05/2020]],$A29)</f>
        <v>0</v>
      </c>
      <c r="IK29" s="2">
        <f>COUNTIF(Tableau1[[#All],[02/05/2020]],$A29)</f>
        <v>0</v>
      </c>
      <c r="IL29" s="2">
        <f>COUNTIF(Tableau1[[#All],[02/05/2020]],$A29)</f>
        <v>0</v>
      </c>
      <c r="IM29" s="2">
        <f>COUNTIF(Tableau1[[#All],[03/05/2020]],$A29)</f>
        <v>0</v>
      </c>
      <c r="IN29" s="2">
        <f>COUNTIF(Tableau1[[#All],[03/05/2020]],$A29)</f>
        <v>0</v>
      </c>
      <c r="IO29" s="2">
        <f>COUNTIF(Tableau1[[#All],[04/05/2020]],$A29)</f>
        <v>0</v>
      </c>
      <c r="IP29" s="2">
        <f>COUNTIF(Tableau1[[#All],[04/05/2020]],$A29)</f>
        <v>0</v>
      </c>
      <c r="IQ29" s="2">
        <f>COUNTIF(Tableau1[[#All],[05/05/2020]],$A29)</f>
        <v>0</v>
      </c>
      <c r="IR29" s="2">
        <f>COUNTIF(Tableau1[[#All],[05/05/2020]],$A29)</f>
        <v>0</v>
      </c>
      <c r="IS29" s="2">
        <f>COUNTIF(Tableau1[[#All],[06/05/2020]],$A29)</f>
        <v>0</v>
      </c>
      <c r="IT29" s="2">
        <f>COUNTIF(Tableau1[[#All],[06/05/2020]],$A29)</f>
        <v>0</v>
      </c>
      <c r="IU29" s="2">
        <f>COUNTIF(Tableau1[[#All],[07/05/2020]],$A29)</f>
        <v>0</v>
      </c>
      <c r="IV29" s="2">
        <f>COUNTIF(Tableau1[[#All],[07/05/2020]],$A29)</f>
        <v>0</v>
      </c>
      <c r="IW29" s="2">
        <f>COUNTIF(Tableau1[[#All],[08/05/2020]],$A29)</f>
        <v>0</v>
      </c>
      <c r="IX29" s="2">
        <f>COUNTIF(Tableau1[[#All],[08/05/2020]],$A29)</f>
        <v>0</v>
      </c>
      <c r="IY29" s="2">
        <f>COUNTIF(Tableau1[[#All],[09/05/2020]],$A29)</f>
        <v>0</v>
      </c>
      <c r="IZ29" s="2">
        <f>COUNTIF(Tableau1[[#All],[09/05/2020]],$A29)</f>
        <v>0</v>
      </c>
      <c r="JA29" s="2">
        <f>COUNTIF(Tableau1[[#All],[10/05/2020]],$A29)</f>
        <v>0</v>
      </c>
      <c r="JB29" s="2">
        <f>COUNTIF(Tableau1[[#All],[10/05/2020]],$A29)</f>
        <v>0</v>
      </c>
      <c r="JC29" s="2">
        <f>COUNTIF(Tableau1[[#All],[11/05/2020]],$A29)</f>
        <v>0</v>
      </c>
      <c r="JD29" s="2">
        <f>COUNTIF(Tableau1[[#All],[11/05/2020]],$A29)</f>
        <v>0</v>
      </c>
      <c r="JE29" s="2">
        <f>COUNTIF(Tableau1[[#All],[12/05/2020]],$A29)</f>
        <v>0</v>
      </c>
      <c r="JF29" s="2">
        <f>COUNTIF(Tableau1[[#All],[12/05/2020]],$A29)</f>
        <v>0</v>
      </c>
      <c r="JG29" s="2">
        <f>COUNTIF(Tableau1[[#All],[13/05/2020]],$A29)</f>
        <v>0</v>
      </c>
      <c r="JH29" s="2">
        <f>COUNTIF(Tableau1[[#All],[13/05/2020]],$A29)</f>
        <v>0</v>
      </c>
      <c r="JI29" s="2">
        <f>COUNTIF(Tableau1[[#All],[14/05/2020]],$A29)</f>
        <v>0</v>
      </c>
      <c r="JJ29" s="2">
        <f>COUNTIF(Tableau1[[#All],[14/05/2020]],$A29)</f>
        <v>0</v>
      </c>
      <c r="JK29" s="2">
        <f>COUNTIF(Tableau1[[#All],[15/05/2020]],$A29)</f>
        <v>0</v>
      </c>
      <c r="JL29" s="2">
        <f>COUNTIF(Tableau1[[#All],[15/05/2020]],$A29)</f>
        <v>0</v>
      </c>
      <c r="JM29" s="2">
        <f>COUNTIF(Tableau1[[#All],[16/05/2020]],$A29)</f>
        <v>0</v>
      </c>
      <c r="JN29" s="2">
        <f>COUNTIF(Tableau1[[#All],[16/05/2020]],$A29)</f>
        <v>0</v>
      </c>
      <c r="JO29" s="2">
        <f>COUNTIF(Tableau1[[#All],[17/05/2020]],$A29)</f>
        <v>0</v>
      </c>
      <c r="JP29" s="2">
        <f>COUNTIF(Tableau1[[#All],[17/05/2020]],$A29)</f>
        <v>0</v>
      </c>
      <c r="JQ29" s="2">
        <f>COUNTIF(Tableau1[[#All],[18/05/2020]],$A29)</f>
        <v>0</v>
      </c>
      <c r="JR29" s="2">
        <f>COUNTIF(Tableau1[[#All],[18/05/2020]],$A29)</f>
        <v>0</v>
      </c>
      <c r="JS29" s="2">
        <f>COUNTIF(Tableau1[[#All],[19/05/2020]],$A29)</f>
        <v>0</v>
      </c>
      <c r="JT29" s="2">
        <f>COUNTIF(Tableau1[[#All],[19/05/2020]],$A29)</f>
        <v>0</v>
      </c>
      <c r="JU29" s="2">
        <f>COUNTIF(Tableau1[[#All],[20/05/2020]],$A29)</f>
        <v>0</v>
      </c>
      <c r="JV29" s="2">
        <f>COUNTIF(Tableau1[[#All],[20/05/2020]],$A29)</f>
        <v>0</v>
      </c>
      <c r="JW29" s="2">
        <f>COUNTIF(Tableau1[[#All],[21/05/2020]],$A29)</f>
        <v>0</v>
      </c>
      <c r="JX29" s="2">
        <f>COUNTIF(Tableau1[[#All],[21/05/2020]],$A29)</f>
        <v>0</v>
      </c>
      <c r="JY29" s="2">
        <f>COUNTIF(Tableau1[[#All],[22/05/2020]],$A29)</f>
        <v>0</v>
      </c>
      <c r="JZ29" s="2">
        <f>COUNTIF(Tableau1[[#All],[22/05/2020]],$A29)</f>
        <v>0</v>
      </c>
      <c r="KA29" s="2">
        <f>COUNTIF(Tableau1[[#All],[23/05/2020]],$A29)</f>
        <v>0</v>
      </c>
      <c r="KB29" s="2">
        <f>COUNTIF(Tableau1[[#All],[23/05/2020]],$A29)</f>
        <v>0</v>
      </c>
      <c r="KC29" s="2">
        <f>COUNTIF(Tableau1[[#All],[24/05/2020]],$A29)</f>
        <v>0</v>
      </c>
      <c r="KD29" s="2">
        <f>COUNTIF(Tableau1[[#All],[24/05/2020]],$A29)</f>
        <v>0</v>
      </c>
      <c r="KE29" s="2">
        <f>COUNTIF(Tableau1[[#All],[25/05/2020]],$A29)</f>
        <v>0</v>
      </c>
      <c r="KF29" s="2">
        <f>COUNTIF(Tableau1[[#All],[25/05/2020]],$A29)</f>
        <v>0</v>
      </c>
      <c r="KG29" s="2">
        <f>COUNTIF(Tableau1[[#All],[26/05/2020]],$A29)</f>
        <v>0</v>
      </c>
      <c r="KH29" s="2">
        <f>COUNTIF(Tableau1[[#All],[26/05/2020]],$A29)</f>
        <v>0</v>
      </c>
      <c r="KI29" s="2">
        <f>COUNTIF(Tableau1[[#All],[27/05/2020]],$A29)</f>
        <v>0</v>
      </c>
      <c r="KJ29" s="2">
        <f>COUNTIF(Tableau1[[#All],[27/05/2020]],$A29)</f>
        <v>0</v>
      </c>
      <c r="KK29" s="2">
        <f>COUNTIF(Tableau1[[#All],[28/05/2020]],$A29)</f>
        <v>0</v>
      </c>
      <c r="KL29" s="2">
        <f>COUNTIF(Tableau1[[#All],[28/05/2020]],$A29)</f>
        <v>0</v>
      </c>
      <c r="KM29" s="2">
        <f>COUNTIF(Tableau1[[#All],[29/05/2020]],$A29)</f>
        <v>0</v>
      </c>
      <c r="KN29" s="2">
        <f>COUNTIF(Tableau1[[#All],[29/05/2020]],$A29)</f>
        <v>0</v>
      </c>
      <c r="KO29" s="2">
        <f>COUNTIF(Tableau1[[#All],[30/05/2020]],$A29)</f>
        <v>0</v>
      </c>
      <c r="KP29" s="2">
        <f>COUNTIF(Tableau1[[#All],[30/05/2020]],$A29)</f>
        <v>0</v>
      </c>
      <c r="KQ29" s="2">
        <f>COUNTIF(Tableau1[[#All],[31/05/2020]],$A29)</f>
        <v>0</v>
      </c>
      <c r="KR29" s="2">
        <f>COUNTIF(Tableau1[[#All],[31/05/2020]],$A29)</f>
        <v>0</v>
      </c>
      <c r="KS29" s="2">
        <f>COUNTIF(Tableau1[[#All],[01/06/2020]],$A29)</f>
        <v>0</v>
      </c>
      <c r="KT29" s="2">
        <f>COUNTIF(Tableau1[[#All],[01/06/2020]],$A29)</f>
        <v>0</v>
      </c>
      <c r="KU29" s="2">
        <f>COUNTIF(Tableau1[[#All],[02/06/2020]],$A29)</f>
        <v>0</v>
      </c>
      <c r="KV29" s="2">
        <f>COUNTIF(Tableau1[[#All],[02/06/2020]],$A29)</f>
        <v>0</v>
      </c>
      <c r="KW29" s="2">
        <f>COUNTIF(Tableau1[[#All],[03/06/2020]],$A29)</f>
        <v>0</v>
      </c>
      <c r="KX29" s="2">
        <f>COUNTIF(Tableau1[[#All],[03/06/2020]],$A29)</f>
        <v>0</v>
      </c>
      <c r="KY29" s="2">
        <f>COUNTIF(Tableau1[[#All],[04/06/2020]],$A29)</f>
        <v>0</v>
      </c>
      <c r="KZ29" s="2">
        <f>COUNTIF(Tableau1[[#All],[04/06/2020]],$A29)</f>
        <v>0</v>
      </c>
      <c r="LA29" s="2">
        <f>COUNTIF(Tableau1[[#All],[05/06/2020]],$A29)</f>
        <v>0</v>
      </c>
      <c r="LB29" s="2">
        <f>COUNTIF(Tableau1[[#All],[05/06/2020]],$A29)</f>
        <v>0</v>
      </c>
      <c r="LC29" s="2">
        <f>COUNTIF(Tableau1[[#All],[06/06/2020]],$A29)</f>
        <v>0</v>
      </c>
      <c r="LD29" s="2">
        <f>COUNTIF(Tableau1[[#All],[06/06/2020]],$A29)</f>
        <v>0</v>
      </c>
      <c r="LE29" s="2">
        <f>COUNTIF(Tableau1[[#All],[07/06/2020]],$A29)</f>
        <v>0</v>
      </c>
      <c r="LF29" s="2">
        <f>COUNTIF(Tableau1[[#All],[07/06/2020]],$A29)</f>
        <v>0</v>
      </c>
      <c r="LG29" s="2">
        <f>COUNTIF(Tableau1[[#All],[08/06/2020]],$A29)</f>
        <v>0</v>
      </c>
      <c r="LH29" s="2">
        <f>COUNTIF(Tableau1[[#All],[08/06/2020]],$A29)</f>
        <v>0</v>
      </c>
      <c r="LI29" s="2">
        <f>COUNTIF(Tableau1[[#All],[09/06/2020]],$A29)</f>
        <v>0</v>
      </c>
      <c r="LJ29" s="2">
        <f>COUNTIF(Tableau1[[#All],[09/06/2020]],$A29)</f>
        <v>0</v>
      </c>
      <c r="LK29" s="2">
        <f>COUNTIF(Tableau1[[#All],[10/06/2020]],$A29)</f>
        <v>0</v>
      </c>
      <c r="LL29" s="2">
        <f>COUNTIF(Tableau1[[#All],[10/06/2020]],$A29)</f>
        <v>0</v>
      </c>
      <c r="LM29" s="2">
        <f>COUNTIF(Tableau1[[#All],[11/06/2020]],$A29)</f>
        <v>0</v>
      </c>
      <c r="LN29" s="2">
        <f>COUNTIF(Tableau1[[#All],[11/06/2020]],$A29)</f>
        <v>0</v>
      </c>
      <c r="LO29" s="2">
        <f>COUNTIF(Tableau1[[#All],[12/06/2020]],$A29)</f>
        <v>0</v>
      </c>
      <c r="LP29" s="2">
        <f>COUNTIF(Tableau1[[#All],[12/06/2020]],$A29)</f>
        <v>0</v>
      </c>
      <c r="LQ29" s="2">
        <f>COUNTIF(Tableau1[[#All],[13/06/2020]],$A29)</f>
        <v>0</v>
      </c>
      <c r="LR29" s="2">
        <f>COUNTIF(Tableau1[[#All],[13/06/2020]],$A29)</f>
        <v>0</v>
      </c>
      <c r="LS29" s="2">
        <f>COUNTIF(Tableau1[[#All],[14/06/2020]],$A29)</f>
        <v>0</v>
      </c>
      <c r="LT29" s="2">
        <f>COUNTIF(Tableau1[[#All],[14/06/2020]],$A29)</f>
        <v>0</v>
      </c>
      <c r="LU29" s="2">
        <f>COUNTIF(Tableau1[[#All],[15/06/2020]],$A29)</f>
        <v>0</v>
      </c>
      <c r="LV29" s="2">
        <f>COUNTIF(Tableau1[[#All],[15/06/2020]],$A29)</f>
        <v>0</v>
      </c>
      <c r="LW29" s="2">
        <f>COUNTIF(Tableau1[[#All],[16/06/2020]],$A29)</f>
        <v>0</v>
      </c>
      <c r="LX29" s="2">
        <f>COUNTIF(Tableau1[[#All],[16/06/2020]],$A29)</f>
        <v>0</v>
      </c>
      <c r="LY29" s="2">
        <f>COUNTIF(Tableau1[[#All],[17/06/2020]],$A29)</f>
        <v>0</v>
      </c>
      <c r="LZ29" s="2">
        <f>COUNTIF(Tableau1[[#All],[17/06/2020]],$A29)</f>
        <v>0</v>
      </c>
      <c r="MA29" s="2">
        <f>COUNTIF(Tableau1[[#All],[18/06/2020]],$A29)</f>
        <v>0</v>
      </c>
      <c r="MB29" s="2">
        <f>COUNTIF(Tableau1[[#All],[18/06/2020]],$A29)</f>
        <v>0</v>
      </c>
      <c r="MC29" s="2">
        <f>COUNTIF(Tableau1[[#All],[19/06/2020]],$A29)</f>
        <v>0</v>
      </c>
      <c r="MD29" s="2">
        <f>COUNTIF(Tableau1[[#All],[19/06/2020]],$A29)</f>
        <v>0</v>
      </c>
      <c r="ME29" s="2">
        <f>COUNTIF(Tableau1[[#All],[20/06/2020]],$A29)</f>
        <v>0</v>
      </c>
      <c r="MF29" s="2">
        <f>COUNTIF(Tableau1[[#All],[20/06/2020]],$A29)</f>
        <v>0</v>
      </c>
      <c r="MG29" s="2">
        <f>COUNTIF(Tableau1[[#All],[21/06/2020]],$A29)</f>
        <v>0</v>
      </c>
      <c r="MH29" s="2">
        <f>COUNTIF(Tableau1[[#All],[21/06/2020]],$A29)</f>
        <v>0</v>
      </c>
      <c r="MI29" s="2">
        <f>COUNTIF(Tableau1[[#All],[22/06/2020]],$A29)</f>
        <v>0</v>
      </c>
      <c r="MJ29" s="2">
        <f>COUNTIF(Tableau1[[#All],[22/06/2020]],$A29)</f>
        <v>0</v>
      </c>
      <c r="MK29" s="2">
        <f>COUNTIF(Tableau1[[#All],[23/06/2020]],$A29)</f>
        <v>0</v>
      </c>
      <c r="ML29" s="2">
        <f>COUNTIF(Tableau1[[#All],[23/06/2020]],$A29)</f>
        <v>0</v>
      </c>
      <c r="MM29" s="2">
        <f>COUNTIF(Tableau1[[#All],[24/06/2020]],$A29)</f>
        <v>0</v>
      </c>
      <c r="MN29" s="2">
        <f>COUNTIF(Tableau1[[#All],[24/06/2020]],$A29)</f>
        <v>0</v>
      </c>
      <c r="MO29" s="2">
        <f>COUNTIF(Tableau1[[#All],[25/06/2020]],$A29)</f>
        <v>0</v>
      </c>
      <c r="MP29" s="2">
        <f>COUNTIF(Tableau1[[#All],[25/06/2020]],$A29)</f>
        <v>0</v>
      </c>
      <c r="MQ29" s="2">
        <f>COUNTIF(Tableau1[[#All],[26/06/2020]],$A29)</f>
        <v>0</v>
      </c>
      <c r="MR29" s="2">
        <f>COUNTIF(Tableau1[[#All],[26/06/2020]],$A29)</f>
        <v>0</v>
      </c>
      <c r="MS29" s="2">
        <f>COUNTIF(Tableau1[[#All],[27/06/2020]],$A29)</f>
        <v>0</v>
      </c>
      <c r="MT29" s="2">
        <f>COUNTIF(Tableau1[[#All],[27/06/2020]],$A29)</f>
        <v>0</v>
      </c>
      <c r="MU29" s="2">
        <f>COUNTIF(Tableau1[[#All],[28/06/2020]],$A29)</f>
        <v>0</v>
      </c>
      <c r="MV29" s="2">
        <f>COUNTIF(Tableau1[[#All],[28/06/2020]],$A29)</f>
        <v>0</v>
      </c>
      <c r="MW29" s="2">
        <f>COUNTIF(Tableau1[[#All],[29/06/2020]],$A29)</f>
        <v>0</v>
      </c>
      <c r="MX29" s="2">
        <f>COUNTIF(Tableau1[[#All],[29/06/2020]],$A29)</f>
        <v>0</v>
      </c>
      <c r="MY29" s="2">
        <f>COUNTIF(Tableau1[[#All],[30/06/2020]],$A29)</f>
        <v>0</v>
      </c>
      <c r="MZ29" s="2">
        <f>COUNTIF(Tableau1[[#All],[30/06/2020]],$A29)</f>
        <v>0</v>
      </c>
      <c r="NA29" s="2">
        <f>COUNTIF(Tableau1[[#All],[01/07/2020]],$A29)</f>
        <v>0</v>
      </c>
      <c r="NB29" s="2">
        <f>COUNTIF(Tableau1[[#All],[01/07/2020]],$A29)</f>
        <v>0</v>
      </c>
      <c r="NC29" s="2">
        <f>COUNTIF(Tableau1[[#All],[02/07/2020]],$A29)</f>
        <v>0</v>
      </c>
    </row>
    <row r="30" spans="1:367" hidden="1" x14ac:dyDescent="0.25">
      <c r="A30" s="3" t="s">
        <v>448</v>
      </c>
      <c r="B30" s="3">
        <f>COUNTIF(Tableau1[[#All],[01/01/2020]],$A30)</f>
        <v>0</v>
      </c>
      <c r="C30" s="3">
        <f>COUNTIF(Tableau1[[#All],[02/01/2020]],$A30)</f>
        <v>2</v>
      </c>
      <c r="D30" s="3">
        <f>COUNTIF(Tableau1[[#All],[02/01/2020]],$A30)</f>
        <v>2</v>
      </c>
      <c r="E30" s="3">
        <f>COUNTIF(Tableau1[[#All],[03/01/2020]],$A30)</f>
        <v>0</v>
      </c>
      <c r="F30" s="3">
        <f>COUNTIF(Tableau1[[#All],[03/01/2020]],$A30)</f>
        <v>0</v>
      </c>
      <c r="G30" s="3">
        <f>COUNTIF(Tableau1[[#All],[04/01/2020]],$A30)</f>
        <v>0</v>
      </c>
      <c r="H30" s="3">
        <f>COUNTIF(Tableau1[[#All],[04/01/2020]],$A30)</f>
        <v>0</v>
      </c>
      <c r="I30" s="3">
        <f>COUNTIF(Tableau1[[#All],[05/01/2020]],$A30)</f>
        <v>0</v>
      </c>
      <c r="J30" s="3">
        <f>COUNTIF(Tableau1[[#All],[05/01/2020]],$A30)</f>
        <v>0</v>
      </c>
      <c r="K30" s="3">
        <f>COUNTIF(Tableau1[[#All],[06/01/2020]],$A30)</f>
        <v>3</v>
      </c>
      <c r="L30" s="3">
        <f>COUNTIF(Tableau1[[#All],[06/01/2020]],$A30)</f>
        <v>3</v>
      </c>
      <c r="M30" s="3">
        <f>COUNTIF(Tableau1[[#All],[07/01/2020]],$A30)</f>
        <v>2</v>
      </c>
      <c r="N30" s="3">
        <f>COUNTIF(Tableau1[[#All],[07/01/2020]],$A30)</f>
        <v>2</v>
      </c>
      <c r="O30" s="3">
        <f>COUNTIF(Tableau1[[#All],[08/01/2020]],$A30)</f>
        <v>1</v>
      </c>
      <c r="P30" s="3">
        <f>COUNTIF(Tableau1[[#All],[08/01/2020]],$A30)</f>
        <v>1</v>
      </c>
      <c r="Q30" s="3">
        <f>COUNTIF(Tableau1[[#All],[09/01/2020]],$A30)</f>
        <v>2</v>
      </c>
      <c r="R30" s="3">
        <f>COUNTIF(Tableau1[[#All],[09/01/2020]],$A30)</f>
        <v>2</v>
      </c>
      <c r="S30" s="3">
        <f>COUNTIF(Tableau1[[#All],[10/01/2020]],$A30)</f>
        <v>2</v>
      </c>
      <c r="T30" s="3">
        <f>COUNTIF(Tableau1[[#All],[10/01/2020]],$A30)</f>
        <v>2</v>
      </c>
      <c r="U30" s="3">
        <f>COUNTIF(Tableau1[[#All],[11/01/2020]],$A30)</f>
        <v>0</v>
      </c>
      <c r="V30" s="3">
        <f>COUNTIF(Tableau1[[#All],[11/01/2020]],$A30)</f>
        <v>0</v>
      </c>
      <c r="W30" s="3">
        <f>COUNTIF(Tableau1[[#All],[12/01/2020]],$A30)</f>
        <v>0</v>
      </c>
      <c r="X30" s="3">
        <f>COUNTIF(Tableau1[[#All],[12/01/2020]],$A30)</f>
        <v>0</v>
      </c>
      <c r="Y30" s="3">
        <f>COUNTIF(Tableau1[[#All],[13/01/2020]],$A30)</f>
        <v>3</v>
      </c>
      <c r="Z30" s="3">
        <f>COUNTIF(Tableau1[[#All],[13/01/2020]],$A30)</f>
        <v>3</v>
      </c>
      <c r="AA30" s="3">
        <f>COUNTIF(Tableau1[[#All],[14/01/2020]],$A30)</f>
        <v>2</v>
      </c>
      <c r="AB30" s="3">
        <f>COUNTIF(Tableau1[[#All],[14/01/2020]],$A30)</f>
        <v>2</v>
      </c>
      <c r="AC30" s="3">
        <f>COUNTIF(Tableau1[[#All],[15/01/2020]],$A30)</f>
        <v>4</v>
      </c>
      <c r="AD30" s="3">
        <f>COUNTIF(Tableau1[[#All],[15/01/2020]],$A30)</f>
        <v>4</v>
      </c>
      <c r="AE30" s="3">
        <f>COUNTIF(Tableau1[[#All],[16/01/2020]],$A30)</f>
        <v>2</v>
      </c>
      <c r="AF30" s="3">
        <f>COUNTIF(Tableau1[[#All],[16/01/2020]],$A30)</f>
        <v>2</v>
      </c>
      <c r="AG30" s="3">
        <f>COUNTIF(Tableau1[[#All],[17/01/2020]],$A30)</f>
        <v>2</v>
      </c>
      <c r="AH30" s="3">
        <f>COUNTIF(Tableau1[[#All],[17/01/2020]],$A30)</f>
        <v>2</v>
      </c>
      <c r="AI30" s="3">
        <f>COUNTIF(Tableau1[[#All],[18/01/2020]],$A30)</f>
        <v>1</v>
      </c>
      <c r="AJ30" s="3">
        <f>COUNTIF(Tableau1[[#All],[18/01/2020]],$A30)</f>
        <v>1</v>
      </c>
      <c r="AK30" s="3">
        <f>COUNTIF(Tableau1[[#All],[19/01/2020]],$A30)</f>
        <v>0</v>
      </c>
      <c r="AL30" s="3">
        <f>COUNTIF(Tableau1[[#All],[19/01/2020]],$A30)</f>
        <v>0</v>
      </c>
      <c r="AM30" s="3">
        <f>COUNTIF(Tableau1[[#All],[20/01/2020]],$A30)</f>
        <v>2</v>
      </c>
      <c r="AN30" s="3">
        <f>COUNTIF(Tableau1[[#All],[20/01/2020]],$A30)</f>
        <v>2</v>
      </c>
      <c r="AO30" s="3">
        <f>COUNTIF(Tableau1[[#All],[21/01/2020]],$A30)</f>
        <v>2</v>
      </c>
      <c r="AP30" s="3">
        <f>COUNTIF(Tableau1[[#All],[21/01/2020]],$A30)</f>
        <v>2</v>
      </c>
      <c r="AQ30" s="3">
        <f>COUNTIF(Tableau1[[#All],[22/01/2020]],$A30)</f>
        <v>2</v>
      </c>
      <c r="AR30" s="3">
        <f>COUNTIF(Tableau1[[#All],[22/01/2020]],$A30)</f>
        <v>2</v>
      </c>
      <c r="AS30" s="3">
        <f>COUNTIF(Tableau1[[#All],[23/01/2020]],$A30)</f>
        <v>0</v>
      </c>
      <c r="AT30" s="3">
        <f>COUNTIF(Tableau1[[#All],[23/01/2020]],$A30)</f>
        <v>0</v>
      </c>
      <c r="AU30" s="3">
        <f>COUNTIF(Tableau1[[#All],[24/01/2020]],$A30)</f>
        <v>4</v>
      </c>
      <c r="AV30" s="3">
        <f>COUNTIF(Tableau1[[#All],[24/01/2020]],$A30)</f>
        <v>4</v>
      </c>
      <c r="AW30" s="3">
        <f>COUNTIF(Tableau1[[#All],[25/01/2020]],$A30)</f>
        <v>0</v>
      </c>
      <c r="AX30" s="3">
        <f>COUNTIF(Tableau1[[#All],[25/01/2020]],$A30)</f>
        <v>0</v>
      </c>
      <c r="AY30" s="3">
        <f>COUNTIF(Tableau1[[#All],[26/01/2020]],$A30)</f>
        <v>0</v>
      </c>
      <c r="AZ30" s="3">
        <f>COUNTIF(Tableau1[[#All],[26/01/2020]],$A30)</f>
        <v>0</v>
      </c>
      <c r="BA30" s="3">
        <f>COUNTIF(Tableau1[[#All],[27/01/2020]],$A30)</f>
        <v>1</v>
      </c>
      <c r="BB30" s="3">
        <f>COUNTIF(Tableau1[[#All],[27/01/2020]],$A30)</f>
        <v>1</v>
      </c>
      <c r="BC30" s="3">
        <f>COUNTIF(Tableau1[[#All],[28/01/2020]],$A30)</f>
        <v>2</v>
      </c>
      <c r="BD30" s="3">
        <f>COUNTIF(Tableau1[[#All],[28/01/2020]],$A30)</f>
        <v>2</v>
      </c>
      <c r="BE30" s="3">
        <f>COUNTIF(Tableau1[[#All],[29/01/2020]],$A30)</f>
        <v>1</v>
      </c>
      <c r="BF30" s="3">
        <f>COUNTIF(Tableau1[[#All],[29/01/2020]],$A30)</f>
        <v>1</v>
      </c>
      <c r="BG30" s="3">
        <f>COUNTIF(Tableau1[[#All],[30/01/2020]],$A30)</f>
        <v>2</v>
      </c>
      <c r="BH30" s="3">
        <f>COUNTIF(Tableau1[[#All],[30/01/2020]],$A30)</f>
        <v>2</v>
      </c>
      <c r="BI30" s="3">
        <f>COUNTIF(Tableau1[[#All],[31/01/2020]],$A30)</f>
        <v>3</v>
      </c>
      <c r="BJ30" s="3">
        <f>COUNTIF(Tableau1[[#All],[31/01/2020]],$A30)</f>
        <v>3</v>
      </c>
      <c r="BK30" s="3">
        <f>COUNTIF(Tableau1[[#All],[01/02/2020]],$A30)</f>
        <v>0</v>
      </c>
      <c r="BL30" s="3">
        <f>COUNTIF(Tableau1[[#All],[01/02/2020]],$A30)</f>
        <v>0</v>
      </c>
      <c r="BM30" s="3">
        <f>COUNTIF(Tableau1[[#All],[02/02/2020]],$A30)</f>
        <v>0</v>
      </c>
      <c r="BN30" s="3">
        <f>COUNTIF(Tableau1[[#All],[02/02/2020]],$A30)</f>
        <v>0</v>
      </c>
      <c r="BO30" s="3">
        <f>COUNTIF(Tableau1[[#All],[03/02/2020]],$A30)</f>
        <v>0</v>
      </c>
      <c r="BP30" s="3">
        <f>COUNTIF(Tableau1[[#All],[03/02/2020]],$A30)</f>
        <v>0</v>
      </c>
      <c r="BQ30" s="3">
        <f>COUNTIF(Tableau1[[#All],[04/02/2020]],$A30)</f>
        <v>0</v>
      </c>
      <c r="BR30" s="3">
        <f>COUNTIF(Tableau1[[#All],[04/02/2020]],$A30)</f>
        <v>0</v>
      </c>
      <c r="BS30" s="3">
        <f>COUNTIF(Tableau1[[#All],[05/02/2020]],$A30)</f>
        <v>0</v>
      </c>
      <c r="BT30" s="3">
        <f>COUNTIF(Tableau1[[#All],[05/02/2020]],$A30)</f>
        <v>0</v>
      </c>
      <c r="BU30" s="3">
        <f>COUNTIF(Tableau1[[#All],[06/02/2020]],$A30)</f>
        <v>0</v>
      </c>
      <c r="BV30" s="3">
        <f>COUNTIF(Tableau1[[#All],[06/02/2020]],$A30)</f>
        <v>0</v>
      </c>
      <c r="BW30" s="3">
        <f>COUNTIF(Tableau1[[#All],[07/02/2020]],$A30)</f>
        <v>0</v>
      </c>
      <c r="BX30" s="3">
        <f>COUNTIF(Tableau1[[#All],[07/02/2020]],$A30)</f>
        <v>0</v>
      </c>
      <c r="BY30" s="3">
        <f>COUNTIF(Tableau1[[#All],[08/02/2020]],$A30)</f>
        <v>0</v>
      </c>
      <c r="BZ30" s="3">
        <f>COUNTIF(Tableau1[[#All],[08/02/2020]],$A30)</f>
        <v>0</v>
      </c>
      <c r="CA30" s="3">
        <f>COUNTIF(Tableau1[[#All],[09/02/2020]],$A30)</f>
        <v>0</v>
      </c>
      <c r="CB30" s="3">
        <f>COUNTIF(Tableau1[[#All],[09/02/2020]],$A30)</f>
        <v>0</v>
      </c>
      <c r="CC30" s="3">
        <f>COUNTIF(Tableau1[[#All],[10/02/2020]],$A30)</f>
        <v>0</v>
      </c>
      <c r="CD30" s="3">
        <f>COUNTIF(Tableau1[[#All],[10/02/2020]],$A30)</f>
        <v>0</v>
      </c>
      <c r="CE30" s="3">
        <f>COUNTIF(Tableau1[[#All],[11/02/2020]],$A30)</f>
        <v>0</v>
      </c>
      <c r="CF30" s="3">
        <f>COUNTIF(Tableau1[[#All],[11/02/2020]],$A30)</f>
        <v>0</v>
      </c>
      <c r="CG30" s="3">
        <f>COUNTIF(Tableau1[[#All],[12/02/2020]],$A30)</f>
        <v>0</v>
      </c>
      <c r="CH30" s="3">
        <f>COUNTIF(Tableau1[[#All],[12/02/2020]],$A30)</f>
        <v>0</v>
      </c>
      <c r="CI30" s="3">
        <f>COUNTIF(Tableau1[[#All],[13/02/2020]],$A30)</f>
        <v>0</v>
      </c>
      <c r="CJ30" s="3">
        <f>COUNTIF(Tableau1[[#All],[13/02/2020]],$A30)</f>
        <v>0</v>
      </c>
      <c r="CK30" s="3">
        <f>COUNTIF(Tableau1[[#All],[14/02/2020]],$A30)</f>
        <v>0</v>
      </c>
      <c r="CL30" s="3">
        <f>COUNTIF(Tableau1[[#All],[14/02/2020]],$A30)</f>
        <v>0</v>
      </c>
      <c r="CM30" s="3">
        <f>COUNTIF(Tableau1[[#All],[15/02/2020]],$A30)</f>
        <v>0</v>
      </c>
      <c r="CN30" s="3">
        <f>COUNTIF(Tableau1[[#All],[15/02/2020]],$A30)</f>
        <v>0</v>
      </c>
      <c r="CO30" s="3">
        <f>COUNTIF(Tableau1[[#All],[16/02/2020]],$A30)</f>
        <v>0</v>
      </c>
      <c r="CP30" s="3">
        <f>COUNTIF(Tableau1[[#All],[16/02/2020]],$A30)</f>
        <v>0</v>
      </c>
      <c r="CQ30" s="3">
        <f>COUNTIF(Tableau1[[#All],[17/02/2020]],$A30)</f>
        <v>0</v>
      </c>
      <c r="CR30" s="3">
        <f>COUNTIF(Tableau1[[#All],[17/02/2020]],$A30)</f>
        <v>0</v>
      </c>
      <c r="CS30" s="3">
        <f>COUNTIF(Tableau1[[#All],[18/02/2020]],$A30)</f>
        <v>0</v>
      </c>
      <c r="CT30" s="3">
        <f>COUNTIF(Tableau1[[#All],[18/02/2020]],$A30)</f>
        <v>0</v>
      </c>
      <c r="CU30" s="3">
        <f>COUNTIF(Tableau1[[#All],[19/02/2020]],$A30)</f>
        <v>0</v>
      </c>
      <c r="CV30" s="3">
        <f>COUNTIF(Tableau1[[#All],[19/02/2020]],$A30)</f>
        <v>0</v>
      </c>
      <c r="CW30" s="3">
        <f>COUNTIF(Tableau1[[#All],[20/02/2020]],$A30)</f>
        <v>0</v>
      </c>
      <c r="CX30" s="3">
        <f>COUNTIF(Tableau1[[#All],[20/02/2020]],$A30)</f>
        <v>0</v>
      </c>
      <c r="CY30" s="3">
        <f>COUNTIF(Tableau1[[#All],[21/02/2020]],$A30)</f>
        <v>0</v>
      </c>
      <c r="CZ30" s="3">
        <f>COUNTIF(Tableau1[[#All],[21/02/2020]],$A30)</f>
        <v>0</v>
      </c>
      <c r="DA30" s="3">
        <f>COUNTIF(Tableau1[[#All],[22/02/2020]],$A30)</f>
        <v>0</v>
      </c>
      <c r="DB30" s="3">
        <f>COUNTIF(Tableau1[[#All],[22/02/2020]],$A30)</f>
        <v>0</v>
      </c>
      <c r="DC30" s="3">
        <f>COUNTIF(Tableau1[[#All],[23/02/2020]],$A30)</f>
        <v>0</v>
      </c>
      <c r="DD30" s="3">
        <f>COUNTIF(Tableau1[[#All],[23/02/2020]],$A30)</f>
        <v>0</v>
      </c>
      <c r="DE30" s="3">
        <f>COUNTIF(Tableau1[[#All],[24/02/2020]],$A30)</f>
        <v>0</v>
      </c>
      <c r="DF30" s="3">
        <f>COUNTIF(Tableau1[[#All],[24/02/2020]],$A30)</f>
        <v>0</v>
      </c>
      <c r="DG30" s="3">
        <f>COUNTIF(Tableau1[[#All],[25/02/2020]],$A30)</f>
        <v>0</v>
      </c>
      <c r="DH30" s="3">
        <f>COUNTIF(Tableau1[[#All],[25/02/2020]],$A30)</f>
        <v>0</v>
      </c>
      <c r="DI30" s="3">
        <f>COUNTIF(Tableau1[[#All],[26/02/2020]],$A30)</f>
        <v>0</v>
      </c>
      <c r="DJ30" s="3">
        <f>COUNTIF(Tableau1[[#All],[26/02/2020]],$A30)</f>
        <v>0</v>
      </c>
      <c r="DK30" s="3">
        <f>COUNTIF(Tableau1[[#All],[27/02/2020]],$A30)</f>
        <v>0</v>
      </c>
      <c r="DL30" s="3">
        <f>COUNTIF(Tableau1[[#All],[27/02/2020]],$A30)</f>
        <v>0</v>
      </c>
      <c r="DM30" s="3">
        <f>COUNTIF(Tableau1[[#All],[28/02/2020]],$A30)</f>
        <v>0</v>
      </c>
      <c r="DN30" s="3">
        <f>COUNTIF(Tableau1[[#All],[28/02/2020]],$A30)</f>
        <v>0</v>
      </c>
      <c r="DO30" s="3">
        <f>COUNTIF(Tableau1[[#All],[29/02/2020]],$A30)</f>
        <v>0</v>
      </c>
      <c r="DP30" s="3">
        <f>COUNTIF(Tableau1[[#All],[29/02/2020]],$A30)</f>
        <v>0</v>
      </c>
      <c r="DQ30" s="3">
        <f>COUNTIF(Tableau1[[#All],[01/03/2020]],$A30)</f>
        <v>0</v>
      </c>
      <c r="DR30" s="3">
        <f>COUNTIF(Tableau1[[#All],[01/03/2020]],$A30)</f>
        <v>0</v>
      </c>
      <c r="DS30" s="3">
        <f>COUNTIF(Tableau1[[#All],[02/03/2020]],$A30)</f>
        <v>0</v>
      </c>
      <c r="DT30" s="3">
        <f>COUNTIF(Tableau1[[#All],[02/03/2020]],$A30)</f>
        <v>0</v>
      </c>
      <c r="DU30" s="3">
        <f>COUNTIF(Tableau1[[#All],[03/03/2020]],$A30)</f>
        <v>0</v>
      </c>
      <c r="DV30" s="3">
        <f>COUNTIF(Tableau1[[#All],[03/03/2020]],$A30)</f>
        <v>0</v>
      </c>
      <c r="DW30" s="3">
        <f>COUNTIF(Tableau1[[#All],[04/03/2020]],$A30)</f>
        <v>0</v>
      </c>
      <c r="DX30" s="3">
        <f>COUNTIF(Tableau1[[#All],[04/03/2020]],$A30)</f>
        <v>0</v>
      </c>
      <c r="DY30" s="3">
        <f>COUNTIF(Tableau1[[#All],[05/03/2020]],$A30)</f>
        <v>0</v>
      </c>
      <c r="DZ30" s="3">
        <f>COUNTIF(Tableau1[[#All],[05/03/2020]],$A30)</f>
        <v>0</v>
      </c>
      <c r="EA30" s="3">
        <f>COUNTIF(Tableau1[[#All],[06/03/2020]],$A30)</f>
        <v>0</v>
      </c>
      <c r="EB30" s="3">
        <f>COUNTIF(Tableau1[[#All],[06/03/2020]],$A30)</f>
        <v>0</v>
      </c>
      <c r="EC30" s="3">
        <f>COUNTIF(Tableau1[[#All],[07/03/2020]],$A30)</f>
        <v>0</v>
      </c>
      <c r="ED30" s="3">
        <f>COUNTIF(Tableau1[[#All],[07/03/2020]],$A30)</f>
        <v>0</v>
      </c>
      <c r="EE30" s="3">
        <f>COUNTIF(Tableau1[[#All],[08/03/2020]],$A30)</f>
        <v>0</v>
      </c>
      <c r="EF30" s="3">
        <f>COUNTIF(Tableau1[[#All],[08/03/2020]],$A30)</f>
        <v>0</v>
      </c>
      <c r="EG30" s="3">
        <f>COUNTIF(Tableau1[[#All],[09/03/2020]],$A30)</f>
        <v>0</v>
      </c>
      <c r="EH30" s="3">
        <f>COUNTIF(Tableau1[[#All],[09/03/2020]],$A30)</f>
        <v>0</v>
      </c>
      <c r="EI30" s="3">
        <f>COUNTIF(Tableau1[[#All],[10/03/2020]],$A30)</f>
        <v>0</v>
      </c>
      <c r="EJ30" s="3">
        <f>COUNTIF(Tableau1[[#All],[10/03/2020]],$A30)</f>
        <v>0</v>
      </c>
      <c r="EK30" s="3">
        <f>COUNTIF(Tableau1[[#All],[11/03/2020]],$A30)</f>
        <v>0</v>
      </c>
      <c r="EL30" s="3">
        <f>COUNTIF(Tableau1[[#All],[11/03/2020]],$A30)</f>
        <v>0</v>
      </c>
      <c r="EM30" s="3">
        <f>COUNTIF(Tableau1[[#All],[12/03/2020]],$A30)</f>
        <v>0</v>
      </c>
      <c r="EN30" s="3">
        <f>COUNTIF(Tableau1[[#All],[12/03/2020]],$A30)</f>
        <v>0</v>
      </c>
      <c r="EO30" s="3">
        <f>COUNTIF(Tableau1[[#All],[13/03/2020]],$A30)</f>
        <v>0</v>
      </c>
      <c r="EP30" s="3">
        <f>COUNTIF(Tableau1[[#All],[13/03/2020]],$A30)</f>
        <v>0</v>
      </c>
      <c r="EQ30" s="3">
        <f>COUNTIF(Tableau1[[#All],[14/03/2020]],$A30)</f>
        <v>0</v>
      </c>
      <c r="ER30" s="3">
        <f>COUNTIF(Tableau1[[#All],[14/03/2020]],$A30)</f>
        <v>0</v>
      </c>
      <c r="ES30" s="3">
        <f>COUNTIF(Tableau1[[#All],[15/03/2020]],$A30)</f>
        <v>0</v>
      </c>
      <c r="ET30" s="3">
        <f>COUNTIF(Tableau1[[#All],[15/03/2020]],$A30)</f>
        <v>0</v>
      </c>
      <c r="EU30" s="3">
        <f>COUNTIF(Tableau1[[#All],[16/03/2020]],$A30)</f>
        <v>0</v>
      </c>
      <c r="EV30" s="3">
        <f>COUNTIF(Tableau1[[#All],[16/03/2020]],$A30)</f>
        <v>0</v>
      </c>
      <c r="EW30" s="3">
        <f>COUNTIF(Tableau1[[#All],[17/03/2020]],$A30)</f>
        <v>0</v>
      </c>
      <c r="EX30" s="3">
        <f>COUNTIF(Tableau1[[#All],[17/03/2020]],$A30)</f>
        <v>0</v>
      </c>
      <c r="EY30" s="3">
        <f>COUNTIF(Tableau1[[#All],[18/03/2020]],$A30)</f>
        <v>0</v>
      </c>
      <c r="EZ30" s="3">
        <f>COUNTIF(Tableau1[[#All],[18/03/2020]],$A30)</f>
        <v>0</v>
      </c>
      <c r="FA30" s="3">
        <f>COUNTIF(Tableau1[[#All],[19/03/2020]],$A30)</f>
        <v>0</v>
      </c>
      <c r="FB30" s="3">
        <f>COUNTIF(Tableau1[[#All],[19/03/2020]],$A30)</f>
        <v>0</v>
      </c>
      <c r="FC30" s="3">
        <f>COUNTIF(Tableau1[[#All],[20/03/2020]],$A30)</f>
        <v>0</v>
      </c>
      <c r="FD30" s="3">
        <f>COUNTIF(Tableau1[[#All],[20/03/2020]],$A30)</f>
        <v>0</v>
      </c>
      <c r="FE30" s="3">
        <f>COUNTIF(Tableau1[[#All],[21/03/2020]],$A30)</f>
        <v>0</v>
      </c>
      <c r="FF30" s="3">
        <f>COUNTIF(Tableau1[[#All],[21/03/2020]],$A30)</f>
        <v>0</v>
      </c>
      <c r="FG30" s="3">
        <f>COUNTIF(Tableau1[[#All],[22/03/2020]],$A30)</f>
        <v>0</v>
      </c>
      <c r="FH30" s="3">
        <f>COUNTIF(Tableau1[[#All],[22/03/2020]],$A30)</f>
        <v>0</v>
      </c>
      <c r="FI30" s="3">
        <f>COUNTIF(Tableau1[[#All],[23/03/2020]],$A30)</f>
        <v>0</v>
      </c>
      <c r="FJ30" s="3">
        <f>COUNTIF(Tableau1[[#All],[23/03/2020]],$A30)</f>
        <v>0</v>
      </c>
      <c r="FK30" s="3">
        <f>COUNTIF(Tableau1[[#All],[24/03/2020]],$A30)</f>
        <v>0</v>
      </c>
      <c r="FL30" s="3">
        <f>COUNTIF(Tableau1[[#All],[24/03/2020]],$A30)</f>
        <v>0</v>
      </c>
      <c r="FM30" s="3">
        <f>COUNTIF(Tableau1[[#All],[25/03/2020]],$A30)</f>
        <v>0</v>
      </c>
      <c r="FN30" s="3">
        <f>COUNTIF(Tableau1[[#All],[25/03/2020]],$A30)</f>
        <v>0</v>
      </c>
      <c r="FO30" s="3">
        <f>COUNTIF(Tableau1[[#All],[26/03/2020]],$A30)</f>
        <v>0</v>
      </c>
      <c r="FP30" s="3">
        <f>COUNTIF(Tableau1[[#All],[26/03/2020]],$A30)</f>
        <v>0</v>
      </c>
      <c r="FQ30" s="3">
        <f>COUNTIF(Tableau1[[#All],[27/03/2020]],$A30)</f>
        <v>0</v>
      </c>
      <c r="FR30" s="3">
        <f>COUNTIF(Tableau1[[#All],[27/03/2020]],$A30)</f>
        <v>0</v>
      </c>
      <c r="FS30" s="3">
        <f>COUNTIF(Tableau1[[#All],[28/03/2020]],$A30)</f>
        <v>0</v>
      </c>
      <c r="FT30" s="3">
        <f>COUNTIF(Tableau1[[#All],[28/03/2020]],$A30)</f>
        <v>0</v>
      </c>
      <c r="FU30" s="3">
        <f>COUNTIF(Tableau1[[#All],[29/03/2020]],$A30)</f>
        <v>0</v>
      </c>
      <c r="FV30" s="3">
        <f>COUNTIF(Tableau1[[#All],[29/03/2020]],$A30)</f>
        <v>0</v>
      </c>
      <c r="FW30" s="3">
        <f>COUNTIF(Tableau1[[#All],[30/03/2020]],$A30)</f>
        <v>0</v>
      </c>
      <c r="FX30" s="3">
        <f>COUNTIF(Tableau1[[#All],[30/03/2020]],$A30)</f>
        <v>0</v>
      </c>
      <c r="FY30" s="3">
        <f>COUNTIF(Tableau1[[#All],[31/03/2020]],$A30)</f>
        <v>0</v>
      </c>
      <c r="FZ30" s="3">
        <f>COUNTIF(Tableau1[[#All],[31/03/2020]],$A30)</f>
        <v>0</v>
      </c>
      <c r="GA30" s="3">
        <f>COUNTIF(Tableau1[[#All],[01/04/2020]],$A30)</f>
        <v>0</v>
      </c>
      <c r="GB30" s="3">
        <f>COUNTIF(Tableau1[[#All],[01/04/2020]],$A30)</f>
        <v>0</v>
      </c>
      <c r="GC30" s="3">
        <f>COUNTIF(Tableau1[[#All],[02/04/2020]],$A30)</f>
        <v>0</v>
      </c>
      <c r="GD30" s="3">
        <f>COUNTIF(Tableau1[[#All],[02/04/2020]],$A30)</f>
        <v>0</v>
      </c>
      <c r="GE30" s="3">
        <f>COUNTIF(Tableau1[[#All],[03/04/2020]],$A30)</f>
        <v>0</v>
      </c>
      <c r="GF30" s="3">
        <f>COUNTIF(Tableau1[[#All],[03/04/2020]],$A30)</f>
        <v>0</v>
      </c>
      <c r="GG30" s="3">
        <f>COUNTIF(Tableau1[[#All],[04/04/2020]],$A30)</f>
        <v>0</v>
      </c>
      <c r="GH30" s="3">
        <f>COUNTIF(Tableau1[[#All],[04/04/2020]],$A30)</f>
        <v>0</v>
      </c>
      <c r="GI30" s="3">
        <f>COUNTIF(Tableau1[[#All],[05/04/2020]],$A30)</f>
        <v>0</v>
      </c>
      <c r="GJ30" s="3">
        <f>COUNTIF(Tableau1[[#All],[05/04/2020]],$A30)</f>
        <v>0</v>
      </c>
      <c r="GK30" s="3">
        <f>COUNTIF(Tableau1[[#All],[06/04/2020]],$A30)</f>
        <v>0</v>
      </c>
      <c r="GL30" s="3">
        <f>COUNTIF(Tableau1[[#All],[06/04/2020]],$A30)</f>
        <v>0</v>
      </c>
      <c r="GM30" s="3">
        <f>COUNTIF(Tableau1[[#All],[07/04/2020]],$A30)</f>
        <v>0</v>
      </c>
      <c r="GN30" s="3">
        <f>COUNTIF(Tableau1[[#All],[07/04/2020]],$A30)</f>
        <v>0</v>
      </c>
      <c r="GO30" s="3">
        <f>COUNTIF(Tableau1[[#All],[08/04/2020]],$A30)</f>
        <v>0</v>
      </c>
      <c r="GP30" s="3">
        <f>COUNTIF(Tableau1[[#All],[08/04/2020]],$A30)</f>
        <v>0</v>
      </c>
      <c r="GQ30" s="3">
        <f>COUNTIF(Tableau1[[#All],[09/04/2020]],$A30)</f>
        <v>0</v>
      </c>
      <c r="GR30" s="3">
        <f>COUNTIF(Tableau1[[#All],[09/04/2020]],$A30)</f>
        <v>0</v>
      </c>
      <c r="GS30" s="3">
        <f>COUNTIF(Tableau1[[#All],[10/04/2020]],$A30)</f>
        <v>0</v>
      </c>
      <c r="GT30" s="3">
        <f>COUNTIF(Tableau1[[#All],[10/04/2020]],$A30)</f>
        <v>0</v>
      </c>
      <c r="GU30" s="3">
        <f>COUNTIF(Tableau1[[#All],[11/04/2020]],$A30)</f>
        <v>0</v>
      </c>
      <c r="GV30" s="3">
        <f>COUNTIF(Tableau1[[#All],[11/04/2020]],$A30)</f>
        <v>0</v>
      </c>
      <c r="GW30" s="3">
        <f>COUNTIF(Tableau1[[#All],[12/04/2020]],$A30)</f>
        <v>0</v>
      </c>
      <c r="GX30" s="3">
        <f>COUNTIF(Tableau1[[#All],[12/04/2020]],$A30)</f>
        <v>0</v>
      </c>
      <c r="GY30" s="3">
        <f>COUNTIF(Tableau1[[#All],[13/04/2020]],$A30)</f>
        <v>0</v>
      </c>
      <c r="GZ30" s="3">
        <f>COUNTIF(Tableau1[[#All],[13/04/2020]],$A30)</f>
        <v>0</v>
      </c>
      <c r="HA30" s="3">
        <f>COUNTIF(Tableau1[[#All],[14/04/2020]],$A30)</f>
        <v>0</v>
      </c>
      <c r="HB30" s="3">
        <f>COUNTIF(Tableau1[[#All],[14/04/2020]],$A30)</f>
        <v>0</v>
      </c>
      <c r="HC30" s="3">
        <f>COUNTIF(Tableau1[[#All],[15/04/2020]],$A30)</f>
        <v>0</v>
      </c>
      <c r="HD30" s="3">
        <f>COUNTIF(Tableau1[[#All],[15/04/2020]],$A30)</f>
        <v>0</v>
      </c>
      <c r="HE30" s="3">
        <f>COUNTIF(Tableau1[[#All],[16/04/2020]],$A30)</f>
        <v>0</v>
      </c>
      <c r="HF30" s="3">
        <f>COUNTIF(Tableau1[[#All],[16/04/2020]],$A30)</f>
        <v>0</v>
      </c>
      <c r="HG30" s="3">
        <f>COUNTIF(Tableau1[[#All],[17/04/2020]],$A30)</f>
        <v>0</v>
      </c>
      <c r="HH30" s="3">
        <f>COUNTIF(Tableau1[[#All],[17/04/2020]],$A30)</f>
        <v>0</v>
      </c>
      <c r="HI30" s="3">
        <f>COUNTIF(Tableau1[[#All],[18/04/2020]],$A30)</f>
        <v>0</v>
      </c>
      <c r="HJ30" s="3">
        <f>COUNTIF(Tableau1[[#All],[18/04/2020]],$A30)</f>
        <v>0</v>
      </c>
      <c r="HK30" s="3">
        <f>COUNTIF(Tableau1[[#All],[19/04/2020]],$A30)</f>
        <v>0</v>
      </c>
      <c r="HL30" s="3">
        <f>COUNTIF(Tableau1[[#All],[19/04/2020]],$A30)</f>
        <v>0</v>
      </c>
      <c r="HM30" s="3">
        <f>COUNTIF(Tableau1[[#All],[20/04/2020]],$A30)</f>
        <v>0</v>
      </c>
      <c r="HN30" s="3">
        <f>COUNTIF(Tableau1[[#All],[20/04/2020]],$A30)</f>
        <v>0</v>
      </c>
      <c r="HO30" s="3">
        <f>COUNTIF(Tableau1[[#All],[21/04/2020]],$A30)</f>
        <v>0</v>
      </c>
      <c r="HP30" s="3">
        <f>COUNTIF(Tableau1[[#All],[21/04/2020]],$A30)</f>
        <v>0</v>
      </c>
      <c r="HQ30" s="3">
        <f>COUNTIF(Tableau1[[#All],[22/04/2020]],$A30)</f>
        <v>0</v>
      </c>
      <c r="HR30" s="3">
        <f>COUNTIF(Tableau1[[#All],[22/04/2020]],$A30)</f>
        <v>0</v>
      </c>
      <c r="HS30" s="3">
        <f>COUNTIF(Tableau1[[#All],[23/04/2020]],$A30)</f>
        <v>0</v>
      </c>
      <c r="HT30" s="3">
        <f>COUNTIF(Tableau1[[#All],[23/04/2020]],$A30)</f>
        <v>0</v>
      </c>
      <c r="HU30" s="3">
        <f>COUNTIF(Tableau1[[#All],[24/04/2020]],$A30)</f>
        <v>0</v>
      </c>
      <c r="HV30" s="3">
        <f>COUNTIF(Tableau1[[#All],[24/04/2020]],$A30)</f>
        <v>0</v>
      </c>
      <c r="HW30" s="3">
        <f>COUNTIF(Tableau1[[#All],[25/04/2020]],$A30)</f>
        <v>0</v>
      </c>
      <c r="HX30" s="3">
        <f>COUNTIF(Tableau1[[#All],[25/04/2020]],$A30)</f>
        <v>0</v>
      </c>
      <c r="HY30" s="3">
        <f>COUNTIF(Tableau1[[#All],[26/04/2020]],$A30)</f>
        <v>0</v>
      </c>
      <c r="HZ30" s="3">
        <f>COUNTIF(Tableau1[[#All],[26/04/2020]],$A30)</f>
        <v>0</v>
      </c>
      <c r="IA30" s="3">
        <f>COUNTIF(Tableau1[[#All],[27/04/2020]],$A30)</f>
        <v>0</v>
      </c>
      <c r="IB30" s="3">
        <f>COUNTIF(Tableau1[[#All],[27/04/2020]],$A30)</f>
        <v>0</v>
      </c>
      <c r="IC30" s="3">
        <f>COUNTIF(Tableau1[[#All],[28/04/2020]],$A30)</f>
        <v>0</v>
      </c>
      <c r="ID30" s="3">
        <f>COUNTIF(Tableau1[[#All],[28/04/2020]],$A30)</f>
        <v>0</v>
      </c>
      <c r="IE30" s="3">
        <f>COUNTIF(Tableau1[[#All],[29/04/2020]],$A30)</f>
        <v>0</v>
      </c>
      <c r="IF30" s="3">
        <f>COUNTIF(Tableau1[[#All],[29/04/2020]],$A30)</f>
        <v>0</v>
      </c>
      <c r="IG30" s="3">
        <f>COUNTIF(Tableau1[[#All],[30/04/2020]],$A30)</f>
        <v>0</v>
      </c>
      <c r="IH30" s="3">
        <f>COUNTIF(Tableau1[[#All],[30/04/2020]],$A30)</f>
        <v>0</v>
      </c>
      <c r="II30" s="3">
        <f>COUNTIF(Tableau1[[#All],[01/05/2020]],$A30)</f>
        <v>0</v>
      </c>
      <c r="IJ30" s="3">
        <f>COUNTIF(Tableau1[[#All],[01/05/2020]],$A30)</f>
        <v>0</v>
      </c>
      <c r="IK30" s="3">
        <f>COUNTIF(Tableau1[[#All],[02/05/2020]],$A30)</f>
        <v>0</v>
      </c>
      <c r="IL30" s="3">
        <f>COUNTIF(Tableau1[[#All],[02/05/2020]],$A30)</f>
        <v>0</v>
      </c>
      <c r="IM30" s="3">
        <f>COUNTIF(Tableau1[[#All],[03/05/2020]],$A30)</f>
        <v>0</v>
      </c>
      <c r="IN30" s="3">
        <f>COUNTIF(Tableau1[[#All],[03/05/2020]],$A30)</f>
        <v>0</v>
      </c>
      <c r="IO30" s="3">
        <f>COUNTIF(Tableau1[[#All],[04/05/2020]],$A30)</f>
        <v>0</v>
      </c>
      <c r="IP30" s="3">
        <f>COUNTIF(Tableau1[[#All],[04/05/2020]],$A30)</f>
        <v>0</v>
      </c>
      <c r="IQ30" s="3">
        <f>COUNTIF(Tableau1[[#All],[05/05/2020]],$A30)</f>
        <v>0</v>
      </c>
      <c r="IR30" s="3">
        <f>COUNTIF(Tableau1[[#All],[05/05/2020]],$A30)</f>
        <v>0</v>
      </c>
      <c r="IS30" s="3">
        <f>COUNTIF(Tableau1[[#All],[06/05/2020]],$A30)</f>
        <v>0</v>
      </c>
      <c r="IT30" s="3">
        <f>COUNTIF(Tableau1[[#All],[06/05/2020]],$A30)</f>
        <v>0</v>
      </c>
      <c r="IU30" s="3">
        <f>COUNTIF(Tableau1[[#All],[07/05/2020]],$A30)</f>
        <v>0</v>
      </c>
      <c r="IV30" s="3">
        <f>COUNTIF(Tableau1[[#All],[07/05/2020]],$A30)</f>
        <v>0</v>
      </c>
      <c r="IW30" s="3">
        <f>COUNTIF(Tableau1[[#All],[08/05/2020]],$A30)</f>
        <v>0</v>
      </c>
      <c r="IX30" s="3">
        <f>COUNTIF(Tableau1[[#All],[08/05/2020]],$A30)</f>
        <v>0</v>
      </c>
      <c r="IY30" s="3">
        <f>COUNTIF(Tableau1[[#All],[09/05/2020]],$A30)</f>
        <v>0</v>
      </c>
      <c r="IZ30" s="3">
        <f>COUNTIF(Tableau1[[#All],[09/05/2020]],$A30)</f>
        <v>0</v>
      </c>
      <c r="JA30" s="3">
        <f>COUNTIF(Tableau1[[#All],[10/05/2020]],$A30)</f>
        <v>0</v>
      </c>
      <c r="JB30" s="3">
        <f>COUNTIF(Tableau1[[#All],[10/05/2020]],$A30)</f>
        <v>0</v>
      </c>
      <c r="JC30" s="3">
        <f>COUNTIF(Tableau1[[#All],[11/05/2020]],$A30)</f>
        <v>0</v>
      </c>
      <c r="JD30" s="3">
        <f>COUNTIF(Tableau1[[#All],[11/05/2020]],$A30)</f>
        <v>0</v>
      </c>
      <c r="JE30" s="3">
        <f>COUNTIF(Tableau1[[#All],[12/05/2020]],$A30)</f>
        <v>0</v>
      </c>
      <c r="JF30" s="3">
        <f>COUNTIF(Tableau1[[#All],[12/05/2020]],$A30)</f>
        <v>0</v>
      </c>
      <c r="JG30" s="3">
        <f>COUNTIF(Tableau1[[#All],[13/05/2020]],$A30)</f>
        <v>0</v>
      </c>
      <c r="JH30" s="3">
        <f>COUNTIF(Tableau1[[#All],[13/05/2020]],$A30)</f>
        <v>0</v>
      </c>
      <c r="JI30" s="3">
        <f>COUNTIF(Tableau1[[#All],[14/05/2020]],$A30)</f>
        <v>0</v>
      </c>
      <c r="JJ30" s="3">
        <f>COUNTIF(Tableau1[[#All],[14/05/2020]],$A30)</f>
        <v>0</v>
      </c>
      <c r="JK30" s="3">
        <f>COUNTIF(Tableau1[[#All],[15/05/2020]],$A30)</f>
        <v>0</v>
      </c>
      <c r="JL30" s="3">
        <f>COUNTIF(Tableau1[[#All],[15/05/2020]],$A30)</f>
        <v>0</v>
      </c>
      <c r="JM30" s="3">
        <f>COUNTIF(Tableau1[[#All],[16/05/2020]],$A30)</f>
        <v>0</v>
      </c>
      <c r="JN30" s="3">
        <f>COUNTIF(Tableau1[[#All],[16/05/2020]],$A30)</f>
        <v>0</v>
      </c>
      <c r="JO30" s="3">
        <f>COUNTIF(Tableau1[[#All],[17/05/2020]],$A30)</f>
        <v>0</v>
      </c>
      <c r="JP30" s="3">
        <f>COUNTIF(Tableau1[[#All],[17/05/2020]],$A30)</f>
        <v>0</v>
      </c>
      <c r="JQ30" s="3">
        <f>COUNTIF(Tableau1[[#All],[18/05/2020]],$A30)</f>
        <v>0</v>
      </c>
      <c r="JR30" s="3">
        <f>COUNTIF(Tableau1[[#All],[18/05/2020]],$A30)</f>
        <v>0</v>
      </c>
      <c r="JS30" s="3">
        <f>COUNTIF(Tableau1[[#All],[19/05/2020]],$A30)</f>
        <v>0</v>
      </c>
      <c r="JT30" s="3">
        <f>COUNTIF(Tableau1[[#All],[19/05/2020]],$A30)</f>
        <v>0</v>
      </c>
      <c r="JU30" s="3">
        <f>COUNTIF(Tableau1[[#All],[20/05/2020]],$A30)</f>
        <v>0</v>
      </c>
      <c r="JV30" s="3">
        <f>COUNTIF(Tableau1[[#All],[20/05/2020]],$A30)</f>
        <v>0</v>
      </c>
      <c r="JW30" s="3">
        <f>COUNTIF(Tableau1[[#All],[21/05/2020]],$A30)</f>
        <v>0</v>
      </c>
      <c r="JX30" s="3">
        <f>COUNTIF(Tableau1[[#All],[21/05/2020]],$A30)</f>
        <v>0</v>
      </c>
      <c r="JY30" s="3">
        <f>COUNTIF(Tableau1[[#All],[22/05/2020]],$A30)</f>
        <v>0</v>
      </c>
      <c r="JZ30" s="3">
        <f>COUNTIF(Tableau1[[#All],[22/05/2020]],$A30)</f>
        <v>0</v>
      </c>
      <c r="KA30" s="3">
        <f>COUNTIF(Tableau1[[#All],[23/05/2020]],$A30)</f>
        <v>0</v>
      </c>
      <c r="KB30" s="3">
        <f>COUNTIF(Tableau1[[#All],[23/05/2020]],$A30)</f>
        <v>0</v>
      </c>
      <c r="KC30" s="3">
        <f>COUNTIF(Tableau1[[#All],[24/05/2020]],$A30)</f>
        <v>0</v>
      </c>
      <c r="KD30" s="3">
        <f>COUNTIF(Tableau1[[#All],[24/05/2020]],$A30)</f>
        <v>0</v>
      </c>
      <c r="KE30" s="3">
        <f>COUNTIF(Tableau1[[#All],[25/05/2020]],$A30)</f>
        <v>0</v>
      </c>
      <c r="KF30" s="3">
        <f>COUNTIF(Tableau1[[#All],[25/05/2020]],$A30)</f>
        <v>0</v>
      </c>
      <c r="KG30" s="3">
        <f>COUNTIF(Tableau1[[#All],[26/05/2020]],$A30)</f>
        <v>0</v>
      </c>
      <c r="KH30" s="3">
        <f>COUNTIF(Tableau1[[#All],[26/05/2020]],$A30)</f>
        <v>0</v>
      </c>
      <c r="KI30" s="3">
        <f>COUNTIF(Tableau1[[#All],[27/05/2020]],$A30)</f>
        <v>0</v>
      </c>
      <c r="KJ30" s="3">
        <f>COUNTIF(Tableau1[[#All],[27/05/2020]],$A30)</f>
        <v>0</v>
      </c>
      <c r="KK30" s="3">
        <f>COUNTIF(Tableau1[[#All],[28/05/2020]],$A30)</f>
        <v>0</v>
      </c>
      <c r="KL30" s="3">
        <f>COUNTIF(Tableau1[[#All],[28/05/2020]],$A30)</f>
        <v>0</v>
      </c>
      <c r="KM30" s="3">
        <f>COUNTIF(Tableau1[[#All],[29/05/2020]],$A30)</f>
        <v>0</v>
      </c>
      <c r="KN30" s="3">
        <f>COUNTIF(Tableau1[[#All],[29/05/2020]],$A30)</f>
        <v>0</v>
      </c>
      <c r="KO30" s="3">
        <f>COUNTIF(Tableau1[[#All],[30/05/2020]],$A30)</f>
        <v>0</v>
      </c>
      <c r="KP30" s="3">
        <f>COUNTIF(Tableau1[[#All],[30/05/2020]],$A30)</f>
        <v>0</v>
      </c>
      <c r="KQ30" s="3">
        <f>COUNTIF(Tableau1[[#All],[31/05/2020]],$A30)</f>
        <v>0</v>
      </c>
      <c r="KR30" s="3">
        <f>COUNTIF(Tableau1[[#All],[31/05/2020]],$A30)</f>
        <v>0</v>
      </c>
      <c r="KS30" s="3">
        <f>COUNTIF(Tableau1[[#All],[01/06/2020]],$A30)</f>
        <v>0</v>
      </c>
      <c r="KT30" s="3">
        <f>COUNTIF(Tableau1[[#All],[01/06/2020]],$A30)</f>
        <v>0</v>
      </c>
      <c r="KU30" s="3">
        <f>COUNTIF(Tableau1[[#All],[02/06/2020]],$A30)</f>
        <v>0</v>
      </c>
      <c r="KV30" s="3">
        <f>COUNTIF(Tableau1[[#All],[02/06/2020]],$A30)</f>
        <v>0</v>
      </c>
      <c r="KW30" s="3">
        <f>COUNTIF(Tableau1[[#All],[03/06/2020]],$A30)</f>
        <v>0</v>
      </c>
      <c r="KX30" s="3">
        <f>COUNTIF(Tableau1[[#All],[03/06/2020]],$A30)</f>
        <v>0</v>
      </c>
      <c r="KY30" s="3">
        <f>COUNTIF(Tableau1[[#All],[04/06/2020]],$A30)</f>
        <v>0</v>
      </c>
      <c r="KZ30" s="3">
        <f>COUNTIF(Tableau1[[#All],[04/06/2020]],$A30)</f>
        <v>0</v>
      </c>
      <c r="LA30" s="3">
        <f>COUNTIF(Tableau1[[#All],[05/06/2020]],$A30)</f>
        <v>0</v>
      </c>
      <c r="LB30" s="3">
        <f>COUNTIF(Tableau1[[#All],[05/06/2020]],$A30)</f>
        <v>0</v>
      </c>
      <c r="LC30" s="3">
        <f>COUNTIF(Tableau1[[#All],[06/06/2020]],$A30)</f>
        <v>0</v>
      </c>
      <c r="LD30" s="3">
        <f>COUNTIF(Tableau1[[#All],[06/06/2020]],$A30)</f>
        <v>0</v>
      </c>
      <c r="LE30" s="3">
        <f>COUNTIF(Tableau1[[#All],[07/06/2020]],$A30)</f>
        <v>0</v>
      </c>
      <c r="LF30" s="3">
        <f>COUNTIF(Tableau1[[#All],[07/06/2020]],$A30)</f>
        <v>0</v>
      </c>
      <c r="LG30" s="3">
        <f>COUNTIF(Tableau1[[#All],[08/06/2020]],$A30)</f>
        <v>0</v>
      </c>
      <c r="LH30" s="3">
        <f>COUNTIF(Tableau1[[#All],[08/06/2020]],$A30)</f>
        <v>0</v>
      </c>
      <c r="LI30" s="3">
        <f>COUNTIF(Tableau1[[#All],[09/06/2020]],$A30)</f>
        <v>0</v>
      </c>
      <c r="LJ30" s="3">
        <f>COUNTIF(Tableau1[[#All],[09/06/2020]],$A30)</f>
        <v>0</v>
      </c>
      <c r="LK30" s="3">
        <f>COUNTIF(Tableau1[[#All],[10/06/2020]],$A30)</f>
        <v>0</v>
      </c>
      <c r="LL30" s="3">
        <f>COUNTIF(Tableau1[[#All],[10/06/2020]],$A30)</f>
        <v>0</v>
      </c>
      <c r="LM30" s="3">
        <f>COUNTIF(Tableau1[[#All],[11/06/2020]],$A30)</f>
        <v>0</v>
      </c>
      <c r="LN30" s="3">
        <f>COUNTIF(Tableau1[[#All],[11/06/2020]],$A30)</f>
        <v>0</v>
      </c>
      <c r="LO30" s="3">
        <f>COUNTIF(Tableau1[[#All],[12/06/2020]],$A30)</f>
        <v>0</v>
      </c>
      <c r="LP30" s="3">
        <f>COUNTIF(Tableau1[[#All],[12/06/2020]],$A30)</f>
        <v>0</v>
      </c>
      <c r="LQ30" s="3">
        <f>COUNTIF(Tableau1[[#All],[13/06/2020]],$A30)</f>
        <v>0</v>
      </c>
      <c r="LR30" s="3">
        <f>COUNTIF(Tableau1[[#All],[13/06/2020]],$A30)</f>
        <v>0</v>
      </c>
      <c r="LS30" s="3">
        <f>COUNTIF(Tableau1[[#All],[14/06/2020]],$A30)</f>
        <v>0</v>
      </c>
      <c r="LT30" s="3">
        <f>COUNTIF(Tableau1[[#All],[14/06/2020]],$A30)</f>
        <v>0</v>
      </c>
      <c r="LU30" s="3">
        <f>COUNTIF(Tableau1[[#All],[15/06/2020]],$A30)</f>
        <v>0</v>
      </c>
      <c r="LV30" s="3">
        <f>COUNTIF(Tableau1[[#All],[15/06/2020]],$A30)</f>
        <v>0</v>
      </c>
      <c r="LW30" s="3">
        <f>COUNTIF(Tableau1[[#All],[16/06/2020]],$A30)</f>
        <v>0</v>
      </c>
      <c r="LX30" s="3">
        <f>COUNTIF(Tableau1[[#All],[16/06/2020]],$A30)</f>
        <v>0</v>
      </c>
      <c r="LY30" s="3">
        <f>COUNTIF(Tableau1[[#All],[17/06/2020]],$A30)</f>
        <v>0</v>
      </c>
      <c r="LZ30" s="3">
        <f>COUNTIF(Tableau1[[#All],[17/06/2020]],$A30)</f>
        <v>0</v>
      </c>
      <c r="MA30" s="3">
        <f>COUNTIF(Tableau1[[#All],[18/06/2020]],$A30)</f>
        <v>0</v>
      </c>
      <c r="MB30" s="3">
        <f>COUNTIF(Tableau1[[#All],[18/06/2020]],$A30)</f>
        <v>0</v>
      </c>
      <c r="MC30" s="3">
        <f>COUNTIF(Tableau1[[#All],[19/06/2020]],$A30)</f>
        <v>0</v>
      </c>
      <c r="MD30" s="3">
        <f>COUNTIF(Tableau1[[#All],[19/06/2020]],$A30)</f>
        <v>0</v>
      </c>
      <c r="ME30" s="3">
        <f>COUNTIF(Tableau1[[#All],[20/06/2020]],$A30)</f>
        <v>0</v>
      </c>
      <c r="MF30" s="3">
        <f>COUNTIF(Tableau1[[#All],[20/06/2020]],$A30)</f>
        <v>0</v>
      </c>
      <c r="MG30" s="3">
        <f>COUNTIF(Tableau1[[#All],[21/06/2020]],$A30)</f>
        <v>0</v>
      </c>
      <c r="MH30" s="3">
        <f>COUNTIF(Tableau1[[#All],[21/06/2020]],$A30)</f>
        <v>0</v>
      </c>
      <c r="MI30" s="3">
        <f>COUNTIF(Tableau1[[#All],[22/06/2020]],$A30)</f>
        <v>0</v>
      </c>
      <c r="MJ30" s="3">
        <f>COUNTIF(Tableau1[[#All],[22/06/2020]],$A30)</f>
        <v>0</v>
      </c>
      <c r="MK30" s="3">
        <f>COUNTIF(Tableau1[[#All],[23/06/2020]],$A30)</f>
        <v>0</v>
      </c>
      <c r="ML30" s="3">
        <f>COUNTIF(Tableau1[[#All],[23/06/2020]],$A30)</f>
        <v>0</v>
      </c>
      <c r="MM30" s="3">
        <f>COUNTIF(Tableau1[[#All],[24/06/2020]],$A30)</f>
        <v>0</v>
      </c>
      <c r="MN30" s="3">
        <f>COUNTIF(Tableau1[[#All],[24/06/2020]],$A30)</f>
        <v>0</v>
      </c>
      <c r="MO30" s="3">
        <f>COUNTIF(Tableau1[[#All],[25/06/2020]],$A30)</f>
        <v>0</v>
      </c>
      <c r="MP30" s="3">
        <f>COUNTIF(Tableau1[[#All],[25/06/2020]],$A30)</f>
        <v>0</v>
      </c>
      <c r="MQ30" s="3">
        <f>COUNTIF(Tableau1[[#All],[26/06/2020]],$A30)</f>
        <v>0</v>
      </c>
      <c r="MR30" s="3">
        <f>COUNTIF(Tableau1[[#All],[26/06/2020]],$A30)</f>
        <v>0</v>
      </c>
      <c r="MS30" s="3">
        <f>COUNTIF(Tableau1[[#All],[27/06/2020]],$A30)</f>
        <v>0</v>
      </c>
      <c r="MT30" s="3">
        <f>COUNTIF(Tableau1[[#All],[27/06/2020]],$A30)</f>
        <v>0</v>
      </c>
      <c r="MU30" s="3">
        <f>COUNTIF(Tableau1[[#All],[28/06/2020]],$A30)</f>
        <v>0</v>
      </c>
      <c r="MV30" s="3">
        <f>COUNTIF(Tableau1[[#All],[28/06/2020]],$A30)</f>
        <v>0</v>
      </c>
      <c r="MW30" s="3">
        <f>COUNTIF(Tableau1[[#All],[29/06/2020]],$A30)</f>
        <v>0</v>
      </c>
      <c r="MX30" s="3">
        <f>COUNTIF(Tableau1[[#All],[29/06/2020]],$A30)</f>
        <v>0</v>
      </c>
      <c r="MY30" s="3">
        <f>COUNTIF(Tableau1[[#All],[30/06/2020]],$A30)</f>
        <v>0</v>
      </c>
      <c r="MZ30" s="3">
        <f>COUNTIF(Tableau1[[#All],[30/06/2020]],$A30)</f>
        <v>0</v>
      </c>
      <c r="NA30" s="3">
        <f>COUNTIF(Tableau1[[#All],[01/07/2020]],$A30)</f>
        <v>0</v>
      </c>
      <c r="NB30" s="3">
        <f>COUNTIF(Tableau1[[#All],[01/07/2020]],$A30)</f>
        <v>0</v>
      </c>
      <c r="NC30" s="3">
        <f>COUNTIF(Tableau1[[#All],[02/07/2020]],$A30)</f>
        <v>0</v>
      </c>
    </row>
    <row r="31" spans="1:367" hidden="1" x14ac:dyDescent="0.25">
      <c r="A31" s="8" t="s">
        <v>450</v>
      </c>
      <c r="B31" s="8">
        <f>COUNTIF(Tableau1[[#All],[01/01/2020]],$A31)</f>
        <v>0</v>
      </c>
      <c r="C31" s="8">
        <f>COUNTIF(Tableau1[[#All],[02/01/2020]],$A31)</f>
        <v>0</v>
      </c>
      <c r="D31" s="8">
        <f>COUNTIF(Tableau1[[#All],[02/01/2020]],$A31)</f>
        <v>0</v>
      </c>
      <c r="E31" s="8">
        <f>COUNTIF(Tableau1[[#All],[03/01/2020]],$A31)</f>
        <v>0</v>
      </c>
      <c r="F31" s="8">
        <f>COUNTIF(Tableau1[[#All],[03/01/2020]],$A31)</f>
        <v>0</v>
      </c>
      <c r="G31" s="8">
        <f>COUNTIF(Tableau1[[#All],[04/01/2020]],$A31)</f>
        <v>0</v>
      </c>
      <c r="H31" s="8">
        <f>COUNTIF(Tableau1[[#All],[04/01/2020]],$A31)</f>
        <v>0</v>
      </c>
      <c r="I31" s="8">
        <f>COUNTIF(Tableau1[[#All],[05/01/2020]],$A31)</f>
        <v>2</v>
      </c>
      <c r="J31" s="8">
        <f>COUNTIF(Tableau1[[#All],[05/01/2020]],$A31)</f>
        <v>2</v>
      </c>
      <c r="K31" s="8">
        <f>COUNTIF(Tableau1[[#All],[06/01/2020]],$A31)</f>
        <v>2</v>
      </c>
      <c r="L31" s="8">
        <f>COUNTIF(Tableau1[[#All],[06/01/2020]],$A31)</f>
        <v>2</v>
      </c>
      <c r="M31" s="8">
        <f>COUNTIF(Tableau1[[#All],[07/01/2020]],$A31)</f>
        <v>2</v>
      </c>
      <c r="N31" s="8">
        <f>COUNTIF(Tableau1[[#All],[07/01/2020]],$A31)</f>
        <v>2</v>
      </c>
      <c r="O31" s="8">
        <f>COUNTIF(Tableau1[[#All],[08/01/2020]],$A31)</f>
        <v>2</v>
      </c>
      <c r="P31" s="8">
        <f>COUNTIF(Tableau1[[#All],[08/01/2020]],$A31)</f>
        <v>2</v>
      </c>
      <c r="Q31" s="8">
        <f>COUNTIF(Tableau1[[#All],[09/01/2020]],$A31)</f>
        <v>2</v>
      </c>
      <c r="R31" s="8">
        <f>COUNTIF(Tableau1[[#All],[09/01/2020]],$A31)</f>
        <v>2</v>
      </c>
      <c r="S31" s="8">
        <f>COUNTIF(Tableau1[[#All],[10/01/2020]],$A31)</f>
        <v>2</v>
      </c>
      <c r="T31" s="8">
        <f>COUNTIF(Tableau1[[#All],[10/01/2020]],$A31)</f>
        <v>2</v>
      </c>
      <c r="U31" s="8">
        <f>COUNTIF(Tableau1[[#All],[11/01/2020]],$A31)</f>
        <v>0</v>
      </c>
      <c r="V31" s="8">
        <f>COUNTIF(Tableau1[[#All],[11/01/2020]],$A31)</f>
        <v>0</v>
      </c>
      <c r="W31" s="8">
        <f>COUNTIF(Tableau1[[#All],[12/01/2020]],$A31)</f>
        <v>0</v>
      </c>
      <c r="X31" s="8">
        <f>COUNTIF(Tableau1[[#All],[12/01/2020]],$A31)</f>
        <v>0</v>
      </c>
      <c r="Y31" s="8">
        <f>COUNTIF(Tableau1[[#All],[13/01/2020]],$A31)</f>
        <v>0</v>
      </c>
      <c r="Z31" s="8">
        <f>COUNTIF(Tableau1[[#All],[13/01/2020]],$A31)</f>
        <v>0</v>
      </c>
      <c r="AA31" s="8">
        <f>COUNTIF(Tableau1[[#All],[14/01/2020]],$A31)</f>
        <v>0</v>
      </c>
      <c r="AB31" s="8">
        <f>COUNTIF(Tableau1[[#All],[14/01/2020]],$A31)</f>
        <v>0</v>
      </c>
      <c r="AC31" s="8">
        <f>COUNTIF(Tableau1[[#All],[15/01/2020]],$A31)</f>
        <v>0</v>
      </c>
      <c r="AD31" s="8">
        <f>COUNTIF(Tableau1[[#All],[15/01/2020]],$A31)</f>
        <v>0</v>
      </c>
      <c r="AE31" s="8">
        <f>COUNTIF(Tableau1[[#All],[16/01/2020]],$A31)</f>
        <v>0</v>
      </c>
      <c r="AF31" s="8">
        <f>COUNTIF(Tableau1[[#All],[16/01/2020]],$A31)</f>
        <v>0</v>
      </c>
      <c r="AG31" s="8">
        <f>COUNTIF(Tableau1[[#All],[17/01/2020]],$A31)</f>
        <v>0</v>
      </c>
      <c r="AH31" s="8">
        <f>COUNTIF(Tableau1[[#All],[17/01/2020]],$A31)</f>
        <v>0</v>
      </c>
      <c r="AI31" s="8">
        <f>COUNTIF(Tableau1[[#All],[18/01/2020]],$A31)</f>
        <v>0</v>
      </c>
      <c r="AJ31" s="8">
        <f>COUNTIF(Tableau1[[#All],[18/01/2020]],$A31)</f>
        <v>0</v>
      </c>
      <c r="AK31" s="8">
        <f>COUNTIF(Tableau1[[#All],[19/01/2020]],$A31)</f>
        <v>0</v>
      </c>
      <c r="AL31" s="8">
        <f>COUNTIF(Tableau1[[#All],[19/01/2020]],$A31)</f>
        <v>0</v>
      </c>
      <c r="AM31" s="8">
        <f>COUNTIF(Tableau1[[#All],[20/01/2020]],$A31)</f>
        <v>0</v>
      </c>
      <c r="AN31" s="8">
        <f>COUNTIF(Tableau1[[#All],[20/01/2020]],$A31)</f>
        <v>0</v>
      </c>
      <c r="AO31" s="8">
        <f>COUNTIF(Tableau1[[#All],[21/01/2020]],$A31)</f>
        <v>0</v>
      </c>
      <c r="AP31" s="8">
        <f>COUNTIF(Tableau1[[#All],[21/01/2020]],$A31)</f>
        <v>0</v>
      </c>
      <c r="AQ31" s="8">
        <f>COUNTIF(Tableau1[[#All],[22/01/2020]],$A31)</f>
        <v>0</v>
      </c>
      <c r="AR31" s="8">
        <f>COUNTIF(Tableau1[[#All],[22/01/2020]],$A31)</f>
        <v>0</v>
      </c>
      <c r="AS31" s="8">
        <f>COUNTIF(Tableau1[[#All],[23/01/2020]],$A31)</f>
        <v>0</v>
      </c>
      <c r="AT31" s="8">
        <f>COUNTIF(Tableau1[[#All],[23/01/2020]],$A31)</f>
        <v>0</v>
      </c>
      <c r="AU31" s="8">
        <f>COUNTIF(Tableau1[[#All],[24/01/2020]],$A31)</f>
        <v>0</v>
      </c>
      <c r="AV31" s="8">
        <f>COUNTIF(Tableau1[[#All],[24/01/2020]],$A31)</f>
        <v>0</v>
      </c>
      <c r="AW31" s="8">
        <f>COUNTIF(Tableau1[[#All],[25/01/2020]],$A31)</f>
        <v>0</v>
      </c>
      <c r="AX31" s="8">
        <f>COUNTIF(Tableau1[[#All],[25/01/2020]],$A31)</f>
        <v>0</v>
      </c>
      <c r="AY31" s="8">
        <f>COUNTIF(Tableau1[[#All],[26/01/2020]],$A31)</f>
        <v>0</v>
      </c>
      <c r="AZ31" s="8">
        <f>COUNTIF(Tableau1[[#All],[26/01/2020]],$A31)</f>
        <v>0</v>
      </c>
      <c r="BA31" s="8">
        <f>COUNTIF(Tableau1[[#All],[27/01/2020]],$A31)</f>
        <v>0</v>
      </c>
      <c r="BB31" s="8">
        <f>COUNTIF(Tableau1[[#All],[27/01/2020]],$A31)</f>
        <v>0</v>
      </c>
      <c r="BC31" s="8">
        <f>COUNTIF(Tableau1[[#All],[28/01/2020]],$A31)</f>
        <v>0</v>
      </c>
      <c r="BD31" s="8">
        <f>COUNTIF(Tableau1[[#All],[28/01/2020]],$A31)</f>
        <v>0</v>
      </c>
      <c r="BE31" s="8">
        <f>COUNTIF(Tableau1[[#All],[29/01/2020]],$A31)</f>
        <v>0</v>
      </c>
      <c r="BF31" s="8">
        <f>COUNTIF(Tableau1[[#All],[29/01/2020]],$A31)</f>
        <v>0</v>
      </c>
      <c r="BG31" s="8">
        <f>COUNTIF(Tableau1[[#All],[30/01/2020]],$A31)</f>
        <v>0</v>
      </c>
      <c r="BH31" s="8">
        <f>COUNTIF(Tableau1[[#All],[30/01/2020]],$A31)</f>
        <v>0</v>
      </c>
      <c r="BI31" s="8">
        <f>COUNTIF(Tableau1[[#All],[31/01/2020]],$A31)</f>
        <v>0</v>
      </c>
      <c r="BJ31" s="8">
        <f>COUNTIF(Tableau1[[#All],[31/01/2020]],$A31)</f>
        <v>0</v>
      </c>
      <c r="BK31" s="8">
        <f>COUNTIF(Tableau1[[#All],[01/02/2020]],$A31)</f>
        <v>0</v>
      </c>
      <c r="BL31" s="8">
        <f>COUNTIF(Tableau1[[#All],[01/02/2020]],$A31)</f>
        <v>0</v>
      </c>
      <c r="BM31" s="8">
        <f>COUNTIF(Tableau1[[#All],[02/02/2020]],$A31)</f>
        <v>0</v>
      </c>
      <c r="BN31" s="8">
        <f>COUNTIF(Tableau1[[#All],[02/02/2020]],$A31)</f>
        <v>0</v>
      </c>
      <c r="BO31" s="8">
        <f>COUNTIF(Tableau1[[#All],[03/02/2020]],$A31)</f>
        <v>0</v>
      </c>
      <c r="BP31" s="8">
        <f>COUNTIF(Tableau1[[#All],[03/02/2020]],$A31)</f>
        <v>0</v>
      </c>
      <c r="BQ31" s="8">
        <f>COUNTIF(Tableau1[[#All],[04/02/2020]],$A31)</f>
        <v>0</v>
      </c>
      <c r="BR31" s="8">
        <f>COUNTIF(Tableau1[[#All],[04/02/2020]],$A31)</f>
        <v>0</v>
      </c>
      <c r="BS31" s="8">
        <f>COUNTIF(Tableau1[[#All],[05/02/2020]],$A31)</f>
        <v>0</v>
      </c>
      <c r="BT31" s="8">
        <f>COUNTIF(Tableau1[[#All],[05/02/2020]],$A31)</f>
        <v>0</v>
      </c>
      <c r="BU31" s="8">
        <f>COUNTIF(Tableau1[[#All],[06/02/2020]],$A31)</f>
        <v>0</v>
      </c>
      <c r="BV31" s="8">
        <f>COUNTIF(Tableau1[[#All],[06/02/2020]],$A31)</f>
        <v>0</v>
      </c>
      <c r="BW31" s="8">
        <f>COUNTIF(Tableau1[[#All],[07/02/2020]],$A31)</f>
        <v>0</v>
      </c>
      <c r="BX31" s="8">
        <f>COUNTIF(Tableau1[[#All],[07/02/2020]],$A31)</f>
        <v>0</v>
      </c>
      <c r="BY31" s="8">
        <f>COUNTIF(Tableau1[[#All],[08/02/2020]],$A31)</f>
        <v>1</v>
      </c>
      <c r="BZ31" s="8">
        <f>COUNTIF(Tableau1[[#All],[08/02/2020]],$A31)</f>
        <v>1</v>
      </c>
      <c r="CA31" s="8">
        <f>COUNTIF(Tableau1[[#All],[09/02/2020]],$A31)</f>
        <v>0</v>
      </c>
      <c r="CB31" s="8">
        <f>COUNTIF(Tableau1[[#All],[09/02/2020]],$A31)</f>
        <v>0</v>
      </c>
      <c r="CC31" s="8">
        <f>COUNTIF(Tableau1[[#All],[10/02/2020]],$A31)</f>
        <v>0</v>
      </c>
      <c r="CD31" s="8">
        <f>COUNTIF(Tableau1[[#All],[10/02/2020]],$A31)</f>
        <v>0</v>
      </c>
      <c r="CE31" s="8">
        <f>COUNTIF(Tableau1[[#All],[11/02/2020]],$A31)</f>
        <v>0</v>
      </c>
      <c r="CF31" s="8">
        <f>COUNTIF(Tableau1[[#All],[11/02/2020]],$A31)</f>
        <v>0</v>
      </c>
      <c r="CG31" s="8">
        <f>COUNTIF(Tableau1[[#All],[12/02/2020]],$A31)</f>
        <v>0</v>
      </c>
      <c r="CH31" s="8">
        <f>COUNTIF(Tableau1[[#All],[12/02/2020]],$A31)</f>
        <v>0</v>
      </c>
      <c r="CI31" s="8">
        <f>COUNTIF(Tableau1[[#All],[13/02/2020]],$A31)</f>
        <v>0</v>
      </c>
      <c r="CJ31" s="8">
        <f>COUNTIF(Tableau1[[#All],[13/02/2020]],$A31)</f>
        <v>0</v>
      </c>
      <c r="CK31" s="8">
        <f>COUNTIF(Tableau1[[#All],[14/02/2020]],$A31)</f>
        <v>0</v>
      </c>
      <c r="CL31" s="8">
        <f>COUNTIF(Tableau1[[#All],[14/02/2020]],$A31)</f>
        <v>0</v>
      </c>
      <c r="CM31" s="8">
        <f>COUNTIF(Tableau1[[#All],[15/02/2020]],$A31)</f>
        <v>0</v>
      </c>
      <c r="CN31" s="8">
        <f>COUNTIF(Tableau1[[#All],[15/02/2020]],$A31)</f>
        <v>0</v>
      </c>
      <c r="CO31" s="8">
        <f>COUNTIF(Tableau1[[#All],[16/02/2020]],$A31)</f>
        <v>0</v>
      </c>
      <c r="CP31" s="8">
        <f>COUNTIF(Tableau1[[#All],[16/02/2020]],$A31)</f>
        <v>0</v>
      </c>
      <c r="CQ31" s="8">
        <f>COUNTIF(Tableau1[[#All],[17/02/2020]],$A31)</f>
        <v>0</v>
      </c>
      <c r="CR31" s="8">
        <f>COUNTIF(Tableau1[[#All],[17/02/2020]],$A31)</f>
        <v>0</v>
      </c>
      <c r="CS31" s="8">
        <f>COUNTIF(Tableau1[[#All],[18/02/2020]],$A31)</f>
        <v>0</v>
      </c>
      <c r="CT31" s="8">
        <f>COUNTIF(Tableau1[[#All],[18/02/2020]],$A31)</f>
        <v>0</v>
      </c>
      <c r="CU31" s="8">
        <f>COUNTIF(Tableau1[[#All],[19/02/2020]],$A31)</f>
        <v>0</v>
      </c>
      <c r="CV31" s="8">
        <f>COUNTIF(Tableau1[[#All],[19/02/2020]],$A31)</f>
        <v>0</v>
      </c>
      <c r="CW31" s="8">
        <f>COUNTIF(Tableau1[[#All],[20/02/2020]],$A31)</f>
        <v>0</v>
      </c>
      <c r="CX31" s="8">
        <f>COUNTIF(Tableau1[[#All],[20/02/2020]],$A31)</f>
        <v>0</v>
      </c>
      <c r="CY31" s="8">
        <f>COUNTIF(Tableau1[[#All],[21/02/2020]],$A31)</f>
        <v>0</v>
      </c>
      <c r="CZ31" s="8">
        <f>COUNTIF(Tableau1[[#All],[21/02/2020]],$A31)</f>
        <v>0</v>
      </c>
      <c r="DA31" s="8">
        <f>COUNTIF(Tableau1[[#All],[22/02/2020]],$A31)</f>
        <v>0</v>
      </c>
      <c r="DB31" s="8">
        <f>COUNTIF(Tableau1[[#All],[22/02/2020]],$A31)</f>
        <v>0</v>
      </c>
      <c r="DC31" s="8">
        <f>COUNTIF(Tableau1[[#All],[23/02/2020]],$A31)</f>
        <v>0</v>
      </c>
      <c r="DD31" s="8">
        <f>COUNTIF(Tableau1[[#All],[23/02/2020]],$A31)</f>
        <v>0</v>
      </c>
      <c r="DE31" s="8">
        <f>COUNTIF(Tableau1[[#All],[24/02/2020]],$A31)</f>
        <v>0</v>
      </c>
      <c r="DF31" s="8">
        <f>COUNTIF(Tableau1[[#All],[24/02/2020]],$A31)</f>
        <v>0</v>
      </c>
      <c r="DG31" s="8">
        <f>COUNTIF(Tableau1[[#All],[25/02/2020]],$A31)</f>
        <v>0</v>
      </c>
      <c r="DH31" s="8">
        <f>COUNTIF(Tableau1[[#All],[25/02/2020]],$A31)</f>
        <v>0</v>
      </c>
      <c r="DI31" s="8">
        <f>COUNTIF(Tableau1[[#All],[26/02/2020]],$A31)</f>
        <v>0</v>
      </c>
      <c r="DJ31" s="8">
        <f>COUNTIF(Tableau1[[#All],[26/02/2020]],$A31)</f>
        <v>0</v>
      </c>
      <c r="DK31" s="8">
        <f>COUNTIF(Tableau1[[#All],[27/02/2020]],$A31)</f>
        <v>0</v>
      </c>
      <c r="DL31" s="8">
        <f>COUNTIF(Tableau1[[#All],[27/02/2020]],$A31)</f>
        <v>0</v>
      </c>
      <c r="DM31" s="8">
        <f>COUNTIF(Tableau1[[#All],[28/02/2020]],$A31)</f>
        <v>0</v>
      </c>
      <c r="DN31" s="8">
        <f>COUNTIF(Tableau1[[#All],[28/02/2020]],$A31)</f>
        <v>0</v>
      </c>
      <c r="DO31" s="8">
        <f>COUNTIF(Tableau1[[#All],[29/02/2020]],$A31)</f>
        <v>0</v>
      </c>
      <c r="DP31" s="8">
        <f>COUNTIF(Tableau1[[#All],[29/02/2020]],$A31)</f>
        <v>0</v>
      </c>
      <c r="DQ31" s="8">
        <f>COUNTIF(Tableau1[[#All],[01/03/2020]],$A31)</f>
        <v>0</v>
      </c>
      <c r="DR31" s="8">
        <f>COUNTIF(Tableau1[[#All],[01/03/2020]],$A31)</f>
        <v>0</v>
      </c>
      <c r="DS31" s="8">
        <f>COUNTIF(Tableau1[[#All],[02/03/2020]],$A31)</f>
        <v>0</v>
      </c>
      <c r="DT31" s="8">
        <f>COUNTIF(Tableau1[[#All],[02/03/2020]],$A31)</f>
        <v>0</v>
      </c>
      <c r="DU31" s="8">
        <f>COUNTIF(Tableau1[[#All],[03/03/2020]],$A31)</f>
        <v>0</v>
      </c>
      <c r="DV31" s="8">
        <f>COUNTIF(Tableau1[[#All],[03/03/2020]],$A31)</f>
        <v>0</v>
      </c>
      <c r="DW31" s="8">
        <f>COUNTIF(Tableau1[[#All],[04/03/2020]],$A31)</f>
        <v>0</v>
      </c>
      <c r="DX31" s="8">
        <f>COUNTIF(Tableau1[[#All],[04/03/2020]],$A31)</f>
        <v>0</v>
      </c>
      <c r="DY31" s="8">
        <f>COUNTIF(Tableau1[[#All],[05/03/2020]],$A31)</f>
        <v>0</v>
      </c>
      <c r="DZ31" s="8">
        <f>COUNTIF(Tableau1[[#All],[05/03/2020]],$A31)</f>
        <v>0</v>
      </c>
      <c r="EA31" s="8">
        <f>COUNTIF(Tableau1[[#All],[06/03/2020]],$A31)</f>
        <v>0</v>
      </c>
      <c r="EB31" s="8">
        <f>COUNTIF(Tableau1[[#All],[06/03/2020]],$A31)</f>
        <v>0</v>
      </c>
      <c r="EC31" s="8">
        <f>COUNTIF(Tableau1[[#All],[07/03/2020]],$A31)</f>
        <v>0</v>
      </c>
      <c r="ED31" s="8">
        <f>COUNTIF(Tableau1[[#All],[07/03/2020]],$A31)</f>
        <v>0</v>
      </c>
      <c r="EE31" s="8">
        <f>COUNTIF(Tableau1[[#All],[08/03/2020]],$A31)</f>
        <v>0</v>
      </c>
      <c r="EF31" s="8">
        <f>COUNTIF(Tableau1[[#All],[08/03/2020]],$A31)</f>
        <v>0</v>
      </c>
      <c r="EG31" s="8">
        <f>COUNTIF(Tableau1[[#All],[09/03/2020]],$A31)</f>
        <v>0</v>
      </c>
      <c r="EH31" s="8">
        <f>COUNTIF(Tableau1[[#All],[09/03/2020]],$A31)</f>
        <v>0</v>
      </c>
      <c r="EI31" s="8">
        <f>COUNTIF(Tableau1[[#All],[10/03/2020]],$A31)</f>
        <v>0</v>
      </c>
      <c r="EJ31" s="8">
        <f>COUNTIF(Tableau1[[#All],[10/03/2020]],$A31)</f>
        <v>0</v>
      </c>
      <c r="EK31" s="8">
        <f>COUNTIF(Tableau1[[#All],[11/03/2020]],$A31)</f>
        <v>0</v>
      </c>
      <c r="EL31" s="8">
        <f>COUNTIF(Tableau1[[#All],[11/03/2020]],$A31)</f>
        <v>0</v>
      </c>
      <c r="EM31" s="8">
        <f>COUNTIF(Tableau1[[#All],[12/03/2020]],$A31)</f>
        <v>0</v>
      </c>
      <c r="EN31" s="8">
        <f>COUNTIF(Tableau1[[#All],[12/03/2020]],$A31)</f>
        <v>0</v>
      </c>
      <c r="EO31" s="8">
        <f>COUNTIF(Tableau1[[#All],[13/03/2020]],$A31)</f>
        <v>0</v>
      </c>
      <c r="EP31" s="8">
        <f>COUNTIF(Tableau1[[#All],[13/03/2020]],$A31)</f>
        <v>0</v>
      </c>
      <c r="EQ31" s="8">
        <f>COUNTIF(Tableau1[[#All],[14/03/2020]],$A31)</f>
        <v>0</v>
      </c>
      <c r="ER31" s="8">
        <f>COUNTIF(Tableau1[[#All],[14/03/2020]],$A31)</f>
        <v>0</v>
      </c>
      <c r="ES31" s="8">
        <f>COUNTIF(Tableau1[[#All],[15/03/2020]],$A31)</f>
        <v>0</v>
      </c>
      <c r="ET31" s="8">
        <f>COUNTIF(Tableau1[[#All],[15/03/2020]],$A31)</f>
        <v>0</v>
      </c>
      <c r="EU31" s="8">
        <f>COUNTIF(Tableau1[[#All],[16/03/2020]],$A31)</f>
        <v>0</v>
      </c>
      <c r="EV31" s="8">
        <f>COUNTIF(Tableau1[[#All],[16/03/2020]],$A31)</f>
        <v>0</v>
      </c>
      <c r="EW31" s="8">
        <f>COUNTIF(Tableau1[[#All],[17/03/2020]],$A31)</f>
        <v>0</v>
      </c>
      <c r="EX31" s="8">
        <f>COUNTIF(Tableau1[[#All],[17/03/2020]],$A31)</f>
        <v>0</v>
      </c>
      <c r="EY31" s="8">
        <f>COUNTIF(Tableau1[[#All],[18/03/2020]],$A31)</f>
        <v>0</v>
      </c>
      <c r="EZ31" s="8">
        <f>COUNTIF(Tableau1[[#All],[18/03/2020]],$A31)</f>
        <v>0</v>
      </c>
      <c r="FA31" s="8">
        <f>COUNTIF(Tableau1[[#All],[19/03/2020]],$A31)</f>
        <v>0</v>
      </c>
      <c r="FB31" s="8">
        <f>COUNTIF(Tableau1[[#All],[19/03/2020]],$A31)</f>
        <v>0</v>
      </c>
      <c r="FC31" s="8">
        <f>COUNTIF(Tableau1[[#All],[20/03/2020]],$A31)</f>
        <v>0</v>
      </c>
      <c r="FD31" s="8">
        <f>COUNTIF(Tableau1[[#All],[20/03/2020]],$A31)</f>
        <v>0</v>
      </c>
      <c r="FE31" s="8">
        <f>COUNTIF(Tableau1[[#All],[21/03/2020]],$A31)</f>
        <v>0</v>
      </c>
      <c r="FF31" s="8">
        <f>COUNTIF(Tableau1[[#All],[21/03/2020]],$A31)</f>
        <v>0</v>
      </c>
      <c r="FG31" s="8">
        <f>COUNTIF(Tableau1[[#All],[22/03/2020]],$A31)</f>
        <v>0</v>
      </c>
      <c r="FH31" s="8">
        <f>COUNTIF(Tableau1[[#All],[22/03/2020]],$A31)</f>
        <v>0</v>
      </c>
      <c r="FI31" s="8">
        <f>COUNTIF(Tableau1[[#All],[23/03/2020]],$A31)</f>
        <v>0</v>
      </c>
      <c r="FJ31" s="8">
        <f>COUNTIF(Tableau1[[#All],[23/03/2020]],$A31)</f>
        <v>0</v>
      </c>
      <c r="FK31" s="8">
        <f>COUNTIF(Tableau1[[#All],[24/03/2020]],$A31)</f>
        <v>0</v>
      </c>
      <c r="FL31" s="8">
        <f>COUNTIF(Tableau1[[#All],[24/03/2020]],$A31)</f>
        <v>0</v>
      </c>
      <c r="FM31" s="8">
        <f>COUNTIF(Tableau1[[#All],[25/03/2020]],$A31)</f>
        <v>0</v>
      </c>
      <c r="FN31" s="8">
        <f>COUNTIF(Tableau1[[#All],[25/03/2020]],$A31)</f>
        <v>0</v>
      </c>
      <c r="FO31" s="8">
        <f>COUNTIF(Tableau1[[#All],[26/03/2020]],$A31)</f>
        <v>0</v>
      </c>
      <c r="FP31" s="8">
        <f>COUNTIF(Tableau1[[#All],[26/03/2020]],$A31)</f>
        <v>0</v>
      </c>
      <c r="FQ31" s="8">
        <f>COUNTIF(Tableau1[[#All],[27/03/2020]],$A31)</f>
        <v>0</v>
      </c>
      <c r="FR31" s="8">
        <f>COUNTIF(Tableau1[[#All],[27/03/2020]],$A31)</f>
        <v>0</v>
      </c>
      <c r="FS31" s="8">
        <f>COUNTIF(Tableau1[[#All],[28/03/2020]],$A31)</f>
        <v>0</v>
      </c>
      <c r="FT31" s="8">
        <f>COUNTIF(Tableau1[[#All],[28/03/2020]],$A31)</f>
        <v>0</v>
      </c>
      <c r="FU31" s="8">
        <f>COUNTIF(Tableau1[[#All],[29/03/2020]],$A31)</f>
        <v>0</v>
      </c>
      <c r="FV31" s="8">
        <f>COUNTIF(Tableau1[[#All],[29/03/2020]],$A31)</f>
        <v>0</v>
      </c>
      <c r="FW31" s="8">
        <f>COUNTIF(Tableau1[[#All],[30/03/2020]],$A31)</f>
        <v>0</v>
      </c>
      <c r="FX31" s="8">
        <f>COUNTIF(Tableau1[[#All],[30/03/2020]],$A31)</f>
        <v>0</v>
      </c>
      <c r="FY31" s="8">
        <f>COUNTIF(Tableau1[[#All],[31/03/2020]],$A31)</f>
        <v>0</v>
      </c>
      <c r="FZ31" s="8">
        <f>COUNTIF(Tableau1[[#All],[31/03/2020]],$A31)</f>
        <v>0</v>
      </c>
      <c r="GA31" s="8">
        <f>COUNTIF(Tableau1[[#All],[01/04/2020]],$A31)</f>
        <v>0</v>
      </c>
      <c r="GB31" s="8">
        <f>COUNTIF(Tableau1[[#All],[01/04/2020]],$A31)</f>
        <v>0</v>
      </c>
      <c r="GC31" s="8">
        <f>COUNTIF(Tableau1[[#All],[02/04/2020]],$A31)</f>
        <v>0</v>
      </c>
      <c r="GD31" s="8">
        <f>COUNTIF(Tableau1[[#All],[02/04/2020]],$A31)</f>
        <v>0</v>
      </c>
      <c r="GE31" s="8">
        <f>COUNTIF(Tableau1[[#All],[03/04/2020]],$A31)</f>
        <v>0</v>
      </c>
      <c r="GF31" s="8">
        <f>COUNTIF(Tableau1[[#All],[03/04/2020]],$A31)</f>
        <v>0</v>
      </c>
      <c r="GG31" s="8">
        <f>COUNTIF(Tableau1[[#All],[04/04/2020]],$A31)</f>
        <v>0</v>
      </c>
      <c r="GH31" s="8">
        <f>COUNTIF(Tableau1[[#All],[04/04/2020]],$A31)</f>
        <v>0</v>
      </c>
      <c r="GI31" s="8">
        <f>COUNTIF(Tableau1[[#All],[05/04/2020]],$A31)</f>
        <v>0</v>
      </c>
      <c r="GJ31" s="8">
        <f>COUNTIF(Tableau1[[#All],[05/04/2020]],$A31)</f>
        <v>0</v>
      </c>
      <c r="GK31" s="8">
        <f>COUNTIF(Tableau1[[#All],[06/04/2020]],$A31)</f>
        <v>0</v>
      </c>
      <c r="GL31" s="8">
        <f>COUNTIF(Tableau1[[#All],[06/04/2020]],$A31)</f>
        <v>0</v>
      </c>
      <c r="GM31" s="8">
        <f>COUNTIF(Tableau1[[#All],[07/04/2020]],$A31)</f>
        <v>0</v>
      </c>
      <c r="GN31" s="8">
        <f>COUNTIF(Tableau1[[#All],[07/04/2020]],$A31)</f>
        <v>0</v>
      </c>
      <c r="GO31" s="8">
        <f>COUNTIF(Tableau1[[#All],[08/04/2020]],$A31)</f>
        <v>0</v>
      </c>
      <c r="GP31" s="8">
        <f>COUNTIF(Tableau1[[#All],[08/04/2020]],$A31)</f>
        <v>0</v>
      </c>
      <c r="GQ31" s="8">
        <f>COUNTIF(Tableau1[[#All],[09/04/2020]],$A31)</f>
        <v>0</v>
      </c>
      <c r="GR31" s="8">
        <f>COUNTIF(Tableau1[[#All],[09/04/2020]],$A31)</f>
        <v>0</v>
      </c>
      <c r="GS31" s="8">
        <f>COUNTIF(Tableau1[[#All],[10/04/2020]],$A31)</f>
        <v>0</v>
      </c>
      <c r="GT31" s="8">
        <f>COUNTIF(Tableau1[[#All],[10/04/2020]],$A31)</f>
        <v>0</v>
      </c>
      <c r="GU31" s="8">
        <f>COUNTIF(Tableau1[[#All],[11/04/2020]],$A31)</f>
        <v>0</v>
      </c>
      <c r="GV31" s="8">
        <f>COUNTIF(Tableau1[[#All],[11/04/2020]],$A31)</f>
        <v>0</v>
      </c>
      <c r="GW31" s="8">
        <f>COUNTIF(Tableau1[[#All],[12/04/2020]],$A31)</f>
        <v>0</v>
      </c>
      <c r="GX31" s="8">
        <f>COUNTIF(Tableau1[[#All],[12/04/2020]],$A31)</f>
        <v>0</v>
      </c>
      <c r="GY31" s="8">
        <f>COUNTIF(Tableau1[[#All],[13/04/2020]],$A31)</f>
        <v>0</v>
      </c>
      <c r="GZ31" s="8">
        <f>COUNTIF(Tableau1[[#All],[13/04/2020]],$A31)</f>
        <v>0</v>
      </c>
      <c r="HA31" s="8">
        <f>COUNTIF(Tableau1[[#All],[14/04/2020]],$A31)</f>
        <v>0</v>
      </c>
      <c r="HB31" s="8">
        <f>COUNTIF(Tableau1[[#All],[14/04/2020]],$A31)</f>
        <v>0</v>
      </c>
      <c r="HC31" s="8">
        <f>COUNTIF(Tableau1[[#All],[15/04/2020]],$A31)</f>
        <v>0</v>
      </c>
      <c r="HD31" s="8">
        <f>COUNTIF(Tableau1[[#All],[15/04/2020]],$A31)</f>
        <v>0</v>
      </c>
      <c r="HE31" s="8">
        <f>COUNTIF(Tableau1[[#All],[16/04/2020]],$A31)</f>
        <v>0</v>
      </c>
      <c r="HF31" s="8">
        <f>COUNTIF(Tableau1[[#All],[16/04/2020]],$A31)</f>
        <v>0</v>
      </c>
      <c r="HG31" s="8">
        <f>COUNTIF(Tableau1[[#All],[17/04/2020]],$A31)</f>
        <v>0</v>
      </c>
      <c r="HH31" s="8">
        <f>COUNTIF(Tableau1[[#All],[17/04/2020]],$A31)</f>
        <v>0</v>
      </c>
      <c r="HI31" s="8">
        <f>COUNTIF(Tableau1[[#All],[18/04/2020]],$A31)</f>
        <v>0</v>
      </c>
      <c r="HJ31" s="8">
        <f>COUNTIF(Tableau1[[#All],[18/04/2020]],$A31)</f>
        <v>0</v>
      </c>
      <c r="HK31" s="8">
        <f>COUNTIF(Tableau1[[#All],[19/04/2020]],$A31)</f>
        <v>0</v>
      </c>
      <c r="HL31" s="8">
        <f>COUNTIF(Tableau1[[#All],[19/04/2020]],$A31)</f>
        <v>0</v>
      </c>
      <c r="HM31" s="8">
        <f>COUNTIF(Tableau1[[#All],[20/04/2020]],$A31)</f>
        <v>0</v>
      </c>
      <c r="HN31" s="8">
        <f>COUNTIF(Tableau1[[#All],[20/04/2020]],$A31)</f>
        <v>0</v>
      </c>
      <c r="HO31" s="8">
        <f>COUNTIF(Tableau1[[#All],[21/04/2020]],$A31)</f>
        <v>0</v>
      </c>
      <c r="HP31" s="8">
        <f>COUNTIF(Tableau1[[#All],[21/04/2020]],$A31)</f>
        <v>0</v>
      </c>
      <c r="HQ31" s="8">
        <f>COUNTIF(Tableau1[[#All],[22/04/2020]],$A31)</f>
        <v>0</v>
      </c>
      <c r="HR31" s="8">
        <f>COUNTIF(Tableau1[[#All],[22/04/2020]],$A31)</f>
        <v>0</v>
      </c>
      <c r="HS31" s="8">
        <f>COUNTIF(Tableau1[[#All],[23/04/2020]],$A31)</f>
        <v>0</v>
      </c>
      <c r="HT31" s="8">
        <f>COUNTIF(Tableau1[[#All],[23/04/2020]],$A31)</f>
        <v>0</v>
      </c>
      <c r="HU31" s="8">
        <f>COUNTIF(Tableau1[[#All],[24/04/2020]],$A31)</f>
        <v>0</v>
      </c>
      <c r="HV31" s="8">
        <f>COUNTIF(Tableau1[[#All],[24/04/2020]],$A31)</f>
        <v>0</v>
      </c>
      <c r="HW31" s="8">
        <f>COUNTIF(Tableau1[[#All],[25/04/2020]],$A31)</f>
        <v>0</v>
      </c>
      <c r="HX31" s="8">
        <f>COUNTIF(Tableau1[[#All],[25/04/2020]],$A31)</f>
        <v>0</v>
      </c>
      <c r="HY31" s="8">
        <f>COUNTIF(Tableau1[[#All],[26/04/2020]],$A31)</f>
        <v>0</v>
      </c>
      <c r="HZ31" s="8">
        <f>COUNTIF(Tableau1[[#All],[26/04/2020]],$A31)</f>
        <v>0</v>
      </c>
      <c r="IA31" s="8">
        <f>COUNTIF(Tableau1[[#All],[27/04/2020]],$A31)</f>
        <v>0</v>
      </c>
      <c r="IB31" s="8">
        <f>COUNTIF(Tableau1[[#All],[27/04/2020]],$A31)</f>
        <v>0</v>
      </c>
      <c r="IC31" s="8">
        <f>COUNTIF(Tableau1[[#All],[28/04/2020]],$A31)</f>
        <v>0</v>
      </c>
      <c r="ID31" s="8">
        <f>COUNTIF(Tableau1[[#All],[28/04/2020]],$A31)</f>
        <v>0</v>
      </c>
      <c r="IE31" s="8">
        <f>COUNTIF(Tableau1[[#All],[29/04/2020]],$A31)</f>
        <v>0</v>
      </c>
      <c r="IF31" s="8">
        <f>COUNTIF(Tableau1[[#All],[29/04/2020]],$A31)</f>
        <v>0</v>
      </c>
      <c r="IG31" s="8">
        <f>COUNTIF(Tableau1[[#All],[30/04/2020]],$A31)</f>
        <v>0</v>
      </c>
      <c r="IH31" s="8">
        <f>COUNTIF(Tableau1[[#All],[30/04/2020]],$A31)</f>
        <v>0</v>
      </c>
      <c r="II31" s="8">
        <f>COUNTIF(Tableau1[[#All],[01/05/2020]],$A31)</f>
        <v>0</v>
      </c>
      <c r="IJ31" s="8">
        <f>COUNTIF(Tableau1[[#All],[01/05/2020]],$A31)</f>
        <v>0</v>
      </c>
      <c r="IK31" s="8">
        <f>COUNTIF(Tableau1[[#All],[02/05/2020]],$A31)</f>
        <v>0</v>
      </c>
      <c r="IL31" s="8">
        <f>COUNTIF(Tableau1[[#All],[02/05/2020]],$A31)</f>
        <v>0</v>
      </c>
      <c r="IM31" s="8">
        <f>COUNTIF(Tableau1[[#All],[03/05/2020]],$A31)</f>
        <v>0</v>
      </c>
      <c r="IN31" s="8">
        <f>COUNTIF(Tableau1[[#All],[03/05/2020]],$A31)</f>
        <v>0</v>
      </c>
      <c r="IO31" s="8">
        <f>COUNTIF(Tableau1[[#All],[04/05/2020]],$A31)</f>
        <v>0</v>
      </c>
      <c r="IP31" s="8">
        <f>COUNTIF(Tableau1[[#All],[04/05/2020]],$A31)</f>
        <v>0</v>
      </c>
      <c r="IQ31" s="8">
        <f>COUNTIF(Tableau1[[#All],[05/05/2020]],$A31)</f>
        <v>0</v>
      </c>
      <c r="IR31" s="8">
        <f>COUNTIF(Tableau1[[#All],[05/05/2020]],$A31)</f>
        <v>0</v>
      </c>
      <c r="IS31" s="8">
        <f>COUNTIF(Tableau1[[#All],[06/05/2020]],$A31)</f>
        <v>0</v>
      </c>
      <c r="IT31" s="8">
        <f>COUNTIF(Tableau1[[#All],[06/05/2020]],$A31)</f>
        <v>0</v>
      </c>
      <c r="IU31" s="8">
        <f>COUNTIF(Tableau1[[#All],[07/05/2020]],$A31)</f>
        <v>0</v>
      </c>
      <c r="IV31" s="8">
        <f>COUNTIF(Tableau1[[#All],[07/05/2020]],$A31)</f>
        <v>0</v>
      </c>
      <c r="IW31" s="8">
        <f>COUNTIF(Tableau1[[#All],[08/05/2020]],$A31)</f>
        <v>0</v>
      </c>
      <c r="IX31" s="8">
        <f>COUNTIF(Tableau1[[#All],[08/05/2020]],$A31)</f>
        <v>0</v>
      </c>
      <c r="IY31" s="8">
        <f>COUNTIF(Tableau1[[#All],[09/05/2020]],$A31)</f>
        <v>0</v>
      </c>
      <c r="IZ31" s="8">
        <f>COUNTIF(Tableau1[[#All],[09/05/2020]],$A31)</f>
        <v>0</v>
      </c>
      <c r="JA31" s="8">
        <f>COUNTIF(Tableau1[[#All],[10/05/2020]],$A31)</f>
        <v>0</v>
      </c>
      <c r="JB31" s="8">
        <f>COUNTIF(Tableau1[[#All],[10/05/2020]],$A31)</f>
        <v>0</v>
      </c>
      <c r="JC31" s="8">
        <f>COUNTIF(Tableau1[[#All],[11/05/2020]],$A31)</f>
        <v>0</v>
      </c>
      <c r="JD31" s="8">
        <f>COUNTIF(Tableau1[[#All],[11/05/2020]],$A31)</f>
        <v>0</v>
      </c>
      <c r="JE31" s="8">
        <f>COUNTIF(Tableau1[[#All],[12/05/2020]],$A31)</f>
        <v>0</v>
      </c>
      <c r="JF31" s="8">
        <f>COUNTIF(Tableau1[[#All],[12/05/2020]],$A31)</f>
        <v>0</v>
      </c>
      <c r="JG31" s="8">
        <f>COUNTIF(Tableau1[[#All],[13/05/2020]],$A31)</f>
        <v>0</v>
      </c>
      <c r="JH31" s="8">
        <f>COUNTIF(Tableau1[[#All],[13/05/2020]],$A31)</f>
        <v>0</v>
      </c>
      <c r="JI31" s="8">
        <f>COUNTIF(Tableau1[[#All],[14/05/2020]],$A31)</f>
        <v>0</v>
      </c>
      <c r="JJ31" s="8">
        <f>COUNTIF(Tableau1[[#All],[14/05/2020]],$A31)</f>
        <v>0</v>
      </c>
      <c r="JK31" s="8">
        <f>COUNTIF(Tableau1[[#All],[15/05/2020]],$A31)</f>
        <v>0</v>
      </c>
      <c r="JL31" s="8">
        <f>COUNTIF(Tableau1[[#All],[15/05/2020]],$A31)</f>
        <v>0</v>
      </c>
      <c r="JM31" s="8">
        <f>COUNTIF(Tableau1[[#All],[16/05/2020]],$A31)</f>
        <v>0</v>
      </c>
      <c r="JN31" s="8">
        <f>COUNTIF(Tableau1[[#All],[16/05/2020]],$A31)</f>
        <v>0</v>
      </c>
      <c r="JO31" s="8">
        <f>COUNTIF(Tableau1[[#All],[17/05/2020]],$A31)</f>
        <v>0</v>
      </c>
      <c r="JP31" s="8">
        <f>COUNTIF(Tableau1[[#All],[17/05/2020]],$A31)</f>
        <v>0</v>
      </c>
      <c r="JQ31" s="8">
        <f>COUNTIF(Tableau1[[#All],[18/05/2020]],$A31)</f>
        <v>0</v>
      </c>
      <c r="JR31" s="8">
        <f>COUNTIF(Tableau1[[#All],[18/05/2020]],$A31)</f>
        <v>0</v>
      </c>
      <c r="JS31" s="8">
        <f>COUNTIF(Tableau1[[#All],[19/05/2020]],$A31)</f>
        <v>0</v>
      </c>
      <c r="JT31" s="8">
        <f>COUNTIF(Tableau1[[#All],[19/05/2020]],$A31)</f>
        <v>0</v>
      </c>
      <c r="JU31" s="8">
        <f>COUNTIF(Tableau1[[#All],[20/05/2020]],$A31)</f>
        <v>0</v>
      </c>
      <c r="JV31" s="8">
        <f>COUNTIF(Tableau1[[#All],[20/05/2020]],$A31)</f>
        <v>0</v>
      </c>
      <c r="JW31" s="8">
        <f>COUNTIF(Tableau1[[#All],[21/05/2020]],$A31)</f>
        <v>0</v>
      </c>
      <c r="JX31" s="8">
        <f>COUNTIF(Tableau1[[#All],[21/05/2020]],$A31)</f>
        <v>0</v>
      </c>
      <c r="JY31" s="8">
        <f>COUNTIF(Tableau1[[#All],[22/05/2020]],$A31)</f>
        <v>0</v>
      </c>
      <c r="JZ31" s="8">
        <f>COUNTIF(Tableau1[[#All],[22/05/2020]],$A31)</f>
        <v>0</v>
      </c>
      <c r="KA31" s="8">
        <f>COUNTIF(Tableau1[[#All],[23/05/2020]],$A31)</f>
        <v>0</v>
      </c>
      <c r="KB31" s="8">
        <f>COUNTIF(Tableau1[[#All],[23/05/2020]],$A31)</f>
        <v>0</v>
      </c>
      <c r="KC31" s="8">
        <f>COUNTIF(Tableau1[[#All],[24/05/2020]],$A31)</f>
        <v>0</v>
      </c>
      <c r="KD31" s="8">
        <f>COUNTIF(Tableau1[[#All],[24/05/2020]],$A31)</f>
        <v>0</v>
      </c>
      <c r="KE31" s="8">
        <f>COUNTIF(Tableau1[[#All],[25/05/2020]],$A31)</f>
        <v>0</v>
      </c>
      <c r="KF31" s="8">
        <f>COUNTIF(Tableau1[[#All],[25/05/2020]],$A31)</f>
        <v>0</v>
      </c>
      <c r="KG31" s="8">
        <f>COUNTIF(Tableau1[[#All],[26/05/2020]],$A31)</f>
        <v>0</v>
      </c>
      <c r="KH31" s="8">
        <f>COUNTIF(Tableau1[[#All],[26/05/2020]],$A31)</f>
        <v>0</v>
      </c>
      <c r="KI31" s="8">
        <f>COUNTIF(Tableau1[[#All],[27/05/2020]],$A31)</f>
        <v>0</v>
      </c>
      <c r="KJ31" s="8">
        <f>COUNTIF(Tableau1[[#All],[27/05/2020]],$A31)</f>
        <v>0</v>
      </c>
      <c r="KK31" s="8">
        <f>COUNTIF(Tableau1[[#All],[28/05/2020]],$A31)</f>
        <v>0</v>
      </c>
      <c r="KL31" s="8">
        <f>COUNTIF(Tableau1[[#All],[28/05/2020]],$A31)</f>
        <v>0</v>
      </c>
      <c r="KM31" s="8">
        <f>COUNTIF(Tableau1[[#All],[29/05/2020]],$A31)</f>
        <v>0</v>
      </c>
      <c r="KN31" s="8">
        <f>COUNTIF(Tableau1[[#All],[29/05/2020]],$A31)</f>
        <v>0</v>
      </c>
      <c r="KO31" s="8">
        <f>COUNTIF(Tableau1[[#All],[30/05/2020]],$A31)</f>
        <v>0</v>
      </c>
      <c r="KP31" s="8">
        <f>COUNTIF(Tableau1[[#All],[30/05/2020]],$A31)</f>
        <v>0</v>
      </c>
      <c r="KQ31" s="8">
        <f>COUNTIF(Tableau1[[#All],[31/05/2020]],$A31)</f>
        <v>0</v>
      </c>
      <c r="KR31" s="8">
        <f>COUNTIF(Tableau1[[#All],[31/05/2020]],$A31)</f>
        <v>0</v>
      </c>
      <c r="KS31" s="8">
        <f>COUNTIF(Tableau1[[#All],[01/06/2020]],$A31)</f>
        <v>0</v>
      </c>
      <c r="KT31" s="8">
        <f>COUNTIF(Tableau1[[#All],[01/06/2020]],$A31)</f>
        <v>0</v>
      </c>
      <c r="KU31" s="8">
        <f>COUNTIF(Tableau1[[#All],[02/06/2020]],$A31)</f>
        <v>0</v>
      </c>
      <c r="KV31" s="8">
        <f>COUNTIF(Tableau1[[#All],[02/06/2020]],$A31)</f>
        <v>0</v>
      </c>
      <c r="KW31" s="8">
        <f>COUNTIF(Tableau1[[#All],[03/06/2020]],$A31)</f>
        <v>0</v>
      </c>
      <c r="KX31" s="8">
        <f>COUNTIF(Tableau1[[#All],[03/06/2020]],$A31)</f>
        <v>0</v>
      </c>
      <c r="KY31" s="8">
        <f>COUNTIF(Tableau1[[#All],[04/06/2020]],$A31)</f>
        <v>0</v>
      </c>
      <c r="KZ31" s="8">
        <f>COUNTIF(Tableau1[[#All],[04/06/2020]],$A31)</f>
        <v>0</v>
      </c>
      <c r="LA31" s="8">
        <f>COUNTIF(Tableau1[[#All],[05/06/2020]],$A31)</f>
        <v>0</v>
      </c>
      <c r="LB31" s="8">
        <f>COUNTIF(Tableau1[[#All],[05/06/2020]],$A31)</f>
        <v>0</v>
      </c>
      <c r="LC31" s="8">
        <f>COUNTIF(Tableau1[[#All],[06/06/2020]],$A31)</f>
        <v>0</v>
      </c>
      <c r="LD31" s="8">
        <f>COUNTIF(Tableau1[[#All],[06/06/2020]],$A31)</f>
        <v>0</v>
      </c>
      <c r="LE31" s="8">
        <f>COUNTIF(Tableau1[[#All],[07/06/2020]],$A31)</f>
        <v>0</v>
      </c>
      <c r="LF31" s="8">
        <f>COUNTIF(Tableau1[[#All],[07/06/2020]],$A31)</f>
        <v>0</v>
      </c>
      <c r="LG31" s="8">
        <f>COUNTIF(Tableau1[[#All],[08/06/2020]],$A31)</f>
        <v>0</v>
      </c>
      <c r="LH31" s="8">
        <f>COUNTIF(Tableau1[[#All],[08/06/2020]],$A31)</f>
        <v>0</v>
      </c>
      <c r="LI31" s="8">
        <f>COUNTIF(Tableau1[[#All],[09/06/2020]],$A31)</f>
        <v>0</v>
      </c>
      <c r="LJ31" s="8">
        <f>COUNTIF(Tableau1[[#All],[09/06/2020]],$A31)</f>
        <v>0</v>
      </c>
      <c r="LK31" s="8">
        <f>COUNTIF(Tableau1[[#All],[10/06/2020]],$A31)</f>
        <v>0</v>
      </c>
      <c r="LL31" s="8">
        <f>COUNTIF(Tableau1[[#All],[10/06/2020]],$A31)</f>
        <v>0</v>
      </c>
      <c r="LM31" s="8">
        <f>COUNTIF(Tableau1[[#All],[11/06/2020]],$A31)</f>
        <v>0</v>
      </c>
      <c r="LN31" s="8">
        <f>COUNTIF(Tableau1[[#All],[11/06/2020]],$A31)</f>
        <v>0</v>
      </c>
      <c r="LO31" s="8">
        <f>COUNTIF(Tableau1[[#All],[12/06/2020]],$A31)</f>
        <v>0</v>
      </c>
      <c r="LP31" s="8">
        <f>COUNTIF(Tableau1[[#All],[12/06/2020]],$A31)</f>
        <v>0</v>
      </c>
      <c r="LQ31" s="8">
        <f>COUNTIF(Tableau1[[#All],[13/06/2020]],$A31)</f>
        <v>0</v>
      </c>
      <c r="LR31" s="8">
        <f>COUNTIF(Tableau1[[#All],[13/06/2020]],$A31)</f>
        <v>0</v>
      </c>
      <c r="LS31" s="8">
        <f>COUNTIF(Tableau1[[#All],[14/06/2020]],$A31)</f>
        <v>0</v>
      </c>
      <c r="LT31" s="8">
        <f>COUNTIF(Tableau1[[#All],[14/06/2020]],$A31)</f>
        <v>0</v>
      </c>
      <c r="LU31" s="8">
        <f>COUNTIF(Tableau1[[#All],[15/06/2020]],$A31)</f>
        <v>0</v>
      </c>
      <c r="LV31" s="8">
        <f>COUNTIF(Tableau1[[#All],[15/06/2020]],$A31)</f>
        <v>0</v>
      </c>
      <c r="LW31" s="8">
        <f>COUNTIF(Tableau1[[#All],[16/06/2020]],$A31)</f>
        <v>0</v>
      </c>
      <c r="LX31" s="8">
        <f>COUNTIF(Tableau1[[#All],[16/06/2020]],$A31)</f>
        <v>0</v>
      </c>
      <c r="LY31" s="8">
        <f>COUNTIF(Tableau1[[#All],[17/06/2020]],$A31)</f>
        <v>0</v>
      </c>
      <c r="LZ31" s="8">
        <f>COUNTIF(Tableau1[[#All],[17/06/2020]],$A31)</f>
        <v>0</v>
      </c>
      <c r="MA31" s="8">
        <f>COUNTIF(Tableau1[[#All],[18/06/2020]],$A31)</f>
        <v>0</v>
      </c>
      <c r="MB31" s="8">
        <f>COUNTIF(Tableau1[[#All],[18/06/2020]],$A31)</f>
        <v>0</v>
      </c>
      <c r="MC31" s="8">
        <f>COUNTIF(Tableau1[[#All],[19/06/2020]],$A31)</f>
        <v>0</v>
      </c>
      <c r="MD31" s="8">
        <f>COUNTIF(Tableau1[[#All],[19/06/2020]],$A31)</f>
        <v>0</v>
      </c>
      <c r="ME31" s="8">
        <f>COUNTIF(Tableau1[[#All],[20/06/2020]],$A31)</f>
        <v>0</v>
      </c>
      <c r="MF31" s="8">
        <f>COUNTIF(Tableau1[[#All],[20/06/2020]],$A31)</f>
        <v>0</v>
      </c>
      <c r="MG31" s="8">
        <f>COUNTIF(Tableau1[[#All],[21/06/2020]],$A31)</f>
        <v>0</v>
      </c>
      <c r="MH31" s="8">
        <f>COUNTIF(Tableau1[[#All],[21/06/2020]],$A31)</f>
        <v>0</v>
      </c>
      <c r="MI31" s="8">
        <f>COUNTIF(Tableau1[[#All],[22/06/2020]],$A31)</f>
        <v>0</v>
      </c>
      <c r="MJ31" s="8">
        <f>COUNTIF(Tableau1[[#All],[22/06/2020]],$A31)</f>
        <v>0</v>
      </c>
      <c r="MK31" s="8">
        <f>COUNTIF(Tableau1[[#All],[23/06/2020]],$A31)</f>
        <v>0</v>
      </c>
      <c r="ML31" s="8">
        <f>COUNTIF(Tableau1[[#All],[23/06/2020]],$A31)</f>
        <v>0</v>
      </c>
      <c r="MM31" s="8">
        <f>COUNTIF(Tableau1[[#All],[24/06/2020]],$A31)</f>
        <v>0</v>
      </c>
      <c r="MN31" s="8">
        <f>COUNTIF(Tableau1[[#All],[24/06/2020]],$A31)</f>
        <v>0</v>
      </c>
      <c r="MO31" s="8">
        <f>COUNTIF(Tableau1[[#All],[25/06/2020]],$A31)</f>
        <v>0</v>
      </c>
      <c r="MP31" s="8">
        <f>COUNTIF(Tableau1[[#All],[25/06/2020]],$A31)</f>
        <v>0</v>
      </c>
      <c r="MQ31" s="8">
        <f>COUNTIF(Tableau1[[#All],[26/06/2020]],$A31)</f>
        <v>0</v>
      </c>
      <c r="MR31" s="8">
        <f>COUNTIF(Tableau1[[#All],[26/06/2020]],$A31)</f>
        <v>0</v>
      </c>
      <c r="MS31" s="8">
        <f>COUNTIF(Tableau1[[#All],[27/06/2020]],$A31)</f>
        <v>0</v>
      </c>
      <c r="MT31" s="8">
        <f>COUNTIF(Tableau1[[#All],[27/06/2020]],$A31)</f>
        <v>0</v>
      </c>
      <c r="MU31" s="8">
        <f>COUNTIF(Tableau1[[#All],[28/06/2020]],$A31)</f>
        <v>0</v>
      </c>
      <c r="MV31" s="8">
        <f>COUNTIF(Tableau1[[#All],[28/06/2020]],$A31)</f>
        <v>0</v>
      </c>
      <c r="MW31" s="8">
        <f>COUNTIF(Tableau1[[#All],[29/06/2020]],$A31)</f>
        <v>0</v>
      </c>
      <c r="MX31" s="8">
        <f>COUNTIF(Tableau1[[#All],[29/06/2020]],$A31)</f>
        <v>0</v>
      </c>
      <c r="MY31" s="8">
        <f>COUNTIF(Tableau1[[#All],[30/06/2020]],$A31)</f>
        <v>0</v>
      </c>
      <c r="MZ31" s="8">
        <f>COUNTIF(Tableau1[[#All],[30/06/2020]],$A31)</f>
        <v>0</v>
      </c>
      <c r="NA31" s="8">
        <f>COUNTIF(Tableau1[[#All],[01/07/2020]],$A31)</f>
        <v>0</v>
      </c>
      <c r="NB31" s="8">
        <f>COUNTIF(Tableau1[[#All],[01/07/2020]],$A31)</f>
        <v>0</v>
      </c>
      <c r="NC31" s="8">
        <f>COUNTIF(Tableau1[[#All],[02/07/2020]],$A31)</f>
        <v>0</v>
      </c>
    </row>
    <row r="32" spans="1:367" hidden="1" x14ac:dyDescent="0.25">
      <c r="A32" s="5" t="s">
        <v>452</v>
      </c>
      <c r="B32" s="5">
        <f>COUNTIF(Tableau1[[#All],[01/01/2020]],$A32)</f>
        <v>0</v>
      </c>
      <c r="C32" s="5">
        <f>COUNTIF(Tableau1[[#All],[02/01/2020]],$A32)</f>
        <v>0</v>
      </c>
      <c r="D32" s="5">
        <f>COUNTIF(Tableau1[[#All],[02/01/2020]],$A32)</f>
        <v>0</v>
      </c>
      <c r="E32" s="5">
        <f>COUNTIF(Tableau1[[#All],[03/01/2020]],$A32)</f>
        <v>0</v>
      </c>
      <c r="F32" s="5">
        <f>COUNTIF(Tableau1[[#All],[03/01/2020]],$A32)</f>
        <v>0</v>
      </c>
      <c r="G32" s="5">
        <f>COUNTIF(Tableau1[[#All],[04/01/2020]],$A32)</f>
        <v>0</v>
      </c>
      <c r="H32" s="5">
        <f>COUNTIF(Tableau1[[#All],[04/01/2020]],$A32)</f>
        <v>0</v>
      </c>
      <c r="I32" s="5">
        <f>COUNTIF(Tableau1[[#All],[05/01/2020]],$A32)</f>
        <v>0</v>
      </c>
      <c r="J32" s="5">
        <f>COUNTIF(Tableau1[[#All],[05/01/2020]],$A32)</f>
        <v>0</v>
      </c>
      <c r="K32" s="5">
        <f>COUNTIF(Tableau1[[#All],[06/01/2020]],$A32)</f>
        <v>0</v>
      </c>
      <c r="L32" s="5">
        <f>COUNTIF(Tableau1[[#All],[06/01/2020]],$A32)</f>
        <v>0</v>
      </c>
      <c r="M32" s="5">
        <f>COUNTIF(Tableau1[[#All],[07/01/2020]],$A32)</f>
        <v>0</v>
      </c>
      <c r="N32" s="5">
        <f>COUNTIF(Tableau1[[#All],[07/01/2020]],$A32)</f>
        <v>0</v>
      </c>
      <c r="O32" s="5">
        <f>COUNTIF(Tableau1[[#All],[08/01/2020]],$A32)</f>
        <v>0</v>
      </c>
      <c r="P32" s="5">
        <f>COUNTIF(Tableau1[[#All],[08/01/2020]],$A32)</f>
        <v>0</v>
      </c>
      <c r="Q32" s="5">
        <f>COUNTIF(Tableau1[[#All],[09/01/2020]],$A32)</f>
        <v>0</v>
      </c>
      <c r="R32" s="5">
        <f>COUNTIF(Tableau1[[#All],[09/01/2020]],$A32)</f>
        <v>0</v>
      </c>
      <c r="S32" s="5">
        <f>COUNTIF(Tableau1[[#All],[10/01/2020]],$A32)</f>
        <v>0</v>
      </c>
      <c r="T32" s="5">
        <f>COUNTIF(Tableau1[[#All],[10/01/2020]],$A32)</f>
        <v>0</v>
      </c>
      <c r="U32" s="5">
        <f>COUNTIF(Tableau1[[#All],[11/01/2020]],$A32)</f>
        <v>0</v>
      </c>
      <c r="V32" s="5">
        <f>COUNTIF(Tableau1[[#All],[11/01/2020]],$A32)</f>
        <v>0</v>
      </c>
      <c r="W32" s="5">
        <f>COUNTIF(Tableau1[[#All],[12/01/2020]],$A32)</f>
        <v>0</v>
      </c>
      <c r="X32" s="5">
        <f>COUNTIF(Tableau1[[#All],[12/01/2020]],$A32)</f>
        <v>0</v>
      </c>
      <c r="Y32" s="5">
        <f>COUNTIF(Tableau1[[#All],[13/01/2020]],$A32)</f>
        <v>0</v>
      </c>
      <c r="Z32" s="5">
        <f>COUNTIF(Tableau1[[#All],[13/01/2020]],$A32)</f>
        <v>0</v>
      </c>
      <c r="AA32" s="5">
        <f>COUNTIF(Tableau1[[#All],[14/01/2020]],$A32)</f>
        <v>0</v>
      </c>
      <c r="AB32" s="5">
        <f>COUNTIF(Tableau1[[#All],[14/01/2020]],$A32)</f>
        <v>0</v>
      </c>
      <c r="AC32" s="5">
        <f>COUNTIF(Tableau1[[#All],[15/01/2020]],$A32)</f>
        <v>0</v>
      </c>
      <c r="AD32" s="5">
        <f>COUNTIF(Tableau1[[#All],[15/01/2020]],$A32)</f>
        <v>0</v>
      </c>
      <c r="AE32" s="5">
        <f>COUNTIF(Tableau1[[#All],[16/01/2020]],$A32)</f>
        <v>0</v>
      </c>
      <c r="AF32" s="5">
        <f>COUNTIF(Tableau1[[#All],[16/01/2020]],$A32)</f>
        <v>0</v>
      </c>
      <c r="AG32" s="5">
        <f>COUNTIF(Tableau1[[#All],[17/01/2020]],$A32)</f>
        <v>0</v>
      </c>
      <c r="AH32" s="5">
        <f>COUNTIF(Tableau1[[#All],[17/01/2020]],$A32)</f>
        <v>0</v>
      </c>
      <c r="AI32" s="5">
        <f>COUNTIF(Tableau1[[#All],[18/01/2020]],$A32)</f>
        <v>0</v>
      </c>
      <c r="AJ32" s="5">
        <f>COUNTIF(Tableau1[[#All],[18/01/2020]],$A32)</f>
        <v>0</v>
      </c>
      <c r="AK32" s="5">
        <f>COUNTIF(Tableau1[[#All],[19/01/2020]],$A32)</f>
        <v>0</v>
      </c>
      <c r="AL32" s="5">
        <f>COUNTIF(Tableau1[[#All],[19/01/2020]],$A32)</f>
        <v>0</v>
      </c>
      <c r="AM32" s="5">
        <f>COUNTIF(Tableau1[[#All],[20/01/2020]],$A32)</f>
        <v>0</v>
      </c>
      <c r="AN32" s="5">
        <f>COUNTIF(Tableau1[[#All],[20/01/2020]],$A32)</f>
        <v>0</v>
      </c>
      <c r="AO32" s="5">
        <f>COUNTIF(Tableau1[[#All],[21/01/2020]],$A32)</f>
        <v>0</v>
      </c>
      <c r="AP32" s="5">
        <f>COUNTIF(Tableau1[[#All],[21/01/2020]],$A32)</f>
        <v>0</v>
      </c>
      <c r="AQ32" s="5">
        <f>COUNTIF(Tableau1[[#All],[22/01/2020]],$A32)</f>
        <v>0</v>
      </c>
      <c r="AR32" s="5">
        <f>COUNTIF(Tableau1[[#All],[22/01/2020]],$A32)</f>
        <v>0</v>
      </c>
      <c r="AS32" s="5">
        <f>COUNTIF(Tableau1[[#All],[23/01/2020]],$A32)</f>
        <v>0</v>
      </c>
      <c r="AT32" s="5">
        <f>COUNTIF(Tableau1[[#All],[23/01/2020]],$A32)</f>
        <v>0</v>
      </c>
      <c r="AU32" s="5">
        <f>COUNTIF(Tableau1[[#All],[24/01/2020]],$A32)</f>
        <v>0</v>
      </c>
      <c r="AV32" s="5">
        <f>COUNTIF(Tableau1[[#All],[24/01/2020]],$A32)</f>
        <v>0</v>
      </c>
      <c r="AW32" s="5">
        <f>COUNTIF(Tableau1[[#All],[25/01/2020]],$A32)</f>
        <v>0</v>
      </c>
      <c r="AX32" s="5">
        <f>COUNTIF(Tableau1[[#All],[25/01/2020]],$A32)</f>
        <v>0</v>
      </c>
      <c r="AY32" s="5">
        <f>COUNTIF(Tableau1[[#All],[26/01/2020]],$A32)</f>
        <v>0</v>
      </c>
      <c r="AZ32" s="5">
        <f>COUNTIF(Tableau1[[#All],[26/01/2020]],$A32)</f>
        <v>0</v>
      </c>
      <c r="BA32" s="5">
        <f>COUNTIF(Tableau1[[#All],[27/01/2020]],$A32)</f>
        <v>0</v>
      </c>
      <c r="BB32" s="5">
        <f>COUNTIF(Tableau1[[#All],[27/01/2020]],$A32)</f>
        <v>0</v>
      </c>
      <c r="BC32" s="5">
        <f>COUNTIF(Tableau1[[#All],[28/01/2020]],$A32)</f>
        <v>0</v>
      </c>
      <c r="BD32" s="5">
        <f>COUNTIF(Tableau1[[#All],[28/01/2020]],$A32)</f>
        <v>0</v>
      </c>
      <c r="BE32" s="5">
        <f>COUNTIF(Tableau1[[#All],[29/01/2020]],$A32)</f>
        <v>0</v>
      </c>
      <c r="BF32" s="5">
        <f>COUNTIF(Tableau1[[#All],[29/01/2020]],$A32)</f>
        <v>0</v>
      </c>
      <c r="BG32" s="5">
        <f>COUNTIF(Tableau1[[#All],[30/01/2020]],$A32)</f>
        <v>0</v>
      </c>
      <c r="BH32" s="5">
        <f>COUNTIF(Tableau1[[#All],[30/01/2020]],$A32)</f>
        <v>0</v>
      </c>
      <c r="BI32" s="5">
        <f>COUNTIF(Tableau1[[#All],[31/01/2020]],$A32)</f>
        <v>0</v>
      </c>
      <c r="BJ32" s="5">
        <f>COUNTIF(Tableau1[[#All],[31/01/2020]],$A32)</f>
        <v>0</v>
      </c>
      <c r="BK32" s="5">
        <f>COUNTIF(Tableau1[[#All],[01/02/2020]],$A32)</f>
        <v>0</v>
      </c>
      <c r="BL32" s="5">
        <f>COUNTIF(Tableau1[[#All],[01/02/2020]],$A32)</f>
        <v>0</v>
      </c>
      <c r="BM32" s="5">
        <f>COUNTIF(Tableau1[[#All],[02/02/2020]],$A32)</f>
        <v>0</v>
      </c>
      <c r="BN32" s="5">
        <f>COUNTIF(Tableau1[[#All],[02/02/2020]],$A32)</f>
        <v>0</v>
      </c>
      <c r="BO32" s="5">
        <f>COUNTIF(Tableau1[[#All],[03/02/2020]],$A32)</f>
        <v>0</v>
      </c>
      <c r="BP32" s="5">
        <f>COUNTIF(Tableau1[[#All],[03/02/2020]],$A32)</f>
        <v>0</v>
      </c>
      <c r="BQ32" s="5">
        <f>COUNTIF(Tableau1[[#All],[04/02/2020]],$A32)</f>
        <v>0</v>
      </c>
      <c r="BR32" s="5">
        <f>COUNTIF(Tableau1[[#All],[04/02/2020]],$A32)</f>
        <v>0</v>
      </c>
      <c r="BS32" s="5">
        <f>COUNTIF(Tableau1[[#All],[05/02/2020]],$A32)</f>
        <v>0</v>
      </c>
      <c r="BT32" s="5">
        <f>COUNTIF(Tableau1[[#All],[05/02/2020]],$A32)</f>
        <v>0</v>
      </c>
      <c r="BU32" s="5">
        <f>COUNTIF(Tableau1[[#All],[06/02/2020]],$A32)</f>
        <v>0</v>
      </c>
      <c r="BV32" s="5">
        <f>COUNTIF(Tableau1[[#All],[06/02/2020]],$A32)</f>
        <v>0</v>
      </c>
      <c r="BW32" s="5">
        <f>COUNTIF(Tableau1[[#All],[07/02/2020]],$A32)</f>
        <v>0</v>
      </c>
      <c r="BX32" s="5">
        <f>COUNTIF(Tableau1[[#All],[07/02/2020]],$A32)</f>
        <v>0</v>
      </c>
      <c r="BY32" s="5">
        <f>COUNTIF(Tableau1[[#All],[08/02/2020]],$A32)</f>
        <v>0</v>
      </c>
      <c r="BZ32" s="5">
        <f>COUNTIF(Tableau1[[#All],[08/02/2020]],$A32)</f>
        <v>0</v>
      </c>
      <c r="CA32" s="5">
        <f>COUNTIF(Tableau1[[#All],[09/02/2020]],$A32)</f>
        <v>0</v>
      </c>
      <c r="CB32" s="5">
        <f>COUNTIF(Tableau1[[#All],[09/02/2020]],$A32)</f>
        <v>0</v>
      </c>
      <c r="CC32" s="5">
        <f>COUNTIF(Tableau1[[#All],[10/02/2020]],$A32)</f>
        <v>0</v>
      </c>
      <c r="CD32" s="5">
        <f>COUNTIF(Tableau1[[#All],[10/02/2020]],$A32)</f>
        <v>0</v>
      </c>
      <c r="CE32" s="5">
        <f>COUNTIF(Tableau1[[#All],[11/02/2020]],$A32)</f>
        <v>0</v>
      </c>
      <c r="CF32" s="5">
        <f>COUNTIF(Tableau1[[#All],[11/02/2020]],$A32)</f>
        <v>0</v>
      </c>
      <c r="CG32" s="5">
        <f>COUNTIF(Tableau1[[#All],[12/02/2020]],$A32)</f>
        <v>0</v>
      </c>
      <c r="CH32" s="5">
        <f>COUNTIF(Tableau1[[#All],[12/02/2020]],$A32)</f>
        <v>0</v>
      </c>
      <c r="CI32" s="5">
        <f>COUNTIF(Tableau1[[#All],[13/02/2020]],$A32)</f>
        <v>0</v>
      </c>
      <c r="CJ32" s="5">
        <f>COUNTIF(Tableau1[[#All],[13/02/2020]],$A32)</f>
        <v>0</v>
      </c>
      <c r="CK32" s="5">
        <f>COUNTIF(Tableau1[[#All],[14/02/2020]],$A32)</f>
        <v>0</v>
      </c>
      <c r="CL32" s="5">
        <f>COUNTIF(Tableau1[[#All],[14/02/2020]],$A32)</f>
        <v>0</v>
      </c>
      <c r="CM32" s="5">
        <f>COUNTIF(Tableau1[[#All],[15/02/2020]],$A32)</f>
        <v>0</v>
      </c>
      <c r="CN32" s="5">
        <f>COUNTIF(Tableau1[[#All],[15/02/2020]],$A32)</f>
        <v>0</v>
      </c>
      <c r="CO32" s="5">
        <f>COUNTIF(Tableau1[[#All],[16/02/2020]],$A32)</f>
        <v>0</v>
      </c>
      <c r="CP32" s="5">
        <f>COUNTIF(Tableau1[[#All],[16/02/2020]],$A32)</f>
        <v>0</v>
      </c>
      <c r="CQ32" s="5">
        <f>COUNTIF(Tableau1[[#All],[17/02/2020]],$A32)</f>
        <v>0</v>
      </c>
      <c r="CR32" s="5">
        <f>COUNTIF(Tableau1[[#All],[17/02/2020]],$A32)</f>
        <v>0</v>
      </c>
      <c r="CS32" s="5">
        <f>COUNTIF(Tableau1[[#All],[18/02/2020]],$A32)</f>
        <v>0</v>
      </c>
      <c r="CT32" s="5">
        <f>COUNTIF(Tableau1[[#All],[18/02/2020]],$A32)</f>
        <v>0</v>
      </c>
      <c r="CU32" s="5">
        <f>COUNTIF(Tableau1[[#All],[19/02/2020]],$A32)</f>
        <v>0</v>
      </c>
      <c r="CV32" s="5">
        <f>COUNTIF(Tableau1[[#All],[19/02/2020]],$A32)</f>
        <v>0</v>
      </c>
      <c r="CW32" s="5">
        <f>COUNTIF(Tableau1[[#All],[20/02/2020]],$A32)</f>
        <v>0</v>
      </c>
      <c r="CX32" s="5">
        <f>COUNTIF(Tableau1[[#All],[20/02/2020]],$A32)</f>
        <v>0</v>
      </c>
      <c r="CY32" s="5">
        <f>COUNTIF(Tableau1[[#All],[21/02/2020]],$A32)</f>
        <v>0</v>
      </c>
      <c r="CZ32" s="5">
        <f>COUNTIF(Tableau1[[#All],[21/02/2020]],$A32)</f>
        <v>0</v>
      </c>
      <c r="DA32" s="5">
        <f>COUNTIF(Tableau1[[#All],[22/02/2020]],$A32)</f>
        <v>0</v>
      </c>
      <c r="DB32" s="5">
        <f>COUNTIF(Tableau1[[#All],[22/02/2020]],$A32)</f>
        <v>0</v>
      </c>
      <c r="DC32" s="5">
        <f>COUNTIF(Tableau1[[#All],[23/02/2020]],$A32)</f>
        <v>0</v>
      </c>
      <c r="DD32" s="5">
        <f>COUNTIF(Tableau1[[#All],[23/02/2020]],$A32)</f>
        <v>0</v>
      </c>
      <c r="DE32" s="5">
        <f>COUNTIF(Tableau1[[#All],[24/02/2020]],$A32)</f>
        <v>0</v>
      </c>
      <c r="DF32" s="5">
        <f>COUNTIF(Tableau1[[#All],[24/02/2020]],$A32)</f>
        <v>0</v>
      </c>
      <c r="DG32" s="5">
        <f>COUNTIF(Tableau1[[#All],[25/02/2020]],$A32)</f>
        <v>0</v>
      </c>
      <c r="DH32" s="5">
        <f>COUNTIF(Tableau1[[#All],[25/02/2020]],$A32)</f>
        <v>0</v>
      </c>
      <c r="DI32" s="5">
        <f>COUNTIF(Tableau1[[#All],[26/02/2020]],$A32)</f>
        <v>0</v>
      </c>
      <c r="DJ32" s="5">
        <f>COUNTIF(Tableau1[[#All],[26/02/2020]],$A32)</f>
        <v>0</v>
      </c>
      <c r="DK32" s="5">
        <f>COUNTIF(Tableau1[[#All],[27/02/2020]],$A32)</f>
        <v>0</v>
      </c>
      <c r="DL32" s="5">
        <f>COUNTIF(Tableau1[[#All],[27/02/2020]],$A32)</f>
        <v>0</v>
      </c>
      <c r="DM32" s="5">
        <f>COUNTIF(Tableau1[[#All],[28/02/2020]],$A32)</f>
        <v>0</v>
      </c>
      <c r="DN32" s="5">
        <f>COUNTIF(Tableau1[[#All],[28/02/2020]],$A32)</f>
        <v>0</v>
      </c>
      <c r="DO32" s="5">
        <f>COUNTIF(Tableau1[[#All],[29/02/2020]],$A32)</f>
        <v>0</v>
      </c>
      <c r="DP32" s="5">
        <f>COUNTIF(Tableau1[[#All],[29/02/2020]],$A32)</f>
        <v>0</v>
      </c>
      <c r="DQ32" s="5">
        <f>COUNTIF(Tableau1[[#All],[01/03/2020]],$A32)</f>
        <v>0</v>
      </c>
      <c r="DR32" s="5">
        <f>COUNTIF(Tableau1[[#All],[01/03/2020]],$A32)</f>
        <v>0</v>
      </c>
      <c r="DS32" s="5">
        <f>COUNTIF(Tableau1[[#All],[02/03/2020]],$A32)</f>
        <v>0</v>
      </c>
      <c r="DT32" s="5">
        <f>COUNTIF(Tableau1[[#All],[02/03/2020]],$A32)</f>
        <v>0</v>
      </c>
      <c r="DU32" s="5">
        <f>COUNTIF(Tableau1[[#All],[03/03/2020]],$A32)</f>
        <v>0</v>
      </c>
      <c r="DV32" s="5">
        <f>COUNTIF(Tableau1[[#All],[03/03/2020]],$A32)</f>
        <v>0</v>
      </c>
      <c r="DW32" s="5">
        <f>COUNTIF(Tableau1[[#All],[04/03/2020]],$A32)</f>
        <v>0</v>
      </c>
      <c r="DX32" s="5">
        <f>COUNTIF(Tableau1[[#All],[04/03/2020]],$A32)</f>
        <v>0</v>
      </c>
      <c r="DY32" s="5">
        <f>COUNTIF(Tableau1[[#All],[05/03/2020]],$A32)</f>
        <v>0</v>
      </c>
      <c r="DZ32" s="5">
        <f>COUNTIF(Tableau1[[#All],[05/03/2020]],$A32)</f>
        <v>0</v>
      </c>
      <c r="EA32" s="5">
        <f>COUNTIF(Tableau1[[#All],[06/03/2020]],$A32)</f>
        <v>0</v>
      </c>
      <c r="EB32" s="5">
        <f>COUNTIF(Tableau1[[#All],[06/03/2020]],$A32)</f>
        <v>0</v>
      </c>
      <c r="EC32" s="5">
        <f>COUNTIF(Tableau1[[#All],[07/03/2020]],$A32)</f>
        <v>0</v>
      </c>
      <c r="ED32" s="5">
        <f>COUNTIF(Tableau1[[#All],[07/03/2020]],$A32)</f>
        <v>0</v>
      </c>
      <c r="EE32" s="5">
        <f>COUNTIF(Tableau1[[#All],[08/03/2020]],$A32)</f>
        <v>0</v>
      </c>
      <c r="EF32" s="5">
        <f>COUNTIF(Tableau1[[#All],[08/03/2020]],$A32)</f>
        <v>0</v>
      </c>
      <c r="EG32" s="5">
        <f>COUNTIF(Tableau1[[#All],[09/03/2020]],$A32)</f>
        <v>0</v>
      </c>
      <c r="EH32" s="5">
        <f>COUNTIF(Tableau1[[#All],[09/03/2020]],$A32)</f>
        <v>0</v>
      </c>
      <c r="EI32" s="5">
        <f>COUNTIF(Tableau1[[#All],[10/03/2020]],$A32)</f>
        <v>0</v>
      </c>
      <c r="EJ32" s="5">
        <f>COUNTIF(Tableau1[[#All],[10/03/2020]],$A32)</f>
        <v>0</v>
      </c>
      <c r="EK32" s="5">
        <f>COUNTIF(Tableau1[[#All],[11/03/2020]],$A32)</f>
        <v>0</v>
      </c>
      <c r="EL32" s="5">
        <f>COUNTIF(Tableau1[[#All],[11/03/2020]],$A32)</f>
        <v>0</v>
      </c>
      <c r="EM32" s="5">
        <f>COUNTIF(Tableau1[[#All],[12/03/2020]],$A32)</f>
        <v>0</v>
      </c>
      <c r="EN32" s="5">
        <f>COUNTIF(Tableau1[[#All],[12/03/2020]],$A32)</f>
        <v>0</v>
      </c>
      <c r="EO32" s="5">
        <f>COUNTIF(Tableau1[[#All],[13/03/2020]],$A32)</f>
        <v>0</v>
      </c>
      <c r="EP32" s="5">
        <f>COUNTIF(Tableau1[[#All],[13/03/2020]],$A32)</f>
        <v>0</v>
      </c>
      <c r="EQ32" s="5">
        <f>COUNTIF(Tableau1[[#All],[14/03/2020]],$A32)</f>
        <v>0</v>
      </c>
      <c r="ER32" s="5">
        <f>COUNTIF(Tableau1[[#All],[14/03/2020]],$A32)</f>
        <v>0</v>
      </c>
      <c r="ES32" s="5">
        <f>COUNTIF(Tableau1[[#All],[15/03/2020]],$A32)</f>
        <v>0</v>
      </c>
      <c r="ET32" s="5">
        <f>COUNTIF(Tableau1[[#All],[15/03/2020]],$A32)</f>
        <v>0</v>
      </c>
      <c r="EU32" s="5">
        <f>COUNTIF(Tableau1[[#All],[16/03/2020]],$A32)</f>
        <v>0</v>
      </c>
      <c r="EV32" s="5">
        <f>COUNTIF(Tableau1[[#All],[16/03/2020]],$A32)</f>
        <v>0</v>
      </c>
      <c r="EW32" s="5">
        <f>COUNTIF(Tableau1[[#All],[17/03/2020]],$A32)</f>
        <v>0</v>
      </c>
      <c r="EX32" s="5">
        <f>COUNTIF(Tableau1[[#All],[17/03/2020]],$A32)</f>
        <v>0</v>
      </c>
      <c r="EY32" s="5">
        <f>COUNTIF(Tableau1[[#All],[18/03/2020]],$A32)</f>
        <v>0</v>
      </c>
      <c r="EZ32" s="5">
        <f>COUNTIF(Tableau1[[#All],[18/03/2020]],$A32)</f>
        <v>0</v>
      </c>
      <c r="FA32" s="5">
        <f>COUNTIF(Tableau1[[#All],[19/03/2020]],$A32)</f>
        <v>0</v>
      </c>
      <c r="FB32" s="5">
        <f>COUNTIF(Tableau1[[#All],[19/03/2020]],$A32)</f>
        <v>0</v>
      </c>
      <c r="FC32" s="5">
        <f>COUNTIF(Tableau1[[#All],[20/03/2020]],$A32)</f>
        <v>0</v>
      </c>
      <c r="FD32" s="5">
        <f>COUNTIF(Tableau1[[#All],[20/03/2020]],$A32)</f>
        <v>0</v>
      </c>
      <c r="FE32" s="5">
        <f>COUNTIF(Tableau1[[#All],[21/03/2020]],$A32)</f>
        <v>0</v>
      </c>
      <c r="FF32" s="5">
        <f>COUNTIF(Tableau1[[#All],[21/03/2020]],$A32)</f>
        <v>0</v>
      </c>
      <c r="FG32" s="5">
        <f>COUNTIF(Tableau1[[#All],[22/03/2020]],$A32)</f>
        <v>0</v>
      </c>
      <c r="FH32" s="5">
        <f>COUNTIF(Tableau1[[#All],[22/03/2020]],$A32)</f>
        <v>0</v>
      </c>
      <c r="FI32" s="5">
        <f>COUNTIF(Tableau1[[#All],[23/03/2020]],$A32)</f>
        <v>0</v>
      </c>
      <c r="FJ32" s="5">
        <f>COUNTIF(Tableau1[[#All],[23/03/2020]],$A32)</f>
        <v>0</v>
      </c>
      <c r="FK32" s="5">
        <f>COUNTIF(Tableau1[[#All],[24/03/2020]],$A32)</f>
        <v>0</v>
      </c>
      <c r="FL32" s="5">
        <f>COUNTIF(Tableau1[[#All],[24/03/2020]],$A32)</f>
        <v>0</v>
      </c>
      <c r="FM32" s="5">
        <f>COUNTIF(Tableau1[[#All],[25/03/2020]],$A32)</f>
        <v>0</v>
      </c>
      <c r="FN32" s="5">
        <f>COUNTIF(Tableau1[[#All],[25/03/2020]],$A32)</f>
        <v>0</v>
      </c>
      <c r="FO32" s="5">
        <f>COUNTIF(Tableau1[[#All],[26/03/2020]],$A32)</f>
        <v>0</v>
      </c>
      <c r="FP32" s="5">
        <f>COUNTIF(Tableau1[[#All],[26/03/2020]],$A32)</f>
        <v>0</v>
      </c>
      <c r="FQ32" s="5">
        <f>COUNTIF(Tableau1[[#All],[27/03/2020]],$A32)</f>
        <v>0</v>
      </c>
      <c r="FR32" s="5">
        <f>COUNTIF(Tableau1[[#All],[27/03/2020]],$A32)</f>
        <v>0</v>
      </c>
      <c r="FS32" s="5">
        <f>COUNTIF(Tableau1[[#All],[28/03/2020]],$A32)</f>
        <v>0</v>
      </c>
      <c r="FT32" s="5">
        <f>COUNTIF(Tableau1[[#All],[28/03/2020]],$A32)</f>
        <v>0</v>
      </c>
      <c r="FU32" s="5">
        <f>COUNTIF(Tableau1[[#All],[29/03/2020]],$A32)</f>
        <v>0</v>
      </c>
      <c r="FV32" s="5">
        <f>COUNTIF(Tableau1[[#All],[29/03/2020]],$A32)</f>
        <v>0</v>
      </c>
      <c r="FW32" s="5">
        <f>COUNTIF(Tableau1[[#All],[30/03/2020]],$A32)</f>
        <v>0</v>
      </c>
      <c r="FX32" s="5">
        <f>COUNTIF(Tableau1[[#All],[30/03/2020]],$A32)</f>
        <v>0</v>
      </c>
      <c r="FY32" s="5">
        <f>COUNTIF(Tableau1[[#All],[31/03/2020]],$A32)</f>
        <v>0</v>
      </c>
      <c r="FZ32" s="5">
        <f>COUNTIF(Tableau1[[#All],[31/03/2020]],$A32)</f>
        <v>0</v>
      </c>
      <c r="GA32" s="5">
        <f>COUNTIF(Tableau1[[#All],[01/04/2020]],$A32)</f>
        <v>0</v>
      </c>
      <c r="GB32" s="5">
        <f>COUNTIF(Tableau1[[#All],[01/04/2020]],$A32)</f>
        <v>0</v>
      </c>
      <c r="GC32" s="5">
        <f>COUNTIF(Tableau1[[#All],[02/04/2020]],$A32)</f>
        <v>0</v>
      </c>
      <c r="GD32" s="5">
        <f>COUNTIF(Tableau1[[#All],[02/04/2020]],$A32)</f>
        <v>0</v>
      </c>
      <c r="GE32" s="5">
        <f>COUNTIF(Tableau1[[#All],[03/04/2020]],$A32)</f>
        <v>0</v>
      </c>
      <c r="GF32" s="5">
        <f>COUNTIF(Tableau1[[#All],[03/04/2020]],$A32)</f>
        <v>0</v>
      </c>
      <c r="GG32" s="5">
        <f>COUNTIF(Tableau1[[#All],[04/04/2020]],$A32)</f>
        <v>0</v>
      </c>
      <c r="GH32" s="5">
        <f>COUNTIF(Tableau1[[#All],[04/04/2020]],$A32)</f>
        <v>0</v>
      </c>
      <c r="GI32" s="5">
        <f>COUNTIF(Tableau1[[#All],[05/04/2020]],$A32)</f>
        <v>0</v>
      </c>
      <c r="GJ32" s="5">
        <f>COUNTIF(Tableau1[[#All],[05/04/2020]],$A32)</f>
        <v>0</v>
      </c>
      <c r="GK32" s="5">
        <f>COUNTIF(Tableau1[[#All],[06/04/2020]],$A32)</f>
        <v>0</v>
      </c>
      <c r="GL32" s="5">
        <f>COUNTIF(Tableau1[[#All],[06/04/2020]],$A32)</f>
        <v>0</v>
      </c>
      <c r="GM32" s="5">
        <f>COUNTIF(Tableau1[[#All],[07/04/2020]],$A32)</f>
        <v>0</v>
      </c>
      <c r="GN32" s="5">
        <f>COUNTIF(Tableau1[[#All],[07/04/2020]],$A32)</f>
        <v>0</v>
      </c>
      <c r="GO32" s="5">
        <f>COUNTIF(Tableau1[[#All],[08/04/2020]],$A32)</f>
        <v>0</v>
      </c>
      <c r="GP32" s="5">
        <f>COUNTIF(Tableau1[[#All],[08/04/2020]],$A32)</f>
        <v>0</v>
      </c>
      <c r="GQ32" s="5">
        <f>COUNTIF(Tableau1[[#All],[09/04/2020]],$A32)</f>
        <v>0</v>
      </c>
      <c r="GR32" s="5">
        <f>COUNTIF(Tableau1[[#All],[09/04/2020]],$A32)</f>
        <v>0</v>
      </c>
      <c r="GS32" s="5">
        <f>COUNTIF(Tableau1[[#All],[10/04/2020]],$A32)</f>
        <v>0</v>
      </c>
      <c r="GT32" s="5">
        <f>COUNTIF(Tableau1[[#All],[10/04/2020]],$A32)</f>
        <v>0</v>
      </c>
      <c r="GU32" s="5">
        <f>COUNTIF(Tableau1[[#All],[11/04/2020]],$A32)</f>
        <v>0</v>
      </c>
      <c r="GV32" s="5">
        <f>COUNTIF(Tableau1[[#All],[11/04/2020]],$A32)</f>
        <v>0</v>
      </c>
      <c r="GW32" s="5">
        <f>COUNTIF(Tableau1[[#All],[12/04/2020]],$A32)</f>
        <v>0</v>
      </c>
      <c r="GX32" s="5">
        <f>COUNTIF(Tableau1[[#All],[12/04/2020]],$A32)</f>
        <v>0</v>
      </c>
      <c r="GY32" s="5">
        <f>COUNTIF(Tableau1[[#All],[13/04/2020]],$A32)</f>
        <v>0</v>
      </c>
      <c r="GZ32" s="5">
        <f>COUNTIF(Tableau1[[#All],[13/04/2020]],$A32)</f>
        <v>0</v>
      </c>
      <c r="HA32" s="5">
        <f>COUNTIF(Tableau1[[#All],[14/04/2020]],$A32)</f>
        <v>0</v>
      </c>
      <c r="HB32" s="5">
        <f>COUNTIF(Tableau1[[#All],[14/04/2020]],$A32)</f>
        <v>0</v>
      </c>
      <c r="HC32" s="5">
        <f>COUNTIF(Tableau1[[#All],[15/04/2020]],$A32)</f>
        <v>0</v>
      </c>
      <c r="HD32" s="5">
        <f>COUNTIF(Tableau1[[#All],[15/04/2020]],$A32)</f>
        <v>0</v>
      </c>
      <c r="HE32" s="5">
        <f>COUNTIF(Tableau1[[#All],[16/04/2020]],$A32)</f>
        <v>0</v>
      </c>
      <c r="HF32" s="5">
        <f>COUNTIF(Tableau1[[#All],[16/04/2020]],$A32)</f>
        <v>0</v>
      </c>
      <c r="HG32" s="5">
        <f>COUNTIF(Tableau1[[#All],[17/04/2020]],$A32)</f>
        <v>0</v>
      </c>
      <c r="HH32" s="5">
        <f>COUNTIF(Tableau1[[#All],[17/04/2020]],$A32)</f>
        <v>0</v>
      </c>
      <c r="HI32" s="5">
        <f>COUNTIF(Tableau1[[#All],[18/04/2020]],$A32)</f>
        <v>0</v>
      </c>
      <c r="HJ32" s="5">
        <f>COUNTIF(Tableau1[[#All],[18/04/2020]],$A32)</f>
        <v>0</v>
      </c>
      <c r="HK32" s="5">
        <f>COUNTIF(Tableau1[[#All],[19/04/2020]],$A32)</f>
        <v>0</v>
      </c>
      <c r="HL32" s="5">
        <f>COUNTIF(Tableau1[[#All],[19/04/2020]],$A32)</f>
        <v>0</v>
      </c>
      <c r="HM32" s="5">
        <f>COUNTIF(Tableau1[[#All],[20/04/2020]],$A32)</f>
        <v>0</v>
      </c>
      <c r="HN32" s="5">
        <f>COUNTIF(Tableau1[[#All],[20/04/2020]],$A32)</f>
        <v>0</v>
      </c>
      <c r="HO32" s="5">
        <f>COUNTIF(Tableau1[[#All],[21/04/2020]],$A32)</f>
        <v>0</v>
      </c>
      <c r="HP32" s="5">
        <f>COUNTIF(Tableau1[[#All],[21/04/2020]],$A32)</f>
        <v>0</v>
      </c>
      <c r="HQ32" s="5">
        <f>COUNTIF(Tableau1[[#All],[22/04/2020]],$A32)</f>
        <v>0</v>
      </c>
      <c r="HR32" s="5">
        <f>COUNTIF(Tableau1[[#All],[22/04/2020]],$A32)</f>
        <v>0</v>
      </c>
      <c r="HS32" s="5">
        <f>COUNTIF(Tableau1[[#All],[23/04/2020]],$A32)</f>
        <v>0</v>
      </c>
      <c r="HT32" s="5">
        <f>COUNTIF(Tableau1[[#All],[23/04/2020]],$A32)</f>
        <v>0</v>
      </c>
      <c r="HU32" s="5">
        <f>COUNTIF(Tableau1[[#All],[24/04/2020]],$A32)</f>
        <v>0</v>
      </c>
      <c r="HV32" s="5">
        <f>COUNTIF(Tableau1[[#All],[24/04/2020]],$A32)</f>
        <v>0</v>
      </c>
      <c r="HW32" s="5">
        <f>COUNTIF(Tableau1[[#All],[25/04/2020]],$A32)</f>
        <v>0</v>
      </c>
      <c r="HX32" s="5">
        <f>COUNTIF(Tableau1[[#All],[25/04/2020]],$A32)</f>
        <v>0</v>
      </c>
      <c r="HY32" s="5">
        <f>COUNTIF(Tableau1[[#All],[26/04/2020]],$A32)</f>
        <v>0</v>
      </c>
      <c r="HZ32" s="5">
        <f>COUNTIF(Tableau1[[#All],[26/04/2020]],$A32)</f>
        <v>0</v>
      </c>
      <c r="IA32" s="5">
        <f>COUNTIF(Tableau1[[#All],[27/04/2020]],$A32)</f>
        <v>0</v>
      </c>
      <c r="IB32" s="5">
        <f>COUNTIF(Tableau1[[#All],[27/04/2020]],$A32)</f>
        <v>0</v>
      </c>
      <c r="IC32" s="5">
        <f>COUNTIF(Tableau1[[#All],[28/04/2020]],$A32)</f>
        <v>0</v>
      </c>
      <c r="ID32" s="5">
        <f>COUNTIF(Tableau1[[#All],[28/04/2020]],$A32)</f>
        <v>0</v>
      </c>
      <c r="IE32" s="5">
        <f>COUNTIF(Tableau1[[#All],[29/04/2020]],$A32)</f>
        <v>0</v>
      </c>
      <c r="IF32" s="5">
        <f>COUNTIF(Tableau1[[#All],[29/04/2020]],$A32)</f>
        <v>0</v>
      </c>
      <c r="IG32" s="5">
        <f>COUNTIF(Tableau1[[#All],[30/04/2020]],$A32)</f>
        <v>0</v>
      </c>
      <c r="IH32" s="5">
        <f>COUNTIF(Tableau1[[#All],[30/04/2020]],$A32)</f>
        <v>0</v>
      </c>
      <c r="II32" s="5">
        <f>COUNTIF(Tableau1[[#All],[01/05/2020]],$A32)</f>
        <v>0</v>
      </c>
      <c r="IJ32" s="5">
        <f>COUNTIF(Tableau1[[#All],[01/05/2020]],$A32)</f>
        <v>0</v>
      </c>
      <c r="IK32" s="5">
        <f>COUNTIF(Tableau1[[#All],[02/05/2020]],$A32)</f>
        <v>0</v>
      </c>
      <c r="IL32" s="5">
        <f>COUNTIF(Tableau1[[#All],[02/05/2020]],$A32)</f>
        <v>0</v>
      </c>
      <c r="IM32" s="5">
        <f>COUNTIF(Tableau1[[#All],[03/05/2020]],$A32)</f>
        <v>0</v>
      </c>
      <c r="IN32" s="5">
        <f>COUNTIF(Tableau1[[#All],[03/05/2020]],$A32)</f>
        <v>0</v>
      </c>
      <c r="IO32" s="5">
        <f>COUNTIF(Tableau1[[#All],[04/05/2020]],$A32)</f>
        <v>0</v>
      </c>
      <c r="IP32" s="5">
        <f>COUNTIF(Tableau1[[#All],[04/05/2020]],$A32)</f>
        <v>0</v>
      </c>
      <c r="IQ32" s="5">
        <f>COUNTIF(Tableau1[[#All],[05/05/2020]],$A32)</f>
        <v>0</v>
      </c>
      <c r="IR32" s="5">
        <f>COUNTIF(Tableau1[[#All],[05/05/2020]],$A32)</f>
        <v>0</v>
      </c>
      <c r="IS32" s="5">
        <f>COUNTIF(Tableau1[[#All],[06/05/2020]],$A32)</f>
        <v>0</v>
      </c>
      <c r="IT32" s="5">
        <f>COUNTIF(Tableau1[[#All],[06/05/2020]],$A32)</f>
        <v>0</v>
      </c>
      <c r="IU32" s="5">
        <f>COUNTIF(Tableau1[[#All],[07/05/2020]],$A32)</f>
        <v>0</v>
      </c>
      <c r="IV32" s="5">
        <f>COUNTIF(Tableau1[[#All],[07/05/2020]],$A32)</f>
        <v>0</v>
      </c>
      <c r="IW32" s="5">
        <f>COUNTIF(Tableau1[[#All],[08/05/2020]],$A32)</f>
        <v>0</v>
      </c>
      <c r="IX32" s="5">
        <f>COUNTIF(Tableau1[[#All],[08/05/2020]],$A32)</f>
        <v>0</v>
      </c>
      <c r="IY32" s="5">
        <f>COUNTIF(Tableau1[[#All],[09/05/2020]],$A32)</f>
        <v>0</v>
      </c>
      <c r="IZ32" s="5">
        <f>COUNTIF(Tableau1[[#All],[09/05/2020]],$A32)</f>
        <v>0</v>
      </c>
      <c r="JA32" s="5">
        <f>COUNTIF(Tableau1[[#All],[10/05/2020]],$A32)</f>
        <v>0</v>
      </c>
      <c r="JB32" s="5">
        <f>COUNTIF(Tableau1[[#All],[10/05/2020]],$A32)</f>
        <v>0</v>
      </c>
      <c r="JC32" s="5">
        <f>COUNTIF(Tableau1[[#All],[11/05/2020]],$A32)</f>
        <v>0</v>
      </c>
      <c r="JD32" s="5">
        <f>COUNTIF(Tableau1[[#All],[11/05/2020]],$A32)</f>
        <v>0</v>
      </c>
      <c r="JE32" s="5">
        <f>COUNTIF(Tableau1[[#All],[12/05/2020]],$A32)</f>
        <v>0</v>
      </c>
      <c r="JF32" s="5">
        <f>COUNTIF(Tableau1[[#All],[12/05/2020]],$A32)</f>
        <v>0</v>
      </c>
      <c r="JG32" s="5">
        <f>COUNTIF(Tableau1[[#All],[13/05/2020]],$A32)</f>
        <v>0</v>
      </c>
      <c r="JH32" s="5">
        <f>COUNTIF(Tableau1[[#All],[13/05/2020]],$A32)</f>
        <v>0</v>
      </c>
      <c r="JI32" s="5">
        <f>COUNTIF(Tableau1[[#All],[14/05/2020]],$A32)</f>
        <v>0</v>
      </c>
      <c r="JJ32" s="5">
        <f>COUNTIF(Tableau1[[#All],[14/05/2020]],$A32)</f>
        <v>0</v>
      </c>
      <c r="JK32" s="5">
        <f>COUNTIF(Tableau1[[#All],[15/05/2020]],$A32)</f>
        <v>0</v>
      </c>
      <c r="JL32" s="5">
        <f>COUNTIF(Tableau1[[#All],[15/05/2020]],$A32)</f>
        <v>0</v>
      </c>
      <c r="JM32" s="5">
        <f>COUNTIF(Tableau1[[#All],[16/05/2020]],$A32)</f>
        <v>0</v>
      </c>
      <c r="JN32" s="5">
        <f>COUNTIF(Tableau1[[#All],[16/05/2020]],$A32)</f>
        <v>0</v>
      </c>
      <c r="JO32" s="5">
        <f>COUNTIF(Tableau1[[#All],[17/05/2020]],$A32)</f>
        <v>0</v>
      </c>
      <c r="JP32" s="5">
        <f>COUNTIF(Tableau1[[#All],[17/05/2020]],$A32)</f>
        <v>0</v>
      </c>
      <c r="JQ32" s="5">
        <f>COUNTIF(Tableau1[[#All],[18/05/2020]],$A32)</f>
        <v>0</v>
      </c>
      <c r="JR32" s="5">
        <f>COUNTIF(Tableau1[[#All],[18/05/2020]],$A32)</f>
        <v>0</v>
      </c>
      <c r="JS32" s="5">
        <f>COUNTIF(Tableau1[[#All],[19/05/2020]],$A32)</f>
        <v>0</v>
      </c>
      <c r="JT32" s="5">
        <f>COUNTIF(Tableau1[[#All],[19/05/2020]],$A32)</f>
        <v>0</v>
      </c>
      <c r="JU32" s="5">
        <f>COUNTIF(Tableau1[[#All],[20/05/2020]],$A32)</f>
        <v>0</v>
      </c>
      <c r="JV32" s="5">
        <f>COUNTIF(Tableau1[[#All],[20/05/2020]],$A32)</f>
        <v>0</v>
      </c>
      <c r="JW32" s="5">
        <f>COUNTIF(Tableau1[[#All],[21/05/2020]],$A32)</f>
        <v>0</v>
      </c>
      <c r="JX32" s="5">
        <f>COUNTIF(Tableau1[[#All],[21/05/2020]],$A32)</f>
        <v>0</v>
      </c>
      <c r="JY32" s="5">
        <f>COUNTIF(Tableau1[[#All],[22/05/2020]],$A32)</f>
        <v>0</v>
      </c>
      <c r="JZ32" s="5">
        <f>COUNTIF(Tableau1[[#All],[22/05/2020]],$A32)</f>
        <v>0</v>
      </c>
      <c r="KA32" s="5">
        <f>COUNTIF(Tableau1[[#All],[23/05/2020]],$A32)</f>
        <v>0</v>
      </c>
      <c r="KB32" s="5">
        <f>COUNTIF(Tableau1[[#All],[23/05/2020]],$A32)</f>
        <v>0</v>
      </c>
      <c r="KC32" s="5">
        <f>COUNTIF(Tableau1[[#All],[24/05/2020]],$A32)</f>
        <v>0</v>
      </c>
      <c r="KD32" s="5">
        <f>COUNTIF(Tableau1[[#All],[24/05/2020]],$A32)</f>
        <v>0</v>
      </c>
      <c r="KE32" s="5">
        <f>COUNTIF(Tableau1[[#All],[25/05/2020]],$A32)</f>
        <v>0</v>
      </c>
      <c r="KF32" s="5">
        <f>COUNTIF(Tableau1[[#All],[25/05/2020]],$A32)</f>
        <v>0</v>
      </c>
      <c r="KG32" s="5">
        <f>COUNTIF(Tableau1[[#All],[26/05/2020]],$A32)</f>
        <v>0</v>
      </c>
      <c r="KH32" s="5">
        <f>COUNTIF(Tableau1[[#All],[26/05/2020]],$A32)</f>
        <v>0</v>
      </c>
      <c r="KI32" s="5">
        <f>COUNTIF(Tableau1[[#All],[27/05/2020]],$A32)</f>
        <v>0</v>
      </c>
      <c r="KJ32" s="5">
        <f>COUNTIF(Tableau1[[#All],[27/05/2020]],$A32)</f>
        <v>0</v>
      </c>
      <c r="KK32" s="5">
        <f>COUNTIF(Tableau1[[#All],[28/05/2020]],$A32)</f>
        <v>0</v>
      </c>
      <c r="KL32" s="5">
        <f>COUNTIF(Tableau1[[#All],[28/05/2020]],$A32)</f>
        <v>0</v>
      </c>
      <c r="KM32" s="5">
        <f>COUNTIF(Tableau1[[#All],[29/05/2020]],$A32)</f>
        <v>0</v>
      </c>
      <c r="KN32" s="5">
        <f>COUNTIF(Tableau1[[#All],[29/05/2020]],$A32)</f>
        <v>0</v>
      </c>
      <c r="KO32" s="5">
        <f>COUNTIF(Tableau1[[#All],[30/05/2020]],$A32)</f>
        <v>0</v>
      </c>
      <c r="KP32" s="5">
        <f>COUNTIF(Tableau1[[#All],[30/05/2020]],$A32)</f>
        <v>0</v>
      </c>
      <c r="KQ32" s="5">
        <f>COUNTIF(Tableau1[[#All],[31/05/2020]],$A32)</f>
        <v>0</v>
      </c>
      <c r="KR32" s="5">
        <f>COUNTIF(Tableau1[[#All],[31/05/2020]],$A32)</f>
        <v>0</v>
      </c>
      <c r="KS32" s="5">
        <f>COUNTIF(Tableau1[[#All],[01/06/2020]],$A32)</f>
        <v>0</v>
      </c>
      <c r="KT32" s="5">
        <f>COUNTIF(Tableau1[[#All],[01/06/2020]],$A32)</f>
        <v>0</v>
      </c>
      <c r="KU32" s="5">
        <f>COUNTIF(Tableau1[[#All],[02/06/2020]],$A32)</f>
        <v>0</v>
      </c>
      <c r="KV32" s="5">
        <f>COUNTIF(Tableau1[[#All],[02/06/2020]],$A32)</f>
        <v>0</v>
      </c>
      <c r="KW32" s="5">
        <f>COUNTIF(Tableau1[[#All],[03/06/2020]],$A32)</f>
        <v>0</v>
      </c>
      <c r="KX32" s="5">
        <f>COUNTIF(Tableau1[[#All],[03/06/2020]],$A32)</f>
        <v>0</v>
      </c>
      <c r="KY32" s="5">
        <f>COUNTIF(Tableau1[[#All],[04/06/2020]],$A32)</f>
        <v>0</v>
      </c>
      <c r="KZ32" s="5">
        <f>COUNTIF(Tableau1[[#All],[04/06/2020]],$A32)</f>
        <v>0</v>
      </c>
      <c r="LA32" s="5">
        <f>COUNTIF(Tableau1[[#All],[05/06/2020]],$A32)</f>
        <v>0</v>
      </c>
      <c r="LB32" s="5">
        <f>COUNTIF(Tableau1[[#All],[05/06/2020]],$A32)</f>
        <v>0</v>
      </c>
      <c r="LC32" s="5">
        <f>COUNTIF(Tableau1[[#All],[06/06/2020]],$A32)</f>
        <v>0</v>
      </c>
      <c r="LD32" s="5">
        <f>COUNTIF(Tableau1[[#All],[06/06/2020]],$A32)</f>
        <v>0</v>
      </c>
      <c r="LE32" s="5">
        <f>COUNTIF(Tableau1[[#All],[07/06/2020]],$A32)</f>
        <v>0</v>
      </c>
      <c r="LF32" s="5">
        <f>COUNTIF(Tableau1[[#All],[07/06/2020]],$A32)</f>
        <v>0</v>
      </c>
      <c r="LG32" s="5">
        <f>COUNTIF(Tableau1[[#All],[08/06/2020]],$A32)</f>
        <v>0</v>
      </c>
      <c r="LH32" s="5">
        <f>COUNTIF(Tableau1[[#All],[08/06/2020]],$A32)</f>
        <v>0</v>
      </c>
      <c r="LI32" s="5">
        <f>COUNTIF(Tableau1[[#All],[09/06/2020]],$A32)</f>
        <v>0</v>
      </c>
      <c r="LJ32" s="5">
        <f>COUNTIF(Tableau1[[#All],[09/06/2020]],$A32)</f>
        <v>0</v>
      </c>
      <c r="LK32" s="5">
        <f>COUNTIF(Tableau1[[#All],[10/06/2020]],$A32)</f>
        <v>0</v>
      </c>
      <c r="LL32" s="5">
        <f>COUNTIF(Tableau1[[#All],[10/06/2020]],$A32)</f>
        <v>0</v>
      </c>
      <c r="LM32" s="5">
        <f>COUNTIF(Tableau1[[#All],[11/06/2020]],$A32)</f>
        <v>0</v>
      </c>
      <c r="LN32" s="5">
        <f>COUNTIF(Tableau1[[#All],[11/06/2020]],$A32)</f>
        <v>0</v>
      </c>
      <c r="LO32" s="5">
        <f>COUNTIF(Tableau1[[#All],[12/06/2020]],$A32)</f>
        <v>0</v>
      </c>
      <c r="LP32" s="5">
        <f>COUNTIF(Tableau1[[#All],[12/06/2020]],$A32)</f>
        <v>0</v>
      </c>
      <c r="LQ32" s="5">
        <f>COUNTIF(Tableau1[[#All],[13/06/2020]],$A32)</f>
        <v>0</v>
      </c>
      <c r="LR32" s="5">
        <f>COUNTIF(Tableau1[[#All],[13/06/2020]],$A32)</f>
        <v>0</v>
      </c>
      <c r="LS32" s="5">
        <f>COUNTIF(Tableau1[[#All],[14/06/2020]],$A32)</f>
        <v>0</v>
      </c>
      <c r="LT32" s="5">
        <f>COUNTIF(Tableau1[[#All],[14/06/2020]],$A32)</f>
        <v>0</v>
      </c>
      <c r="LU32" s="5">
        <f>COUNTIF(Tableau1[[#All],[15/06/2020]],$A32)</f>
        <v>0</v>
      </c>
      <c r="LV32" s="5">
        <f>COUNTIF(Tableau1[[#All],[15/06/2020]],$A32)</f>
        <v>0</v>
      </c>
      <c r="LW32" s="5">
        <f>COUNTIF(Tableau1[[#All],[16/06/2020]],$A32)</f>
        <v>0</v>
      </c>
      <c r="LX32" s="5">
        <f>COUNTIF(Tableau1[[#All],[16/06/2020]],$A32)</f>
        <v>0</v>
      </c>
      <c r="LY32" s="5">
        <f>COUNTIF(Tableau1[[#All],[17/06/2020]],$A32)</f>
        <v>0</v>
      </c>
      <c r="LZ32" s="5">
        <f>COUNTIF(Tableau1[[#All],[17/06/2020]],$A32)</f>
        <v>0</v>
      </c>
      <c r="MA32" s="5">
        <f>COUNTIF(Tableau1[[#All],[18/06/2020]],$A32)</f>
        <v>0</v>
      </c>
      <c r="MB32" s="5">
        <f>COUNTIF(Tableau1[[#All],[18/06/2020]],$A32)</f>
        <v>0</v>
      </c>
      <c r="MC32" s="5">
        <f>COUNTIF(Tableau1[[#All],[19/06/2020]],$A32)</f>
        <v>0</v>
      </c>
      <c r="MD32" s="5">
        <f>COUNTIF(Tableau1[[#All],[19/06/2020]],$A32)</f>
        <v>0</v>
      </c>
      <c r="ME32" s="5">
        <f>COUNTIF(Tableau1[[#All],[20/06/2020]],$A32)</f>
        <v>0</v>
      </c>
      <c r="MF32" s="5">
        <f>COUNTIF(Tableau1[[#All],[20/06/2020]],$A32)</f>
        <v>0</v>
      </c>
      <c r="MG32" s="5">
        <f>COUNTIF(Tableau1[[#All],[21/06/2020]],$A32)</f>
        <v>0</v>
      </c>
      <c r="MH32" s="5">
        <f>COUNTIF(Tableau1[[#All],[21/06/2020]],$A32)</f>
        <v>0</v>
      </c>
      <c r="MI32" s="5">
        <f>COUNTIF(Tableau1[[#All],[22/06/2020]],$A32)</f>
        <v>0</v>
      </c>
      <c r="MJ32" s="5">
        <f>COUNTIF(Tableau1[[#All],[22/06/2020]],$A32)</f>
        <v>0</v>
      </c>
      <c r="MK32" s="5">
        <f>COUNTIF(Tableau1[[#All],[23/06/2020]],$A32)</f>
        <v>0</v>
      </c>
      <c r="ML32" s="5">
        <f>COUNTIF(Tableau1[[#All],[23/06/2020]],$A32)</f>
        <v>0</v>
      </c>
      <c r="MM32" s="5">
        <f>COUNTIF(Tableau1[[#All],[24/06/2020]],$A32)</f>
        <v>0</v>
      </c>
      <c r="MN32" s="5">
        <f>COUNTIF(Tableau1[[#All],[24/06/2020]],$A32)</f>
        <v>0</v>
      </c>
      <c r="MO32" s="5">
        <f>COUNTIF(Tableau1[[#All],[25/06/2020]],$A32)</f>
        <v>0</v>
      </c>
      <c r="MP32" s="5">
        <f>COUNTIF(Tableau1[[#All],[25/06/2020]],$A32)</f>
        <v>0</v>
      </c>
      <c r="MQ32" s="5">
        <f>COUNTIF(Tableau1[[#All],[26/06/2020]],$A32)</f>
        <v>0</v>
      </c>
      <c r="MR32" s="5">
        <f>COUNTIF(Tableau1[[#All],[26/06/2020]],$A32)</f>
        <v>0</v>
      </c>
      <c r="MS32" s="5">
        <f>COUNTIF(Tableau1[[#All],[27/06/2020]],$A32)</f>
        <v>0</v>
      </c>
      <c r="MT32" s="5">
        <f>COUNTIF(Tableau1[[#All],[27/06/2020]],$A32)</f>
        <v>0</v>
      </c>
      <c r="MU32" s="5">
        <f>COUNTIF(Tableau1[[#All],[28/06/2020]],$A32)</f>
        <v>0</v>
      </c>
      <c r="MV32" s="5">
        <f>COUNTIF(Tableau1[[#All],[28/06/2020]],$A32)</f>
        <v>0</v>
      </c>
      <c r="MW32" s="5">
        <f>COUNTIF(Tableau1[[#All],[29/06/2020]],$A32)</f>
        <v>0</v>
      </c>
      <c r="MX32" s="5">
        <f>COUNTIF(Tableau1[[#All],[29/06/2020]],$A32)</f>
        <v>0</v>
      </c>
      <c r="MY32" s="5">
        <f>COUNTIF(Tableau1[[#All],[30/06/2020]],$A32)</f>
        <v>0</v>
      </c>
      <c r="MZ32" s="5">
        <f>COUNTIF(Tableau1[[#All],[30/06/2020]],$A32)</f>
        <v>0</v>
      </c>
      <c r="NA32" s="5">
        <f>COUNTIF(Tableau1[[#All],[01/07/2020]],$A32)</f>
        <v>0</v>
      </c>
      <c r="NB32" s="5">
        <f>COUNTIF(Tableau1[[#All],[01/07/2020]],$A32)</f>
        <v>0</v>
      </c>
      <c r="NC32" s="5">
        <f>COUNTIF(Tableau1[[#All],[02/07/2020]],$A32)</f>
        <v>0</v>
      </c>
    </row>
    <row r="33" spans="1:367" hidden="1" x14ac:dyDescent="0.25">
      <c r="A33" s="11" t="s">
        <v>457</v>
      </c>
      <c r="B33" s="11">
        <f>COUNTIF(Tableau1[[#All],[01/01/2020]],$A33)</f>
        <v>0</v>
      </c>
      <c r="C33" s="11">
        <f>COUNTIF(Tableau1[[#All],[02/01/2020]],$A33)</f>
        <v>0</v>
      </c>
      <c r="D33" s="11">
        <f>COUNTIF(Tableau1[[#All],[02/01/2020]],$A33)</f>
        <v>0</v>
      </c>
      <c r="E33" s="11">
        <f>COUNTIF(Tableau1[[#All],[03/01/2020]],$A33)</f>
        <v>0</v>
      </c>
      <c r="F33" s="11">
        <f>COUNTIF(Tableau1[[#All],[03/01/2020]],$A33)</f>
        <v>0</v>
      </c>
      <c r="G33" s="11">
        <f>COUNTIF(Tableau1[[#All],[04/01/2020]],$A33)</f>
        <v>0</v>
      </c>
      <c r="H33" s="11">
        <f>COUNTIF(Tableau1[[#All],[04/01/2020]],$A33)</f>
        <v>0</v>
      </c>
      <c r="I33" s="11">
        <f>COUNTIF(Tableau1[[#All],[05/01/2020]],$A33)</f>
        <v>0</v>
      </c>
      <c r="J33" s="11">
        <f>COUNTIF(Tableau1[[#All],[05/01/2020]],$A33)</f>
        <v>0</v>
      </c>
      <c r="K33" s="11">
        <f>COUNTIF(Tableau1[[#All],[06/01/2020]],$A33)</f>
        <v>0</v>
      </c>
      <c r="L33" s="11">
        <f>COUNTIF(Tableau1[[#All],[06/01/2020]],$A33)</f>
        <v>0</v>
      </c>
      <c r="M33" s="11">
        <f>COUNTIF(Tableau1[[#All],[07/01/2020]],$A33)</f>
        <v>0</v>
      </c>
      <c r="N33" s="11">
        <f>COUNTIF(Tableau1[[#All],[07/01/2020]],$A33)</f>
        <v>0</v>
      </c>
      <c r="O33" s="11">
        <f>COUNTIF(Tableau1[[#All],[08/01/2020]],$A33)</f>
        <v>0</v>
      </c>
      <c r="P33" s="11">
        <f>COUNTIF(Tableau1[[#All],[08/01/2020]],$A33)</f>
        <v>0</v>
      </c>
      <c r="Q33" s="11">
        <f>COUNTIF(Tableau1[[#All],[09/01/2020]],$A33)</f>
        <v>0</v>
      </c>
      <c r="R33" s="11">
        <f>COUNTIF(Tableau1[[#All],[09/01/2020]],$A33)</f>
        <v>0</v>
      </c>
      <c r="S33" s="11">
        <f>COUNTIF(Tableau1[[#All],[10/01/2020]],$A33)</f>
        <v>0</v>
      </c>
      <c r="T33" s="11">
        <f>COUNTIF(Tableau1[[#All],[10/01/2020]],$A33)</f>
        <v>0</v>
      </c>
      <c r="U33" s="11">
        <f>COUNTIF(Tableau1[[#All],[11/01/2020]],$A33)</f>
        <v>0</v>
      </c>
      <c r="V33" s="11">
        <f>COUNTIF(Tableau1[[#All],[11/01/2020]],$A33)</f>
        <v>0</v>
      </c>
      <c r="W33" s="11">
        <f>COUNTIF(Tableau1[[#All],[12/01/2020]],$A33)</f>
        <v>0</v>
      </c>
      <c r="X33" s="11">
        <f>COUNTIF(Tableau1[[#All],[12/01/2020]],$A33)</f>
        <v>0</v>
      </c>
      <c r="Y33" s="11">
        <f>COUNTIF(Tableau1[[#All],[13/01/2020]],$A33)</f>
        <v>0</v>
      </c>
      <c r="Z33" s="11">
        <f>COUNTIF(Tableau1[[#All],[13/01/2020]],$A33)</f>
        <v>0</v>
      </c>
      <c r="AA33" s="11">
        <f>COUNTIF(Tableau1[[#All],[14/01/2020]],$A33)</f>
        <v>0</v>
      </c>
      <c r="AB33" s="11">
        <f>COUNTIF(Tableau1[[#All],[14/01/2020]],$A33)</f>
        <v>0</v>
      </c>
      <c r="AC33" s="11">
        <f>COUNTIF(Tableau1[[#All],[15/01/2020]],$A33)</f>
        <v>0</v>
      </c>
      <c r="AD33" s="11">
        <f>COUNTIF(Tableau1[[#All],[15/01/2020]],$A33)</f>
        <v>0</v>
      </c>
      <c r="AE33" s="11">
        <f>COUNTIF(Tableau1[[#All],[16/01/2020]],$A33)</f>
        <v>0</v>
      </c>
      <c r="AF33" s="11">
        <f>COUNTIF(Tableau1[[#All],[16/01/2020]],$A33)</f>
        <v>0</v>
      </c>
      <c r="AG33" s="11">
        <f>COUNTIF(Tableau1[[#All],[17/01/2020]],$A33)</f>
        <v>0</v>
      </c>
      <c r="AH33" s="11">
        <f>COUNTIF(Tableau1[[#All],[17/01/2020]],$A33)</f>
        <v>0</v>
      </c>
      <c r="AI33" s="11">
        <f>COUNTIF(Tableau1[[#All],[18/01/2020]],$A33)</f>
        <v>0</v>
      </c>
      <c r="AJ33" s="11">
        <f>COUNTIF(Tableau1[[#All],[18/01/2020]],$A33)</f>
        <v>0</v>
      </c>
      <c r="AK33" s="11">
        <f>COUNTIF(Tableau1[[#All],[19/01/2020]],$A33)</f>
        <v>0</v>
      </c>
      <c r="AL33" s="11">
        <f>COUNTIF(Tableau1[[#All],[19/01/2020]],$A33)</f>
        <v>0</v>
      </c>
      <c r="AM33" s="11">
        <f>COUNTIF(Tableau1[[#All],[20/01/2020]],$A33)</f>
        <v>0</v>
      </c>
      <c r="AN33" s="11">
        <f>COUNTIF(Tableau1[[#All],[20/01/2020]],$A33)</f>
        <v>0</v>
      </c>
      <c r="AO33" s="11">
        <f>COUNTIF(Tableau1[[#All],[21/01/2020]],$A33)</f>
        <v>0</v>
      </c>
      <c r="AP33" s="11">
        <f>COUNTIF(Tableau1[[#All],[21/01/2020]],$A33)</f>
        <v>0</v>
      </c>
      <c r="AQ33" s="11">
        <f>COUNTIF(Tableau1[[#All],[22/01/2020]],$A33)</f>
        <v>0</v>
      </c>
      <c r="AR33" s="11">
        <f>COUNTIF(Tableau1[[#All],[22/01/2020]],$A33)</f>
        <v>0</v>
      </c>
      <c r="AS33" s="11">
        <f>COUNTIF(Tableau1[[#All],[23/01/2020]],$A33)</f>
        <v>0</v>
      </c>
      <c r="AT33" s="11">
        <f>COUNTIF(Tableau1[[#All],[23/01/2020]],$A33)</f>
        <v>0</v>
      </c>
      <c r="AU33" s="11">
        <f>COUNTIF(Tableau1[[#All],[24/01/2020]],$A33)</f>
        <v>0</v>
      </c>
      <c r="AV33" s="11">
        <f>COUNTIF(Tableau1[[#All],[24/01/2020]],$A33)</f>
        <v>0</v>
      </c>
      <c r="AW33" s="11">
        <f>COUNTIF(Tableau1[[#All],[25/01/2020]],$A33)</f>
        <v>0</v>
      </c>
      <c r="AX33" s="11">
        <f>COUNTIF(Tableau1[[#All],[25/01/2020]],$A33)</f>
        <v>0</v>
      </c>
      <c r="AY33" s="11">
        <f>COUNTIF(Tableau1[[#All],[26/01/2020]],$A33)</f>
        <v>0</v>
      </c>
      <c r="AZ33" s="11">
        <f>COUNTIF(Tableau1[[#All],[26/01/2020]],$A33)</f>
        <v>0</v>
      </c>
      <c r="BA33" s="11">
        <f>COUNTIF(Tableau1[[#All],[27/01/2020]],$A33)</f>
        <v>0</v>
      </c>
      <c r="BB33" s="11">
        <f>COUNTIF(Tableau1[[#All],[27/01/2020]],$A33)</f>
        <v>0</v>
      </c>
      <c r="BC33" s="11">
        <f>COUNTIF(Tableau1[[#All],[28/01/2020]],$A33)</f>
        <v>0</v>
      </c>
      <c r="BD33" s="11">
        <f>COUNTIF(Tableau1[[#All],[28/01/2020]],$A33)</f>
        <v>0</v>
      </c>
      <c r="BE33" s="11">
        <f>COUNTIF(Tableau1[[#All],[29/01/2020]],$A33)</f>
        <v>0</v>
      </c>
      <c r="BF33" s="11">
        <f>COUNTIF(Tableau1[[#All],[29/01/2020]],$A33)</f>
        <v>0</v>
      </c>
      <c r="BG33" s="11">
        <f>COUNTIF(Tableau1[[#All],[30/01/2020]],$A33)</f>
        <v>0</v>
      </c>
      <c r="BH33" s="11">
        <f>COUNTIF(Tableau1[[#All],[30/01/2020]],$A33)</f>
        <v>0</v>
      </c>
      <c r="BI33" s="11">
        <f>COUNTIF(Tableau1[[#All],[31/01/2020]],$A33)</f>
        <v>0</v>
      </c>
      <c r="BJ33" s="11">
        <f>COUNTIF(Tableau1[[#All],[31/01/2020]],$A33)</f>
        <v>0</v>
      </c>
      <c r="BK33" s="11">
        <f>COUNTIF(Tableau1[[#All],[01/02/2020]],$A33)</f>
        <v>0</v>
      </c>
      <c r="BL33" s="11">
        <f>COUNTIF(Tableau1[[#All],[01/02/2020]],$A33)</f>
        <v>0</v>
      </c>
      <c r="BM33" s="11">
        <f>COUNTIF(Tableau1[[#All],[02/02/2020]],$A33)</f>
        <v>0</v>
      </c>
      <c r="BN33" s="11">
        <f>COUNTIF(Tableau1[[#All],[02/02/2020]],$A33)</f>
        <v>0</v>
      </c>
      <c r="BO33" s="11">
        <f>COUNTIF(Tableau1[[#All],[03/02/2020]],$A33)</f>
        <v>0</v>
      </c>
      <c r="BP33" s="11">
        <f>COUNTIF(Tableau1[[#All],[03/02/2020]],$A33)</f>
        <v>0</v>
      </c>
      <c r="BQ33" s="11">
        <f>COUNTIF(Tableau1[[#All],[04/02/2020]],$A33)</f>
        <v>0</v>
      </c>
      <c r="BR33" s="11">
        <f>COUNTIF(Tableau1[[#All],[04/02/2020]],$A33)</f>
        <v>0</v>
      </c>
      <c r="BS33" s="11">
        <f>COUNTIF(Tableau1[[#All],[05/02/2020]],$A33)</f>
        <v>0</v>
      </c>
      <c r="BT33" s="11">
        <f>COUNTIF(Tableau1[[#All],[05/02/2020]],$A33)</f>
        <v>0</v>
      </c>
      <c r="BU33" s="11">
        <f>COUNTIF(Tableau1[[#All],[06/02/2020]],$A33)</f>
        <v>0</v>
      </c>
      <c r="BV33" s="11">
        <f>COUNTIF(Tableau1[[#All],[06/02/2020]],$A33)</f>
        <v>0</v>
      </c>
      <c r="BW33" s="11">
        <f>COUNTIF(Tableau1[[#All],[07/02/2020]],$A33)</f>
        <v>0</v>
      </c>
      <c r="BX33" s="11">
        <f>COUNTIF(Tableau1[[#All],[07/02/2020]],$A33)</f>
        <v>0</v>
      </c>
      <c r="BY33" s="11">
        <f>COUNTIF(Tableau1[[#All],[08/02/2020]],$A33)</f>
        <v>0</v>
      </c>
      <c r="BZ33" s="11">
        <f>COUNTIF(Tableau1[[#All],[08/02/2020]],$A33)</f>
        <v>0</v>
      </c>
      <c r="CA33" s="11">
        <f>COUNTIF(Tableau1[[#All],[09/02/2020]],$A33)</f>
        <v>0</v>
      </c>
      <c r="CB33" s="11">
        <f>COUNTIF(Tableau1[[#All],[09/02/2020]],$A33)</f>
        <v>0</v>
      </c>
      <c r="CC33" s="11">
        <f>COUNTIF(Tableau1[[#All],[10/02/2020]],$A33)</f>
        <v>0</v>
      </c>
      <c r="CD33" s="11">
        <f>COUNTIF(Tableau1[[#All],[10/02/2020]],$A33)</f>
        <v>0</v>
      </c>
      <c r="CE33" s="11">
        <f>COUNTIF(Tableau1[[#All],[11/02/2020]],$A33)</f>
        <v>0</v>
      </c>
      <c r="CF33" s="11">
        <f>COUNTIF(Tableau1[[#All],[11/02/2020]],$A33)</f>
        <v>0</v>
      </c>
      <c r="CG33" s="11">
        <f>COUNTIF(Tableau1[[#All],[12/02/2020]],$A33)</f>
        <v>0</v>
      </c>
      <c r="CH33" s="11">
        <f>COUNTIF(Tableau1[[#All],[12/02/2020]],$A33)</f>
        <v>0</v>
      </c>
      <c r="CI33" s="11">
        <f>COUNTIF(Tableau1[[#All],[13/02/2020]],$A33)</f>
        <v>0</v>
      </c>
      <c r="CJ33" s="11">
        <f>COUNTIF(Tableau1[[#All],[13/02/2020]],$A33)</f>
        <v>0</v>
      </c>
      <c r="CK33" s="11">
        <f>COUNTIF(Tableau1[[#All],[14/02/2020]],$A33)</f>
        <v>0</v>
      </c>
      <c r="CL33" s="11">
        <f>COUNTIF(Tableau1[[#All],[14/02/2020]],$A33)</f>
        <v>0</v>
      </c>
      <c r="CM33" s="11">
        <f>COUNTIF(Tableau1[[#All],[15/02/2020]],$A33)</f>
        <v>0</v>
      </c>
      <c r="CN33" s="11">
        <f>COUNTIF(Tableau1[[#All],[15/02/2020]],$A33)</f>
        <v>0</v>
      </c>
      <c r="CO33" s="11">
        <f>COUNTIF(Tableau1[[#All],[16/02/2020]],$A33)</f>
        <v>0</v>
      </c>
      <c r="CP33" s="11">
        <f>COUNTIF(Tableau1[[#All],[16/02/2020]],$A33)</f>
        <v>0</v>
      </c>
      <c r="CQ33" s="11">
        <f>COUNTIF(Tableau1[[#All],[17/02/2020]],$A33)</f>
        <v>0</v>
      </c>
      <c r="CR33" s="11">
        <f>COUNTIF(Tableau1[[#All],[17/02/2020]],$A33)</f>
        <v>0</v>
      </c>
      <c r="CS33" s="11">
        <f>COUNTIF(Tableau1[[#All],[18/02/2020]],$A33)</f>
        <v>0</v>
      </c>
      <c r="CT33" s="11">
        <f>COUNTIF(Tableau1[[#All],[18/02/2020]],$A33)</f>
        <v>0</v>
      </c>
      <c r="CU33" s="11">
        <f>COUNTIF(Tableau1[[#All],[19/02/2020]],$A33)</f>
        <v>0</v>
      </c>
      <c r="CV33" s="11">
        <f>COUNTIF(Tableau1[[#All],[19/02/2020]],$A33)</f>
        <v>0</v>
      </c>
      <c r="CW33" s="11">
        <f>COUNTIF(Tableau1[[#All],[20/02/2020]],$A33)</f>
        <v>0</v>
      </c>
      <c r="CX33" s="11">
        <f>COUNTIF(Tableau1[[#All],[20/02/2020]],$A33)</f>
        <v>0</v>
      </c>
      <c r="CY33" s="11">
        <f>COUNTIF(Tableau1[[#All],[21/02/2020]],$A33)</f>
        <v>0</v>
      </c>
      <c r="CZ33" s="11">
        <f>COUNTIF(Tableau1[[#All],[21/02/2020]],$A33)</f>
        <v>0</v>
      </c>
      <c r="DA33" s="11">
        <f>COUNTIF(Tableau1[[#All],[22/02/2020]],$A33)</f>
        <v>0</v>
      </c>
      <c r="DB33" s="11">
        <f>COUNTIF(Tableau1[[#All],[22/02/2020]],$A33)</f>
        <v>0</v>
      </c>
      <c r="DC33" s="11">
        <f>COUNTIF(Tableau1[[#All],[23/02/2020]],$A33)</f>
        <v>0</v>
      </c>
      <c r="DD33" s="11">
        <f>COUNTIF(Tableau1[[#All],[23/02/2020]],$A33)</f>
        <v>0</v>
      </c>
      <c r="DE33" s="11">
        <f>COUNTIF(Tableau1[[#All],[24/02/2020]],$A33)</f>
        <v>0</v>
      </c>
      <c r="DF33" s="11">
        <f>COUNTIF(Tableau1[[#All],[24/02/2020]],$A33)</f>
        <v>0</v>
      </c>
      <c r="DG33" s="11">
        <f>COUNTIF(Tableau1[[#All],[25/02/2020]],$A33)</f>
        <v>0</v>
      </c>
      <c r="DH33" s="11">
        <f>COUNTIF(Tableau1[[#All],[25/02/2020]],$A33)</f>
        <v>0</v>
      </c>
      <c r="DI33" s="11">
        <f>COUNTIF(Tableau1[[#All],[26/02/2020]],$A33)</f>
        <v>0</v>
      </c>
      <c r="DJ33" s="11">
        <f>COUNTIF(Tableau1[[#All],[26/02/2020]],$A33)</f>
        <v>0</v>
      </c>
      <c r="DK33" s="11">
        <f>COUNTIF(Tableau1[[#All],[27/02/2020]],$A33)</f>
        <v>0</v>
      </c>
      <c r="DL33" s="11">
        <f>COUNTIF(Tableau1[[#All],[27/02/2020]],$A33)</f>
        <v>0</v>
      </c>
      <c r="DM33" s="11">
        <f>COUNTIF(Tableau1[[#All],[28/02/2020]],$A33)</f>
        <v>0</v>
      </c>
      <c r="DN33" s="11">
        <f>COUNTIF(Tableau1[[#All],[28/02/2020]],$A33)</f>
        <v>0</v>
      </c>
      <c r="DO33" s="11">
        <f>COUNTIF(Tableau1[[#All],[29/02/2020]],$A33)</f>
        <v>0</v>
      </c>
      <c r="DP33" s="11">
        <f>COUNTIF(Tableau1[[#All],[29/02/2020]],$A33)</f>
        <v>0</v>
      </c>
      <c r="DQ33" s="11">
        <f>COUNTIF(Tableau1[[#All],[01/03/2020]],$A33)</f>
        <v>0</v>
      </c>
      <c r="DR33" s="11">
        <f>COUNTIF(Tableau1[[#All],[01/03/2020]],$A33)</f>
        <v>0</v>
      </c>
      <c r="DS33" s="11">
        <f>COUNTIF(Tableau1[[#All],[02/03/2020]],$A33)</f>
        <v>0</v>
      </c>
      <c r="DT33" s="11">
        <f>COUNTIF(Tableau1[[#All],[02/03/2020]],$A33)</f>
        <v>0</v>
      </c>
      <c r="DU33" s="11">
        <f>COUNTIF(Tableau1[[#All],[03/03/2020]],$A33)</f>
        <v>0</v>
      </c>
      <c r="DV33" s="11">
        <f>COUNTIF(Tableau1[[#All],[03/03/2020]],$A33)</f>
        <v>0</v>
      </c>
      <c r="DW33" s="11">
        <f>COUNTIF(Tableau1[[#All],[04/03/2020]],$A33)</f>
        <v>0</v>
      </c>
      <c r="DX33" s="11">
        <f>COUNTIF(Tableau1[[#All],[04/03/2020]],$A33)</f>
        <v>0</v>
      </c>
      <c r="DY33" s="11">
        <f>COUNTIF(Tableau1[[#All],[05/03/2020]],$A33)</f>
        <v>0</v>
      </c>
      <c r="DZ33" s="11">
        <f>COUNTIF(Tableau1[[#All],[05/03/2020]],$A33)</f>
        <v>0</v>
      </c>
      <c r="EA33" s="11">
        <f>COUNTIF(Tableau1[[#All],[06/03/2020]],$A33)</f>
        <v>0</v>
      </c>
      <c r="EB33" s="11">
        <f>COUNTIF(Tableau1[[#All],[06/03/2020]],$A33)</f>
        <v>0</v>
      </c>
      <c r="EC33" s="11">
        <f>COUNTIF(Tableau1[[#All],[07/03/2020]],$A33)</f>
        <v>0</v>
      </c>
      <c r="ED33" s="11">
        <f>COUNTIF(Tableau1[[#All],[07/03/2020]],$A33)</f>
        <v>0</v>
      </c>
      <c r="EE33" s="11">
        <f>COUNTIF(Tableau1[[#All],[08/03/2020]],$A33)</f>
        <v>0</v>
      </c>
      <c r="EF33" s="11">
        <f>COUNTIF(Tableau1[[#All],[08/03/2020]],$A33)</f>
        <v>0</v>
      </c>
      <c r="EG33" s="11">
        <f>COUNTIF(Tableau1[[#All],[09/03/2020]],$A33)</f>
        <v>0</v>
      </c>
      <c r="EH33" s="11">
        <f>COUNTIF(Tableau1[[#All],[09/03/2020]],$A33)</f>
        <v>0</v>
      </c>
      <c r="EI33" s="11">
        <f>COUNTIF(Tableau1[[#All],[10/03/2020]],$A33)</f>
        <v>0</v>
      </c>
      <c r="EJ33" s="11">
        <f>COUNTIF(Tableau1[[#All],[10/03/2020]],$A33)</f>
        <v>0</v>
      </c>
      <c r="EK33" s="11">
        <f>COUNTIF(Tableau1[[#All],[11/03/2020]],$A33)</f>
        <v>0</v>
      </c>
      <c r="EL33" s="11">
        <f>COUNTIF(Tableau1[[#All],[11/03/2020]],$A33)</f>
        <v>0</v>
      </c>
      <c r="EM33" s="11">
        <f>COUNTIF(Tableau1[[#All],[12/03/2020]],$A33)</f>
        <v>0</v>
      </c>
      <c r="EN33" s="11">
        <f>COUNTIF(Tableau1[[#All],[12/03/2020]],$A33)</f>
        <v>0</v>
      </c>
      <c r="EO33" s="11">
        <f>COUNTIF(Tableau1[[#All],[13/03/2020]],$A33)</f>
        <v>0</v>
      </c>
      <c r="EP33" s="11">
        <f>COUNTIF(Tableau1[[#All],[13/03/2020]],$A33)</f>
        <v>0</v>
      </c>
      <c r="EQ33" s="11">
        <f>COUNTIF(Tableau1[[#All],[14/03/2020]],$A33)</f>
        <v>0</v>
      </c>
      <c r="ER33" s="11">
        <f>COUNTIF(Tableau1[[#All],[14/03/2020]],$A33)</f>
        <v>0</v>
      </c>
      <c r="ES33" s="11">
        <f>COUNTIF(Tableau1[[#All],[15/03/2020]],$A33)</f>
        <v>0</v>
      </c>
      <c r="ET33" s="11">
        <f>COUNTIF(Tableau1[[#All],[15/03/2020]],$A33)</f>
        <v>0</v>
      </c>
      <c r="EU33" s="11">
        <f>COUNTIF(Tableau1[[#All],[16/03/2020]],$A33)</f>
        <v>0</v>
      </c>
      <c r="EV33" s="11">
        <f>COUNTIF(Tableau1[[#All],[16/03/2020]],$A33)</f>
        <v>0</v>
      </c>
      <c r="EW33" s="11">
        <f>COUNTIF(Tableau1[[#All],[17/03/2020]],$A33)</f>
        <v>0</v>
      </c>
      <c r="EX33" s="11">
        <f>COUNTIF(Tableau1[[#All],[17/03/2020]],$A33)</f>
        <v>0</v>
      </c>
      <c r="EY33" s="11">
        <f>COUNTIF(Tableau1[[#All],[18/03/2020]],$A33)</f>
        <v>0</v>
      </c>
      <c r="EZ33" s="11">
        <f>COUNTIF(Tableau1[[#All],[18/03/2020]],$A33)</f>
        <v>0</v>
      </c>
      <c r="FA33" s="11">
        <f>COUNTIF(Tableau1[[#All],[19/03/2020]],$A33)</f>
        <v>0</v>
      </c>
      <c r="FB33" s="11">
        <f>COUNTIF(Tableau1[[#All],[19/03/2020]],$A33)</f>
        <v>0</v>
      </c>
      <c r="FC33" s="11">
        <f>COUNTIF(Tableau1[[#All],[20/03/2020]],$A33)</f>
        <v>0</v>
      </c>
      <c r="FD33" s="11">
        <f>COUNTIF(Tableau1[[#All],[20/03/2020]],$A33)</f>
        <v>0</v>
      </c>
      <c r="FE33" s="11">
        <f>COUNTIF(Tableau1[[#All],[21/03/2020]],$A33)</f>
        <v>0</v>
      </c>
      <c r="FF33" s="11">
        <f>COUNTIF(Tableau1[[#All],[21/03/2020]],$A33)</f>
        <v>0</v>
      </c>
      <c r="FG33" s="11">
        <f>COUNTIF(Tableau1[[#All],[22/03/2020]],$A33)</f>
        <v>0</v>
      </c>
      <c r="FH33" s="11">
        <f>COUNTIF(Tableau1[[#All],[22/03/2020]],$A33)</f>
        <v>0</v>
      </c>
      <c r="FI33" s="11">
        <f>COUNTIF(Tableau1[[#All],[23/03/2020]],$A33)</f>
        <v>0</v>
      </c>
      <c r="FJ33" s="11">
        <f>COUNTIF(Tableau1[[#All],[23/03/2020]],$A33)</f>
        <v>0</v>
      </c>
      <c r="FK33" s="11">
        <f>COUNTIF(Tableau1[[#All],[24/03/2020]],$A33)</f>
        <v>0</v>
      </c>
      <c r="FL33" s="11">
        <f>COUNTIF(Tableau1[[#All],[24/03/2020]],$A33)</f>
        <v>0</v>
      </c>
      <c r="FM33" s="11">
        <f>COUNTIF(Tableau1[[#All],[25/03/2020]],$A33)</f>
        <v>0</v>
      </c>
      <c r="FN33" s="11">
        <f>COUNTIF(Tableau1[[#All],[25/03/2020]],$A33)</f>
        <v>0</v>
      </c>
      <c r="FO33" s="11">
        <f>COUNTIF(Tableau1[[#All],[26/03/2020]],$A33)</f>
        <v>0</v>
      </c>
      <c r="FP33" s="11">
        <f>COUNTIF(Tableau1[[#All],[26/03/2020]],$A33)</f>
        <v>0</v>
      </c>
      <c r="FQ33" s="11">
        <f>COUNTIF(Tableau1[[#All],[27/03/2020]],$A33)</f>
        <v>0</v>
      </c>
      <c r="FR33" s="11">
        <f>COUNTIF(Tableau1[[#All],[27/03/2020]],$A33)</f>
        <v>0</v>
      </c>
      <c r="FS33" s="11">
        <f>COUNTIF(Tableau1[[#All],[28/03/2020]],$A33)</f>
        <v>0</v>
      </c>
      <c r="FT33" s="11">
        <f>COUNTIF(Tableau1[[#All],[28/03/2020]],$A33)</f>
        <v>0</v>
      </c>
      <c r="FU33" s="11">
        <f>COUNTIF(Tableau1[[#All],[29/03/2020]],$A33)</f>
        <v>0</v>
      </c>
      <c r="FV33" s="11">
        <f>COUNTIF(Tableau1[[#All],[29/03/2020]],$A33)</f>
        <v>0</v>
      </c>
      <c r="FW33" s="11">
        <f>COUNTIF(Tableau1[[#All],[30/03/2020]],$A33)</f>
        <v>0</v>
      </c>
      <c r="FX33" s="11">
        <f>COUNTIF(Tableau1[[#All],[30/03/2020]],$A33)</f>
        <v>0</v>
      </c>
      <c r="FY33" s="11">
        <f>COUNTIF(Tableau1[[#All],[31/03/2020]],$A33)</f>
        <v>0</v>
      </c>
      <c r="FZ33" s="11">
        <f>COUNTIF(Tableau1[[#All],[31/03/2020]],$A33)</f>
        <v>0</v>
      </c>
      <c r="GA33" s="11">
        <f>COUNTIF(Tableau1[[#All],[01/04/2020]],$A33)</f>
        <v>0</v>
      </c>
      <c r="GB33" s="11">
        <f>COUNTIF(Tableau1[[#All],[01/04/2020]],$A33)</f>
        <v>0</v>
      </c>
      <c r="GC33" s="11">
        <f>COUNTIF(Tableau1[[#All],[02/04/2020]],$A33)</f>
        <v>0</v>
      </c>
      <c r="GD33" s="11">
        <f>COUNTIF(Tableau1[[#All],[02/04/2020]],$A33)</f>
        <v>0</v>
      </c>
      <c r="GE33" s="11">
        <f>COUNTIF(Tableau1[[#All],[03/04/2020]],$A33)</f>
        <v>0</v>
      </c>
      <c r="GF33" s="11">
        <f>COUNTIF(Tableau1[[#All],[03/04/2020]],$A33)</f>
        <v>0</v>
      </c>
      <c r="GG33" s="11">
        <f>COUNTIF(Tableau1[[#All],[04/04/2020]],$A33)</f>
        <v>0</v>
      </c>
      <c r="GH33" s="11">
        <f>COUNTIF(Tableau1[[#All],[04/04/2020]],$A33)</f>
        <v>0</v>
      </c>
      <c r="GI33" s="11">
        <f>COUNTIF(Tableau1[[#All],[05/04/2020]],$A33)</f>
        <v>0</v>
      </c>
      <c r="GJ33" s="11">
        <f>COUNTIF(Tableau1[[#All],[05/04/2020]],$A33)</f>
        <v>0</v>
      </c>
      <c r="GK33" s="11">
        <f>COUNTIF(Tableau1[[#All],[06/04/2020]],$A33)</f>
        <v>0</v>
      </c>
      <c r="GL33" s="11">
        <f>COUNTIF(Tableau1[[#All],[06/04/2020]],$A33)</f>
        <v>0</v>
      </c>
      <c r="GM33" s="11">
        <f>COUNTIF(Tableau1[[#All],[07/04/2020]],$A33)</f>
        <v>0</v>
      </c>
      <c r="GN33" s="11">
        <f>COUNTIF(Tableau1[[#All],[07/04/2020]],$A33)</f>
        <v>0</v>
      </c>
      <c r="GO33" s="11">
        <f>COUNTIF(Tableau1[[#All],[08/04/2020]],$A33)</f>
        <v>0</v>
      </c>
      <c r="GP33" s="11">
        <f>COUNTIF(Tableau1[[#All],[08/04/2020]],$A33)</f>
        <v>0</v>
      </c>
      <c r="GQ33" s="11">
        <f>COUNTIF(Tableau1[[#All],[09/04/2020]],$A33)</f>
        <v>0</v>
      </c>
      <c r="GR33" s="11">
        <f>COUNTIF(Tableau1[[#All],[09/04/2020]],$A33)</f>
        <v>0</v>
      </c>
      <c r="GS33" s="11">
        <f>COUNTIF(Tableau1[[#All],[10/04/2020]],$A33)</f>
        <v>0</v>
      </c>
      <c r="GT33" s="11">
        <f>COUNTIF(Tableau1[[#All],[10/04/2020]],$A33)</f>
        <v>0</v>
      </c>
      <c r="GU33" s="11">
        <f>COUNTIF(Tableau1[[#All],[11/04/2020]],$A33)</f>
        <v>0</v>
      </c>
      <c r="GV33" s="11">
        <f>COUNTIF(Tableau1[[#All],[11/04/2020]],$A33)</f>
        <v>0</v>
      </c>
      <c r="GW33" s="11">
        <f>COUNTIF(Tableau1[[#All],[12/04/2020]],$A33)</f>
        <v>0</v>
      </c>
      <c r="GX33" s="11">
        <f>COUNTIF(Tableau1[[#All],[12/04/2020]],$A33)</f>
        <v>0</v>
      </c>
      <c r="GY33" s="11">
        <f>COUNTIF(Tableau1[[#All],[13/04/2020]],$A33)</f>
        <v>0</v>
      </c>
      <c r="GZ33" s="11">
        <f>COUNTIF(Tableau1[[#All],[13/04/2020]],$A33)</f>
        <v>0</v>
      </c>
      <c r="HA33" s="11">
        <f>COUNTIF(Tableau1[[#All],[14/04/2020]],$A33)</f>
        <v>0</v>
      </c>
      <c r="HB33" s="11">
        <f>COUNTIF(Tableau1[[#All],[14/04/2020]],$A33)</f>
        <v>0</v>
      </c>
      <c r="HC33" s="11">
        <f>COUNTIF(Tableau1[[#All],[15/04/2020]],$A33)</f>
        <v>0</v>
      </c>
      <c r="HD33" s="11">
        <f>COUNTIF(Tableau1[[#All],[15/04/2020]],$A33)</f>
        <v>0</v>
      </c>
      <c r="HE33" s="11">
        <f>COUNTIF(Tableau1[[#All],[16/04/2020]],$A33)</f>
        <v>0</v>
      </c>
      <c r="HF33" s="11">
        <f>COUNTIF(Tableau1[[#All],[16/04/2020]],$A33)</f>
        <v>0</v>
      </c>
      <c r="HG33" s="11">
        <f>COUNTIF(Tableau1[[#All],[17/04/2020]],$A33)</f>
        <v>0</v>
      </c>
      <c r="HH33" s="11">
        <f>COUNTIF(Tableau1[[#All],[17/04/2020]],$A33)</f>
        <v>0</v>
      </c>
      <c r="HI33" s="11">
        <f>COUNTIF(Tableau1[[#All],[18/04/2020]],$A33)</f>
        <v>0</v>
      </c>
      <c r="HJ33" s="11">
        <f>COUNTIF(Tableau1[[#All],[18/04/2020]],$A33)</f>
        <v>0</v>
      </c>
      <c r="HK33" s="11">
        <f>COUNTIF(Tableau1[[#All],[19/04/2020]],$A33)</f>
        <v>0</v>
      </c>
      <c r="HL33" s="11">
        <f>COUNTIF(Tableau1[[#All],[19/04/2020]],$A33)</f>
        <v>0</v>
      </c>
      <c r="HM33" s="11">
        <f>COUNTIF(Tableau1[[#All],[20/04/2020]],$A33)</f>
        <v>0</v>
      </c>
      <c r="HN33" s="11">
        <f>COUNTIF(Tableau1[[#All],[20/04/2020]],$A33)</f>
        <v>0</v>
      </c>
      <c r="HO33" s="11">
        <f>COUNTIF(Tableau1[[#All],[21/04/2020]],$A33)</f>
        <v>0</v>
      </c>
      <c r="HP33" s="11">
        <f>COUNTIF(Tableau1[[#All],[21/04/2020]],$A33)</f>
        <v>0</v>
      </c>
      <c r="HQ33" s="11">
        <f>COUNTIF(Tableau1[[#All],[22/04/2020]],$A33)</f>
        <v>0</v>
      </c>
      <c r="HR33" s="11">
        <f>COUNTIF(Tableau1[[#All],[22/04/2020]],$A33)</f>
        <v>0</v>
      </c>
      <c r="HS33" s="11">
        <f>COUNTIF(Tableau1[[#All],[23/04/2020]],$A33)</f>
        <v>0</v>
      </c>
      <c r="HT33" s="11">
        <f>COUNTIF(Tableau1[[#All],[23/04/2020]],$A33)</f>
        <v>0</v>
      </c>
      <c r="HU33" s="11">
        <f>COUNTIF(Tableau1[[#All],[24/04/2020]],$A33)</f>
        <v>0</v>
      </c>
      <c r="HV33" s="11">
        <f>COUNTIF(Tableau1[[#All],[24/04/2020]],$A33)</f>
        <v>0</v>
      </c>
      <c r="HW33" s="11">
        <f>COUNTIF(Tableau1[[#All],[25/04/2020]],$A33)</f>
        <v>0</v>
      </c>
      <c r="HX33" s="11">
        <f>COUNTIF(Tableau1[[#All],[25/04/2020]],$A33)</f>
        <v>0</v>
      </c>
      <c r="HY33" s="11">
        <f>COUNTIF(Tableau1[[#All],[26/04/2020]],$A33)</f>
        <v>0</v>
      </c>
      <c r="HZ33" s="11">
        <f>COUNTIF(Tableau1[[#All],[26/04/2020]],$A33)</f>
        <v>0</v>
      </c>
      <c r="IA33" s="11">
        <f>COUNTIF(Tableau1[[#All],[27/04/2020]],$A33)</f>
        <v>0</v>
      </c>
      <c r="IB33" s="11">
        <f>COUNTIF(Tableau1[[#All],[27/04/2020]],$A33)</f>
        <v>0</v>
      </c>
      <c r="IC33" s="11">
        <f>COUNTIF(Tableau1[[#All],[28/04/2020]],$A33)</f>
        <v>0</v>
      </c>
      <c r="ID33" s="11">
        <f>COUNTIF(Tableau1[[#All],[28/04/2020]],$A33)</f>
        <v>0</v>
      </c>
      <c r="IE33" s="11">
        <f>COUNTIF(Tableau1[[#All],[29/04/2020]],$A33)</f>
        <v>0</v>
      </c>
      <c r="IF33" s="11">
        <f>COUNTIF(Tableau1[[#All],[29/04/2020]],$A33)</f>
        <v>0</v>
      </c>
      <c r="IG33" s="11">
        <f>COUNTIF(Tableau1[[#All],[30/04/2020]],$A33)</f>
        <v>0</v>
      </c>
      <c r="IH33" s="11">
        <f>COUNTIF(Tableau1[[#All],[30/04/2020]],$A33)</f>
        <v>0</v>
      </c>
      <c r="II33" s="11">
        <f>COUNTIF(Tableau1[[#All],[01/05/2020]],$A33)</f>
        <v>0</v>
      </c>
      <c r="IJ33" s="11">
        <f>COUNTIF(Tableau1[[#All],[01/05/2020]],$A33)</f>
        <v>0</v>
      </c>
      <c r="IK33" s="11">
        <f>COUNTIF(Tableau1[[#All],[02/05/2020]],$A33)</f>
        <v>0</v>
      </c>
      <c r="IL33" s="11">
        <f>COUNTIF(Tableau1[[#All],[02/05/2020]],$A33)</f>
        <v>0</v>
      </c>
      <c r="IM33" s="11">
        <f>COUNTIF(Tableau1[[#All],[03/05/2020]],$A33)</f>
        <v>0</v>
      </c>
      <c r="IN33" s="11">
        <f>COUNTIF(Tableau1[[#All],[03/05/2020]],$A33)</f>
        <v>0</v>
      </c>
      <c r="IO33" s="11">
        <f>COUNTIF(Tableau1[[#All],[04/05/2020]],$A33)</f>
        <v>0</v>
      </c>
      <c r="IP33" s="11">
        <f>COUNTIF(Tableau1[[#All],[04/05/2020]],$A33)</f>
        <v>0</v>
      </c>
      <c r="IQ33" s="11">
        <f>COUNTIF(Tableau1[[#All],[05/05/2020]],$A33)</f>
        <v>0</v>
      </c>
      <c r="IR33" s="11">
        <f>COUNTIF(Tableau1[[#All],[05/05/2020]],$A33)</f>
        <v>0</v>
      </c>
      <c r="IS33" s="11">
        <f>COUNTIF(Tableau1[[#All],[06/05/2020]],$A33)</f>
        <v>0</v>
      </c>
      <c r="IT33" s="11">
        <f>COUNTIF(Tableau1[[#All],[06/05/2020]],$A33)</f>
        <v>0</v>
      </c>
      <c r="IU33" s="11">
        <f>COUNTIF(Tableau1[[#All],[07/05/2020]],$A33)</f>
        <v>0</v>
      </c>
      <c r="IV33" s="11">
        <f>COUNTIF(Tableau1[[#All],[07/05/2020]],$A33)</f>
        <v>0</v>
      </c>
      <c r="IW33" s="11">
        <f>COUNTIF(Tableau1[[#All],[08/05/2020]],$A33)</f>
        <v>0</v>
      </c>
      <c r="IX33" s="11">
        <f>COUNTIF(Tableau1[[#All],[08/05/2020]],$A33)</f>
        <v>0</v>
      </c>
      <c r="IY33" s="11">
        <f>COUNTIF(Tableau1[[#All],[09/05/2020]],$A33)</f>
        <v>0</v>
      </c>
      <c r="IZ33" s="11">
        <f>COUNTIF(Tableau1[[#All],[09/05/2020]],$A33)</f>
        <v>0</v>
      </c>
      <c r="JA33" s="11">
        <f>COUNTIF(Tableau1[[#All],[10/05/2020]],$A33)</f>
        <v>0</v>
      </c>
      <c r="JB33" s="11">
        <f>COUNTIF(Tableau1[[#All],[10/05/2020]],$A33)</f>
        <v>0</v>
      </c>
      <c r="JC33" s="11">
        <f>COUNTIF(Tableau1[[#All],[11/05/2020]],$A33)</f>
        <v>0</v>
      </c>
      <c r="JD33" s="11">
        <f>COUNTIF(Tableau1[[#All],[11/05/2020]],$A33)</f>
        <v>0</v>
      </c>
      <c r="JE33" s="11">
        <f>COUNTIF(Tableau1[[#All],[12/05/2020]],$A33)</f>
        <v>0</v>
      </c>
      <c r="JF33" s="11">
        <f>COUNTIF(Tableau1[[#All],[12/05/2020]],$A33)</f>
        <v>0</v>
      </c>
      <c r="JG33" s="11">
        <f>COUNTIF(Tableau1[[#All],[13/05/2020]],$A33)</f>
        <v>0</v>
      </c>
      <c r="JH33" s="11">
        <f>COUNTIF(Tableau1[[#All],[13/05/2020]],$A33)</f>
        <v>0</v>
      </c>
      <c r="JI33" s="11">
        <f>COUNTIF(Tableau1[[#All],[14/05/2020]],$A33)</f>
        <v>0</v>
      </c>
      <c r="JJ33" s="11">
        <f>COUNTIF(Tableau1[[#All],[14/05/2020]],$A33)</f>
        <v>0</v>
      </c>
      <c r="JK33" s="11">
        <f>COUNTIF(Tableau1[[#All],[15/05/2020]],$A33)</f>
        <v>0</v>
      </c>
      <c r="JL33" s="11">
        <f>COUNTIF(Tableau1[[#All],[15/05/2020]],$A33)</f>
        <v>0</v>
      </c>
      <c r="JM33" s="11">
        <f>COUNTIF(Tableau1[[#All],[16/05/2020]],$A33)</f>
        <v>0</v>
      </c>
      <c r="JN33" s="11">
        <f>COUNTIF(Tableau1[[#All],[16/05/2020]],$A33)</f>
        <v>0</v>
      </c>
      <c r="JO33" s="11">
        <f>COUNTIF(Tableau1[[#All],[17/05/2020]],$A33)</f>
        <v>0</v>
      </c>
      <c r="JP33" s="11">
        <f>COUNTIF(Tableau1[[#All],[17/05/2020]],$A33)</f>
        <v>0</v>
      </c>
      <c r="JQ33" s="11">
        <f>COUNTIF(Tableau1[[#All],[18/05/2020]],$A33)</f>
        <v>0</v>
      </c>
      <c r="JR33" s="11">
        <f>COUNTIF(Tableau1[[#All],[18/05/2020]],$A33)</f>
        <v>0</v>
      </c>
      <c r="JS33" s="11">
        <f>COUNTIF(Tableau1[[#All],[19/05/2020]],$A33)</f>
        <v>0</v>
      </c>
      <c r="JT33" s="11">
        <f>COUNTIF(Tableau1[[#All],[19/05/2020]],$A33)</f>
        <v>0</v>
      </c>
      <c r="JU33" s="11">
        <f>COUNTIF(Tableau1[[#All],[20/05/2020]],$A33)</f>
        <v>0</v>
      </c>
      <c r="JV33" s="11">
        <f>COUNTIF(Tableau1[[#All],[20/05/2020]],$A33)</f>
        <v>0</v>
      </c>
      <c r="JW33" s="11">
        <f>COUNTIF(Tableau1[[#All],[21/05/2020]],$A33)</f>
        <v>0</v>
      </c>
      <c r="JX33" s="11">
        <f>COUNTIF(Tableau1[[#All],[21/05/2020]],$A33)</f>
        <v>0</v>
      </c>
      <c r="JY33" s="11">
        <f>COUNTIF(Tableau1[[#All],[22/05/2020]],$A33)</f>
        <v>0</v>
      </c>
      <c r="JZ33" s="11">
        <f>COUNTIF(Tableau1[[#All],[22/05/2020]],$A33)</f>
        <v>0</v>
      </c>
      <c r="KA33" s="11">
        <f>COUNTIF(Tableau1[[#All],[23/05/2020]],$A33)</f>
        <v>0</v>
      </c>
      <c r="KB33" s="11">
        <f>COUNTIF(Tableau1[[#All],[23/05/2020]],$A33)</f>
        <v>0</v>
      </c>
      <c r="KC33" s="11">
        <f>COUNTIF(Tableau1[[#All],[24/05/2020]],$A33)</f>
        <v>0</v>
      </c>
      <c r="KD33" s="11">
        <f>COUNTIF(Tableau1[[#All],[24/05/2020]],$A33)</f>
        <v>0</v>
      </c>
      <c r="KE33" s="11">
        <f>COUNTIF(Tableau1[[#All],[25/05/2020]],$A33)</f>
        <v>0</v>
      </c>
      <c r="KF33" s="11">
        <f>COUNTIF(Tableau1[[#All],[25/05/2020]],$A33)</f>
        <v>0</v>
      </c>
      <c r="KG33" s="11">
        <f>COUNTIF(Tableau1[[#All],[26/05/2020]],$A33)</f>
        <v>0</v>
      </c>
      <c r="KH33" s="11">
        <f>COUNTIF(Tableau1[[#All],[26/05/2020]],$A33)</f>
        <v>0</v>
      </c>
      <c r="KI33" s="11">
        <f>COUNTIF(Tableau1[[#All],[27/05/2020]],$A33)</f>
        <v>0</v>
      </c>
      <c r="KJ33" s="11">
        <f>COUNTIF(Tableau1[[#All],[27/05/2020]],$A33)</f>
        <v>0</v>
      </c>
      <c r="KK33" s="11">
        <f>COUNTIF(Tableau1[[#All],[28/05/2020]],$A33)</f>
        <v>0</v>
      </c>
      <c r="KL33" s="11">
        <f>COUNTIF(Tableau1[[#All],[28/05/2020]],$A33)</f>
        <v>0</v>
      </c>
      <c r="KM33" s="11">
        <f>COUNTIF(Tableau1[[#All],[29/05/2020]],$A33)</f>
        <v>0</v>
      </c>
      <c r="KN33" s="11">
        <f>COUNTIF(Tableau1[[#All],[29/05/2020]],$A33)</f>
        <v>0</v>
      </c>
      <c r="KO33" s="11">
        <f>COUNTIF(Tableau1[[#All],[30/05/2020]],$A33)</f>
        <v>0</v>
      </c>
      <c r="KP33" s="11">
        <f>COUNTIF(Tableau1[[#All],[30/05/2020]],$A33)</f>
        <v>0</v>
      </c>
      <c r="KQ33" s="11">
        <f>COUNTIF(Tableau1[[#All],[31/05/2020]],$A33)</f>
        <v>0</v>
      </c>
      <c r="KR33" s="11">
        <f>COUNTIF(Tableau1[[#All],[31/05/2020]],$A33)</f>
        <v>0</v>
      </c>
      <c r="KS33" s="11">
        <f>COUNTIF(Tableau1[[#All],[01/06/2020]],$A33)</f>
        <v>0</v>
      </c>
      <c r="KT33" s="11">
        <f>COUNTIF(Tableau1[[#All],[01/06/2020]],$A33)</f>
        <v>0</v>
      </c>
      <c r="KU33" s="11">
        <f>COUNTIF(Tableau1[[#All],[02/06/2020]],$A33)</f>
        <v>0</v>
      </c>
      <c r="KV33" s="11">
        <f>COUNTIF(Tableau1[[#All],[02/06/2020]],$A33)</f>
        <v>0</v>
      </c>
      <c r="KW33" s="11">
        <f>COUNTIF(Tableau1[[#All],[03/06/2020]],$A33)</f>
        <v>0</v>
      </c>
      <c r="KX33" s="11">
        <f>COUNTIF(Tableau1[[#All],[03/06/2020]],$A33)</f>
        <v>0</v>
      </c>
      <c r="KY33" s="11">
        <f>COUNTIF(Tableau1[[#All],[04/06/2020]],$A33)</f>
        <v>0</v>
      </c>
      <c r="KZ33" s="11">
        <f>COUNTIF(Tableau1[[#All],[04/06/2020]],$A33)</f>
        <v>0</v>
      </c>
      <c r="LA33" s="11">
        <f>COUNTIF(Tableau1[[#All],[05/06/2020]],$A33)</f>
        <v>0</v>
      </c>
      <c r="LB33" s="11">
        <f>COUNTIF(Tableau1[[#All],[05/06/2020]],$A33)</f>
        <v>0</v>
      </c>
      <c r="LC33" s="11">
        <f>COUNTIF(Tableau1[[#All],[06/06/2020]],$A33)</f>
        <v>0</v>
      </c>
      <c r="LD33" s="11">
        <f>COUNTIF(Tableau1[[#All],[06/06/2020]],$A33)</f>
        <v>0</v>
      </c>
      <c r="LE33" s="11">
        <f>COUNTIF(Tableau1[[#All],[07/06/2020]],$A33)</f>
        <v>0</v>
      </c>
      <c r="LF33" s="11">
        <f>COUNTIF(Tableau1[[#All],[07/06/2020]],$A33)</f>
        <v>0</v>
      </c>
      <c r="LG33" s="11">
        <f>COUNTIF(Tableau1[[#All],[08/06/2020]],$A33)</f>
        <v>0</v>
      </c>
      <c r="LH33" s="11">
        <f>COUNTIF(Tableau1[[#All],[08/06/2020]],$A33)</f>
        <v>0</v>
      </c>
      <c r="LI33" s="11">
        <f>COUNTIF(Tableau1[[#All],[09/06/2020]],$A33)</f>
        <v>0</v>
      </c>
      <c r="LJ33" s="11">
        <f>COUNTIF(Tableau1[[#All],[09/06/2020]],$A33)</f>
        <v>0</v>
      </c>
      <c r="LK33" s="11">
        <f>COUNTIF(Tableau1[[#All],[10/06/2020]],$A33)</f>
        <v>0</v>
      </c>
      <c r="LL33" s="11">
        <f>COUNTIF(Tableau1[[#All],[10/06/2020]],$A33)</f>
        <v>0</v>
      </c>
      <c r="LM33" s="11">
        <f>COUNTIF(Tableau1[[#All],[11/06/2020]],$A33)</f>
        <v>0</v>
      </c>
      <c r="LN33" s="11">
        <f>COUNTIF(Tableau1[[#All],[11/06/2020]],$A33)</f>
        <v>0</v>
      </c>
      <c r="LO33" s="11">
        <f>COUNTIF(Tableau1[[#All],[12/06/2020]],$A33)</f>
        <v>0</v>
      </c>
      <c r="LP33" s="11">
        <f>COUNTIF(Tableau1[[#All],[12/06/2020]],$A33)</f>
        <v>0</v>
      </c>
      <c r="LQ33" s="11">
        <f>COUNTIF(Tableau1[[#All],[13/06/2020]],$A33)</f>
        <v>0</v>
      </c>
      <c r="LR33" s="11">
        <f>COUNTIF(Tableau1[[#All],[13/06/2020]],$A33)</f>
        <v>0</v>
      </c>
      <c r="LS33" s="11">
        <f>COUNTIF(Tableau1[[#All],[14/06/2020]],$A33)</f>
        <v>0</v>
      </c>
      <c r="LT33" s="11">
        <f>COUNTIF(Tableau1[[#All],[14/06/2020]],$A33)</f>
        <v>0</v>
      </c>
      <c r="LU33" s="11">
        <f>COUNTIF(Tableau1[[#All],[15/06/2020]],$A33)</f>
        <v>0</v>
      </c>
      <c r="LV33" s="11">
        <f>COUNTIF(Tableau1[[#All],[15/06/2020]],$A33)</f>
        <v>0</v>
      </c>
      <c r="LW33" s="11">
        <f>COUNTIF(Tableau1[[#All],[16/06/2020]],$A33)</f>
        <v>0</v>
      </c>
      <c r="LX33" s="11">
        <f>COUNTIF(Tableau1[[#All],[16/06/2020]],$A33)</f>
        <v>0</v>
      </c>
      <c r="LY33" s="11">
        <f>COUNTIF(Tableau1[[#All],[17/06/2020]],$A33)</f>
        <v>0</v>
      </c>
      <c r="LZ33" s="11">
        <f>COUNTIF(Tableau1[[#All],[17/06/2020]],$A33)</f>
        <v>0</v>
      </c>
      <c r="MA33" s="11">
        <f>COUNTIF(Tableau1[[#All],[18/06/2020]],$A33)</f>
        <v>0</v>
      </c>
      <c r="MB33" s="11">
        <f>COUNTIF(Tableau1[[#All],[18/06/2020]],$A33)</f>
        <v>0</v>
      </c>
      <c r="MC33" s="11">
        <f>COUNTIF(Tableau1[[#All],[19/06/2020]],$A33)</f>
        <v>0</v>
      </c>
      <c r="MD33" s="11">
        <f>COUNTIF(Tableau1[[#All],[19/06/2020]],$A33)</f>
        <v>0</v>
      </c>
      <c r="ME33" s="11">
        <f>COUNTIF(Tableau1[[#All],[20/06/2020]],$A33)</f>
        <v>0</v>
      </c>
      <c r="MF33" s="11">
        <f>COUNTIF(Tableau1[[#All],[20/06/2020]],$A33)</f>
        <v>0</v>
      </c>
      <c r="MG33" s="11">
        <f>COUNTIF(Tableau1[[#All],[21/06/2020]],$A33)</f>
        <v>0</v>
      </c>
      <c r="MH33" s="11">
        <f>COUNTIF(Tableau1[[#All],[21/06/2020]],$A33)</f>
        <v>0</v>
      </c>
      <c r="MI33" s="11">
        <f>COUNTIF(Tableau1[[#All],[22/06/2020]],$A33)</f>
        <v>0</v>
      </c>
      <c r="MJ33" s="11">
        <f>COUNTIF(Tableau1[[#All],[22/06/2020]],$A33)</f>
        <v>0</v>
      </c>
      <c r="MK33" s="11">
        <f>COUNTIF(Tableau1[[#All],[23/06/2020]],$A33)</f>
        <v>0</v>
      </c>
      <c r="ML33" s="11">
        <f>COUNTIF(Tableau1[[#All],[23/06/2020]],$A33)</f>
        <v>0</v>
      </c>
      <c r="MM33" s="11">
        <f>COUNTIF(Tableau1[[#All],[24/06/2020]],$A33)</f>
        <v>0</v>
      </c>
      <c r="MN33" s="11">
        <f>COUNTIF(Tableau1[[#All],[24/06/2020]],$A33)</f>
        <v>0</v>
      </c>
      <c r="MO33" s="11">
        <f>COUNTIF(Tableau1[[#All],[25/06/2020]],$A33)</f>
        <v>0</v>
      </c>
      <c r="MP33" s="11">
        <f>COUNTIF(Tableau1[[#All],[25/06/2020]],$A33)</f>
        <v>0</v>
      </c>
      <c r="MQ33" s="11">
        <f>COUNTIF(Tableau1[[#All],[26/06/2020]],$A33)</f>
        <v>0</v>
      </c>
      <c r="MR33" s="11">
        <f>COUNTIF(Tableau1[[#All],[26/06/2020]],$A33)</f>
        <v>0</v>
      </c>
      <c r="MS33" s="11">
        <f>COUNTIF(Tableau1[[#All],[27/06/2020]],$A33)</f>
        <v>0</v>
      </c>
      <c r="MT33" s="11">
        <f>COUNTIF(Tableau1[[#All],[27/06/2020]],$A33)</f>
        <v>0</v>
      </c>
      <c r="MU33" s="11">
        <f>COUNTIF(Tableau1[[#All],[28/06/2020]],$A33)</f>
        <v>0</v>
      </c>
      <c r="MV33" s="11">
        <f>COUNTIF(Tableau1[[#All],[28/06/2020]],$A33)</f>
        <v>0</v>
      </c>
      <c r="MW33" s="11">
        <f>COUNTIF(Tableau1[[#All],[29/06/2020]],$A33)</f>
        <v>0</v>
      </c>
      <c r="MX33" s="11">
        <f>COUNTIF(Tableau1[[#All],[29/06/2020]],$A33)</f>
        <v>0</v>
      </c>
      <c r="MY33" s="11">
        <f>COUNTIF(Tableau1[[#All],[30/06/2020]],$A33)</f>
        <v>0</v>
      </c>
      <c r="MZ33" s="11">
        <f>COUNTIF(Tableau1[[#All],[30/06/2020]],$A33)</f>
        <v>0</v>
      </c>
      <c r="NA33" s="11">
        <f>COUNTIF(Tableau1[[#All],[01/07/2020]],$A33)</f>
        <v>0</v>
      </c>
      <c r="NB33" s="11">
        <f>COUNTIF(Tableau1[[#All],[01/07/2020]],$A33)</f>
        <v>0</v>
      </c>
      <c r="NC33" s="11">
        <f>COUNTIF(Tableau1[[#All],[02/07/2020]],$A33)</f>
        <v>0</v>
      </c>
    </row>
    <row r="34" spans="1:367" hidden="1" x14ac:dyDescent="0.25">
      <c r="A34" s="1"/>
    </row>
    <row r="35" spans="1:367" x14ac:dyDescent="0.25">
      <c r="A35" s="1"/>
    </row>
    <row r="36" spans="1:367" x14ac:dyDescent="0.25">
      <c r="A36" s="1"/>
    </row>
    <row r="37" spans="1:367" x14ac:dyDescent="0.25">
      <c r="A37" s="1"/>
    </row>
    <row r="38" spans="1:367" x14ac:dyDescent="0.25">
      <c r="A38" s="1"/>
    </row>
    <row r="39" spans="1:367" x14ac:dyDescent="0.25">
      <c r="A39" s="1"/>
    </row>
    <row r="40" spans="1:367" x14ac:dyDescent="0.25">
      <c r="A40" s="1"/>
    </row>
    <row r="41" spans="1:367" x14ac:dyDescent="0.25">
      <c r="A41" s="1"/>
    </row>
    <row r="42" spans="1:367" x14ac:dyDescent="0.25">
      <c r="A42" s="1"/>
    </row>
    <row r="43" spans="1:367" x14ac:dyDescent="0.25">
      <c r="A43" s="1"/>
    </row>
    <row r="44" spans="1:367" x14ac:dyDescent="0.25">
      <c r="A44" s="1"/>
    </row>
    <row r="45" spans="1:367" x14ac:dyDescent="0.25">
      <c r="A45" s="1"/>
    </row>
    <row r="46" spans="1:367" x14ac:dyDescent="0.25">
      <c r="A46" s="1"/>
    </row>
    <row r="47" spans="1:367" x14ac:dyDescent="0.25">
      <c r="A47" s="1"/>
    </row>
    <row r="48" spans="1:367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</sheetData>
  <mergeCells count="1">
    <mergeCell ref="A12:I13"/>
  </mergeCells>
  <pageMargins left="0.7" right="0.7" top="0.75" bottom="0.75" header="0.3" footer="0.3"/>
  <ignoredErrors>
    <ignoredError sqref="C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O324"/>
  <sheetViews>
    <sheetView workbookViewId="0">
      <pane xSplit="6" ySplit="4" topLeftCell="G5" activePane="bottomRight" state="frozenSplit"/>
      <selection pane="topRight" activeCell="H1" sqref="H1"/>
      <selection pane="bottomLeft" activeCell="A17" sqref="A17"/>
      <selection pane="bottomRight" activeCell="B326" sqref="B326"/>
    </sheetView>
  </sheetViews>
  <sheetFormatPr baseColWidth="10" defaultColWidth="9.140625" defaultRowHeight="15" x14ac:dyDescent="0.25"/>
  <cols>
    <col min="1" max="1" width="19.7109375" style="14" bestFit="1" customWidth="1"/>
    <col min="2" max="2" width="23.28515625" style="14" bestFit="1" customWidth="1"/>
    <col min="3" max="3" width="18.7109375" style="14" bestFit="1" customWidth="1"/>
    <col min="4" max="4" width="35.7109375" style="14" bestFit="1" customWidth="1"/>
    <col min="5" max="5" width="9.5703125" style="14" bestFit="1" customWidth="1"/>
    <col min="6" max="6" width="12.140625" style="14" bestFit="1" customWidth="1"/>
    <col min="7" max="9" width="11.5703125" style="14" customWidth="1"/>
    <col min="10" max="99" width="12.5703125" style="14" customWidth="1"/>
    <col min="100" max="372" width="13.5703125" style="14" customWidth="1"/>
    <col min="373" max="373" width="19" style="14" bestFit="1" customWidth="1"/>
    <col min="374" max="374" width="11.140625" style="14" bestFit="1" customWidth="1"/>
    <col min="375" max="375" width="17.28515625" style="14" bestFit="1" customWidth="1"/>
    <col min="376" max="376" width="23.140625" style="14" bestFit="1" customWidth="1"/>
    <col min="377" max="377" width="28.140625" style="14" bestFit="1" customWidth="1"/>
    <col min="378" max="378" width="29.7109375" style="14" bestFit="1" customWidth="1"/>
    <col min="379" max="379" width="15.28515625" style="14" bestFit="1" customWidth="1"/>
    <col min="380" max="16384" width="9.140625" style="14"/>
  </cols>
  <sheetData>
    <row r="1" spans="1:379" ht="15" customHeight="1" x14ac:dyDescent="0.25">
      <c r="A1" s="2" t="s">
        <v>447</v>
      </c>
      <c r="B1" s="2" t="s">
        <v>7</v>
      </c>
      <c r="C1" s="5" t="s">
        <v>452</v>
      </c>
      <c r="D1" s="5" t="s">
        <v>455</v>
      </c>
      <c r="E1" s="11" t="s">
        <v>457</v>
      </c>
      <c r="F1" s="12" t="s">
        <v>458</v>
      </c>
      <c r="G1" s="13" t="s">
        <v>64</v>
      </c>
      <c r="H1" s="13" t="s">
        <v>65</v>
      </c>
      <c r="I1" s="13" t="s">
        <v>66</v>
      </c>
      <c r="J1" s="13" t="s">
        <v>67</v>
      </c>
      <c r="K1" s="13" t="s">
        <v>68</v>
      </c>
      <c r="L1" s="13" t="s">
        <v>69</v>
      </c>
      <c r="M1" s="13" t="s">
        <v>70</v>
      </c>
      <c r="N1" s="13" t="s">
        <v>71</v>
      </c>
      <c r="O1" s="13" t="s">
        <v>72</v>
      </c>
      <c r="P1" s="13" t="s">
        <v>73</v>
      </c>
      <c r="Q1" s="13" t="s">
        <v>74</v>
      </c>
      <c r="R1" s="13" t="s">
        <v>75</v>
      </c>
      <c r="S1" s="13" t="s">
        <v>76</v>
      </c>
      <c r="T1" s="13" t="s">
        <v>77</v>
      </c>
      <c r="U1" s="13" t="s">
        <v>78</v>
      </c>
      <c r="V1" s="13" t="s">
        <v>79</v>
      </c>
      <c r="W1" s="13" t="s">
        <v>80</v>
      </c>
      <c r="X1" s="13" t="s">
        <v>81</v>
      </c>
      <c r="Y1" s="13" t="s">
        <v>82</v>
      </c>
      <c r="Z1" s="13" t="s">
        <v>83</v>
      </c>
      <c r="AA1" s="13" t="s">
        <v>84</v>
      </c>
      <c r="AB1" s="13" t="s">
        <v>85</v>
      </c>
      <c r="AC1" s="13" t="s">
        <v>86</v>
      </c>
      <c r="AD1" s="13" t="s">
        <v>87</v>
      </c>
      <c r="AE1" s="13" t="s">
        <v>88</v>
      </c>
      <c r="AF1" s="13" t="s">
        <v>89</v>
      </c>
      <c r="AG1" s="13" t="s">
        <v>90</v>
      </c>
      <c r="AH1" s="13" t="s">
        <v>91</v>
      </c>
      <c r="AI1" s="13" t="s">
        <v>92</v>
      </c>
      <c r="AJ1" s="13" t="s">
        <v>93</v>
      </c>
      <c r="AK1" s="13" t="s">
        <v>94</v>
      </c>
      <c r="AL1" s="13" t="s">
        <v>95</v>
      </c>
      <c r="AM1" s="13" t="s">
        <v>96</v>
      </c>
      <c r="AN1" s="13" t="s">
        <v>97</v>
      </c>
      <c r="AO1" s="13" t="s">
        <v>98</v>
      </c>
      <c r="AP1" s="13" t="s">
        <v>99</v>
      </c>
      <c r="AQ1" s="13" t="s">
        <v>100</v>
      </c>
      <c r="AR1" s="13" t="s">
        <v>101</v>
      </c>
      <c r="AS1" s="13" t="s">
        <v>102</v>
      </c>
      <c r="AT1" s="13" t="s">
        <v>103</v>
      </c>
      <c r="AU1" s="13" t="s">
        <v>104</v>
      </c>
      <c r="AV1" s="13" t="s">
        <v>105</v>
      </c>
      <c r="AW1" s="13" t="s">
        <v>106</v>
      </c>
      <c r="AX1" s="13" t="s">
        <v>107</v>
      </c>
      <c r="AY1" s="13" t="s">
        <v>108</v>
      </c>
      <c r="AZ1" s="13" t="s">
        <v>109</v>
      </c>
      <c r="BA1" s="13" t="s">
        <v>110</v>
      </c>
      <c r="BB1" s="13" t="s">
        <v>111</v>
      </c>
      <c r="BC1" s="13" t="s">
        <v>112</v>
      </c>
      <c r="BD1" s="13" t="s">
        <v>113</v>
      </c>
      <c r="BE1" s="13" t="s">
        <v>114</v>
      </c>
      <c r="BF1" s="13" t="s">
        <v>115</v>
      </c>
      <c r="BG1" s="13" t="s">
        <v>116</v>
      </c>
      <c r="BH1" s="13" t="s">
        <v>117</v>
      </c>
      <c r="BI1" s="13" t="s">
        <v>118</v>
      </c>
      <c r="BJ1" s="13" t="s">
        <v>119</v>
      </c>
      <c r="BK1" s="13" t="s">
        <v>120</v>
      </c>
      <c r="BL1" s="13" t="s">
        <v>121</v>
      </c>
      <c r="BM1" s="13" t="s">
        <v>122</v>
      </c>
      <c r="BN1" s="13" t="s">
        <v>123</v>
      </c>
      <c r="BO1" s="13" t="s">
        <v>124</v>
      </c>
      <c r="BP1" s="13" t="s">
        <v>125</v>
      </c>
      <c r="BQ1" s="13" t="s">
        <v>126</v>
      </c>
      <c r="BR1" s="13" t="s">
        <v>127</v>
      </c>
      <c r="BS1" s="13" t="s">
        <v>128</v>
      </c>
      <c r="BT1" s="13" t="s">
        <v>129</v>
      </c>
      <c r="BU1" s="13" t="s">
        <v>130</v>
      </c>
      <c r="BV1" s="13" t="s">
        <v>131</v>
      </c>
      <c r="BW1" s="13" t="s">
        <v>132</v>
      </c>
      <c r="BX1" s="13" t="s">
        <v>133</v>
      </c>
      <c r="BY1" s="13" t="s">
        <v>134</v>
      </c>
      <c r="BZ1" s="13" t="s">
        <v>135</v>
      </c>
      <c r="CA1" s="13" t="s">
        <v>136</v>
      </c>
      <c r="CB1" s="13" t="s">
        <v>137</v>
      </c>
      <c r="CC1" s="13" t="s">
        <v>138</v>
      </c>
      <c r="CD1" s="13" t="s">
        <v>139</v>
      </c>
      <c r="CE1" s="13" t="s">
        <v>140</v>
      </c>
      <c r="CF1" s="13" t="s">
        <v>141</v>
      </c>
      <c r="CG1" s="13" t="s">
        <v>142</v>
      </c>
      <c r="CH1" s="13" t="s">
        <v>143</v>
      </c>
      <c r="CI1" s="13" t="s">
        <v>144</v>
      </c>
      <c r="CJ1" s="13" t="s">
        <v>145</v>
      </c>
      <c r="CK1" s="13" t="s">
        <v>146</v>
      </c>
      <c r="CL1" s="13" t="s">
        <v>147</v>
      </c>
      <c r="CM1" s="13" t="s">
        <v>148</v>
      </c>
      <c r="CN1" s="13" t="s">
        <v>149</v>
      </c>
      <c r="CO1" s="13" t="s">
        <v>150</v>
      </c>
      <c r="CP1" s="13" t="s">
        <v>151</v>
      </c>
      <c r="CQ1" s="13" t="s">
        <v>152</v>
      </c>
      <c r="CR1" s="13" t="s">
        <v>153</v>
      </c>
      <c r="CS1" s="13" t="s">
        <v>154</v>
      </c>
      <c r="CT1" s="13" t="s">
        <v>155</v>
      </c>
      <c r="CU1" s="13" t="s">
        <v>156</v>
      </c>
      <c r="CV1" s="13" t="s">
        <v>157</v>
      </c>
      <c r="CW1" s="13" t="s">
        <v>158</v>
      </c>
      <c r="CX1" s="13" t="s">
        <v>159</v>
      </c>
      <c r="CY1" s="13" t="s">
        <v>160</v>
      </c>
      <c r="CZ1" s="13" t="s">
        <v>161</v>
      </c>
      <c r="DA1" s="13" t="s">
        <v>162</v>
      </c>
      <c r="DB1" s="13" t="s">
        <v>163</v>
      </c>
      <c r="DC1" s="13" t="s">
        <v>164</v>
      </c>
      <c r="DD1" s="13" t="s">
        <v>165</v>
      </c>
      <c r="DE1" s="13" t="s">
        <v>166</v>
      </c>
      <c r="DF1" s="13" t="s">
        <v>167</v>
      </c>
      <c r="DG1" s="13" t="s">
        <v>168</v>
      </c>
      <c r="DH1" s="13" t="s">
        <v>169</v>
      </c>
      <c r="DI1" s="13" t="s">
        <v>170</v>
      </c>
      <c r="DJ1" s="13" t="s">
        <v>171</v>
      </c>
      <c r="DK1" s="13" t="s">
        <v>172</v>
      </c>
      <c r="DL1" s="13" t="s">
        <v>173</v>
      </c>
      <c r="DM1" s="13" t="s">
        <v>174</v>
      </c>
      <c r="DN1" s="13" t="s">
        <v>175</v>
      </c>
      <c r="DO1" s="13" t="s">
        <v>176</v>
      </c>
      <c r="DP1" s="13" t="s">
        <v>177</v>
      </c>
      <c r="DQ1" s="13" t="s">
        <v>178</v>
      </c>
      <c r="DR1" s="13" t="s">
        <v>179</v>
      </c>
      <c r="DS1" s="13" t="s">
        <v>180</v>
      </c>
      <c r="DT1" s="13" t="s">
        <v>181</v>
      </c>
      <c r="DU1" s="13" t="s">
        <v>182</v>
      </c>
      <c r="DV1" s="13" t="s">
        <v>183</v>
      </c>
      <c r="DW1" s="13" t="s">
        <v>184</v>
      </c>
      <c r="DX1" s="13" t="s">
        <v>185</v>
      </c>
      <c r="DY1" s="13" t="s">
        <v>186</v>
      </c>
      <c r="DZ1" s="13" t="s">
        <v>187</v>
      </c>
      <c r="EA1" s="13" t="s">
        <v>188</v>
      </c>
      <c r="EB1" s="13" t="s">
        <v>189</v>
      </c>
      <c r="EC1" s="13" t="s">
        <v>190</v>
      </c>
      <c r="ED1" s="13" t="s">
        <v>191</v>
      </c>
      <c r="EE1" s="13" t="s">
        <v>192</v>
      </c>
      <c r="EF1" s="13" t="s">
        <v>193</v>
      </c>
      <c r="EG1" s="13" t="s">
        <v>194</v>
      </c>
      <c r="EH1" s="13" t="s">
        <v>195</v>
      </c>
      <c r="EI1" s="13" t="s">
        <v>196</v>
      </c>
      <c r="EJ1" s="13" t="s">
        <v>197</v>
      </c>
      <c r="EK1" s="13" t="s">
        <v>198</v>
      </c>
      <c r="EL1" s="13" t="s">
        <v>199</v>
      </c>
      <c r="EM1" s="13" t="s">
        <v>200</v>
      </c>
      <c r="EN1" s="13" t="s">
        <v>201</v>
      </c>
      <c r="EO1" s="13" t="s">
        <v>202</v>
      </c>
      <c r="EP1" s="13" t="s">
        <v>203</v>
      </c>
      <c r="EQ1" s="13" t="s">
        <v>204</v>
      </c>
      <c r="ER1" s="13" t="s">
        <v>205</v>
      </c>
      <c r="ES1" s="13" t="s">
        <v>206</v>
      </c>
      <c r="ET1" s="13" t="s">
        <v>207</v>
      </c>
      <c r="EU1" s="13" t="s">
        <v>208</v>
      </c>
      <c r="EV1" s="13" t="s">
        <v>209</v>
      </c>
      <c r="EW1" s="13" t="s">
        <v>210</v>
      </c>
      <c r="EX1" s="13" t="s">
        <v>211</v>
      </c>
      <c r="EY1" s="13" t="s">
        <v>212</v>
      </c>
      <c r="EZ1" s="13" t="s">
        <v>213</v>
      </c>
      <c r="FA1" s="13" t="s">
        <v>214</v>
      </c>
      <c r="FB1" s="13" t="s">
        <v>215</v>
      </c>
      <c r="FC1" s="13" t="s">
        <v>216</v>
      </c>
      <c r="FD1" s="13" t="s">
        <v>217</v>
      </c>
      <c r="FE1" s="13" t="s">
        <v>218</v>
      </c>
      <c r="FF1" s="13" t="s">
        <v>219</v>
      </c>
      <c r="FG1" s="13" t="s">
        <v>220</v>
      </c>
      <c r="FH1" s="13" t="s">
        <v>221</v>
      </c>
      <c r="FI1" s="13" t="s">
        <v>222</v>
      </c>
      <c r="FJ1" s="13" t="s">
        <v>223</v>
      </c>
      <c r="FK1" s="13" t="s">
        <v>224</v>
      </c>
      <c r="FL1" s="13" t="s">
        <v>225</v>
      </c>
      <c r="FM1" s="13" t="s">
        <v>226</v>
      </c>
      <c r="FN1" s="13" t="s">
        <v>227</v>
      </c>
      <c r="FO1" s="13" t="s">
        <v>228</v>
      </c>
      <c r="FP1" s="13" t="s">
        <v>229</v>
      </c>
      <c r="FQ1" s="13" t="s">
        <v>230</v>
      </c>
      <c r="FR1" s="13" t="s">
        <v>231</v>
      </c>
      <c r="FS1" s="13" t="s">
        <v>232</v>
      </c>
      <c r="FT1" s="13" t="s">
        <v>233</v>
      </c>
      <c r="FU1" s="13" t="s">
        <v>234</v>
      </c>
      <c r="FV1" s="13" t="s">
        <v>235</v>
      </c>
      <c r="FW1" s="13" t="s">
        <v>236</v>
      </c>
      <c r="FX1" s="13" t="s">
        <v>237</v>
      </c>
      <c r="FY1" s="13" t="s">
        <v>238</v>
      </c>
      <c r="FZ1" s="13" t="s">
        <v>239</v>
      </c>
      <c r="GA1" s="13" t="s">
        <v>240</v>
      </c>
      <c r="GB1" s="13" t="s">
        <v>241</v>
      </c>
      <c r="GC1" s="13" t="s">
        <v>242</v>
      </c>
      <c r="GD1" s="13" t="s">
        <v>243</v>
      </c>
      <c r="GE1" s="13" t="s">
        <v>244</v>
      </c>
      <c r="GF1" s="13" t="s">
        <v>245</v>
      </c>
      <c r="GG1" s="13" t="s">
        <v>246</v>
      </c>
      <c r="GH1" s="13" t="s">
        <v>247</v>
      </c>
      <c r="GI1" s="13" t="s">
        <v>248</v>
      </c>
      <c r="GJ1" s="13" t="s">
        <v>249</v>
      </c>
      <c r="GK1" s="13" t="s">
        <v>250</v>
      </c>
      <c r="GL1" s="13" t="s">
        <v>251</v>
      </c>
      <c r="GM1" s="13" t="s">
        <v>252</v>
      </c>
      <c r="GN1" s="13" t="s">
        <v>253</v>
      </c>
      <c r="GO1" s="13" t="s">
        <v>254</v>
      </c>
      <c r="GP1" s="13" t="s">
        <v>255</v>
      </c>
      <c r="GQ1" s="13" t="s">
        <v>256</v>
      </c>
      <c r="GR1" s="13" t="s">
        <v>257</v>
      </c>
      <c r="GS1" s="13" t="s">
        <v>258</v>
      </c>
      <c r="GT1" s="13" t="s">
        <v>259</v>
      </c>
      <c r="GU1" s="13" t="s">
        <v>260</v>
      </c>
      <c r="GV1" s="13" t="s">
        <v>261</v>
      </c>
      <c r="GW1" s="13" t="s">
        <v>262</v>
      </c>
      <c r="GX1" s="13" t="s">
        <v>263</v>
      </c>
      <c r="GY1" s="13" t="s">
        <v>264</v>
      </c>
      <c r="GZ1" s="13" t="s">
        <v>265</v>
      </c>
      <c r="HA1" s="13" t="s">
        <v>266</v>
      </c>
      <c r="HB1" s="13" t="s">
        <v>267</v>
      </c>
      <c r="HC1" s="13" t="s">
        <v>268</v>
      </c>
      <c r="HD1" s="13" t="s">
        <v>269</v>
      </c>
      <c r="HE1" s="13" t="s">
        <v>270</v>
      </c>
      <c r="HF1" s="13" t="s">
        <v>271</v>
      </c>
      <c r="HG1" s="13" t="s">
        <v>272</v>
      </c>
      <c r="HH1" s="13" t="s">
        <v>273</v>
      </c>
      <c r="HI1" s="13" t="s">
        <v>274</v>
      </c>
      <c r="HJ1" s="13" t="s">
        <v>275</v>
      </c>
      <c r="HK1" s="13" t="s">
        <v>276</v>
      </c>
      <c r="HL1" s="13" t="s">
        <v>277</v>
      </c>
      <c r="HM1" s="13" t="s">
        <v>278</v>
      </c>
      <c r="HN1" s="13" t="s">
        <v>279</v>
      </c>
      <c r="HO1" s="13" t="s">
        <v>280</v>
      </c>
      <c r="HP1" s="13" t="s">
        <v>281</v>
      </c>
      <c r="HQ1" s="13" t="s">
        <v>282</v>
      </c>
      <c r="HR1" s="13" t="s">
        <v>283</v>
      </c>
      <c r="HS1" s="13" t="s">
        <v>284</v>
      </c>
      <c r="HT1" s="13" t="s">
        <v>285</v>
      </c>
      <c r="HU1" s="13" t="s">
        <v>286</v>
      </c>
      <c r="HV1" s="13" t="s">
        <v>287</v>
      </c>
      <c r="HW1" s="13" t="s">
        <v>288</v>
      </c>
      <c r="HX1" s="13" t="s">
        <v>289</v>
      </c>
      <c r="HY1" s="13" t="s">
        <v>290</v>
      </c>
      <c r="HZ1" s="13" t="s">
        <v>291</v>
      </c>
      <c r="IA1" s="13" t="s">
        <v>292</v>
      </c>
      <c r="IB1" s="13" t="s">
        <v>293</v>
      </c>
      <c r="IC1" s="13" t="s">
        <v>294</v>
      </c>
      <c r="ID1" s="13" t="s">
        <v>295</v>
      </c>
      <c r="IE1" s="13" t="s">
        <v>296</v>
      </c>
      <c r="IF1" s="13" t="s">
        <v>297</v>
      </c>
      <c r="IG1" s="13" t="s">
        <v>298</v>
      </c>
      <c r="IH1" s="13" t="s">
        <v>299</v>
      </c>
      <c r="II1" s="13" t="s">
        <v>300</v>
      </c>
      <c r="IJ1" s="13" t="s">
        <v>301</v>
      </c>
      <c r="IK1" s="13" t="s">
        <v>302</v>
      </c>
      <c r="IL1" s="13" t="s">
        <v>303</v>
      </c>
      <c r="IM1" s="13" t="s">
        <v>304</v>
      </c>
      <c r="IN1" s="13" t="s">
        <v>305</v>
      </c>
      <c r="IO1" s="13" t="s">
        <v>306</v>
      </c>
      <c r="IP1" s="13" t="s">
        <v>307</v>
      </c>
      <c r="IQ1" s="13" t="s">
        <v>308</v>
      </c>
      <c r="IR1" s="13" t="s">
        <v>309</v>
      </c>
      <c r="IS1" s="13" t="s">
        <v>310</v>
      </c>
      <c r="IT1" s="13" t="s">
        <v>311</v>
      </c>
      <c r="IU1" s="13" t="s">
        <v>312</v>
      </c>
      <c r="IV1" s="13" t="s">
        <v>313</v>
      </c>
      <c r="IW1" s="13" t="s">
        <v>314</v>
      </c>
      <c r="IX1" s="13" t="s">
        <v>315</v>
      </c>
      <c r="IY1" s="13" t="s">
        <v>316</v>
      </c>
      <c r="IZ1" s="13" t="s">
        <v>317</v>
      </c>
      <c r="JA1" s="13" t="s">
        <v>318</v>
      </c>
      <c r="JB1" s="13" t="s">
        <v>319</v>
      </c>
      <c r="JC1" s="13" t="s">
        <v>320</v>
      </c>
      <c r="JD1" s="13" t="s">
        <v>321</v>
      </c>
      <c r="JE1" s="13" t="s">
        <v>322</v>
      </c>
      <c r="JF1" s="13" t="s">
        <v>323</v>
      </c>
      <c r="JG1" s="13" t="s">
        <v>324</v>
      </c>
      <c r="JH1" s="13" t="s">
        <v>325</v>
      </c>
      <c r="JI1" s="13" t="s">
        <v>326</v>
      </c>
      <c r="JJ1" s="13" t="s">
        <v>327</v>
      </c>
      <c r="JK1" s="13" t="s">
        <v>328</v>
      </c>
      <c r="JL1" s="13" t="s">
        <v>329</v>
      </c>
      <c r="JM1" s="13" t="s">
        <v>330</v>
      </c>
      <c r="JN1" s="13" t="s">
        <v>331</v>
      </c>
      <c r="JO1" s="13" t="s">
        <v>332</v>
      </c>
      <c r="JP1" s="13" t="s">
        <v>333</v>
      </c>
      <c r="JQ1" s="13" t="s">
        <v>334</v>
      </c>
      <c r="JR1" s="13" t="s">
        <v>335</v>
      </c>
      <c r="JS1" s="13" t="s">
        <v>336</v>
      </c>
      <c r="JT1" s="13" t="s">
        <v>337</v>
      </c>
      <c r="JU1" s="13" t="s">
        <v>338</v>
      </c>
      <c r="JV1" s="13" t="s">
        <v>339</v>
      </c>
      <c r="JW1" s="13" t="s">
        <v>340</v>
      </c>
      <c r="JX1" s="13" t="s">
        <v>341</v>
      </c>
      <c r="JY1" s="13" t="s">
        <v>342</v>
      </c>
      <c r="JZ1" s="13" t="s">
        <v>343</v>
      </c>
      <c r="KA1" s="13" t="s">
        <v>344</v>
      </c>
      <c r="KB1" s="13" t="s">
        <v>345</v>
      </c>
      <c r="KC1" s="13" t="s">
        <v>346</v>
      </c>
      <c r="KD1" s="13" t="s">
        <v>347</v>
      </c>
      <c r="KE1" s="13" t="s">
        <v>348</v>
      </c>
      <c r="KF1" s="13" t="s">
        <v>349</v>
      </c>
      <c r="KG1" s="13" t="s">
        <v>350</v>
      </c>
      <c r="KH1" s="13" t="s">
        <v>351</v>
      </c>
      <c r="KI1" s="13" t="s">
        <v>352</v>
      </c>
      <c r="KJ1" s="13" t="s">
        <v>353</v>
      </c>
      <c r="KK1" s="13" t="s">
        <v>354</v>
      </c>
      <c r="KL1" s="13" t="s">
        <v>355</v>
      </c>
      <c r="KM1" s="13" t="s">
        <v>356</v>
      </c>
      <c r="KN1" s="13" t="s">
        <v>357</v>
      </c>
      <c r="KO1" s="13" t="s">
        <v>358</v>
      </c>
      <c r="KP1" s="13" t="s">
        <v>359</v>
      </c>
      <c r="KQ1" s="13" t="s">
        <v>360</v>
      </c>
      <c r="KR1" s="13" t="s">
        <v>361</v>
      </c>
      <c r="KS1" s="13" t="s">
        <v>362</v>
      </c>
      <c r="KT1" s="13" t="s">
        <v>363</v>
      </c>
      <c r="KU1" s="13" t="s">
        <v>364</v>
      </c>
      <c r="KV1" s="13" t="s">
        <v>365</v>
      </c>
      <c r="KW1" s="13" t="s">
        <v>366</v>
      </c>
      <c r="KX1" s="13" t="s">
        <v>367</v>
      </c>
      <c r="KY1" s="13" t="s">
        <v>368</v>
      </c>
      <c r="KZ1" s="13" t="s">
        <v>369</v>
      </c>
      <c r="LA1" s="13" t="s">
        <v>370</v>
      </c>
      <c r="LB1" s="13" t="s">
        <v>371</v>
      </c>
      <c r="LC1" s="13" t="s">
        <v>372</v>
      </c>
      <c r="LD1" s="13" t="s">
        <v>373</v>
      </c>
      <c r="LE1" s="13" t="s">
        <v>374</v>
      </c>
      <c r="LF1" s="13" t="s">
        <v>375</v>
      </c>
      <c r="LG1" s="13" t="s">
        <v>376</v>
      </c>
      <c r="LH1" s="13" t="s">
        <v>377</v>
      </c>
      <c r="LI1" s="13" t="s">
        <v>378</v>
      </c>
      <c r="LJ1" s="13" t="s">
        <v>379</v>
      </c>
      <c r="LK1" s="13" t="s">
        <v>380</v>
      </c>
      <c r="LL1" s="13" t="s">
        <v>381</v>
      </c>
      <c r="LM1" s="13" t="s">
        <v>382</v>
      </c>
      <c r="LN1" s="13" t="s">
        <v>383</v>
      </c>
      <c r="LO1" s="13" t="s">
        <v>384</v>
      </c>
      <c r="LP1" s="13" t="s">
        <v>385</v>
      </c>
      <c r="LQ1" s="13" t="s">
        <v>386</v>
      </c>
      <c r="LR1" s="13" t="s">
        <v>387</v>
      </c>
      <c r="LS1" s="13" t="s">
        <v>388</v>
      </c>
      <c r="LT1" s="13" t="s">
        <v>389</v>
      </c>
      <c r="LU1" s="13" t="s">
        <v>390</v>
      </c>
      <c r="LV1" s="13" t="s">
        <v>391</v>
      </c>
      <c r="LW1" s="13" t="s">
        <v>392</v>
      </c>
      <c r="LX1" s="13" t="s">
        <v>393</v>
      </c>
      <c r="LY1" s="13" t="s">
        <v>394</v>
      </c>
      <c r="LZ1" s="13" t="s">
        <v>395</v>
      </c>
      <c r="MA1" s="13" t="s">
        <v>396</v>
      </c>
      <c r="MB1" s="13" t="s">
        <v>397</v>
      </c>
      <c r="MC1" s="13" t="s">
        <v>398</v>
      </c>
      <c r="MD1" s="13" t="s">
        <v>399</v>
      </c>
      <c r="ME1" s="13" t="s">
        <v>400</v>
      </c>
      <c r="MF1" s="13" t="s">
        <v>401</v>
      </c>
      <c r="MG1" s="13" t="s">
        <v>402</v>
      </c>
      <c r="MH1" s="13" t="s">
        <v>403</v>
      </c>
      <c r="MI1" s="13" t="s">
        <v>404</v>
      </c>
      <c r="MJ1" s="13" t="s">
        <v>405</v>
      </c>
      <c r="MK1" s="13" t="s">
        <v>406</v>
      </c>
      <c r="ML1" s="13" t="s">
        <v>407</v>
      </c>
      <c r="MM1" s="13" t="s">
        <v>408</v>
      </c>
      <c r="MN1" s="13" t="s">
        <v>409</v>
      </c>
      <c r="MO1" s="13" t="s">
        <v>410</v>
      </c>
      <c r="MP1" s="13" t="s">
        <v>411</v>
      </c>
      <c r="MQ1" s="13" t="s">
        <v>412</v>
      </c>
      <c r="MR1" s="13" t="s">
        <v>413</v>
      </c>
      <c r="MS1" s="13" t="s">
        <v>414</v>
      </c>
      <c r="MT1" s="13" t="s">
        <v>415</v>
      </c>
      <c r="MU1" s="13" t="s">
        <v>416</v>
      </c>
      <c r="MV1" s="13" t="s">
        <v>417</v>
      </c>
      <c r="MW1" s="13" t="s">
        <v>418</v>
      </c>
      <c r="MX1" s="13" t="s">
        <v>419</v>
      </c>
      <c r="MY1" s="13" t="s">
        <v>420</v>
      </c>
      <c r="MZ1" s="13" t="s">
        <v>421</v>
      </c>
      <c r="NA1" s="13" t="s">
        <v>422</v>
      </c>
      <c r="NB1" s="13" t="s">
        <v>423</v>
      </c>
      <c r="NC1" s="13" t="s">
        <v>424</v>
      </c>
      <c r="ND1" s="13" t="s">
        <v>425</v>
      </c>
      <c r="NE1" s="13" t="s">
        <v>426</v>
      </c>
      <c r="NF1" s="13" t="s">
        <v>427</v>
      </c>
      <c r="NG1" s="13" t="s">
        <v>428</v>
      </c>
      <c r="NH1" s="13" t="s">
        <v>429</v>
      </c>
    </row>
    <row r="2" spans="1:379" ht="15" customHeight="1" x14ac:dyDescent="0.25">
      <c r="A2" s="3" t="s">
        <v>448</v>
      </c>
      <c r="B2" s="3" t="s">
        <v>449</v>
      </c>
      <c r="C2" s="6" t="s">
        <v>453</v>
      </c>
      <c r="D2" s="6" t="s">
        <v>456</v>
      </c>
      <c r="E2" s="15"/>
      <c r="F2" s="16"/>
      <c r="G2" s="46" t="s">
        <v>0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 t="s">
        <v>1</v>
      </c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 t="s">
        <v>2</v>
      </c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  <c r="CD2" s="46"/>
      <c r="CE2" s="46"/>
      <c r="CF2" s="46"/>
      <c r="CG2" s="46"/>
      <c r="CH2" s="46"/>
      <c r="CI2" s="46"/>
      <c r="CJ2" s="46"/>
      <c r="CK2" s="46"/>
      <c r="CL2" s="46"/>
      <c r="CM2" s="46"/>
      <c r="CN2" s="46"/>
      <c r="CO2" s="46"/>
      <c r="CP2" s="46"/>
      <c r="CQ2" s="46"/>
      <c r="CR2" s="46"/>
      <c r="CS2" s="46"/>
      <c r="CT2" s="46" t="s">
        <v>3</v>
      </c>
      <c r="CU2" s="46"/>
      <c r="CV2" s="46"/>
      <c r="CW2" s="46"/>
      <c r="CX2" s="46"/>
      <c r="CY2" s="46"/>
      <c r="CZ2" s="46"/>
      <c r="DA2" s="46"/>
      <c r="DB2" s="46"/>
      <c r="DC2" s="46"/>
      <c r="DD2" s="46"/>
      <c r="DE2" s="46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46"/>
      <c r="DT2" s="46"/>
      <c r="DU2" s="46"/>
      <c r="DV2" s="46"/>
      <c r="DW2" s="46"/>
      <c r="DX2" s="46" t="s">
        <v>4</v>
      </c>
      <c r="DY2" s="46"/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 t="s">
        <v>430</v>
      </c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 t="s">
        <v>431</v>
      </c>
      <c r="GH2" s="46"/>
      <c r="GI2" s="46"/>
      <c r="GJ2" s="46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6"/>
      <c r="HE2" s="46"/>
      <c r="HF2" s="46"/>
      <c r="HG2" s="46"/>
      <c r="HH2" s="46"/>
      <c r="HI2" s="46"/>
      <c r="HJ2" s="46"/>
      <c r="HK2" s="46"/>
      <c r="HL2" s="46" t="s">
        <v>432</v>
      </c>
      <c r="HM2" s="46"/>
      <c r="HN2" s="46"/>
      <c r="HO2" s="46"/>
      <c r="HP2" s="46"/>
      <c r="HQ2" s="46"/>
      <c r="HR2" s="46"/>
      <c r="HS2" s="46"/>
      <c r="HT2" s="46"/>
      <c r="HU2" s="46"/>
      <c r="HV2" s="46"/>
      <c r="HW2" s="46"/>
      <c r="HX2" s="46"/>
      <c r="HY2" s="46"/>
      <c r="HZ2" s="46"/>
      <c r="IA2" s="46"/>
      <c r="IB2" s="46"/>
      <c r="IC2" s="46"/>
      <c r="ID2" s="46"/>
      <c r="IE2" s="46"/>
      <c r="IF2" s="46"/>
      <c r="IG2" s="46"/>
      <c r="IH2" s="46"/>
      <c r="II2" s="46"/>
      <c r="IJ2" s="46"/>
      <c r="IK2" s="46"/>
      <c r="IL2" s="46"/>
      <c r="IM2" s="46"/>
      <c r="IN2" s="46"/>
      <c r="IO2" s="46"/>
      <c r="IP2" s="46"/>
      <c r="IQ2" s="46" t="s">
        <v>433</v>
      </c>
      <c r="IR2" s="46"/>
      <c r="IS2" s="46"/>
      <c r="IT2" s="46"/>
      <c r="IU2" s="46"/>
      <c r="IV2" s="46"/>
      <c r="IW2" s="46"/>
      <c r="IX2" s="46"/>
      <c r="IY2" s="46"/>
      <c r="IZ2" s="46"/>
      <c r="JA2" s="46"/>
      <c r="JB2" s="46"/>
      <c r="JC2" s="46"/>
      <c r="JD2" s="46"/>
      <c r="JE2" s="46"/>
      <c r="JF2" s="46"/>
      <c r="JG2" s="46"/>
      <c r="JH2" s="46"/>
      <c r="JI2" s="46"/>
      <c r="JJ2" s="46"/>
      <c r="JK2" s="46"/>
      <c r="JL2" s="46"/>
      <c r="JM2" s="46"/>
      <c r="JN2" s="46"/>
      <c r="JO2" s="46"/>
      <c r="JP2" s="46"/>
      <c r="JQ2" s="46"/>
      <c r="JR2" s="46"/>
      <c r="JS2" s="46"/>
      <c r="JT2" s="46"/>
      <c r="JU2" s="46" t="s">
        <v>434</v>
      </c>
      <c r="JV2" s="46"/>
      <c r="JW2" s="46"/>
      <c r="JX2" s="46"/>
      <c r="JY2" s="46"/>
      <c r="JZ2" s="46"/>
      <c r="KA2" s="46"/>
      <c r="KB2" s="46"/>
      <c r="KC2" s="46"/>
      <c r="KD2" s="46"/>
      <c r="KE2" s="46"/>
      <c r="KF2" s="46"/>
      <c r="KG2" s="46"/>
      <c r="KH2" s="46"/>
      <c r="KI2" s="46"/>
      <c r="KJ2" s="46"/>
      <c r="KK2" s="46"/>
      <c r="KL2" s="46"/>
      <c r="KM2" s="46"/>
      <c r="KN2" s="46"/>
      <c r="KO2" s="46"/>
      <c r="KP2" s="46"/>
      <c r="KQ2" s="46"/>
      <c r="KR2" s="46"/>
      <c r="KS2" s="46"/>
      <c r="KT2" s="46"/>
      <c r="KU2" s="46"/>
      <c r="KV2" s="46"/>
      <c r="KW2" s="46"/>
      <c r="KX2" s="46"/>
      <c r="KY2" s="46"/>
      <c r="KZ2" s="46" t="s">
        <v>435</v>
      </c>
      <c r="LA2" s="46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6" t="s">
        <v>436</v>
      </c>
      <c r="ME2" s="46"/>
      <c r="MF2" s="46"/>
      <c r="MG2" s="46"/>
      <c r="MH2" s="46"/>
      <c r="MI2" s="46"/>
      <c r="MJ2" s="46"/>
      <c r="MK2" s="46"/>
      <c r="ML2" s="46"/>
      <c r="MM2" s="46"/>
      <c r="MN2" s="46"/>
      <c r="MO2" s="46"/>
      <c r="MP2" s="46"/>
      <c r="MQ2" s="46"/>
      <c r="MR2" s="46"/>
      <c r="MS2" s="46"/>
      <c r="MT2" s="46"/>
      <c r="MU2" s="46"/>
      <c r="MV2" s="46"/>
      <c r="MW2" s="46"/>
      <c r="MX2" s="46"/>
      <c r="MY2" s="46"/>
      <c r="MZ2" s="46"/>
      <c r="NA2" s="46"/>
      <c r="NB2" s="46"/>
      <c r="NC2" s="46"/>
      <c r="ND2" s="46"/>
      <c r="NE2" s="46"/>
      <c r="NF2" s="46"/>
      <c r="NG2" s="46"/>
      <c r="NH2" s="46"/>
    </row>
    <row r="3" spans="1:379" ht="15" customHeight="1" x14ac:dyDescent="0.25">
      <c r="A3" s="8" t="s">
        <v>450</v>
      </c>
      <c r="B3" s="4" t="s">
        <v>451</v>
      </c>
      <c r="C3" s="9" t="s">
        <v>454</v>
      </c>
      <c r="D3" s="9" t="s">
        <v>6</v>
      </c>
      <c r="E3" s="17"/>
      <c r="F3" s="18"/>
      <c r="G3" s="45" t="s">
        <v>11</v>
      </c>
      <c r="H3" s="45"/>
      <c r="I3" s="45"/>
      <c r="J3" s="45"/>
      <c r="K3" s="45"/>
      <c r="L3" s="45" t="s">
        <v>12</v>
      </c>
      <c r="M3" s="45"/>
      <c r="N3" s="45"/>
      <c r="O3" s="45"/>
      <c r="P3" s="45"/>
      <c r="Q3" s="45"/>
      <c r="R3" s="45"/>
      <c r="S3" s="45" t="s">
        <v>13</v>
      </c>
      <c r="T3" s="45"/>
      <c r="U3" s="45"/>
      <c r="V3" s="45" t="s">
        <v>14</v>
      </c>
      <c r="W3" s="45"/>
      <c r="X3" s="45"/>
      <c r="Y3" s="45"/>
      <c r="Z3" s="45" t="s">
        <v>14</v>
      </c>
      <c r="AA3" s="45"/>
      <c r="AB3" s="45"/>
      <c r="AC3" s="45"/>
      <c r="AD3" s="45"/>
      <c r="AE3" s="45"/>
      <c r="AF3" s="45"/>
      <c r="AG3" s="45" t="s">
        <v>15</v>
      </c>
      <c r="AH3" s="45"/>
      <c r="AI3" s="45"/>
      <c r="AJ3" s="45"/>
      <c r="AK3" s="45"/>
      <c r="AL3" s="45"/>
      <c r="AM3" s="45"/>
      <c r="AN3" s="45" t="s">
        <v>16</v>
      </c>
      <c r="AO3" s="45"/>
      <c r="AP3" s="45"/>
      <c r="AQ3" s="45"/>
      <c r="AR3" s="45"/>
      <c r="AS3" s="45"/>
      <c r="AT3" s="45"/>
      <c r="AU3" s="45" t="s">
        <v>17</v>
      </c>
      <c r="AV3" s="45"/>
      <c r="AW3" s="45"/>
      <c r="AX3" s="45"/>
      <c r="AY3" s="45"/>
      <c r="AZ3" s="45"/>
      <c r="BA3" s="45"/>
      <c r="BB3" s="45" t="s">
        <v>18</v>
      </c>
      <c r="BC3" s="45"/>
      <c r="BD3" s="45"/>
      <c r="BE3" s="45"/>
      <c r="BF3" s="45"/>
      <c r="BG3" s="45"/>
      <c r="BH3" s="45"/>
      <c r="BI3" s="45" t="s">
        <v>19</v>
      </c>
      <c r="BJ3" s="45"/>
      <c r="BK3" s="45"/>
      <c r="BL3" s="45"/>
      <c r="BM3" s="45"/>
      <c r="BN3" s="45"/>
      <c r="BO3" s="45"/>
      <c r="BP3" s="45" t="s">
        <v>20</v>
      </c>
      <c r="BQ3" s="45"/>
      <c r="BR3" s="45"/>
      <c r="BS3" s="45"/>
      <c r="BT3" s="45"/>
      <c r="BU3" s="45"/>
      <c r="BV3" s="45"/>
      <c r="BW3" s="45" t="s">
        <v>21</v>
      </c>
      <c r="BX3" s="45"/>
      <c r="BY3" s="45"/>
      <c r="BZ3" s="45"/>
      <c r="CA3" s="45"/>
      <c r="CB3" s="45"/>
      <c r="CC3" s="45"/>
      <c r="CD3" s="45" t="s">
        <v>22</v>
      </c>
      <c r="CE3" s="45"/>
      <c r="CF3" s="45"/>
      <c r="CG3" s="45"/>
      <c r="CH3" s="45"/>
      <c r="CI3" s="45"/>
      <c r="CJ3" s="45"/>
      <c r="CK3" s="45" t="s">
        <v>23</v>
      </c>
      <c r="CL3" s="45"/>
      <c r="CM3" s="45"/>
      <c r="CN3" s="45"/>
      <c r="CO3" s="45"/>
      <c r="CP3" s="45"/>
      <c r="CQ3" s="45"/>
      <c r="CR3" s="45" t="s">
        <v>24</v>
      </c>
      <c r="CS3" s="45"/>
      <c r="CT3" s="45"/>
      <c r="CU3" s="45"/>
      <c r="CV3" s="45"/>
      <c r="CW3" s="45"/>
      <c r="CX3" s="45"/>
      <c r="CY3" s="45" t="s">
        <v>25</v>
      </c>
      <c r="CZ3" s="45"/>
      <c r="DA3" s="45"/>
      <c r="DB3" s="45"/>
      <c r="DC3" s="45"/>
      <c r="DD3" s="45"/>
      <c r="DE3" s="45"/>
      <c r="DF3" s="45" t="s">
        <v>26</v>
      </c>
      <c r="DG3" s="45"/>
      <c r="DH3" s="45"/>
      <c r="DI3" s="45"/>
      <c r="DJ3" s="45"/>
      <c r="DK3" s="45"/>
      <c r="DL3" s="45"/>
      <c r="DM3" s="45" t="s">
        <v>27</v>
      </c>
      <c r="DN3" s="45"/>
      <c r="DO3" s="45"/>
      <c r="DP3" s="45"/>
      <c r="DQ3" s="45"/>
      <c r="DR3" s="45"/>
      <c r="DS3" s="45"/>
      <c r="DT3" s="45" t="s">
        <v>28</v>
      </c>
      <c r="DU3" s="45"/>
      <c r="DV3" s="45"/>
      <c r="DW3" s="45"/>
      <c r="DX3" s="45"/>
      <c r="DY3" s="45"/>
      <c r="DZ3" s="45"/>
      <c r="EA3" s="45" t="s">
        <v>29</v>
      </c>
      <c r="EB3" s="45"/>
      <c r="EC3" s="45"/>
      <c r="ED3" s="45"/>
      <c r="EE3" s="45"/>
      <c r="EF3" s="45"/>
      <c r="EG3" s="45"/>
      <c r="EH3" s="45" t="s">
        <v>30</v>
      </c>
      <c r="EI3" s="45"/>
      <c r="EJ3" s="45"/>
      <c r="EK3" s="45"/>
      <c r="EL3" s="45"/>
      <c r="EM3" s="45"/>
      <c r="EN3" s="45"/>
      <c r="EO3" s="45" t="s">
        <v>31</v>
      </c>
      <c r="EP3" s="45"/>
      <c r="EQ3" s="45"/>
      <c r="ER3" s="45"/>
      <c r="ES3" s="45"/>
      <c r="ET3" s="45"/>
      <c r="EU3" s="45"/>
      <c r="EV3" s="45" t="s">
        <v>32</v>
      </c>
      <c r="EW3" s="45"/>
      <c r="EX3" s="45"/>
      <c r="EY3" s="45"/>
      <c r="EZ3" s="45"/>
      <c r="FA3" s="45"/>
      <c r="FB3" s="45"/>
      <c r="FC3" s="45" t="s">
        <v>33</v>
      </c>
      <c r="FD3" s="45"/>
      <c r="FE3" s="45"/>
      <c r="FF3" s="45"/>
      <c r="FG3" s="45"/>
      <c r="FH3" s="45"/>
      <c r="FI3" s="45"/>
      <c r="FJ3" s="45" t="s">
        <v>34</v>
      </c>
      <c r="FK3" s="45"/>
      <c r="FL3" s="45"/>
      <c r="FM3" s="45"/>
      <c r="FN3" s="45"/>
      <c r="FO3" s="45"/>
      <c r="FP3" s="45"/>
      <c r="FQ3" s="45" t="s">
        <v>35</v>
      </c>
      <c r="FR3" s="45"/>
      <c r="FS3" s="45"/>
      <c r="FT3" s="45"/>
      <c r="FU3" s="45"/>
      <c r="FV3" s="45"/>
      <c r="FW3" s="45"/>
      <c r="FX3" s="45" t="s">
        <v>36</v>
      </c>
      <c r="FY3" s="45"/>
      <c r="FZ3" s="45"/>
      <c r="GA3" s="45"/>
      <c r="GB3" s="45"/>
      <c r="GC3" s="45"/>
      <c r="GD3" s="45"/>
      <c r="GE3" s="45" t="s">
        <v>37</v>
      </c>
      <c r="GF3" s="45"/>
      <c r="GG3" s="45"/>
      <c r="GH3" s="45"/>
      <c r="GI3" s="45"/>
      <c r="GJ3" s="45"/>
      <c r="GK3" s="45"/>
      <c r="GL3" s="45" t="s">
        <v>38</v>
      </c>
      <c r="GM3" s="45"/>
      <c r="GN3" s="45"/>
      <c r="GO3" s="45"/>
      <c r="GP3" s="45"/>
      <c r="GQ3" s="45"/>
      <c r="GR3" s="45"/>
      <c r="GS3" s="45" t="s">
        <v>39</v>
      </c>
      <c r="GT3" s="45"/>
      <c r="GU3" s="45"/>
      <c r="GV3" s="45"/>
      <c r="GW3" s="45"/>
      <c r="GX3" s="45"/>
      <c r="GY3" s="45"/>
      <c r="GZ3" s="45" t="s">
        <v>40</v>
      </c>
      <c r="HA3" s="45"/>
      <c r="HB3" s="45"/>
      <c r="HC3" s="45"/>
      <c r="HD3" s="45"/>
      <c r="HE3" s="45"/>
      <c r="HF3" s="45"/>
      <c r="HG3" s="45" t="s">
        <v>41</v>
      </c>
      <c r="HH3" s="45"/>
      <c r="HI3" s="45"/>
      <c r="HJ3" s="45"/>
      <c r="HK3" s="45"/>
      <c r="HL3" s="45"/>
      <c r="HM3" s="45"/>
      <c r="HN3" s="45" t="s">
        <v>42</v>
      </c>
      <c r="HO3" s="45"/>
      <c r="HP3" s="45"/>
      <c r="HQ3" s="45"/>
      <c r="HR3" s="45"/>
      <c r="HS3" s="45"/>
      <c r="HT3" s="45"/>
      <c r="HU3" s="45" t="s">
        <v>43</v>
      </c>
      <c r="HV3" s="45"/>
      <c r="HW3" s="45"/>
      <c r="HX3" s="45"/>
      <c r="HY3" s="45"/>
      <c r="HZ3" s="45"/>
      <c r="IA3" s="45"/>
      <c r="IB3" s="45" t="s">
        <v>44</v>
      </c>
      <c r="IC3" s="45"/>
      <c r="ID3" s="45"/>
      <c r="IE3" s="45"/>
      <c r="IF3" s="45"/>
      <c r="IG3" s="45"/>
      <c r="IH3" s="45"/>
      <c r="II3" s="45" t="s">
        <v>45</v>
      </c>
      <c r="IJ3" s="45"/>
      <c r="IK3" s="45"/>
      <c r="IL3" s="45"/>
      <c r="IM3" s="45"/>
      <c r="IN3" s="45"/>
      <c r="IO3" s="45"/>
      <c r="IP3" s="45" t="s">
        <v>46</v>
      </c>
      <c r="IQ3" s="45"/>
      <c r="IR3" s="45"/>
      <c r="IS3" s="45"/>
      <c r="IT3" s="45"/>
      <c r="IU3" s="45"/>
      <c r="IV3" s="45"/>
      <c r="IW3" s="45" t="s">
        <v>47</v>
      </c>
      <c r="IX3" s="45"/>
      <c r="IY3" s="45"/>
      <c r="IZ3" s="45"/>
      <c r="JA3" s="45"/>
      <c r="JB3" s="45"/>
      <c r="JC3" s="45"/>
      <c r="JD3" s="45" t="s">
        <v>48</v>
      </c>
      <c r="JE3" s="45"/>
      <c r="JF3" s="45"/>
      <c r="JG3" s="45"/>
      <c r="JH3" s="45"/>
      <c r="JI3" s="45"/>
      <c r="JJ3" s="45"/>
      <c r="JK3" s="45" t="s">
        <v>49</v>
      </c>
      <c r="JL3" s="45"/>
      <c r="JM3" s="45"/>
      <c r="JN3" s="45"/>
      <c r="JO3" s="45"/>
      <c r="JP3" s="45"/>
      <c r="JQ3" s="45"/>
      <c r="JR3" s="45" t="s">
        <v>50</v>
      </c>
      <c r="JS3" s="45"/>
      <c r="JT3" s="45"/>
      <c r="JU3" s="45"/>
      <c r="JV3" s="45"/>
      <c r="JW3" s="45"/>
      <c r="JX3" s="45"/>
      <c r="JY3" s="45" t="s">
        <v>51</v>
      </c>
      <c r="JZ3" s="45"/>
      <c r="KA3" s="45"/>
      <c r="KB3" s="45"/>
      <c r="KC3" s="45"/>
      <c r="KD3" s="45"/>
      <c r="KE3" s="45"/>
      <c r="KF3" s="45" t="s">
        <v>52</v>
      </c>
      <c r="KG3" s="45"/>
      <c r="KH3" s="45"/>
      <c r="KI3" s="45"/>
      <c r="KJ3" s="45"/>
      <c r="KK3" s="45"/>
      <c r="KL3" s="45"/>
      <c r="KM3" s="45" t="s">
        <v>53</v>
      </c>
      <c r="KN3" s="45"/>
      <c r="KO3" s="45"/>
      <c r="KP3" s="45"/>
      <c r="KQ3" s="45"/>
      <c r="KR3" s="45"/>
      <c r="KS3" s="45"/>
      <c r="KT3" s="45" t="s">
        <v>54</v>
      </c>
      <c r="KU3" s="45"/>
      <c r="KV3" s="45"/>
      <c r="KW3" s="45"/>
      <c r="KX3" s="45"/>
      <c r="KY3" s="45"/>
      <c r="KZ3" s="45"/>
      <c r="LA3" s="45" t="s">
        <v>55</v>
      </c>
      <c r="LB3" s="45"/>
      <c r="LC3" s="45"/>
      <c r="LD3" s="45"/>
      <c r="LE3" s="45"/>
      <c r="LF3" s="45"/>
      <c r="LG3" s="45"/>
      <c r="LH3" s="45" t="s">
        <v>56</v>
      </c>
      <c r="LI3" s="45"/>
      <c r="LJ3" s="45"/>
      <c r="LK3" s="45"/>
      <c r="LL3" s="45"/>
      <c r="LM3" s="45"/>
      <c r="LN3" s="45"/>
      <c r="LO3" s="45" t="s">
        <v>57</v>
      </c>
      <c r="LP3" s="45"/>
      <c r="LQ3" s="45"/>
      <c r="LR3" s="45"/>
      <c r="LS3" s="45"/>
      <c r="LT3" s="45"/>
      <c r="LU3" s="45"/>
      <c r="LV3" s="45" t="s">
        <v>58</v>
      </c>
      <c r="LW3" s="45"/>
      <c r="LX3" s="45"/>
      <c r="LY3" s="45"/>
      <c r="LZ3" s="45"/>
      <c r="MA3" s="45"/>
      <c r="MB3" s="45"/>
      <c r="MC3" s="45" t="s">
        <v>59</v>
      </c>
      <c r="MD3" s="45"/>
      <c r="ME3" s="45"/>
      <c r="MF3" s="45"/>
      <c r="MG3" s="45"/>
      <c r="MH3" s="45"/>
      <c r="MI3" s="45"/>
      <c r="MJ3" s="45" t="s">
        <v>60</v>
      </c>
      <c r="MK3" s="45"/>
      <c r="ML3" s="45"/>
      <c r="MM3" s="45"/>
      <c r="MN3" s="45"/>
      <c r="MO3" s="45"/>
      <c r="MP3" s="45"/>
      <c r="MQ3" s="45" t="s">
        <v>61</v>
      </c>
      <c r="MR3" s="45"/>
      <c r="MS3" s="45"/>
      <c r="MT3" s="45"/>
      <c r="MU3" s="45"/>
      <c r="MV3" s="45"/>
      <c r="MW3" s="45"/>
      <c r="MX3" s="45" t="s">
        <v>62</v>
      </c>
      <c r="MY3" s="45"/>
      <c r="MZ3" s="45"/>
      <c r="NA3" s="45"/>
      <c r="NB3" s="45"/>
      <c r="NC3" s="45"/>
      <c r="ND3" s="45"/>
      <c r="NE3" s="45" t="s">
        <v>63</v>
      </c>
      <c r="NF3" s="45"/>
      <c r="NG3" s="45"/>
      <c r="NH3" s="45"/>
      <c r="NI3" s="14" t="s">
        <v>453</v>
      </c>
      <c r="NJ3" s="14" t="s">
        <v>454</v>
      </c>
      <c r="NK3" s="14" t="s">
        <v>447</v>
      </c>
      <c r="NL3" s="14" t="s">
        <v>448</v>
      </c>
      <c r="NM3" s="14" t="s">
        <v>450</v>
      </c>
      <c r="NN3" s="14" t="s">
        <v>452</v>
      </c>
      <c r="NO3" s="14" t="s">
        <v>457</v>
      </c>
    </row>
    <row r="4" spans="1:379" x14ac:dyDescent="0.25">
      <c r="A4" s="19" t="s">
        <v>440</v>
      </c>
      <c r="B4" s="20" t="s">
        <v>441</v>
      </c>
      <c r="C4" s="20" t="s">
        <v>442</v>
      </c>
      <c r="D4" s="20" t="s">
        <v>443</v>
      </c>
      <c r="E4" s="20" t="s">
        <v>444</v>
      </c>
      <c r="F4" s="20" t="s">
        <v>445</v>
      </c>
      <c r="G4" s="21" t="s">
        <v>64</v>
      </c>
      <c r="H4" s="21" t="s">
        <v>65</v>
      </c>
      <c r="I4" s="21" t="s">
        <v>66</v>
      </c>
      <c r="J4" s="21" t="s">
        <v>67</v>
      </c>
      <c r="K4" s="21" t="s">
        <v>68</v>
      </c>
      <c r="L4" s="21" t="s">
        <v>69</v>
      </c>
      <c r="M4" s="21" t="s">
        <v>70</v>
      </c>
      <c r="N4" s="21" t="s">
        <v>71</v>
      </c>
      <c r="O4" s="21" t="s">
        <v>72</v>
      </c>
      <c r="P4" s="21" t="s">
        <v>73</v>
      </c>
      <c r="Q4" s="21" t="s">
        <v>74</v>
      </c>
      <c r="R4" s="21" t="s">
        <v>75</v>
      </c>
      <c r="S4" s="21" t="s">
        <v>76</v>
      </c>
      <c r="T4" s="21" t="s">
        <v>77</v>
      </c>
      <c r="U4" s="21" t="s">
        <v>78</v>
      </c>
      <c r="V4" s="21" t="s">
        <v>79</v>
      </c>
      <c r="W4" s="21" t="s">
        <v>80</v>
      </c>
      <c r="X4" s="21" t="s">
        <v>81</v>
      </c>
      <c r="Y4" s="21" t="s">
        <v>82</v>
      </c>
      <c r="Z4" s="21" t="s">
        <v>83</v>
      </c>
      <c r="AA4" s="21" t="s">
        <v>84</v>
      </c>
      <c r="AB4" s="21" t="s">
        <v>85</v>
      </c>
      <c r="AC4" s="21" t="s">
        <v>86</v>
      </c>
      <c r="AD4" s="21" t="s">
        <v>87</v>
      </c>
      <c r="AE4" s="21" t="s">
        <v>88</v>
      </c>
      <c r="AF4" s="21" t="s">
        <v>89</v>
      </c>
      <c r="AG4" s="21" t="s">
        <v>90</v>
      </c>
      <c r="AH4" s="21" t="s">
        <v>91</v>
      </c>
      <c r="AI4" s="21" t="s">
        <v>92</v>
      </c>
      <c r="AJ4" s="21" t="s">
        <v>93</v>
      </c>
      <c r="AK4" s="21" t="s">
        <v>94</v>
      </c>
      <c r="AL4" s="21" t="s">
        <v>95</v>
      </c>
      <c r="AM4" s="21" t="s">
        <v>96</v>
      </c>
      <c r="AN4" s="21" t="s">
        <v>97</v>
      </c>
      <c r="AO4" s="21" t="s">
        <v>98</v>
      </c>
      <c r="AP4" s="21" t="s">
        <v>99</v>
      </c>
      <c r="AQ4" s="21" t="s">
        <v>100</v>
      </c>
      <c r="AR4" s="21" t="s">
        <v>101</v>
      </c>
      <c r="AS4" s="21" t="s">
        <v>102</v>
      </c>
      <c r="AT4" s="21" t="s">
        <v>103</v>
      </c>
      <c r="AU4" s="21" t="s">
        <v>104</v>
      </c>
      <c r="AV4" s="21" t="s">
        <v>105</v>
      </c>
      <c r="AW4" s="21" t="s">
        <v>106</v>
      </c>
      <c r="AX4" s="21" t="s">
        <v>107</v>
      </c>
      <c r="AY4" s="21" t="s">
        <v>108</v>
      </c>
      <c r="AZ4" s="21" t="s">
        <v>109</v>
      </c>
      <c r="BA4" s="21" t="s">
        <v>110</v>
      </c>
      <c r="BB4" s="21" t="s">
        <v>111</v>
      </c>
      <c r="BC4" s="21" t="s">
        <v>112</v>
      </c>
      <c r="BD4" s="21" t="s">
        <v>113</v>
      </c>
      <c r="BE4" s="21" t="s">
        <v>114</v>
      </c>
      <c r="BF4" s="21" t="s">
        <v>115</v>
      </c>
      <c r="BG4" s="21" t="s">
        <v>116</v>
      </c>
      <c r="BH4" s="21" t="s">
        <v>117</v>
      </c>
      <c r="BI4" s="21" t="s">
        <v>118</v>
      </c>
      <c r="BJ4" s="21" t="s">
        <v>119</v>
      </c>
      <c r="BK4" s="21" t="s">
        <v>120</v>
      </c>
      <c r="BL4" s="21" t="s">
        <v>121</v>
      </c>
      <c r="BM4" s="21" t="s">
        <v>122</v>
      </c>
      <c r="BN4" s="21" t="s">
        <v>123</v>
      </c>
      <c r="BO4" s="21" t="s">
        <v>124</v>
      </c>
      <c r="BP4" s="21" t="s">
        <v>125</v>
      </c>
      <c r="BQ4" s="21" t="s">
        <v>126</v>
      </c>
      <c r="BR4" s="21" t="s">
        <v>127</v>
      </c>
      <c r="BS4" s="21" t="s">
        <v>128</v>
      </c>
      <c r="BT4" s="21" t="s">
        <v>129</v>
      </c>
      <c r="BU4" s="21" t="s">
        <v>130</v>
      </c>
      <c r="BV4" s="21" t="s">
        <v>131</v>
      </c>
      <c r="BW4" s="21" t="s">
        <v>132</v>
      </c>
      <c r="BX4" s="21" t="s">
        <v>133</v>
      </c>
      <c r="BY4" s="21" t="s">
        <v>134</v>
      </c>
      <c r="BZ4" s="21" t="s">
        <v>135</v>
      </c>
      <c r="CA4" s="21" t="s">
        <v>136</v>
      </c>
      <c r="CB4" s="21" t="s">
        <v>137</v>
      </c>
      <c r="CC4" s="21" t="s">
        <v>138</v>
      </c>
      <c r="CD4" s="21" t="s">
        <v>139</v>
      </c>
      <c r="CE4" s="21" t="s">
        <v>140</v>
      </c>
      <c r="CF4" s="21" t="s">
        <v>141</v>
      </c>
      <c r="CG4" s="21" t="s">
        <v>142</v>
      </c>
      <c r="CH4" s="21" t="s">
        <v>143</v>
      </c>
      <c r="CI4" s="21" t="s">
        <v>144</v>
      </c>
      <c r="CJ4" s="21" t="s">
        <v>145</v>
      </c>
      <c r="CK4" s="21" t="s">
        <v>146</v>
      </c>
      <c r="CL4" s="21" t="s">
        <v>147</v>
      </c>
      <c r="CM4" s="21" t="s">
        <v>148</v>
      </c>
      <c r="CN4" s="21" t="s">
        <v>149</v>
      </c>
      <c r="CO4" s="21" t="s">
        <v>150</v>
      </c>
      <c r="CP4" s="21" t="s">
        <v>151</v>
      </c>
      <c r="CQ4" s="21" t="s">
        <v>152</v>
      </c>
      <c r="CR4" s="21" t="s">
        <v>153</v>
      </c>
      <c r="CS4" s="21" t="s">
        <v>154</v>
      </c>
      <c r="CT4" s="21" t="s">
        <v>155</v>
      </c>
      <c r="CU4" s="21" t="s">
        <v>156</v>
      </c>
      <c r="CV4" s="21" t="s">
        <v>157</v>
      </c>
      <c r="CW4" s="21" t="s">
        <v>158</v>
      </c>
      <c r="CX4" s="21" t="s">
        <v>159</v>
      </c>
      <c r="CY4" s="21" t="s">
        <v>160</v>
      </c>
      <c r="CZ4" s="21" t="s">
        <v>161</v>
      </c>
      <c r="DA4" s="21" t="s">
        <v>162</v>
      </c>
      <c r="DB4" s="21" t="s">
        <v>163</v>
      </c>
      <c r="DC4" s="21" t="s">
        <v>164</v>
      </c>
      <c r="DD4" s="21" t="s">
        <v>165</v>
      </c>
      <c r="DE4" s="21" t="s">
        <v>166</v>
      </c>
      <c r="DF4" s="21" t="s">
        <v>167</v>
      </c>
      <c r="DG4" s="21" t="s">
        <v>168</v>
      </c>
      <c r="DH4" s="21" t="s">
        <v>169</v>
      </c>
      <c r="DI4" s="21" t="s">
        <v>170</v>
      </c>
      <c r="DJ4" s="21" t="s">
        <v>171</v>
      </c>
      <c r="DK4" s="21" t="s">
        <v>172</v>
      </c>
      <c r="DL4" s="21" t="s">
        <v>173</v>
      </c>
      <c r="DM4" s="21" t="s">
        <v>174</v>
      </c>
      <c r="DN4" s="21" t="s">
        <v>175</v>
      </c>
      <c r="DO4" s="21" t="s">
        <v>176</v>
      </c>
      <c r="DP4" s="21" t="s">
        <v>177</v>
      </c>
      <c r="DQ4" s="21" t="s">
        <v>178</v>
      </c>
      <c r="DR4" s="21" t="s">
        <v>179</v>
      </c>
      <c r="DS4" s="21" t="s">
        <v>180</v>
      </c>
      <c r="DT4" s="21" t="s">
        <v>181</v>
      </c>
      <c r="DU4" s="21" t="s">
        <v>182</v>
      </c>
      <c r="DV4" s="21" t="s">
        <v>183</v>
      </c>
      <c r="DW4" s="21" t="s">
        <v>184</v>
      </c>
      <c r="DX4" s="21" t="s">
        <v>185</v>
      </c>
      <c r="DY4" s="21" t="s">
        <v>186</v>
      </c>
      <c r="DZ4" s="21" t="s">
        <v>187</v>
      </c>
      <c r="EA4" s="21" t="s">
        <v>188</v>
      </c>
      <c r="EB4" s="21" t="s">
        <v>189</v>
      </c>
      <c r="EC4" s="21" t="s">
        <v>190</v>
      </c>
      <c r="ED4" s="21" t="s">
        <v>191</v>
      </c>
      <c r="EE4" s="21" t="s">
        <v>192</v>
      </c>
      <c r="EF4" s="21" t="s">
        <v>193</v>
      </c>
      <c r="EG4" s="21" t="s">
        <v>194</v>
      </c>
      <c r="EH4" s="21" t="s">
        <v>195</v>
      </c>
      <c r="EI4" s="21" t="s">
        <v>196</v>
      </c>
      <c r="EJ4" s="21" t="s">
        <v>197</v>
      </c>
      <c r="EK4" s="21" t="s">
        <v>198</v>
      </c>
      <c r="EL4" s="21" t="s">
        <v>199</v>
      </c>
      <c r="EM4" s="21" t="s">
        <v>200</v>
      </c>
      <c r="EN4" s="21" t="s">
        <v>201</v>
      </c>
      <c r="EO4" s="21" t="s">
        <v>202</v>
      </c>
      <c r="EP4" s="21" t="s">
        <v>203</v>
      </c>
      <c r="EQ4" s="21" t="s">
        <v>204</v>
      </c>
      <c r="ER4" s="21" t="s">
        <v>205</v>
      </c>
      <c r="ES4" s="21" t="s">
        <v>206</v>
      </c>
      <c r="ET4" s="21" t="s">
        <v>207</v>
      </c>
      <c r="EU4" s="21" t="s">
        <v>208</v>
      </c>
      <c r="EV4" s="21" t="s">
        <v>209</v>
      </c>
      <c r="EW4" s="21" t="s">
        <v>210</v>
      </c>
      <c r="EX4" s="21" t="s">
        <v>211</v>
      </c>
      <c r="EY4" s="21" t="s">
        <v>212</v>
      </c>
      <c r="EZ4" s="21" t="s">
        <v>213</v>
      </c>
      <c r="FA4" s="21" t="s">
        <v>214</v>
      </c>
      <c r="FB4" s="21" t="s">
        <v>215</v>
      </c>
      <c r="FC4" s="21" t="s">
        <v>216</v>
      </c>
      <c r="FD4" s="21" t="s">
        <v>217</v>
      </c>
      <c r="FE4" s="21" t="s">
        <v>218</v>
      </c>
      <c r="FF4" s="21" t="s">
        <v>219</v>
      </c>
      <c r="FG4" s="21" t="s">
        <v>220</v>
      </c>
      <c r="FH4" s="21" t="s">
        <v>221</v>
      </c>
      <c r="FI4" s="21" t="s">
        <v>222</v>
      </c>
      <c r="FJ4" s="21" t="s">
        <v>223</v>
      </c>
      <c r="FK4" s="21" t="s">
        <v>224</v>
      </c>
      <c r="FL4" s="21" t="s">
        <v>225</v>
      </c>
      <c r="FM4" s="21" t="s">
        <v>226</v>
      </c>
      <c r="FN4" s="21" t="s">
        <v>227</v>
      </c>
      <c r="FO4" s="21" t="s">
        <v>228</v>
      </c>
      <c r="FP4" s="21" t="s">
        <v>229</v>
      </c>
      <c r="FQ4" s="21" t="s">
        <v>230</v>
      </c>
      <c r="FR4" s="21" t="s">
        <v>231</v>
      </c>
      <c r="FS4" s="21" t="s">
        <v>232</v>
      </c>
      <c r="FT4" s="21" t="s">
        <v>233</v>
      </c>
      <c r="FU4" s="21" t="s">
        <v>234</v>
      </c>
      <c r="FV4" s="21" t="s">
        <v>235</v>
      </c>
      <c r="FW4" s="21" t="s">
        <v>236</v>
      </c>
      <c r="FX4" s="21" t="s">
        <v>237</v>
      </c>
      <c r="FY4" s="21" t="s">
        <v>238</v>
      </c>
      <c r="FZ4" s="21" t="s">
        <v>239</v>
      </c>
      <c r="GA4" s="21" t="s">
        <v>240</v>
      </c>
      <c r="GB4" s="21" t="s">
        <v>241</v>
      </c>
      <c r="GC4" s="21" t="s">
        <v>242</v>
      </c>
      <c r="GD4" s="21" t="s">
        <v>243</v>
      </c>
      <c r="GE4" s="21" t="s">
        <v>244</v>
      </c>
      <c r="GF4" s="21" t="s">
        <v>245</v>
      </c>
      <c r="GG4" s="21" t="s">
        <v>246</v>
      </c>
      <c r="GH4" s="21" t="s">
        <v>247</v>
      </c>
      <c r="GI4" s="21" t="s">
        <v>248</v>
      </c>
      <c r="GJ4" s="21" t="s">
        <v>249</v>
      </c>
      <c r="GK4" s="21" t="s">
        <v>250</v>
      </c>
      <c r="GL4" s="21" t="s">
        <v>251</v>
      </c>
      <c r="GM4" s="21" t="s">
        <v>252</v>
      </c>
      <c r="GN4" s="21" t="s">
        <v>253</v>
      </c>
      <c r="GO4" s="21" t="s">
        <v>254</v>
      </c>
      <c r="GP4" s="21" t="s">
        <v>255</v>
      </c>
      <c r="GQ4" s="21" t="s">
        <v>256</v>
      </c>
      <c r="GR4" s="21" t="s">
        <v>257</v>
      </c>
      <c r="GS4" s="21" t="s">
        <v>258</v>
      </c>
      <c r="GT4" s="21" t="s">
        <v>259</v>
      </c>
      <c r="GU4" s="21" t="s">
        <v>260</v>
      </c>
      <c r="GV4" s="21" t="s">
        <v>261</v>
      </c>
      <c r="GW4" s="21" t="s">
        <v>262</v>
      </c>
      <c r="GX4" s="21" t="s">
        <v>263</v>
      </c>
      <c r="GY4" s="21" t="s">
        <v>264</v>
      </c>
      <c r="GZ4" s="21" t="s">
        <v>265</v>
      </c>
      <c r="HA4" s="21" t="s">
        <v>266</v>
      </c>
      <c r="HB4" s="21" t="s">
        <v>267</v>
      </c>
      <c r="HC4" s="21" t="s">
        <v>268</v>
      </c>
      <c r="HD4" s="21" t="s">
        <v>269</v>
      </c>
      <c r="HE4" s="21" t="s">
        <v>270</v>
      </c>
      <c r="HF4" s="21" t="s">
        <v>271</v>
      </c>
      <c r="HG4" s="21" t="s">
        <v>272</v>
      </c>
      <c r="HH4" s="21" t="s">
        <v>273</v>
      </c>
      <c r="HI4" s="21" t="s">
        <v>274</v>
      </c>
      <c r="HJ4" s="21" t="s">
        <v>275</v>
      </c>
      <c r="HK4" s="21" t="s">
        <v>276</v>
      </c>
      <c r="HL4" s="21" t="s">
        <v>277</v>
      </c>
      <c r="HM4" s="21" t="s">
        <v>278</v>
      </c>
      <c r="HN4" s="21" t="s">
        <v>279</v>
      </c>
      <c r="HO4" s="21" t="s">
        <v>280</v>
      </c>
      <c r="HP4" s="21" t="s">
        <v>281</v>
      </c>
      <c r="HQ4" s="21" t="s">
        <v>282</v>
      </c>
      <c r="HR4" s="21" t="s">
        <v>283</v>
      </c>
      <c r="HS4" s="21" t="s">
        <v>284</v>
      </c>
      <c r="HT4" s="21" t="s">
        <v>285</v>
      </c>
      <c r="HU4" s="21" t="s">
        <v>286</v>
      </c>
      <c r="HV4" s="21" t="s">
        <v>287</v>
      </c>
      <c r="HW4" s="21" t="s">
        <v>288</v>
      </c>
      <c r="HX4" s="21" t="s">
        <v>289</v>
      </c>
      <c r="HY4" s="21" t="s">
        <v>290</v>
      </c>
      <c r="HZ4" s="21" t="s">
        <v>291</v>
      </c>
      <c r="IA4" s="21" t="s">
        <v>292</v>
      </c>
      <c r="IB4" s="21" t="s">
        <v>293</v>
      </c>
      <c r="IC4" s="21" t="s">
        <v>294</v>
      </c>
      <c r="ID4" s="21" t="s">
        <v>295</v>
      </c>
      <c r="IE4" s="21" t="s">
        <v>296</v>
      </c>
      <c r="IF4" s="21" t="s">
        <v>297</v>
      </c>
      <c r="IG4" s="21" t="s">
        <v>298</v>
      </c>
      <c r="IH4" s="21" t="s">
        <v>299</v>
      </c>
      <c r="II4" s="21" t="s">
        <v>300</v>
      </c>
      <c r="IJ4" s="21" t="s">
        <v>301</v>
      </c>
      <c r="IK4" s="21" t="s">
        <v>302</v>
      </c>
      <c r="IL4" s="21" t="s">
        <v>303</v>
      </c>
      <c r="IM4" s="21" t="s">
        <v>304</v>
      </c>
      <c r="IN4" s="21" t="s">
        <v>305</v>
      </c>
      <c r="IO4" s="21" t="s">
        <v>306</v>
      </c>
      <c r="IP4" s="21" t="s">
        <v>307</v>
      </c>
      <c r="IQ4" s="21" t="s">
        <v>308</v>
      </c>
      <c r="IR4" s="21" t="s">
        <v>309</v>
      </c>
      <c r="IS4" s="21" t="s">
        <v>310</v>
      </c>
      <c r="IT4" s="21" t="s">
        <v>311</v>
      </c>
      <c r="IU4" s="21" t="s">
        <v>312</v>
      </c>
      <c r="IV4" s="21" t="s">
        <v>313</v>
      </c>
      <c r="IW4" s="21" t="s">
        <v>314</v>
      </c>
      <c r="IX4" s="21" t="s">
        <v>315</v>
      </c>
      <c r="IY4" s="21" t="s">
        <v>316</v>
      </c>
      <c r="IZ4" s="21" t="s">
        <v>317</v>
      </c>
      <c r="JA4" s="21" t="s">
        <v>318</v>
      </c>
      <c r="JB4" s="21" t="s">
        <v>319</v>
      </c>
      <c r="JC4" s="21" t="s">
        <v>320</v>
      </c>
      <c r="JD4" s="21" t="s">
        <v>321</v>
      </c>
      <c r="JE4" s="21" t="s">
        <v>322</v>
      </c>
      <c r="JF4" s="21" t="s">
        <v>323</v>
      </c>
      <c r="JG4" s="21" t="s">
        <v>324</v>
      </c>
      <c r="JH4" s="21" t="s">
        <v>325</v>
      </c>
      <c r="JI4" s="21" t="s">
        <v>326</v>
      </c>
      <c r="JJ4" s="21" t="s">
        <v>327</v>
      </c>
      <c r="JK4" s="21" t="s">
        <v>328</v>
      </c>
      <c r="JL4" s="21" t="s">
        <v>329</v>
      </c>
      <c r="JM4" s="21" t="s">
        <v>330</v>
      </c>
      <c r="JN4" s="21" t="s">
        <v>331</v>
      </c>
      <c r="JO4" s="21" t="s">
        <v>332</v>
      </c>
      <c r="JP4" s="21" t="s">
        <v>333</v>
      </c>
      <c r="JQ4" s="21" t="s">
        <v>334</v>
      </c>
      <c r="JR4" s="21" t="s">
        <v>335</v>
      </c>
      <c r="JS4" s="21" t="s">
        <v>336</v>
      </c>
      <c r="JT4" s="21" t="s">
        <v>337</v>
      </c>
      <c r="JU4" s="21" t="s">
        <v>338</v>
      </c>
      <c r="JV4" s="21" t="s">
        <v>339</v>
      </c>
      <c r="JW4" s="21" t="s">
        <v>340</v>
      </c>
      <c r="JX4" s="21" t="s">
        <v>341</v>
      </c>
      <c r="JY4" s="21" t="s">
        <v>342</v>
      </c>
      <c r="JZ4" s="21" t="s">
        <v>343</v>
      </c>
      <c r="KA4" s="21" t="s">
        <v>344</v>
      </c>
      <c r="KB4" s="21" t="s">
        <v>345</v>
      </c>
      <c r="KC4" s="21" t="s">
        <v>346</v>
      </c>
      <c r="KD4" s="21" t="s">
        <v>347</v>
      </c>
      <c r="KE4" s="21" t="s">
        <v>348</v>
      </c>
      <c r="KF4" s="21" t="s">
        <v>349</v>
      </c>
      <c r="KG4" s="21" t="s">
        <v>350</v>
      </c>
      <c r="KH4" s="21" t="s">
        <v>351</v>
      </c>
      <c r="KI4" s="21" t="s">
        <v>352</v>
      </c>
      <c r="KJ4" s="21" t="s">
        <v>353</v>
      </c>
      <c r="KK4" s="21" t="s">
        <v>354</v>
      </c>
      <c r="KL4" s="21" t="s">
        <v>355</v>
      </c>
      <c r="KM4" s="21" t="s">
        <v>356</v>
      </c>
      <c r="KN4" s="21" t="s">
        <v>357</v>
      </c>
      <c r="KO4" s="21" t="s">
        <v>358</v>
      </c>
      <c r="KP4" s="21" t="s">
        <v>359</v>
      </c>
      <c r="KQ4" s="21" t="s">
        <v>360</v>
      </c>
      <c r="KR4" s="21" t="s">
        <v>361</v>
      </c>
      <c r="KS4" s="21" t="s">
        <v>362</v>
      </c>
      <c r="KT4" s="21" t="s">
        <v>363</v>
      </c>
      <c r="KU4" s="21" t="s">
        <v>364</v>
      </c>
      <c r="KV4" s="21" t="s">
        <v>365</v>
      </c>
      <c r="KW4" s="21" t="s">
        <v>366</v>
      </c>
      <c r="KX4" s="21" t="s">
        <v>367</v>
      </c>
      <c r="KY4" s="21" t="s">
        <v>368</v>
      </c>
      <c r="KZ4" s="21" t="s">
        <v>369</v>
      </c>
      <c r="LA4" s="21" t="s">
        <v>370</v>
      </c>
      <c r="LB4" s="21" t="s">
        <v>371</v>
      </c>
      <c r="LC4" s="21" t="s">
        <v>372</v>
      </c>
      <c r="LD4" s="21" t="s">
        <v>373</v>
      </c>
      <c r="LE4" s="21" t="s">
        <v>374</v>
      </c>
      <c r="LF4" s="21" t="s">
        <v>375</v>
      </c>
      <c r="LG4" s="21" t="s">
        <v>376</v>
      </c>
      <c r="LH4" s="21" t="s">
        <v>377</v>
      </c>
      <c r="LI4" s="21" t="s">
        <v>378</v>
      </c>
      <c r="LJ4" s="21" t="s">
        <v>379</v>
      </c>
      <c r="LK4" s="21" t="s">
        <v>380</v>
      </c>
      <c r="LL4" s="21" t="s">
        <v>381</v>
      </c>
      <c r="LM4" s="21" t="s">
        <v>382</v>
      </c>
      <c r="LN4" s="21" t="s">
        <v>383</v>
      </c>
      <c r="LO4" s="21" t="s">
        <v>384</v>
      </c>
      <c r="LP4" s="21" t="s">
        <v>385</v>
      </c>
      <c r="LQ4" s="21" t="s">
        <v>386</v>
      </c>
      <c r="LR4" s="21" t="s">
        <v>387</v>
      </c>
      <c r="LS4" s="21" t="s">
        <v>388</v>
      </c>
      <c r="LT4" s="21" t="s">
        <v>389</v>
      </c>
      <c r="LU4" s="21" t="s">
        <v>390</v>
      </c>
      <c r="LV4" s="21" t="s">
        <v>391</v>
      </c>
      <c r="LW4" s="21" t="s">
        <v>392</v>
      </c>
      <c r="LX4" s="21" t="s">
        <v>393</v>
      </c>
      <c r="LY4" s="21" t="s">
        <v>394</v>
      </c>
      <c r="LZ4" s="21" t="s">
        <v>395</v>
      </c>
      <c r="MA4" s="21" t="s">
        <v>396</v>
      </c>
      <c r="MB4" s="21" t="s">
        <v>397</v>
      </c>
      <c r="MC4" s="21" t="s">
        <v>398</v>
      </c>
      <c r="MD4" s="21" t="s">
        <v>399</v>
      </c>
      <c r="ME4" s="21" t="s">
        <v>400</v>
      </c>
      <c r="MF4" s="21" t="s">
        <v>401</v>
      </c>
      <c r="MG4" s="21" t="s">
        <v>402</v>
      </c>
      <c r="MH4" s="21" t="s">
        <v>403</v>
      </c>
      <c r="MI4" s="21" t="s">
        <v>404</v>
      </c>
      <c r="MJ4" s="21" t="s">
        <v>405</v>
      </c>
      <c r="MK4" s="21" t="s">
        <v>406</v>
      </c>
      <c r="ML4" s="21" t="s">
        <v>407</v>
      </c>
      <c r="MM4" s="21" t="s">
        <v>408</v>
      </c>
      <c r="MN4" s="21" t="s">
        <v>409</v>
      </c>
      <c r="MO4" s="21" t="s">
        <v>410</v>
      </c>
      <c r="MP4" s="21" t="s">
        <v>411</v>
      </c>
      <c r="MQ4" s="21" t="s">
        <v>412</v>
      </c>
      <c r="MR4" s="21" t="s">
        <v>413</v>
      </c>
      <c r="MS4" s="21" t="s">
        <v>414</v>
      </c>
      <c r="MT4" s="21" t="s">
        <v>415</v>
      </c>
      <c r="MU4" s="21" t="s">
        <v>416</v>
      </c>
      <c r="MV4" s="21" t="s">
        <v>417</v>
      </c>
      <c r="MW4" s="21" t="s">
        <v>418</v>
      </c>
      <c r="MX4" s="21" t="s">
        <v>419</v>
      </c>
      <c r="MY4" s="21" t="s">
        <v>420</v>
      </c>
      <c r="MZ4" s="21" t="s">
        <v>421</v>
      </c>
      <c r="NA4" s="21" t="s">
        <v>422</v>
      </c>
      <c r="NB4" s="21" t="s">
        <v>423</v>
      </c>
      <c r="NC4" s="21" t="s">
        <v>424</v>
      </c>
      <c r="ND4" s="21" t="s">
        <v>425</v>
      </c>
      <c r="NE4" s="21" t="s">
        <v>426</v>
      </c>
      <c r="NF4" s="21" t="s">
        <v>427</v>
      </c>
      <c r="NG4" s="21" t="s">
        <v>428</v>
      </c>
      <c r="NH4" s="21" t="s">
        <v>429</v>
      </c>
      <c r="NI4" s="14" t="s">
        <v>5</v>
      </c>
      <c r="NJ4" s="14" t="s">
        <v>6</v>
      </c>
      <c r="NK4" s="14" t="s">
        <v>7</v>
      </c>
      <c r="NL4" s="14" t="s">
        <v>8</v>
      </c>
      <c r="NM4" s="14" t="s">
        <v>9</v>
      </c>
      <c r="NN4" s="14" t="s">
        <v>10</v>
      </c>
      <c r="NO4" s="14" t="s">
        <v>446</v>
      </c>
    </row>
    <row r="5" spans="1:379" x14ac:dyDescent="0.25">
      <c r="A5" s="22" t="s">
        <v>473</v>
      </c>
      <c r="B5" s="15"/>
      <c r="C5" s="15"/>
      <c r="D5" s="15"/>
      <c r="E5" s="15" t="e">
        <f>VLOOKUP(Tableau1[[#This Row],[centre]],Feuil3!$A$2:$C$46,2,FALSE)</f>
        <v>#N/A</v>
      </c>
      <c r="F5" s="15" t="e">
        <f>VLOOKUP(Tableau1[[#This Row],[centre]],Feuil3!$A$2:$C$46,3,FALSE)</f>
        <v>#N/A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>
        <f>COUNTIF(Tableau1[[#This Row],[01/01/2020]:[31/12/2020]],NI$3)</f>
        <v>0</v>
      </c>
      <c r="NJ5" s="15">
        <f>COUNTIF(Tableau1[[#This Row],[01/01/2020]:[31/12/2020]],NJ$3)</f>
        <v>0</v>
      </c>
      <c r="NK5" s="15">
        <f>COUNTIF(Tableau1[[#This Row],[01/01/2020]:[31/12/2020]],NK$3)</f>
        <v>0</v>
      </c>
      <c r="NL5" s="15">
        <f>COUNTIF(Tableau1[[#This Row],[01/01/2020]:[31/12/2020]],NL$3)</f>
        <v>0</v>
      </c>
      <c r="NM5" s="15">
        <f>COUNTIF(Tableau1[[#This Row],[01/01/2020]:[31/12/2020]],NM$3)</f>
        <v>0</v>
      </c>
      <c r="NN5" s="15">
        <f>COUNTIF(Tableau1[[#This Row],[01/01/2020]:[31/12/2020]],NN$3)</f>
        <v>0</v>
      </c>
      <c r="NO5" s="15">
        <f>COUNTIF(Tableau1[[#This Row],[01/01/2020]:[31/12/2020]],NO$3)</f>
        <v>0</v>
      </c>
    </row>
    <row r="6" spans="1:379" x14ac:dyDescent="0.25">
      <c r="A6" s="22" t="s">
        <v>474</v>
      </c>
      <c r="B6" s="15"/>
      <c r="C6" s="15"/>
      <c r="D6" s="15"/>
      <c r="E6" s="15" t="e">
        <f>VLOOKUP(Tableau1[[#This Row],[centre]],Feuil3!$A$2:$C$46,2,FALSE)</f>
        <v>#N/A</v>
      </c>
      <c r="F6" s="15" t="e">
        <f>VLOOKUP(Tableau1[[#This Row],[centre]],Feuil3!$A$2:$C$46,3,FALSE)</f>
        <v>#N/A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>
        <f>COUNTIF(Tableau1[[#This Row],[01/01/2020]:[31/12/2020]],NI$3)</f>
        <v>0</v>
      </c>
      <c r="NJ6" s="15">
        <f>COUNTIF(Tableau1[[#This Row],[01/01/2020]:[31/12/2020]],NJ$3)</f>
        <v>0</v>
      </c>
      <c r="NK6" s="15">
        <f>COUNTIF(Tableau1[[#This Row],[01/01/2020]:[31/12/2020]],NK$3)</f>
        <v>0</v>
      </c>
      <c r="NL6" s="15">
        <f>COUNTIF(Tableau1[[#This Row],[01/01/2020]:[31/12/2020]],NL$3)</f>
        <v>0</v>
      </c>
      <c r="NM6" s="15">
        <f>COUNTIF(Tableau1[[#This Row],[01/01/2020]:[31/12/2020]],NM$3)</f>
        <v>0</v>
      </c>
      <c r="NN6" s="15">
        <f>COUNTIF(Tableau1[[#This Row],[01/01/2020]:[31/12/2020]],NN$3)</f>
        <v>0</v>
      </c>
      <c r="NO6" s="23">
        <f>COUNTIF(Tableau1[[#This Row],[01/01/2020]:[31/12/2020]],NO$3)</f>
        <v>0</v>
      </c>
    </row>
    <row r="7" spans="1:379" x14ac:dyDescent="0.25">
      <c r="A7" s="22" t="s">
        <v>475</v>
      </c>
      <c r="B7" s="15"/>
      <c r="C7" s="15"/>
      <c r="D7" s="15"/>
      <c r="E7" s="15" t="e">
        <f>VLOOKUP(Tableau1[[#This Row],[centre]],Feuil3!$A$2:$C$46,2,FALSE)</f>
        <v>#N/A</v>
      </c>
      <c r="F7" s="15" t="e">
        <f>VLOOKUP(Tableau1[[#This Row],[centre]],Feuil3!$A$2:$C$46,3,FALSE)</f>
        <v>#N/A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 t="s">
        <v>470</v>
      </c>
      <c r="MP7" s="15"/>
      <c r="MQ7" s="15"/>
      <c r="MR7" s="15"/>
      <c r="MS7" s="15" t="s">
        <v>471</v>
      </c>
      <c r="MT7" s="15"/>
      <c r="MU7" s="15" t="s">
        <v>472</v>
      </c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>
        <f>COUNTIF(Tableau1[[#This Row],[01/01/2020]:[31/12/2020]],NI$3)</f>
        <v>0</v>
      </c>
      <c r="NJ7" s="15">
        <f>COUNTIF(Tableau1[[#This Row],[01/01/2020]:[31/12/2020]],NJ$3)</f>
        <v>1</v>
      </c>
      <c r="NK7" s="15">
        <f>COUNTIF(Tableau1[[#This Row],[01/01/2020]:[31/12/2020]],NK$3)</f>
        <v>1</v>
      </c>
      <c r="NL7" s="15">
        <f>COUNTIF(Tableau1[[#This Row],[01/01/2020]:[31/12/2020]],NL$3)</f>
        <v>0</v>
      </c>
      <c r="NM7" s="15">
        <f>COUNTIF(Tableau1[[#This Row],[01/01/2020]:[31/12/2020]],NM$3)</f>
        <v>0</v>
      </c>
      <c r="NN7" s="15">
        <f>COUNTIF(Tableau1[[#This Row],[01/01/2020]:[31/12/2020]],NN$3)</f>
        <v>0</v>
      </c>
      <c r="NO7" s="23">
        <f>COUNTIF(Tableau1[[#This Row],[01/01/2020]:[31/12/2020]],NO$3)</f>
        <v>1</v>
      </c>
    </row>
    <row r="8" spans="1:379" x14ac:dyDescent="0.25">
      <c r="A8" s="22" t="s">
        <v>476</v>
      </c>
      <c r="B8" s="15"/>
      <c r="C8" s="15"/>
      <c r="D8" s="15"/>
      <c r="E8" s="15" t="e">
        <f>VLOOKUP(Tableau1[[#This Row],[centre]],Feuil3!$A$2:$C$46,2,FALSE)</f>
        <v>#N/A</v>
      </c>
      <c r="F8" s="15" t="e">
        <f>VLOOKUP(Tableau1[[#This Row],[centre]],Feuil3!$A$2:$C$46,3,FALSE)</f>
        <v>#N/A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 t="s">
        <v>470</v>
      </c>
      <c r="MP8" s="15"/>
      <c r="MQ8" s="15"/>
      <c r="MR8" s="15"/>
      <c r="MS8" s="15"/>
      <c r="MT8" s="15" t="s">
        <v>472</v>
      </c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>
        <f>COUNTIF(Tableau1[[#This Row],[01/01/2020]:[31/12/2020]],NI$3)</f>
        <v>0</v>
      </c>
      <c r="NJ8" s="15">
        <f>COUNTIF(Tableau1[[#This Row],[01/01/2020]:[31/12/2020]],NJ$3)</f>
        <v>0</v>
      </c>
      <c r="NK8" s="15">
        <f>COUNTIF(Tableau1[[#This Row],[01/01/2020]:[31/12/2020]],NK$3)</f>
        <v>1</v>
      </c>
      <c r="NL8" s="15">
        <f>COUNTIF(Tableau1[[#This Row],[01/01/2020]:[31/12/2020]],NL$3)</f>
        <v>0</v>
      </c>
      <c r="NM8" s="15">
        <f>COUNTIF(Tableau1[[#This Row],[01/01/2020]:[31/12/2020]],NM$3)</f>
        <v>0</v>
      </c>
      <c r="NN8" s="15">
        <f>COUNTIF(Tableau1[[#This Row],[01/01/2020]:[31/12/2020]],NN$3)</f>
        <v>0</v>
      </c>
      <c r="NO8" s="23">
        <f>COUNTIF(Tableau1[[#This Row],[01/01/2020]:[31/12/2020]],NO$3)</f>
        <v>1</v>
      </c>
    </row>
    <row r="9" spans="1:379" x14ac:dyDescent="0.25">
      <c r="A9" s="22" t="s">
        <v>473</v>
      </c>
      <c r="B9" s="15"/>
      <c r="C9" s="15"/>
      <c r="D9" s="15"/>
      <c r="E9" s="15" t="e">
        <f>VLOOKUP(Tableau1[[#This Row],[centre]],Feuil3!$A$2:$C$46,2,FALSE)</f>
        <v>#N/A</v>
      </c>
      <c r="F9" s="15" t="e">
        <f>VLOOKUP(Tableau1[[#This Row],[centre]],Feuil3!$A$2:$C$46,3,FALSE)</f>
        <v>#N/A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 t="s">
        <v>470</v>
      </c>
      <c r="MP9" s="15"/>
      <c r="MQ9" s="15"/>
      <c r="MR9" s="15" t="s">
        <v>471</v>
      </c>
      <c r="MS9" s="15" t="s">
        <v>471</v>
      </c>
      <c r="MT9" s="15" t="s">
        <v>472</v>
      </c>
      <c r="MU9" s="15" t="s">
        <v>472</v>
      </c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>
        <f>COUNTIF(Tableau1[[#This Row],[01/01/2020]:[31/12/2020]],NI$3)</f>
        <v>0</v>
      </c>
      <c r="NJ9" s="15">
        <f>COUNTIF(Tableau1[[#This Row],[01/01/2020]:[31/12/2020]],NJ$3)</f>
        <v>2</v>
      </c>
      <c r="NK9" s="15">
        <f>COUNTIF(Tableau1[[#This Row],[01/01/2020]:[31/12/2020]],NK$3)</f>
        <v>2</v>
      </c>
      <c r="NL9" s="15">
        <f>COUNTIF(Tableau1[[#This Row],[01/01/2020]:[31/12/2020]],NL$3)</f>
        <v>0</v>
      </c>
      <c r="NM9" s="15">
        <f>COUNTIF(Tableau1[[#This Row],[01/01/2020]:[31/12/2020]],NM$3)</f>
        <v>0</v>
      </c>
      <c r="NN9" s="15">
        <f>COUNTIF(Tableau1[[#This Row],[01/01/2020]:[31/12/2020]],NN$3)</f>
        <v>0</v>
      </c>
      <c r="NO9" s="23">
        <f>COUNTIF(Tableau1[[#This Row],[01/01/2020]:[31/12/2020]],NO$3)</f>
        <v>1</v>
      </c>
    </row>
    <row r="10" spans="1:379" x14ac:dyDescent="0.25">
      <c r="A10" s="22" t="s">
        <v>474</v>
      </c>
      <c r="B10" s="15"/>
      <c r="C10" s="15"/>
      <c r="D10" s="15"/>
      <c r="E10" s="15" t="e">
        <f>VLOOKUP(Tableau1[[#This Row],[centre]],Feuil3!$A$2:$C$46,2,FALSE)</f>
        <v>#N/A</v>
      </c>
      <c r="F10" s="15" t="e">
        <f>VLOOKUP(Tableau1[[#This Row],[centre]],Feuil3!$A$2:$C$46,3,FALSE)</f>
        <v>#N/A</v>
      </c>
      <c r="G10" s="15" t="s">
        <v>453</v>
      </c>
      <c r="H10" s="15" t="s">
        <v>453</v>
      </c>
      <c r="I10" s="15" t="s">
        <v>453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 t="s">
        <v>470</v>
      </c>
      <c r="MP10" s="15"/>
      <c r="MQ10" s="15" t="s">
        <v>471</v>
      </c>
      <c r="MR10" s="15" t="s">
        <v>472</v>
      </c>
      <c r="MS10" s="15"/>
      <c r="MT10" s="15" t="s">
        <v>472</v>
      </c>
      <c r="MU10" s="15" t="s">
        <v>472</v>
      </c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>
        <f>COUNTIF(Tableau1[[#This Row],[01/01/2020]:[31/12/2020]],NI$3)</f>
        <v>3</v>
      </c>
      <c r="NJ10" s="15">
        <f>COUNTIF(Tableau1[[#This Row],[01/01/2020]:[31/12/2020]],NJ$3)</f>
        <v>1</v>
      </c>
      <c r="NK10" s="15">
        <f>COUNTIF(Tableau1[[#This Row],[01/01/2020]:[31/12/2020]],NK$3)</f>
        <v>3</v>
      </c>
      <c r="NL10" s="15">
        <f>COUNTIF(Tableau1[[#This Row],[01/01/2020]:[31/12/2020]],NL$3)</f>
        <v>0</v>
      </c>
      <c r="NM10" s="15">
        <f>COUNTIF(Tableau1[[#This Row],[01/01/2020]:[31/12/2020]],NM$3)</f>
        <v>0</v>
      </c>
      <c r="NN10" s="15">
        <f>COUNTIF(Tableau1[[#This Row],[01/01/2020]:[31/12/2020]],NN$3)</f>
        <v>0</v>
      </c>
      <c r="NO10" s="23">
        <f>COUNTIF(Tableau1[[#This Row],[01/01/2020]:[31/12/2020]],NO$3)</f>
        <v>1</v>
      </c>
    </row>
    <row r="11" spans="1:379" x14ac:dyDescent="0.25">
      <c r="A11" s="22" t="s">
        <v>475</v>
      </c>
      <c r="B11" s="15"/>
      <c r="C11" s="15"/>
      <c r="D11" s="15"/>
      <c r="E11" s="15" t="e">
        <f>VLOOKUP(Tableau1[[#This Row],[centre]],Feuil3!$A$2:$C$46,2,FALSE)</f>
        <v>#N/A</v>
      </c>
      <c r="F11" s="15" t="e">
        <f>VLOOKUP(Tableau1[[#This Row],[centre]],Feuil3!$A$2:$C$46,3,FALSE)</f>
        <v>#N/A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 t="s">
        <v>472</v>
      </c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>
        <f>COUNTIF(Tableau1[[#This Row],[01/01/2020]:[31/12/2020]],NI$3)</f>
        <v>0</v>
      </c>
      <c r="NJ11" s="15">
        <f>COUNTIF(Tableau1[[#This Row],[01/01/2020]:[31/12/2020]],NJ$3)</f>
        <v>0</v>
      </c>
      <c r="NK11" s="15">
        <f>COUNTIF(Tableau1[[#This Row],[01/01/2020]:[31/12/2020]],NK$3)</f>
        <v>1</v>
      </c>
      <c r="NL11" s="15">
        <f>COUNTIF(Tableau1[[#This Row],[01/01/2020]:[31/12/2020]],NL$3)</f>
        <v>0</v>
      </c>
      <c r="NM11" s="15">
        <f>COUNTIF(Tableau1[[#This Row],[01/01/2020]:[31/12/2020]],NM$3)</f>
        <v>0</v>
      </c>
      <c r="NN11" s="15">
        <f>COUNTIF(Tableau1[[#This Row],[01/01/2020]:[31/12/2020]],NN$3)</f>
        <v>0</v>
      </c>
      <c r="NO11" s="23">
        <f>COUNTIF(Tableau1[[#This Row],[01/01/2020]:[31/12/2020]],NO$3)</f>
        <v>0</v>
      </c>
    </row>
    <row r="12" spans="1:379" x14ac:dyDescent="0.25">
      <c r="A12" s="22" t="s">
        <v>476</v>
      </c>
      <c r="B12" s="15"/>
      <c r="C12" s="15"/>
      <c r="D12" s="15"/>
      <c r="E12" s="15" t="e">
        <f>VLOOKUP(Tableau1[[#This Row],[centre]],Feuil3!$A$2:$C$46,2,FALSE)</f>
        <v>#N/A</v>
      </c>
      <c r="F12" s="15" t="e">
        <f>VLOOKUP(Tableau1[[#This Row],[centre]],Feuil3!$A$2:$C$46,3,FALSE)</f>
        <v>#N/A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 t="s">
        <v>471</v>
      </c>
      <c r="MR12" s="15" t="s">
        <v>472</v>
      </c>
      <c r="MS12" s="15" t="s">
        <v>471</v>
      </c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>
        <f>COUNTIF(Tableau1[[#This Row],[01/01/2020]:[31/12/2020]],NI$3)</f>
        <v>0</v>
      </c>
      <c r="NJ12" s="15">
        <f>COUNTIF(Tableau1[[#This Row],[01/01/2020]:[31/12/2020]],NJ$3)</f>
        <v>2</v>
      </c>
      <c r="NK12" s="15">
        <f>COUNTIF(Tableau1[[#This Row],[01/01/2020]:[31/12/2020]],NK$3)</f>
        <v>1</v>
      </c>
      <c r="NL12" s="15">
        <f>COUNTIF(Tableau1[[#This Row],[01/01/2020]:[31/12/2020]],NL$3)</f>
        <v>0</v>
      </c>
      <c r="NM12" s="15">
        <f>COUNTIF(Tableau1[[#This Row],[01/01/2020]:[31/12/2020]],NM$3)</f>
        <v>0</v>
      </c>
      <c r="NN12" s="15">
        <f>COUNTIF(Tableau1[[#This Row],[01/01/2020]:[31/12/2020]],NN$3)</f>
        <v>0</v>
      </c>
      <c r="NO12" s="23">
        <f>COUNTIF(Tableau1[[#This Row],[01/01/2020]:[31/12/2020]],NO$3)</f>
        <v>0</v>
      </c>
    </row>
    <row r="13" spans="1:379" x14ac:dyDescent="0.25">
      <c r="A13" s="22" t="s">
        <v>473</v>
      </c>
      <c r="B13" s="15"/>
      <c r="C13" s="15"/>
      <c r="D13" s="15"/>
      <c r="E13" s="15" t="e">
        <f>VLOOKUP(Tableau1[[#This Row],[centre]],Feuil3!$A$2:$C$46,2,FALSE)</f>
        <v>#N/A</v>
      </c>
      <c r="F13" s="15" t="e">
        <f>VLOOKUP(Tableau1[[#This Row],[centre]],Feuil3!$A$2:$C$46,3,FALSE)</f>
        <v>#N/A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 t="s">
        <v>469</v>
      </c>
      <c r="MR13" s="15" t="s">
        <v>472</v>
      </c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>
        <f>COUNTIF(Tableau1[[#This Row],[01/01/2020]:[31/12/2020]],NI$3)</f>
        <v>1</v>
      </c>
      <c r="NJ13" s="15">
        <f>COUNTIF(Tableau1[[#This Row],[01/01/2020]:[31/12/2020]],NJ$3)</f>
        <v>0</v>
      </c>
      <c r="NK13" s="15">
        <f>COUNTIF(Tableau1[[#This Row],[01/01/2020]:[31/12/2020]],NK$3)</f>
        <v>1</v>
      </c>
      <c r="NL13" s="15">
        <f>COUNTIF(Tableau1[[#This Row],[01/01/2020]:[31/12/2020]],NL$3)</f>
        <v>0</v>
      </c>
      <c r="NM13" s="15">
        <f>COUNTIF(Tableau1[[#This Row],[01/01/2020]:[31/12/2020]],NM$3)</f>
        <v>0</v>
      </c>
      <c r="NN13" s="15">
        <f>COUNTIF(Tableau1[[#This Row],[01/01/2020]:[31/12/2020]],NN$3)</f>
        <v>0</v>
      </c>
      <c r="NO13" s="23">
        <f>COUNTIF(Tableau1[[#This Row],[01/01/2020]:[31/12/2020]],NO$3)</f>
        <v>0</v>
      </c>
    </row>
    <row r="14" spans="1:379" x14ac:dyDescent="0.25">
      <c r="A14" s="22" t="s">
        <v>474</v>
      </c>
      <c r="B14" s="15"/>
      <c r="C14" s="15"/>
      <c r="D14" s="15"/>
      <c r="E14" s="15" t="e">
        <f>VLOOKUP(Tableau1[[#This Row],[centre]],Feuil3!$A$2:$C$46,2,FALSE)</f>
        <v>#N/A</v>
      </c>
      <c r="F14" s="15" t="e">
        <f>VLOOKUP(Tableau1[[#This Row],[centre]],Feuil3!$A$2:$C$46,3,FALSE)</f>
        <v>#N/A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 t="s">
        <v>469</v>
      </c>
      <c r="MR14" s="15"/>
      <c r="MS14" s="15" t="s">
        <v>471</v>
      </c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>
        <f>COUNTIF(Tableau1[[#This Row],[01/01/2020]:[31/12/2020]],NI$3)</f>
        <v>1</v>
      </c>
      <c r="NJ14" s="15">
        <f>COUNTIF(Tableau1[[#This Row],[01/01/2020]:[31/12/2020]],NJ$3)</f>
        <v>1</v>
      </c>
      <c r="NK14" s="15">
        <f>COUNTIF(Tableau1[[#This Row],[01/01/2020]:[31/12/2020]],NK$3)</f>
        <v>0</v>
      </c>
      <c r="NL14" s="15">
        <f>COUNTIF(Tableau1[[#This Row],[01/01/2020]:[31/12/2020]],NL$3)</f>
        <v>0</v>
      </c>
      <c r="NM14" s="15">
        <f>COUNTIF(Tableau1[[#This Row],[01/01/2020]:[31/12/2020]],NM$3)</f>
        <v>0</v>
      </c>
      <c r="NN14" s="15">
        <f>COUNTIF(Tableau1[[#This Row],[01/01/2020]:[31/12/2020]],NN$3)</f>
        <v>0</v>
      </c>
      <c r="NO14" s="23">
        <f>COUNTIF(Tableau1[[#This Row],[01/01/2020]:[31/12/2020]],NO$3)</f>
        <v>0</v>
      </c>
    </row>
    <row r="15" spans="1:379" x14ac:dyDescent="0.25">
      <c r="A15" s="22" t="s">
        <v>475</v>
      </c>
      <c r="B15" s="15"/>
      <c r="C15" s="15"/>
      <c r="D15" s="15"/>
      <c r="E15" s="15" t="e">
        <f>VLOOKUP(Tableau1[[#This Row],[centre]],Feuil3!$A$2:$C$46,2,FALSE)</f>
        <v>#N/A</v>
      </c>
      <c r="F15" s="15" t="e">
        <f>VLOOKUP(Tableau1[[#This Row],[centre]],Feuil3!$A$2:$C$46,3,FALSE)</f>
        <v>#N/A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 t="s">
        <v>469</v>
      </c>
      <c r="MR15" s="15"/>
      <c r="MS15" s="15" t="s">
        <v>471</v>
      </c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>
        <f>COUNTIF(Tableau1[[#This Row],[01/01/2020]:[31/12/2020]],NI$3)</f>
        <v>1</v>
      </c>
      <c r="NJ15" s="15">
        <f>COUNTIF(Tableau1[[#This Row],[01/01/2020]:[31/12/2020]],NJ$3)</f>
        <v>1</v>
      </c>
      <c r="NK15" s="15">
        <f>COUNTIF(Tableau1[[#This Row],[01/01/2020]:[31/12/2020]],NK$3)</f>
        <v>0</v>
      </c>
      <c r="NL15" s="15">
        <f>COUNTIF(Tableau1[[#This Row],[01/01/2020]:[31/12/2020]],NL$3)</f>
        <v>0</v>
      </c>
      <c r="NM15" s="15">
        <f>COUNTIF(Tableau1[[#This Row],[01/01/2020]:[31/12/2020]],NM$3)</f>
        <v>0</v>
      </c>
      <c r="NN15" s="15">
        <f>COUNTIF(Tableau1[[#This Row],[01/01/2020]:[31/12/2020]],NN$3)</f>
        <v>0</v>
      </c>
      <c r="NO15" s="23">
        <f>COUNTIF(Tableau1[[#This Row],[01/01/2020]:[31/12/2020]],NO$3)</f>
        <v>0</v>
      </c>
    </row>
    <row r="16" spans="1:379" x14ac:dyDescent="0.25">
      <c r="A16" s="22" t="s">
        <v>476</v>
      </c>
      <c r="B16" s="15"/>
      <c r="C16" s="15"/>
      <c r="D16" s="15"/>
      <c r="E16" s="15" t="e">
        <f>VLOOKUP(Tableau1[[#This Row],[centre]],Feuil3!$A$2:$C$46,2,FALSE)</f>
        <v>#N/A</v>
      </c>
      <c r="F16" s="15" t="e">
        <f>VLOOKUP(Tableau1[[#This Row],[centre]],Feuil3!$A$2:$C$46,3,FALSE)</f>
        <v>#N/A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 t="s">
        <v>469</v>
      </c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>
        <f>COUNTIF(Tableau1[[#This Row],[01/01/2020]:[31/12/2020]],NI$3)</f>
        <v>1</v>
      </c>
      <c r="NJ16" s="15">
        <f>COUNTIF(Tableau1[[#This Row],[01/01/2020]:[31/12/2020]],NJ$3)</f>
        <v>0</v>
      </c>
      <c r="NK16" s="15">
        <f>COUNTIF(Tableau1[[#This Row],[01/01/2020]:[31/12/2020]],NK$3)</f>
        <v>0</v>
      </c>
      <c r="NL16" s="15">
        <f>COUNTIF(Tableau1[[#This Row],[01/01/2020]:[31/12/2020]],NL$3)</f>
        <v>0</v>
      </c>
      <c r="NM16" s="15">
        <f>COUNTIF(Tableau1[[#This Row],[01/01/2020]:[31/12/2020]],NM$3)</f>
        <v>0</v>
      </c>
      <c r="NN16" s="15">
        <f>COUNTIF(Tableau1[[#This Row],[01/01/2020]:[31/12/2020]],NN$3)</f>
        <v>0</v>
      </c>
      <c r="NO16" s="23">
        <f>COUNTIF(Tableau1[[#This Row],[01/01/2020]:[31/12/2020]],NO$3)</f>
        <v>0</v>
      </c>
    </row>
    <row r="17" spans="1:379" x14ac:dyDescent="0.25">
      <c r="A17" s="22" t="s">
        <v>473</v>
      </c>
      <c r="B17" s="15"/>
      <c r="C17" s="15"/>
      <c r="D17" s="15"/>
      <c r="E17" s="15" t="e">
        <f>VLOOKUP(Tableau1[[#This Row],[centre]],Feuil3!$A$2:$C$46,2,FALSE)</f>
        <v>#N/A</v>
      </c>
      <c r="F17" s="15" t="e">
        <f>VLOOKUP(Tableau1[[#This Row],[centre]],Feuil3!$A$2:$C$46,3,FALSE)</f>
        <v>#N/A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>
        <f>COUNTIF(Tableau1[[#This Row],[01/01/2020]:[31/12/2020]],NI$3)</f>
        <v>0</v>
      </c>
      <c r="NJ17" s="15">
        <f>COUNTIF(Tableau1[[#This Row],[01/01/2020]:[31/12/2020]],NJ$3)</f>
        <v>0</v>
      </c>
      <c r="NK17" s="15">
        <f>COUNTIF(Tableau1[[#This Row],[01/01/2020]:[31/12/2020]],NK$3)</f>
        <v>0</v>
      </c>
      <c r="NL17" s="15">
        <f>COUNTIF(Tableau1[[#This Row],[01/01/2020]:[31/12/2020]],NL$3)</f>
        <v>0</v>
      </c>
      <c r="NM17" s="15">
        <f>COUNTIF(Tableau1[[#This Row],[01/01/2020]:[31/12/2020]],NM$3)</f>
        <v>0</v>
      </c>
      <c r="NN17" s="15">
        <f>COUNTIF(Tableau1[[#This Row],[01/01/2020]:[31/12/2020]],NN$3)</f>
        <v>0</v>
      </c>
      <c r="NO17" s="23">
        <f>COUNTIF(Tableau1[[#This Row],[01/01/2020]:[31/12/2020]],NO$3)</f>
        <v>0</v>
      </c>
    </row>
    <row r="18" spans="1:379" x14ac:dyDescent="0.25">
      <c r="A18" s="22" t="s">
        <v>474</v>
      </c>
      <c r="B18" s="15"/>
      <c r="C18" s="15"/>
      <c r="D18" s="15"/>
      <c r="E18" s="15" t="e">
        <f>VLOOKUP(Tableau1[[#This Row],[centre]],Feuil3!$A$2:$C$46,2,FALSE)</f>
        <v>#N/A</v>
      </c>
      <c r="F18" s="15" t="e">
        <f>VLOOKUP(Tableau1[[#This Row],[centre]],Feuil3!$A$2:$C$46,3,FALSE)</f>
        <v>#N/A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15"/>
      <c r="LC18" s="15"/>
      <c r="LD18" s="15"/>
      <c r="LE18" s="15"/>
      <c r="LF18" s="15"/>
      <c r="LG18" s="15"/>
      <c r="LH18" s="15"/>
      <c r="LI18" s="15"/>
      <c r="LJ18" s="15"/>
      <c r="LK18" s="15"/>
      <c r="LL18" s="15"/>
      <c r="LM18" s="15"/>
      <c r="LN18" s="15"/>
      <c r="LO18" s="15"/>
      <c r="LP18" s="15"/>
      <c r="LQ18" s="15"/>
      <c r="LR18" s="15"/>
      <c r="LS18" s="15"/>
      <c r="LT18" s="15"/>
      <c r="LU18" s="15"/>
      <c r="LV18" s="15"/>
      <c r="LW18" s="15"/>
      <c r="LX18" s="15"/>
      <c r="LY18" s="15"/>
      <c r="LZ18" s="15"/>
      <c r="MA18" s="15"/>
      <c r="MB18" s="15"/>
      <c r="MC18" s="15"/>
      <c r="MD18" s="15"/>
      <c r="ME18" s="15"/>
      <c r="MF18" s="15"/>
      <c r="MG18" s="15"/>
      <c r="MH18" s="15"/>
      <c r="MI18" s="15"/>
      <c r="MJ18" s="15"/>
      <c r="MK18" s="15"/>
      <c r="ML18" s="15"/>
      <c r="MM18" s="15"/>
      <c r="MN18" s="15"/>
      <c r="MO18" s="15"/>
      <c r="MP18" s="15"/>
      <c r="MQ18" s="15"/>
      <c r="MR18" s="15"/>
      <c r="MS18" s="15"/>
      <c r="MT18" s="15"/>
      <c r="MU18" s="15"/>
      <c r="MV18" s="15"/>
      <c r="MW18" s="15"/>
      <c r="MX18" s="15"/>
      <c r="MY18" s="15"/>
      <c r="MZ18" s="15"/>
      <c r="NA18" s="15"/>
      <c r="NB18" s="15"/>
      <c r="NC18" s="15"/>
      <c r="ND18" s="15"/>
      <c r="NE18" s="15"/>
      <c r="NF18" s="15"/>
      <c r="NG18" s="15"/>
      <c r="NH18" s="15"/>
      <c r="NI18" s="15">
        <f>COUNTIF(Tableau1[[#This Row],[01/01/2020]:[31/12/2020]],NI$3)</f>
        <v>0</v>
      </c>
      <c r="NJ18" s="15">
        <f>COUNTIF(Tableau1[[#This Row],[01/01/2020]:[31/12/2020]],NJ$3)</f>
        <v>0</v>
      </c>
      <c r="NK18" s="15">
        <f>COUNTIF(Tableau1[[#This Row],[01/01/2020]:[31/12/2020]],NK$3)</f>
        <v>0</v>
      </c>
      <c r="NL18" s="15">
        <f>COUNTIF(Tableau1[[#This Row],[01/01/2020]:[31/12/2020]],NL$3)</f>
        <v>0</v>
      </c>
      <c r="NM18" s="15">
        <f>COUNTIF(Tableau1[[#This Row],[01/01/2020]:[31/12/2020]],NM$3)</f>
        <v>0</v>
      </c>
      <c r="NN18" s="15">
        <f>COUNTIF(Tableau1[[#This Row],[01/01/2020]:[31/12/2020]],NN$3)</f>
        <v>0</v>
      </c>
      <c r="NO18" s="23">
        <f>COUNTIF(Tableau1[[#This Row],[01/01/2020]:[31/12/2020]],NO$3)</f>
        <v>0</v>
      </c>
    </row>
    <row r="19" spans="1:379" x14ac:dyDescent="0.25">
      <c r="A19" s="22" t="s">
        <v>475</v>
      </c>
      <c r="B19" s="15"/>
      <c r="C19" s="15"/>
      <c r="D19" s="15"/>
      <c r="E19" s="15" t="e">
        <f>VLOOKUP(Tableau1[[#This Row],[centre]],Feuil3!$A$2:$C$46,2,FALSE)</f>
        <v>#N/A</v>
      </c>
      <c r="F19" s="15" t="e">
        <f>VLOOKUP(Tableau1[[#This Row],[centre]],Feuil3!$A$2:$C$46,3,FALSE)</f>
        <v>#N/A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>
        <f>COUNTIF(Tableau1[[#This Row],[01/01/2020]:[31/12/2020]],NI$3)</f>
        <v>0</v>
      </c>
      <c r="NJ19" s="15">
        <f>COUNTIF(Tableau1[[#This Row],[01/01/2020]:[31/12/2020]],NJ$3)</f>
        <v>0</v>
      </c>
      <c r="NK19" s="15">
        <f>COUNTIF(Tableau1[[#This Row],[01/01/2020]:[31/12/2020]],NK$3)</f>
        <v>0</v>
      </c>
      <c r="NL19" s="15">
        <f>COUNTIF(Tableau1[[#This Row],[01/01/2020]:[31/12/2020]],NL$3)</f>
        <v>0</v>
      </c>
      <c r="NM19" s="15">
        <f>COUNTIF(Tableau1[[#This Row],[01/01/2020]:[31/12/2020]],NM$3)</f>
        <v>0</v>
      </c>
      <c r="NN19" s="15">
        <f>COUNTIF(Tableau1[[#This Row],[01/01/2020]:[31/12/2020]],NN$3)</f>
        <v>0</v>
      </c>
      <c r="NO19" s="23">
        <f>COUNTIF(Tableau1[[#This Row],[01/01/2020]:[31/12/2020]],NO$3)</f>
        <v>0</v>
      </c>
    </row>
    <row r="20" spans="1:379" x14ac:dyDescent="0.25">
      <c r="A20" s="22" t="s">
        <v>476</v>
      </c>
      <c r="B20" s="15"/>
      <c r="C20" s="15"/>
      <c r="D20" s="15"/>
      <c r="E20" s="15" t="e">
        <f>VLOOKUP(Tableau1[[#This Row],[centre]],Feuil3!$A$2:$C$46,2,FALSE)</f>
        <v>#N/A</v>
      </c>
      <c r="F20" s="15" t="e">
        <f>VLOOKUP(Tableau1[[#This Row],[centre]],Feuil3!$A$2:$C$46,3,FALSE)</f>
        <v>#N/A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 t="s">
        <v>450</v>
      </c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>
        <f>COUNTIF(Tableau1[[#This Row],[01/01/2020]:[31/12/2020]],NI$3)</f>
        <v>0</v>
      </c>
      <c r="NJ20" s="15">
        <f>COUNTIF(Tableau1[[#This Row],[01/01/2020]:[31/12/2020]],NJ$3)</f>
        <v>0</v>
      </c>
      <c r="NK20" s="15">
        <f>COUNTIF(Tableau1[[#This Row],[01/01/2020]:[31/12/2020]],NK$3)</f>
        <v>0</v>
      </c>
      <c r="NL20" s="15">
        <f>COUNTIF(Tableau1[[#This Row],[01/01/2020]:[31/12/2020]],NL$3)</f>
        <v>0</v>
      </c>
      <c r="NM20" s="15">
        <f>COUNTIF(Tableau1[[#This Row],[01/01/2020]:[31/12/2020]],NM$3)</f>
        <v>1</v>
      </c>
      <c r="NN20" s="15">
        <f>COUNTIF(Tableau1[[#This Row],[01/01/2020]:[31/12/2020]],NN$3)</f>
        <v>0</v>
      </c>
      <c r="NO20" s="23">
        <f>COUNTIF(Tableau1[[#This Row],[01/01/2020]:[31/12/2020]],NO$3)</f>
        <v>0</v>
      </c>
    </row>
    <row r="21" spans="1:379" x14ac:dyDescent="0.25">
      <c r="A21" s="22" t="s">
        <v>473</v>
      </c>
      <c r="B21" s="15"/>
      <c r="C21" s="15"/>
      <c r="D21" s="15"/>
      <c r="E21" s="15" t="e">
        <f>VLOOKUP(Tableau1[[#This Row],[centre]],Feuil3!$A$2:$C$46,2,FALSE)</f>
        <v>#N/A</v>
      </c>
      <c r="F21" s="15" t="e">
        <f>VLOOKUP(Tableau1[[#This Row],[centre]],Feuil3!$A$2:$C$46,3,FALSE)</f>
        <v>#N/A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>
        <f>COUNTIF(Tableau1[[#This Row],[01/01/2020]:[31/12/2020]],NI$3)</f>
        <v>0</v>
      </c>
      <c r="NJ21" s="15">
        <f>COUNTIF(Tableau1[[#This Row],[01/01/2020]:[31/12/2020]],NJ$3)</f>
        <v>0</v>
      </c>
      <c r="NK21" s="15">
        <f>COUNTIF(Tableau1[[#This Row],[01/01/2020]:[31/12/2020]],NK$3)</f>
        <v>0</v>
      </c>
      <c r="NL21" s="15">
        <f>COUNTIF(Tableau1[[#This Row],[01/01/2020]:[31/12/2020]],NL$3)</f>
        <v>0</v>
      </c>
      <c r="NM21" s="15">
        <f>COUNTIF(Tableau1[[#This Row],[01/01/2020]:[31/12/2020]],NM$3)</f>
        <v>0</v>
      </c>
      <c r="NN21" s="15">
        <f>COUNTIF(Tableau1[[#This Row],[01/01/2020]:[31/12/2020]],NN$3)</f>
        <v>0</v>
      </c>
      <c r="NO21" s="23">
        <f>COUNTIF(Tableau1[[#This Row],[01/01/2020]:[31/12/2020]],NO$3)</f>
        <v>0</v>
      </c>
    </row>
    <row r="22" spans="1:379" x14ac:dyDescent="0.25">
      <c r="A22" s="22" t="s">
        <v>474</v>
      </c>
      <c r="B22" s="15"/>
      <c r="C22" s="15"/>
      <c r="D22" s="15"/>
      <c r="E22" s="15" t="e">
        <f>VLOOKUP(Tableau1[[#This Row],[centre]],Feuil3!$A$2:$C$46,2,FALSE)</f>
        <v>#N/A</v>
      </c>
      <c r="F22" s="15" t="e">
        <f>VLOOKUP(Tableau1[[#This Row],[centre]],Feuil3!$A$2:$C$46,3,FALSE)</f>
        <v>#N/A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>
        <f>COUNTIF(Tableau1[[#This Row],[01/01/2020]:[31/12/2020]],NI$3)</f>
        <v>0</v>
      </c>
      <c r="NJ22" s="15">
        <f>COUNTIF(Tableau1[[#This Row],[01/01/2020]:[31/12/2020]],NJ$3)</f>
        <v>0</v>
      </c>
      <c r="NK22" s="15">
        <f>COUNTIF(Tableau1[[#This Row],[01/01/2020]:[31/12/2020]],NK$3)</f>
        <v>0</v>
      </c>
      <c r="NL22" s="15">
        <f>COUNTIF(Tableau1[[#This Row],[01/01/2020]:[31/12/2020]],NL$3)</f>
        <v>0</v>
      </c>
      <c r="NM22" s="15">
        <f>COUNTIF(Tableau1[[#This Row],[01/01/2020]:[31/12/2020]],NM$3)</f>
        <v>0</v>
      </c>
      <c r="NN22" s="15">
        <f>COUNTIF(Tableau1[[#This Row],[01/01/2020]:[31/12/2020]],NN$3)</f>
        <v>0</v>
      </c>
      <c r="NO22" s="23">
        <f>COUNTIF(Tableau1[[#This Row],[01/01/2020]:[31/12/2020]],NO$3)</f>
        <v>0</v>
      </c>
    </row>
    <row r="23" spans="1:379" x14ac:dyDescent="0.25">
      <c r="A23" s="22" t="s">
        <v>475</v>
      </c>
      <c r="B23" s="15"/>
      <c r="C23" s="15"/>
      <c r="D23" s="15"/>
      <c r="E23" s="15" t="e">
        <f>VLOOKUP(Tableau1[[#This Row],[centre]],Feuil3!$A$2:$C$46,2,FALSE)</f>
        <v>#N/A</v>
      </c>
      <c r="F23" s="15" t="e">
        <f>VLOOKUP(Tableau1[[#This Row],[centre]],Feuil3!$A$2:$C$46,3,FALSE)</f>
        <v>#N/A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>
        <f>COUNTIF(Tableau1[[#This Row],[01/01/2020]:[31/12/2020]],NI$3)</f>
        <v>0</v>
      </c>
      <c r="NJ23" s="15">
        <f>COUNTIF(Tableau1[[#This Row],[01/01/2020]:[31/12/2020]],NJ$3)</f>
        <v>0</v>
      </c>
      <c r="NK23" s="15">
        <f>COUNTIF(Tableau1[[#This Row],[01/01/2020]:[31/12/2020]],NK$3)</f>
        <v>0</v>
      </c>
      <c r="NL23" s="15">
        <f>COUNTIF(Tableau1[[#This Row],[01/01/2020]:[31/12/2020]],NL$3)</f>
        <v>0</v>
      </c>
      <c r="NM23" s="15">
        <f>COUNTIF(Tableau1[[#This Row],[01/01/2020]:[31/12/2020]],NM$3)</f>
        <v>0</v>
      </c>
      <c r="NN23" s="15">
        <f>COUNTIF(Tableau1[[#This Row],[01/01/2020]:[31/12/2020]],NN$3)</f>
        <v>0</v>
      </c>
      <c r="NO23" s="23">
        <f>COUNTIF(Tableau1[[#This Row],[01/01/2020]:[31/12/2020]],NO$3)</f>
        <v>0</v>
      </c>
    </row>
    <row r="24" spans="1:379" x14ac:dyDescent="0.25">
      <c r="A24" s="22" t="s">
        <v>476</v>
      </c>
      <c r="B24" s="15"/>
      <c r="C24" s="15"/>
      <c r="D24" s="15"/>
      <c r="E24" s="15" t="e">
        <f>VLOOKUP(Tableau1[[#This Row],[centre]],Feuil3!$A$2:$C$46,2,FALSE)</f>
        <v>#N/A</v>
      </c>
      <c r="F24" s="15" t="e">
        <f>VLOOKUP(Tableau1[[#This Row],[centre]],Feuil3!$A$2:$C$46,3,FALSE)</f>
        <v>#N/A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 t="s">
        <v>448</v>
      </c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>
        <f>COUNTIF(Tableau1[[#This Row],[01/01/2020]:[31/12/2020]],NI$3)</f>
        <v>0</v>
      </c>
      <c r="NJ24" s="15">
        <f>COUNTIF(Tableau1[[#This Row],[01/01/2020]:[31/12/2020]],NJ$3)</f>
        <v>0</v>
      </c>
      <c r="NK24" s="15">
        <f>COUNTIF(Tableau1[[#This Row],[01/01/2020]:[31/12/2020]],NK$3)</f>
        <v>0</v>
      </c>
      <c r="NL24" s="15">
        <f>COUNTIF(Tableau1[[#This Row],[01/01/2020]:[31/12/2020]],NL$3)</f>
        <v>1</v>
      </c>
      <c r="NM24" s="15">
        <f>COUNTIF(Tableau1[[#This Row],[01/01/2020]:[31/12/2020]],NM$3)</f>
        <v>0</v>
      </c>
      <c r="NN24" s="15">
        <f>COUNTIF(Tableau1[[#This Row],[01/01/2020]:[31/12/2020]],NN$3)</f>
        <v>0</v>
      </c>
      <c r="NO24" s="23">
        <f>COUNTIF(Tableau1[[#This Row],[01/01/2020]:[31/12/2020]],NO$3)</f>
        <v>0</v>
      </c>
    </row>
    <row r="25" spans="1:379" x14ac:dyDescent="0.25">
      <c r="A25" s="22" t="s">
        <v>473</v>
      </c>
      <c r="B25" s="15"/>
      <c r="C25" s="15"/>
      <c r="D25" s="15"/>
      <c r="E25" s="15" t="e">
        <f>VLOOKUP(Tableau1[[#This Row],[centre]],Feuil3!$A$2:$C$46,2,FALSE)</f>
        <v>#N/A</v>
      </c>
      <c r="F25" s="15" t="e">
        <f>VLOOKUP(Tableau1[[#This Row],[centre]],Feuil3!$A$2:$C$46,3,FALSE)</f>
        <v>#N/A</v>
      </c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5"/>
      <c r="NB25" s="15"/>
      <c r="NC25" s="15"/>
      <c r="ND25" s="15"/>
      <c r="NE25" s="15"/>
      <c r="NF25" s="15"/>
      <c r="NG25" s="15"/>
      <c r="NH25" s="15"/>
      <c r="NI25" s="15">
        <f>COUNTIF(Tableau1[[#This Row],[01/01/2020]:[31/12/2020]],NI$3)</f>
        <v>0</v>
      </c>
      <c r="NJ25" s="15">
        <f>COUNTIF(Tableau1[[#This Row],[01/01/2020]:[31/12/2020]],NJ$3)</f>
        <v>0</v>
      </c>
      <c r="NK25" s="15">
        <f>COUNTIF(Tableau1[[#This Row],[01/01/2020]:[31/12/2020]],NK$3)</f>
        <v>0</v>
      </c>
      <c r="NL25" s="15">
        <f>COUNTIF(Tableau1[[#This Row],[01/01/2020]:[31/12/2020]],NL$3)</f>
        <v>0</v>
      </c>
      <c r="NM25" s="15">
        <f>COUNTIF(Tableau1[[#This Row],[01/01/2020]:[31/12/2020]],NM$3)</f>
        <v>0</v>
      </c>
      <c r="NN25" s="15">
        <f>COUNTIF(Tableau1[[#This Row],[01/01/2020]:[31/12/2020]],NN$3)</f>
        <v>0</v>
      </c>
      <c r="NO25" s="23">
        <f>COUNTIF(Tableau1[[#This Row],[01/01/2020]:[31/12/2020]],NO$3)</f>
        <v>0</v>
      </c>
    </row>
    <row r="26" spans="1:379" x14ac:dyDescent="0.25">
      <c r="A26" s="22" t="s">
        <v>474</v>
      </c>
      <c r="B26" s="15"/>
      <c r="C26" s="15"/>
      <c r="D26" s="15"/>
      <c r="E26" s="15" t="e">
        <f>VLOOKUP(Tableau1[[#This Row],[centre]],Feuil3!$A$2:$C$46,2,FALSE)</f>
        <v>#N/A</v>
      </c>
      <c r="F26" s="15" t="e">
        <f>VLOOKUP(Tableau1[[#This Row],[centre]],Feuil3!$A$2:$C$46,3,FALSE)</f>
        <v>#N/A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  <c r="IY26" s="15"/>
      <c r="IZ26" s="15"/>
      <c r="JA26" s="15"/>
      <c r="JB26" s="15"/>
      <c r="JC26" s="15"/>
      <c r="JD26" s="15"/>
      <c r="JE26" s="15"/>
      <c r="JF26" s="15"/>
      <c r="JG26" s="15"/>
      <c r="JH26" s="15"/>
      <c r="JI26" s="15"/>
      <c r="JJ26" s="15"/>
      <c r="JK26" s="15"/>
      <c r="JL26" s="15"/>
      <c r="JM26" s="15"/>
      <c r="JN26" s="15"/>
      <c r="JO26" s="15"/>
      <c r="JP26" s="15"/>
      <c r="JQ26" s="15"/>
      <c r="JR26" s="15"/>
      <c r="JS26" s="15"/>
      <c r="JT26" s="15"/>
      <c r="JU26" s="15"/>
      <c r="JV26" s="15"/>
      <c r="JW26" s="15"/>
      <c r="JX26" s="15"/>
      <c r="JY26" s="15"/>
      <c r="JZ26" s="15"/>
      <c r="KA26" s="15"/>
      <c r="KB26" s="15"/>
      <c r="KC26" s="15"/>
      <c r="KD26" s="15"/>
      <c r="KE26" s="15"/>
      <c r="KF26" s="15"/>
      <c r="KG26" s="15"/>
      <c r="KH26" s="15"/>
      <c r="KI26" s="15"/>
      <c r="KJ26" s="15"/>
      <c r="KK26" s="15"/>
      <c r="KL26" s="15"/>
      <c r="KM26" s="15"/>
      <c r="KN26" s="15"/>
      <c r="KO26" s="15"/>
      <c r="KP26" s="15"/>
      <c r="KQ26" s="15"/>
      <c r="KR26" s="15"/>
      <c r="KS26" s="15"/>
      <c r="KT26" s="15"/>
      <c r="KU26" s="15"/>
      <c r="KV26" s="15"/>
      <c r="KW26" s="15"/>
      <c r="KX26" s="15"/>
      <c r="KY26" s="15"/>
      <c r="KZ26" s="15"/>
      <c r="LA26" s="15"/>
      <c r="LB26" s="15"/>
      <c r="LC26" s="15"/>
      <c r="LD26" s="15"/>
      <c r="LE26" s="15"/>
      <c r="LF26" s="15"/>
      <c r="LG26" s="15"/>
      <c r="LH26" s="15"/>
      <c r="LI26" s="15"/>
      <c r="LJ26" s="15"/>
      <c r="LK26" s="15"/>
      <c r="LL26" s="15"/>
      <c r="LM26" s="15"/>
      <c r="LN26" s="15"/>
      <c r="LO26" s="15"/>
      <c r="LP26" s="15"/>
      <c r="LQ26" s="15"/>
      <c r="LR26" s="15"/>
      <c r="LS26" s="15"/>
      <c r="LT26" s="15"/>
      <c r="LU26" s="15"/>
      <c r="LV26" s="15"/>
      <c r="LW26" s="15"/>
      <c r="LX26" s="15"/>
      <c r="LY26" s="15"/>
      <c r="LZ26" s="15"/>
      <c r="MA26" s="15"/>
      <c r="MB26" s="15"/>
      <c r="MC26" s="15"/>
      <c r="MD26" s="15"/>
      <c r="ME26" s="15"/>
      <c r="MF26" s="15"/>
      <c r="MG26" s="15"/>
      <c r="MH26" s="15"/>
      <c r="MI26" s="15"/>
      <c r="MJ26" s="15"/>
      <c r="MK26" s="15"/>
      <c r="ML26" s="15"/>
      <c r="MM26" s="15"/>
      <c r="MN26" s="15"/>
      <c r="MO26" s="15"/>
      <c r="MP26" s="15"/>
      <c r="MQ26" s="15"/>
      <c r="MR26" s="15"/>
      <c r="MS26" s="15"/>
      <c r="MT26" s="15"/>
      <c r="MU26" s="15"/>
      <c r="MV26" s="15"/>
      <c r="MW26" s="15"/>
      <c r="MX26" s="15"/>
      <c r="MY26" s="15"/>
      <c r="MZ26" s="15"/>
      <c r="NA26" s="15"/>
      <c r="NB26" s="15"/>
      <c r="NC26" s="15"/>
      <c r="ND26" s="15"/>
      <c r="NE26" s="15"/>
      <c r="NF26" s="15"/>
      <c r="NG26" s="15"/>
      <c r="NH26" s="15"/>
      <c r="NI26" s="15">
        <f>COUNTIF(Tableau1[[#This Row],[01/01/2020]:[31/12/2020]],NI$3)</f>
        <v>0</v>
      </c>
      <c r="NJ26" s="15">
        <f>COUNTIF(Tableau1[[#This Row],[01/01/2020]:[31/12/2020]],NJ$3)</f>
        <v>0</v>
      </c>
      <c r="NK26" s="15">
        <f>COUNTIF(Tableau1[[#This Row],[01/01/2020]:[31/12/2020]],NK$3)</f>
        <v>0</v>
      </c>
      <c r="NL26" s="15">
        <f>COUNTIF(Tableau1[[#This Row],[01/01/2020]:[31/12/2020]],NL$3)</f>
        <v>0</v>
      </c>
      <c r="NM26" s="15">
        <f>COUNTIF(Tableau1[[#This Row],[01/01/2020]:[31/12/2020]],NM$3)</f>
        <v>0</v>
      </c>
      <c r="NN26" s="15">
        <f>COUNTIF(Tableau1[[#This Row],[01/01/2020]:[31/12/2020]],NN$3)</f>
        <v>0</v>
      </c>
      <c r="NO26" s="23">
        <f>COUNTIF(Tableau1[[#This Row],[01/01/2020]:[31/12/2020]],NO$3)</f>
        <v>0</v>
      </c>
    </row>
    <row r="27" spans="1:379" x14ac:dyDescent="0.25">
      <c r="A27" s="22" t="s">
        <v>475</v>
      </c>
      <c r="B27" s="15"/>
      <c r="C27" s="15"/>
      <c r="D27" s="15"/>
      <c r="E27" s="15" t="e">
        <f>VLOOKUP(Tableau1[[#This Row],[centre]],Feuil3!$A$2:$C$46,2,FALSE)</f>
        <v>#N/A</v>
      </c>
      <c r="F27" s="15" t="e">
        <f>VLOOKUP(Tableau1[[#This Row],[centre]],Feuil3!$A$2:$C$46,3,FALSE)</f>
        <v>#N/A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  <c r="IY27" s="15"/>
      <c r="IZ27" s="15"/>
      <c r="JA27" s="15"/>
      <c r="JB27" s="15"/>
      <c r="JC27" s="15"/>
      <c r="JD27" s="15"/>
      <c r="JE27" s="15"/>
      <c r="JF27" s="15"/>
      <c r="JG27" s="15"/>
      <c r="JH27" s="15"/>
      <c r="JI27" s="15"/>
      <c r="JJ27" s="15"/>
      <c r="JK27" s="15"/>
      <c r="JL27" s="15"/>
      <c r="JM27" s="15"/>
      <c r="JN27" s="15"/>
      <c r="JO27" s="15"/>
      <c r="JP27" s="15"/>
      <c r="JQ27" s="15"/>
      <c r="JR27" s="15"/>
      <c r="JS27" s="15"/>
      <c r="JT27" s="15"/>
      <c r="JU27" s="15"/>
      <c r="JV27" s="15"/>
      <c r="JW27" s="15"/>
      <c r="JX27" s="15"/>
      <c r="JY27" s="15"/>
      <c r="JZ27" s="15"/>
      <c r="KA27" s="15"/>
      <c r="KB27" s="15"/>
      <c r="KC27" s="15"/>
      <c r="KD27" s="15"/>
      <c r="KE27" s="15"/>
      <c r="KF27" s="15"/>
      <c r="KG27" s="15"/>
      <c r="KH27" s="15"/>
      <c r="KI27" s="15"/>
      <c r="KJ27" s="15"/>
      <c r="KK27" s="15"/>
      <c r="KL27" s="15"/>
      <c r="KM27" s="15"/>
      <c r="KN27" s="15"/>
      <c r="KO27" s="15"/>
      <c r="KP27" s="15"/>
      <c r="KQ27" s="15"/>
      <c r="KR27" s="15"/>
      <c r="KS27" s="15"/>
      <c r="KT27" s="15"/>
      <c r="KU27" s="15"/>
      <c r="KV27" s="15"/>
      <c r="KW27" s="15"/>
      <c r="KX27" s="15"/>
      <c r="KY27" s="15"/>
      <c r="KZ27" s="15"/>
      <c r="LA27" s="15"/>
      <c r="LB27" s="15"/>
      <c r="LC27" s="15"/>
      <c r="LD27" s="15"/>
      <c r="LE27" s="15"/>
      <c r="LF27" s="15"/>
      <c r="LG27" s="15"/>
      <c r="LH27" s="15"/>
      <c r="LI27" s="15"/>
      <c r="LJ27" s="15"/>
      <c r="LK27" s="15"/>
      <c r="LL27" s="15"/>
      <c r="LM27" s="15"/>
      <c r="LN27" s="15"/>
      <c r="LO27" s="15"/>
      <c r="LP27" s="15"/>
      <c r="LQ27" s="15"/>
      <c r="LR27" s="15"/>
      <c r="LS27" s="15"/>
      <c r="LT27" s="15"/>
      <c r="LU27" s="15"/>
      <c r="LV27" s="15"/>
      <c r="LW27" s="15"/>
      <c r="LX27" s="15"/>
      <c r="LY27" s="15"/>
      <c r="LZ27" s="15"/>
      <c r="MA27" s="15"/>
      <c r="MB27" s="15"/>
      <c r="MC27" s="15"/>
      <c r="MD27" s="15"/>
      <c r="ME27" s="15"/>
      <c r="MF27" s="15"/>
      <c r="MG27" s="15"/>
      <c r="MH27" s="15"/>
      <c r="MI27" s="15"/>
      <c r="MJ27" s="15"/>
      <c r="MK27" s="15"/>
      <c r="ML27" s="15"/>
      <c r="MM27" s="15"/>
      <c r="MN27" s="15"/>
      <c r="MO27" s="15"/>
      <c r="MP27" s="15"/>
      <c r="MQ27" s="15"/>
      <c r="MR27" s="15"/>
      <c r="MS27" s="15"/>
      <c r="MT27" s="15"/>
      <c r="MU27" s="15"/>
      <c r="MV27" s="15"/>
      <c r="MW27" s="15"/>
      <c r="MX27" s="15"/>
      <c r="MY27" s="15"/>
      <c r="MZ27" s="15"/>
      <c r="NA27" s="15"/>
      <c r="NB27" s="15"/>
      <c r="NC27" s="15"/>
      <c r="ND27" s="15"/>
      <c r="NE27" s="15"/>
      <c r="NF27" s="15"/>
      <c r="NG27" s="15"/>
      <c r="NH27" s="15"/>
      <c r="NI27" s="15">
        <f>COUNTIF(Tableau1[[#This Row],[01/01/2020]:[31/12/2020]],NI$3)</f>
        <v>0</v>
      </c>
      <c r="NJ27" s="15">
        <f>COUNTIF(Tableau1[[#This Row],[01/01/2020]:[31/12/2020]],NJ$3)</f>
        <v>0</v>
      </c>
      <c r="NK27" s="15">
        <f>COUNTIF(Tableau1[[#This Row],[01/01/2020]:[31/12/2020]],NK$3)</f>
        <v>0</v>
      </c>
      <c r="NL27" s="15">
        <f>COUNTIF(Tableau1[[#This Row],[01/01/2020]:[31/12/2020]],NL$3)</f>
        <v>0</v>
      </c>
      <c r="NM27" s="15">
        <f>COUNTIF(Tableau1[[#This Row],[01/01/2020]:[31/12/2020]],NM$3)</f>
        <v>0</v>
      </c>
      <c r="NN27" s="15">
        <f>COUNTIF(Tableau1[[#This Row],[01/01/2020]:[31/12/2020]],NN$3)</f>
        <v>0</v>
      </c>
      <c r="NO27" s="23">
        <f>COUNTIF(Tableau1[[#This Row],[01/01/2020]:[31/12/2020]],NO$3)</f>
        <v>0</v>
      </c>
    </row>
    <row r="28" spans="1:379" x14ac:dyDescent="0.25">
      <c r="A28" s="22" t="s">
        <v>476</v>
      </c>
      <c r="B28" s="15"/>
      <c r="C28" s="15"/>
      <c r="D28" s="15"/>
      <c r="E28" s="15" t="e">
        <f>VLOOKUP(Tableau1[[#This Row],[centre]],Feuil3!$A$2:$C$46,2,FALSE)</f>
        <v>#N/A</v>
      </c>
      <c r="F28" s="15" t="e">
        <f>VLOOKUP(Tableau1[[#This Row],[centre]],Feuil3!$A$2:$C$46,3,FALSE)</f>
        <v>#N/A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15"/>
      <c r="JZ28" s="15"/>
      <c r="KA28" s="15"/>
      <c r="KB28" s="15"/>
      <c r="KC28" s="15"/>
      <c r="KD28" s="15"/>
      <c r="KE28" s="15"/>
      <c r="KF28" s="15"/>
      <c r="KG28" s="15"/>
      <c r="KH28" s="15"/>
      <c r="KI28" s="15"/>
      <c r="KJ28" s="15"/>
      <c r="KK28" s="15"/>
      <c r="KL28" s="15"/>
      <c r="KM28" s="15"/>
      <c r="KN28" s="15"/>
      <c r="KO28" s="15"/>
      <c r="KP28" s="15"/>
      <c r="KQ28" s="15"/>
      <c r="KR28" s="15"/>
      <c r="KS28" s="15"/>
      <c r="KT28" s="15"/>
      <c r="KU28" s="15"/>
      <c r="KV28" s="15"/>
      <c r="KW28" s="15"/>
      <c r="KX28" s="15"/>
      <c r="KY28" s="15"/>
      <c r="KZ28" s="15"/>
      <c r="LA28" s="15"/>
      <c r="LB28" s="15"/>
      <c r="LC28" s="15"/>
      <c r="LD28" s="15"/>
      <c r="LE28" s="15"/>
      <c r="LF28" s="15"/>
      <c r="LG28" s="15"/>
      <c r="LH28" s="15"/>
      <c r="LI28" s="15"/>
      <c r="LJ28" s="15"/>
      <c r="LK28" s="15"/>
      <c r="LL28" s="15"/>
      <c r="LM28" s="15"/>
      <c r="LN28" s="15"/>
      <c r="LO28" s="15"/>
      <c r="LP28" s="15"/>
      <c r="LQ28" s="15"/>
      <c r="LR28" s="15"/>
      <c r="LS28" s="15"/>
      <c r="LT28" s="15"/>
      <c r="LU28" s="15"/>
      <c r="LV28" s="15"/>
      <c r="LW28" s="15"/>
      <c r="LX28" s="15"/>
      <c r="LY28" s="15"/>
      <c r="LZ28" s="15"/>
      <c r="MA28" s="15"/>
      <c r="MB28" s="15"/>
      <c r="MC28" s="15"/>
      <c r="MD28" s="15"/>
      <c r="ME28" s="15"/>
      <c r="MF28" s="15"/>
      <c r="MG28" s="15"/>
      <c r="MH28" s="15"/>
      <c r="MI28" s="15"/>
      <c r="MJ28" s="15"/>
      <c r="MK28" s="15"/>
      <c r="ML28" s="15"/>
      <c r="MM28" s="15"/>
      <c r="MN28" s="15"/>
      <c r="MO28" s="15"/>
      <c r="MP28" s="15"/>
      <c r="MQ28" s="15"/>
      <c r="MR28" s="15"/>
      <c r="MS28" s="15"/>
      <c r="MT28" s="15"/>
      <c r="MU28" s="15"/>
      <c r="MV28" s="15"/>
      <c r="MW28" s="15"/>
      <c r="MX28" s="15"/>
      <c r="MY28" s="15"/>
      <c r="MZ28" s="15"/>
      <c r="NA28" s="15"/>
      <c r="NB28" s="15"/>
      <c r="NC28" s="15"/>
      <c r="ND28" s="15"/>
      <c r="NE28" s="15"/>
      <c r="NF28" s="15"/>
      <c r="NG28" s="15"/>
      <c r="NH28" s="15"/>
      <c r="NI28" s="15">
        <f>COUNTIF(Tableau1[[#This Row],[01/01/2020]:[31/12/2020]],NI$3)</f>
        <v>0</v>
      </c>
      <c r="NJ28" s="15">
        <f>COUNTIF(Tableau1[[#This Row],[01/01/2020]:[31/12/2020]],NJ$3)</f>
        <v>0</v>
      </c>
      <c r="NK28" s="15">
        <f>COUNTIF(Tableau1[[#This Row],[01/01/2020]:[31/12/2020]],NK$3)</f>
        <v>0</v>
      </c>
      <c r="NL28" s="15">
        <f>COUNTIF(Tableau1[[#This Row],[01/01/2020]:[31/12/2020]],NL$3)</f>
        <v>0</v>
      </c>
      <c r="NM28" s="15">
        <f>COUNTIF(Tableau1[[#This Row],[01/01/2020]:[31/12/2020]],NM$3)</f>
        <v>0</v>
      </c>
      <c r="NN28" s="15">
        <f>COUNTIF(Tableau1[[#This Row],[01/01/2020]:[31/12/2020]],NN$3)</f>
        <v>0</v>
      </c>
      <c r="NO28" s="23">
        <f>COUNTIF(Tableau1[[#This Row],[01/01/2020]:[31/12/2020]],NO$3)</f>
        <v>0</v>
      </c>
    </row>
    <row r="29" spans="1:379" x14ac:dyDescent="0.25">
      <c r="A29" s="22" t="s">
        <v>473</v>
      </c>
      <c r="B29" s="15"/>
      <c r="C29" s="15"/>
      <c r="D29" s="15"/>
      <c r="E29" s="15" t="e">
        <f>VLOOKUP(Tableau1[[#This Row],[centre]],Feuil3!$A$2:$C$46,2,FALSE)</f>
        <v>#N/A</v>
      </c>
      <c r="F29" s="15" t="e">
        <f>VLOOKUP(Tableau1[[#This Row],[centre]],Feuil3!$A$2:$C$46,3,FALSE)</f>
        <v>#N/A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 t="s">
        <v>448</v>
      </c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>
        <f>COUNTIF(Tableau1[[#This Row],[01/01/2020]:[31/12/2020]],NI$3)</f>
        <v>0</v>
      </c>
      <c r="NJ29" s="15">
        <f>COUNTIF(Tableau1[[#This Row],[01/01/2020]:[31/12/2020]],NJ$3)</f>
        <v>0</v>
      </c>
      <c r="NK29" s="15">
        <f>COUNTIF(Tableau1[[#This Row],[01/01/2020]:[31/12/2020]],NK$3)</f>
        <v>0</v>
      </c>
      <c r="NL29" s="15">
        <f>COUNTIF(Tableau1[[#This Row],[01/01/2020]:[31/12/2020]],NL$3)</f>
        <v>1</v>
      </c>
      <c r="NM29" s="15">
        <f>COUNTIF(Tableau1[[#This Row],[01/01/2020]:[31/12/2020]],NM$3)</f>
        <v>0</v>
      </c>
      <c r="NN29" s="15">
        <f>COUNTIF(Tableau1[[#This Row],[01/01/2020]:[31/12/2020]],NN$3)</f>
        <v>0</v>
      </c>
      <c r="NO29" s="23">
        <f>COUNTIF(Tableau1[[#This Row],[01/01/2020]:[31/12/2020]],NO$3)</f>
        <v>0</v>
      </c>
    </row>
    <row r="30" spans="1:379" x14ac:dyDescent="0.25">
      <c r="A30" s="22" t="s">
        <v>474</v>
      </c>
      <c r="B30" s="15"/>
      <c r="C30" s="15"/>
      <c r="D30" s="15"/>
      <c r="E30" s="15" t="e">
        <f>VLOOKUP(Tableau1[[#This Row],[centre]],Feuil3!$A$2:$C$46,2,FALSE)</f>
        <v>#N/A</v>
      </c>
      <c r="F30" s="15" t="e">
        <f>VLOOKUP(Tableau1[[#This Row],[centre]],Feuil3!$A$2:$C$46,3,FALSE)</f>
        <v>#N/A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15"/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15"/>
      <c r="KJ30" s="15"/>
      <c r="KK30" s="15"/>
      <c r="KL30" s="15"/>
      <c r="KM30" s="15"/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>
        <f>COUNTIF(Tableau1[[#This Row],[01/01/2020]:[31/12/2020]],NI$3)</f>
        <v>0</v>
      </c>
      <c r="NJ30" s="15">
        <f>COUNTIF(Tableau1[[#This Row],[01/01/2020]:[31/12/2020]],NJ$3)</f>
        <v>0</v>
      </c>
      <c r="NK30" s="15">
        <f>COUNTIF(Tableau1[[#This Row],[01/01/2020]:[31/12/2020]],NK$3)</f>
        <v>0</v>
      </c>
      <c r="NL30" s="15">
        <f>COUNTIF(Tableau1[[#This Row],[01/01/2020]:[31/12/2020]],NL$3)</f>
        <v>0</v>
      </c>
      <c r="NM30" s="15">
        <f>COUNTIF(Tableau1[[#This Row],[01/01/2020]:[31/12/2020]],NM$3)</f>
        <v>0</v>
      </c>
      <c r="NN30" s="15">
        <f>COUNTIF(Tableau1[[#This Row],[01/01/2020]:[31/12/2020]],NN$3)</f>
        <v>0</v>
      </c>
      <c r="NO30" s="23">
        <f>COUNTIF(Tableau1[[#This Row],[01/01/2020]:[31/12/2020]],NO$3)</f>
        <v>0</v>
      </c>
    </row>
    <row r="31" spans="1:379" x14ac:dyDescent="0.25">
      <c r="A31" s="22" t="s">
        <v>475</v>
      </c>
      <c r="B31" s="15"/>
      <c r="C31" s="15"/>
      <c r="D31" s="15"/>
      <c r="E31" s="15" t="e">
        <f>VLOOKUP(Tableau1[[#This Row],[centre]],Feuil3!$A$2:$C$46,2,FALSE)</f>
        <v>#N/A</v>
      </c>
      <c r="F31" s="15" t="e">
        <f>VLOOKUP(Tableau1[[#This Row],[centre]],Feuil3!$A$2:$C$46,3,FALSE)</f>
        <v>#N/A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5">
        <f>COUNTIF(Tableau1[[#This Row],[01/01/2020]:[31/12/2020]],NI$3)</f>
        <v>0</v>
      </c>
      <c r="NJ31" s="15">
        <f>COUNTIF(Tableau1[[#This Row],[01/01/2020]:[31/12/2020]],NJ$3)</f>
        <v>0</v>
      </c>
      <c r="NK31" s="15">
        <f>COUNTIF(Tableau1[[#This Row],[01/01/2020]:[31/12/2020]],NK$3)</f>
        <v>0</v>
      </c>
      <c r="NL31" s="15">
        <f>COUNTIF(Tableau1[[#This Row],[01/01/2020]:[31/12/2020]],NL$3)</f>
        <v>0</v>
      </c>
      <c r="NM31" s="15">
        <f>COUNTIF(Tableau1[[#This Row],[01/01/2020]:[31/12/2020]],NM$3)</f>
        <v>0</v>
      </c>
      <c r="NN31" s="15">
        <f>COUNTIF(Tableau1[[#This Row],[01/01/2020]:[31/12/2020]],NN$3)</f>
        <v>0</v>
      </c>
      <c r="NO31" s="23">
        <f>COUNTIF(Tableau1[[#This Row],[01/01/2020]:[31/12/2020]],NO$3)</f>
        <v>0</v>
      </c>
    </row>
    <row r="32" spans="1:379" x14ac:dyDescent="0.25">
      <c r="A32" s="22" t="s">
        <v>476</v>
      </c>
      <c r="B32" s="15"/>
      <c r="C32" s="15"/>
      <c r="D32" s="15"/>
      <c r="E32" s="15" t="e">
        <f>VLOOKUP(Tableau1[[#This Row],[centre]],Feuil3!$A$2:$C$46,2,FALSE)</f>
        <v>#N/A</v>
      </c>
      <c r="F32" s="15" t="e">
        <f>VLOOKUP(Tableau1[[#This Row],[centre]],Feuil3!$A$2:$C$46,3,FALSE)</f>
        <v>#N/A</v>
      </c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 t="s">
        <v>448</v>
      </c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>
        <f>COUNTIF(Tableau1[[#This Row],[01/01/2020]:[31/12/2020]],NI$3)</f>
        <v>0</v>
      </c>
      <c r="NJ32" s="15">
        <f>COUNTIF(Tableau1[[#This Row],[01/01/2020]:[31/12/2020]],NJ$3)</f>
        <v>0</v>
      </c>
      <c r="NK32" s="15">
        <f>COUNTIF(Tableau1[[#This Row],[01/01/2020]:[31/12/2020]],NK$3)</f>
        <v>0</v>
      </c>
      <c r="NL32" s="15">
        <f>COUNTIF(Tableau1[[#This Row],[01/01/2020]:[31/12/2020]],NL$3)</f>
        <v>1</v>
      </c>
      <c r="NM32" s="15">
        <f>COUNTIF(Tableau1[[#This Row],[01/01/2020]:[31/12/2020]],NM$3)</f>
        <v>0</v>
      </c>
      <c r="NN32" s="15">
        <f>COUNTIF(Tableau1[[#This Row],[01/01/2020]:[31/12/2020]],NN$3)</f>
        <v>0</v>
      </c>
      <c r="NO32" s="23">
        <f>COUNTIF(Tableau1[[#This Row],[01/01/2020]:[31/12/2020]],NO$3)</f>
        <v>0</v>
      </c>
    </row>
    <row r="33" spans="1:379" x14ac:dyDescent="0.25">
      <c r="A33" s="22" t="s">
        <v>473</v>
      </c>
      <c r="B33" s="15"/>
      <c r="C33" s="15"/>
      <c r="D33" s="15"/>
      <c r="E33" s="15" t="e">
        <f>VLOOKUP(Tableau1[[#This Row],[centre]],Feuil3!$A$2:$C$46,2,FALSE)</f>
        <v>#N/A</v>
      </c>
      <c r="F33" s="15" t="e">
        <f>VLOOKUP(Tableau1[[#This Row],[centre]],Feuil3!$A$2:$C$46,3,FALSE)</f>
        <v>#N/A</v>
      </c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>
        <f>COUNTIF(Tableau1[[#This Row],[01/01/2020]:[31/12/2020]],NI$3)</f>
        <v>0</v>
      </c>
      <c r="NJ33" s="15">
        <f>COUNTIF(Tableau1[[#This Row],[01/01/2020]:[31/12/2020]],NJ$3)</f>
        <v>0</v>
      </c>
      <c r="NK33" s="15">
        <f>COUNTIF(Tableau1[[#This Row],[01/01/2020]:[31/12/2020]],NK$3)</f>
        <v>0</v>
      </c>
      <c r="NL33" s="15">
        <f>COUNTIF(Tableau1[[#This Row],[01/01/2020]:[31/12/2020]],NL$3)</f>
        <v>0</v>
      </c>
      <c r="NM33" s="15">
        <f>COUNTIF(Tableau1[[#This Row],[01/01/2020]:[31/12/2020]],NM$3)</f>
        <v>0</v>
      </c>
      <c r="NN33" s="15">
        <f>COUNTIF(Tableau1[[#This Row],[01/01/2020]:[31/12/2020]],NN$3)</f>
        <v>0</v>
      </c>
      <c r="NO33" s="23">
        <f>COUNTIF(Tableau1[[#This Row],[01/01/2020]:[31/12/2020]],NO$3)</f>
        <v>0</v>
      </c>
    </row>
    <row r="34" spans="1:379" x14ac:dyDescent="0.25">
      <c r="A34" s="22" t="s">
        <v>474</v>
      </c>
      <c r="B34" s="15"/>
      <c r="C34" s="15"/>
      <c r="D34" s="15"/>
      <c r="E34" s="15" t="e">
        <f>VLOOKUP(Tableau1[[#This Row],[centre]],Feuil3!$A$2:$C$46,2,FALSE)</f>
        <v>#N/A</v>
      </c>
      <c r="F34" s="15" t="e">
        <f>VLOOKUP(Tableau1[[#This Row],[centre]],Feuil3!$A$2:$C$46,3,FALSE)</f>
        <v>#N/A</v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>
        <f>COUNTIF(Tableau1[[#This Row],[01/01/2020]:[31/12/2020]],NI$3)</f>
        <v>0</v>
      </c>
      <c r="NJ34" s="15">
        <f>COUNTIF(Tableau1[[#This Row],[01/01/2020]:[31/12/2020]],NJ$3)</f>
        <v>0</v>
      </c>
      <c r="NK34" s="15">
        <f>COUNTIF(Tableau1[[#This Row],[01/01/2020]:[31/12/2020]],NK$3)</f>
        <v>0</v>
      </c>
      <c r="NL34" s="15">
        <f>COUNTIF(Tableau1[[#This Row],[01/01/2020]:[31/12/2020]],NL$3)</f>
        <v>0</v>
      </c>
      <c r="NM34" s="15">
        <f>COUNTIF(Tableau1[[#This Row],[01/01/2020]:[31/12/2020]],NM$3)</f>
        <v>0</v>
      </c>
      <c r="NN34" s="15">
        <f>COUNTIF(Tableau1[[#This Row],[01/01/2020]:[31/12/2020]],NN$3)</f>
        <v>0</v>
      </c>
      <c r="NO34" s="23">
        <f>COUNTIF(Tableau1[[#This Row],[01/01/2020]:[31/12/2020]],NO$3)</f>
        <v>0</v>
      </c>
    </row>
    <row r="35" spans="1:379" x14ac:dyDescent="0.25">
      <c r="A35" s="22" t="s">
        <v>475</v>
      </c>
      <c r="B35" s="15"/>
      <c r="C35" s="15"/>
      <c r="D35" s="15"/>
      <c r="E35" s="15" t="e">
        <f>VLOOKUP(Tableau1[[#This Row],[centre]],Feuil3!$A$2:$C$46,2,FALSE)</f>
        <v>#N/A</v>
      </c>
      <c r="F35" s="15" t="e">
        <f>VLOOKUP(Tableau1[[#This Row],[centre]],Feuil3!$A$2:$C$46,3,FALSE)</f>
        <v>#N/A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>
        <f>COUNTIF(Tableau1[[#This Row],[01/01/2020]:[31/12/2020]],NI$3)</f>
        <v>0</v>
      </c>
      <c r="NJ35" s="15">
        <f>COUNTIF(Tableau1[[#This Row],[01/01/2020]:[31/12/2020]],NJ$3)</f>
        <v>0</v>
      </c>
      <c r="NK35" s="15">
        <f>COUNTIF(Tableau1[[#This Row],[01/01/2020]:[31/12/2020]],NK$3)</f>
        <v>0</v>
      </c>
      <c r="NL35" s="15">
        <f>COUNTIF(Tableau1[[#This Row],[01/01/2020]:[31/12/2020]],NL$3)</f>
        <v>0</v>
      </c>
      <c r="NM35" s="15">
        <f>COUNTIF(Tableau1[[#This Row],[01/01/2020]:[31/12/2020]],NM$3)</f>
        <v>0</v>
      </c>
      <c r="NN35" s="15">
        <f>COUNTIF(Tableau1[[#This Row],[01/01/2020]:[31/12/2020]],NN$3)</f>
        <v>0</v>
      </c>
      <c r="NO35" s="23">
        <f>COUNTIF(Tableau1[[#This Row],[01/01/2020]:[31/12/2020]],NO$3)</f>
        <v>0</v>
      </c>
    </row>
    <row r="36" spans="1:379" x14ac:dyDescent="0.25">
      <c r="A36" s="22" t="s">
        <v>476</v>
      </c>
      <c r="B36" s="15"/>
      <c r="C36" s="15"/>
      <c r="D36" s="15"/>
      <c r="E36" s="15" t="e">
        <f>VLOOKUP(Tableau1[[#This Row],[centre]],Feuil3!$A$2:$C$46,2,FALSE)</f>
        <v>#N/A</v>
      </c>
      <c r="F36" s="15" t="e">
        <f>VLOOKUP(Tableau1[[#This Row],[centre]],Feuil3!$A$2:$C$46,3,FALSE)</f>
        <v>#N/A</v>
      </c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>
        <f>COUNTIF(Tableau1[[#This Row],[01/01/2020]:[31/12/2020]],NI$3)</f>
        <v>0</v>
      </c>
      <c r="NJ36" s="15">
        <f>COUNTIF(Tableau1[[#This Row],[01/01/2020]:[31/12/2020]],NJ$3)</f>
        <v>0</v>
      </c>
      <c r="NK36" s="15">
        <f>COUNTIF(Tableau1[[#This Row],[01/01/2020]:[31/12/2020]],NK$3)</f>
        <v>0</v>
      </c>
      <c r="NL36" s="15">
        <f>COUNTIF(Tableau1[[#This Row],[01/01/2020]:[31/12/2020]],NL$3)</f>
        <v>0</v>
      </c>
      <c r="NM36" s="15">
        <f>COUNTIF(Tableau1[[#This Row],[01/01/2020]:[31/12/2020]],NM$3)</f>
        <v>0</v>
      </c>
      <c r="NN36" s="15">
        <f>COUNTIF(Tableau1[[#This Row],[01/01/2020]:[31/12/2020]],NN$3)</f>
        <v>0</v>
      </c>
      <c r="NO36" s="23">
        <f>COUNTIF(Tableau1[[#This Row],[01/01/2020]:[31/12/2020]],NO$3)</f>
        <v>0</v>
      </c>
    </row>
    <row r="37" spans="1:379" x14ac:dyDescent="0.25">
      <c r="A37" s="22" t="s">
        <v>473</v>
      </c>
      <c r="B37" s="15"/>
      <c r="C37" s="15"/>
      <c r="D37" s="15"/>
      <c r="E37" s="15" t="e">
        <f>VLOOKUP(Tableau1[[#This Row],[centre]],Feuil3!$A$2:$C$46,2,FALSE)</f>
        <v>#N/A</v>
      </c>
      <c r="F37" s="15" t="e">
        <f>VLOOKUP(Tableau1[[#This Row],[centre]],Feuil3!$A$2:$C$46,3,FALSE)</f>
        <v>#N/A</v>
      </c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>
        <f>COUNTIF(Tableau1[[#This Row],[01/01/2020]:[31/12/2020]],NI$3)</f>
        <v>0</v>
      </c>
      <c r="NJ37" s="15">
        <f>COUNTIF(Tableau1[[#This Row],[01/01/2020]:[31/12/2020]],NJ$3)</f>
        <v>0</v>
      </c>
      <c r="NK37" s="15">
        <f>COUNTIF(Tableau1[[#This Row],[01/01/2020]:[31/12/2020]],NK$3)</f>
        <v>0</v>
      </c>
      <c r="NL37" s="15">
        <f>COUNTIF(Tableau1[[#This Row],[01/01/2020]:[31/12/2020]],NL$3)</f>
        <v>0</v>
      </c>
      <c r="NM37" s="15">
        <f>COUNTIF(Tableau1[[#This Row],[01/01/2020]:[31/12/2020]],NM$3)</f>
        <v>0</v>
      </c>
      <c r="NN37" s="15">
        <f>COUNTIF(Tableau1[[#This Row],[01/01/2020]:[31/12/2020]],NN$3)</f>
        <v>0</v>
      </c>
      <c r="NO37" s="23">
        <f>COUNTIF(Tableau1[[#This Row],[01/01/2020]:[31/12/2020]],NO$3)</f>
        <v>0</v>
      </c>
    </row>
    <row r="38" spans="1:379" x14ac:dyDescent="0.25">
      <c r="A38" s="22" t="s">
        <v>474</v>
      </c>
      <c r="B38" s="15"/>
      <c r="C38" s="15"/>
      <c r="D38" s="15"/>
      <c r="E38" s="15" t="e">
        <f>VLOOKUP(Tableau1[[#This Row],[centre]],Feuil3!$A$2:$C$46,2,FALSE)</f>
        <v>#N/A</v>
      </c>
      <c r="F38" s="15" t="e">
        <f>VLOOKUP(Tableau1[[#This Row],[centre]],Feuil3!$A$2:$C$46,3,FALSE)</f>
        <v>#N/A</v>
      </c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  <c r="HY38" s="15"/>
      <c r="HZ38" s="15"/>
      <c r="IA38" s="15"/>
      <c r="IB38" s="15"/>
      <c r="IC38" s="15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  <c r="JV38" s="15"/>
      <c r="JW38" s="15"/>
      <c r="JX38" s="15"/>
      <c r="JY38" s="15"/>
      <c r="JZ38" s="15"/>
      <c r="KA38" s="15"/>
      <c r="KB38" s="15"/>
      <c r="KC38" s="15"/>
      <c r="KD38" s="15"/>
      <c r="KE38" s="15"/>
      <c r="KF38" s="15"/>
      <c r="KG38" s="15"/>
      <c r="KH38" s="15"/>
      <c r="KI38" s="15"/>
      <c r="KJ38" s="15"/>
      <c r="KK38" s="15"/>
      <c r="KL38" s="15"/>
      <c r="KM38" s="15"/>
      <c r="KN38" s="15"/>
      <c r="KO38" s="15"/>
      <c r="KP38" s="15"/>
      <c r="KQ38" s="15"/>
      <c r="KR38" s="15"/>
      <c r="KS38" s="15"/>
      <c r="KT38" s="15"/>
      <c r="KU38" s="15"/>
      <c r="KV38" s="15"/>
      <c r="KW38" s="15"/>
      <c r="KX38" s="15"/>
      <c r="KY38" s="15"/>
      <c r="KZ38" s="15"/>
      <c r="LA38" s="15"/>
      <c r="LB38" s="15"/>
      <c r="LC38" s="15"/>
      <c r="LD38" s="15"/>
      <c r="LE38" s="15"/>
      <c r="LF38" s="15"/>
      <c r="LG38" s="15"/>
      <c r="LH38" s="15"/>
      <c r="LI38" s="15"/>
      <c r="LJ38" s="15"/>
      <c r="LK38" s="15"/>
      <c r="LL38" s="15"/>
      <c r="LM38" s="15"/>
      <c r="LN38" s="15"/>
      <c r="LO38" s="15"/>
      <c r="LP38" s="15"/>
      <c r="LQ38" s="15"/>
      <c r="LR38" s="15"/>
      <c r="LS38" s="15"/>
      <c r="LT38" s="15"/>
      <c r="LU38" s="15"/>
      <c r="LV38" s="15"/>
      <c r="LW38" s="15"/>
      <c r="LX38" s="15"/>
      <c r="LY38" s="15"/>
      <c r="LZ38" s="15"/>
      <c r="MA38" s="15"/>
      <c r="MB38" s="15"/>
      <c r="MC38" s="15"/>
      <c r="MD38" s="15"/>
      <c r="ME38" s="15"/>
      <c r="MF38" s="15"/>
      <c r="MG38" s="15"/>
      <c r="MH38" s="15"/>
      <c r="MI38" s="15"/>
      <c r="MJ38" s="15"/>
      <c r="MK38" s="15"/>
      <c r="ML38" s="15"/>
      <c r="MM38" s="15"/>
      <c r="MN38" s="15"/>
      <c r="MO38" s="15"/>
      <c r="MP38" s="15"/>
      <c r="MQ38" s="15"/>
      <c r="MR38" s="15"/>
      <c r="MS38" s="15"/>
      <c r="MT38" s="15"/>
      <c r="MU38" s="15"/>
      <c r="MV38" s="15"/>
      <c r="MW38" s="15"/>
      <c r="MX38" s="15"/>
      <c r="MY38" s="15"/>
      <c r="MZ38" s="15"/>
      <c r="NA38" s="15"/>
      <c r="NB38" s="15"/>
      <c r="NC38" s="15"/>
      <c r="ND38" s="15"/>
      <c r="NE38" s="15"/>
      <c r="NF38" s="15"/>
      <c r="NG38" s="15"/>
      <c r="NH38" s="15"/>
      <c r="NI38" s="15">
        <f>COUNTIF(Tableau1[[#This Row],[01/01/2020]:[31/12/2020]],NI$3)</f>
        <v>0</v>
      </c>
      <c r="NJ38" s="15">
        <f>COUNTIF(Tableau1[[#This Row],[01/01/2020]:[31/12/2020]],NJ$3)</f>
        <v>0</v>
      </c>
      <c r="NK38" s="15">
        <f>COUNTIF(Tableau1[[#This Row],[01/01/2020]:[31/12/2020]],NK$3)</f>
        <v>0</v>
      </c>
      <c r="NL38" s="15">
        <f>COUNTIF(Tableau1[[#This Row],[01/01/2020]:[31/12/2020]],NL$3)</f>
        <v>0</v>
      </c>
      <c r="NM38" s="15">
        <f>COUNTIF(Tableau1[[#This Row],[01/01/2020]:[31/12/2020]],NM$3)</f>
        <v>0</v>
      </c>
      <c r="NN38" s="15">
        <f>COUNTIF(Tableau1[[#This Row],[01/01/2020]:[31/12/2020]],NN$3)</f>
        <v>0</v>
      </c>
      <c r="NO38" s="23">
        <f>COUNTIF(Tableau1[[#This Row],[01/01/2020]:[31/12/2020]],NO$3)</f>
        <v>0</v>
      </c>
    </row>
    <row r="39" spans="1:379" x14ac:dyDescent="0.25">
      <c r="A39" s="22" t="s">
        <v>475</v>
      </c>
      <c r="B39" s="15"/>
      <c r="C39" s="15"/>
      <c r="D39" s="15"/>
      <c r="E39" s="15" t="e">
        <f>VLOOKUP(Tableau1[[#This Row],[centre]],Feuil3!$A$2:$C$46,2,FALSE)</f>
        <v>#N/A</v>
      </c>
      <c r="F39" s="15" t="e">
        <f>VLOOKUP(Tableau1[[#This Row],[centre]],Feuil3!$A$2:$C$46,3,FALSE)</f>
        <v>#N/A</v>
      </c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  <c r="HY39" s="15"/>
      <c r="HZ39" s="15"/>
      <c r="IA39" s="15"/>
      <c r="IB39" s="15"/>
      <c r="IC39" s="15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  <c r="JV39" s="15"/>
      <c r="JW39" s="15"/>
      <c r="JX39" s="15"/>
      <c r="JY39" s="15"/>
      <c r="JZ39" s="15"/>
      <c r="KA39" s="15"/>
      <c r="KB39" s="15"/>
      <c r="KC39" s="15"/>
      <c r="KD39" s="15"/>
      <c r="KE39" s="15"/>
      <c r="KF39" s="15"/>
      <c r="KG39" s="15"/>
      <c r="KH39" s="15"/>
      <c r="KI39" s="15"/>
      <c r="KJ39" s="15"/>
      <c r="KK39" s="15"/>
      <c r="KL39" s="15"/>
      <c r="KM39" s="15"/>
      <c r="KN39" s="15"/>
      <c r="KO39" s="15"/>
      <c r="KP39" s="15"/>
      <c r="KQ39" s="15"/>
      <c r="KR39" s="15"/>
      <c r="KS39" s="15"/>
      <c r="KT39" s="15"/>
      <c r="KU39" s="15"/>
      <c r="KV39" s="15"/>
      <c r="KW39" s="15"/>
      <c r="KX39" s="15"/>
      <c r="KY39" s="15"/>
      <c r="KZ39" s="15"/>
      <c r="LA39" s="15"/>
      <c r="LB39" s="15"/>
      <c r="LC39" s="15"/>
      <c r="LD39" s="15"/>
      <c r="LE39" s="15"/>
      <c r="LF39" s="15"/>
      <c r="LG39" s="15"/>
      <c r="LH39" s="15"/>
      <c r="LI39" s="15"/>
      <c r="LJ39" s="15"/>
      <c r="LK39" s="15"/>
      <c r="LL39" s="15"/>
      <c r="LM39" s="15"/>
      <c r="LN39" s="15"/>
      <c r="LO39" s="15"/>
      <c r="LP39" s="15"/>
      <c r="LQ39" s="15"/>
      <c r="LR39" s="15"/>
      <c r="LS39" s="15"/>
      <c r="LT39" s="15"/>
      <c r="LU39" s="15"/>
      <c r="LV39" s="15"/>
      <c r="LW39" s="15"/>
      <c r="LX39" s="15"/>
      <c r="LY39" s="15"/>
      <c r="LZ39" s="15"/>
      <c r="MA39" s="15"/>
      <c r="MB39" s="15"/>
      <c r="MC39" s="15"/>
      <c r="MD39" s="15"/>
      <c r="ME39" s="15"/>
      <c r="MF39" s="15"/>
      <c r="MG39" s="15"/>
      <c r="MH39" s="15"/>
      <c r="MI39" s="15"/>
      <c r="MJ39" s="15"/>
      <c r="MK39" s="15"/>
      <c r="ML39" s="15"/>
      <c r="MM39" s="15"/>
      <c r="MN39" s="15"/>
      <c r="MO39" s="15"/>
      <c r="MP39" s="15"/>
      <c r="MQ39" s="15"/>
      <c r="MR39" s="15"/>
      <c r="MS39" s="15"/>
      <c r="MT39" s="15"/>
      <c r="MU39" s="15"/>
      <c r="MV39" s="15"/>
      <c r="MW39" s="15"/>
      <c r="MX39" s="15"/>
      <c r="MY39" s="15"/>
      <c r="MZ39" s="15"/>
      <c r="NA39" s="15"/>
      <c r="NB39" s="15"/>
      <c r="NC39" s="15"/>
      <c r="ND39" s="15"/>
      <c r="NE39" s="15"/>
      <c r="NF39" s="15"/>
      <c r="NG39" s="15"/>
      <c r="NH39" s="15"/>
      <c r="NI39" s="15">
        <f>COUNTIF(Tableau1[[#This Row],[01/01/2020]:[31/12/2020]],NI$3)</f>
        <v>0</v>
      </c>
      <c r="NJ39" s="15">
        <f>COUNTIF(Tableau1[[#This Row],[01/01/2020]:[31/12/2020]],NJ$3)</f>
        <v>0</v>
      </c>
      <c r="NK39" s="15">
        <f>COUNTIF(Tableau1[[#This Row],[01/01/2020]:[31/12/2020]],NK$3)</f>
        <v>0</v>
      </c>
      <c r="NL39" s="15">
        <f>COUNTIF(Tableau1[[#This Row],[01/01/2020]:[31/12/2020]],NL$3)</f>
        <v>0</v>
      </c>
      <c r="NM39" s="15">
        <f>COUNTIF(Tableau1[[#This Row],[01/01/2020]:[31/12/2020]],NM$3)</f>
        <v>0</v>
      </c>
      <c r="NN39" s="15">
        <f>COUNTIF(Tableau1[[#This Row],[01/01/2020]:[31/12/2020]],NN$3)</f>
        <v>0</v>
      </c>
      <c r="NO39" s="23">
        <f>COUNTIF(Tableau1[[#This Row],[01/01/2020]:[31/12/2020]],NO$3)</f>
        <v>0</v>
      </c>
    </row>
    <row r="40" spans="1:379" x14ac:dyDescent="0.25">
      <c r="A40" s="22" t="s">
        <v>476</v>
      </c>
      <c r="B40" s="15"/>
      <c r="C40" s="15"/>
      <c r="D40" s="15"/>
      <c r="E40" s="15" t="e">
        <f>VLOOKUP(Tableau1[[#This Row],[centre]],Feuil3!$A$2:$C$46,2,FALSE)</f>
        <v>#N/A</v>
      </c>
      <c r="F40" s="15" t="e">
        <f>VLOOKUP(Tableau1[[#This Row],[centre]],Feuil3!$A$2:$C$46,3,FALSE)</f>
        <v>#N/A</v>
      </c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 t="s">
        <v>448</v>
      </c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  <c r="HY40" s="15"/>
      <c r="HZ40" s="15"/>
      <c r="IA40" s="15"/>
      <c r="IB40" s="15"/>
      <c r="IC40" s="15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  <c r="IW40" s="15"/>
      <c r="IX40" s="15"/>
      <c r="IY40" s="15"/>
      <c r="IZ40" s="15"/>
      <c r="JA40" s="15"/>
      <c r="JB40" s="15"/>
      <c r="JC40" s="15"/>
      <c r="JD40" s="15"/>
      <c r="JE40" s="15"/>
      <c r="JF40" s="15"/>
      <c r="JG40" s="15"/>
      <c r="JH40" s="15"/>
      <c r="JI40" s="15"/>
      <c r="JJ40" s="15"/>
      <c r="JK40" s="15"/>
      <c r="JL40" s="15"/>
      <c r="JM40" s="15"/>
      <c r="JN40" s="15"/>
      <c r="JO40" s="15"/>
      <c r="JP40" s="15"/>
      <c r="JQ40" s="15"/>
      <c r="JR40" s="15"/>
      <c r="JS40" s="15"/>
      <c r="JT40" s="15"/>
      <c r="JU40" s="15"/>
      <c r="JV40" s="15"/>
      <c r="JW40" s="15"/>
      <c r="JX40" s="15"/>
      <c r="JY40" s="15"/>
      <c r="JZ40" s="15"/>
      <c r="KA40" s="15"/>
      <c r="KB40" s="15"/>
      <c r="KC40" s="15"/>
      <c r="KD40" s="15"/>
      <c r="KE40" s="15"/>
      <c r="KF40" s="15"/>
      <c r="KG40" s="15"/>
      <c r="KH40" s="15"/>
      <c r="KI40" s="15"/>
      <c r="KJ40" s="15"/>
      <c r="KK40" s="15"/>
      <c r="KL40" s="15"/>
      <c r="KM40" s="15"/>
      <c r="KN40" s="15"/>
      <c r="KO40" s="15"/>
      <c r="KP40" s="15"/>
      <c r="KQ40" s="15"/>
      <c r="KR40" s="15"/>
      <c r="KS40" s="15"/>
      <c r="KT40" s="15"/>
      <c r="KU40" s="15"/>
      <c r="KV40" s="15"/>
      <c r="KW40" s="15"/>
      <c r="KX40" s="15"/>
      <c r="KY40" s="15"/>
      <c r="KZ40" s="15"/>
      <c r="LA40" s="15"/>
      <c r="LB40" s="15"/>
      <c r="LC40" s="15"/>
      <c r="LD40" s="15"/>
      <c r="LE40" s="15"/>
      <c r="LF40" s="15"/>
      <c r="LG40" s="15"/>
      <c r="LH40" s="15"/>
      <c r="LI40" s="15"/>
      <c r="LJ40" s="15"/>
      <c r="LK40" s="15"/>
      <c r="LL40" s="15"/>
      <c r="LM40" s="15"/>
      <c r="LN40" s="15"/>
      <c r="LO40" s="15"/>
      <c r="LP40" s="15"/>
      <c r="LQ40" s="15"/>
      <c r="LR40" s="15"/>
      <c r="LS40" s="15"/>
      <c r="LT40" s="15"/>
      <c r="LU40" s="15"/>
      <c r="LV40" s="15"/>
      <c r="LW40" s="15"/>
      <c r="LX40" s="15"/>
      <c r="LY40" s="15"/>
      <c r="LZ40" s="15"/>
      <c r="MA40" s="15"/>
      <c r="MB40" s="15"/>
      <c r="MC40" s="15"/>
      <c r="MD40" s="15"/>
      <c r="ME40" s="15"/>
      <c r="MF40" s="15"/>
      <c r="MG40" s="15"/>
      <c r="MH40" s="15"/>
      <c r="MI40" s="15"/>
      <c r="MJ40" s="15"/>
      <c r="MK40" s="15"/>
      <c r="ML40" s="15"/>
      <c r="MM40" s="15"/>
      <c r="MN40" s="15"/>
      <c r="MO40" s="15"/>
      <c r="MP40" s="15"/>
      <c r="MQ40" s="15"/>
      <c r="MR40" s="15"/>
      <c r="MS40" s="15"/>
      <c r="MT40" s="15"/>
      <c r="MU40" s="15"/>
      <c r="MV40" s="15"/>
      <c r="MW40" s="15"/>
      <c r="MX40" s="15"/>
      <c r="MY40" s="15"/>
      <c r="MZ40" s="15"/>
      <c r="NA40" s="15"/>
      <c r="NB40" s="15"/>
      <c r="NC40" s="15"/>
      <c r="ND40" s="15"/>
      <c r="NE40" s="15"/>
      <c r="NF40" s="15"/>
      <c r="NG40" s="15"/>
      <c r="NH40" s="15"/>
      <c r="NI40" s="15">
        <f>COUNTIF(Tableau1[[#This Row],[01/01/2020]:[31/12/2020]],NI$3)</f>
        <v>0</v>
      </c>
      <c r="NJ40" s="15">
        <f>COUNTIF(Tableau1[[#This Row],[01/01/2020]:[31/12/2020]],NJ$3)</f>
        <v>0</v>
      </c>
      <c r="NK40" s="15">
        <f>COUNTIF(Tableau1[[#This Row],[01/01/2020]:[31/12/2020]],NK$3)</f>
        <v>0</v>
      </c>
      <c r="NL40" s="15">
        <f>COUNTIF(Tableau1[[#This Row],[01/01/2020]:[31/12/2020]],NL$3)</f>
        <v>1</v>
      </c>
      <c r="NM40" s="15">
        <f>COUNTIF(Tableau1[[#This Row],[01/01/2020]:[31/12/2020]],NM$3)</f>
        <v>0</v>
      </c>
      <c r="NN40" s="15">
        <f>COUNTIF(Tableau1[[#This Row],[01/01/2020]:[31/12/2020]],NN$3)</f>
        <v>0</v>
      </c>
      <c r="NO40" s="23">
        <f>COUNTIF(Tableau1[[#This Row],[01/01/2020]:[31/12/2020]],NO$3)</f>
        <v>0</v>
      </c>
    </row>
    <row r="41" spans="1:379" x14ac:dyDescent="0.25">
      <c r="A41" s="22" t="s">
        <v>473</v>
      </c>
      <c r="B41" s="15"/>
      <c r="C41" s="15"/>
      <c r="D41" s="15"/>
      <c r="E41" s="15" t="e">
        <f>VLOOKUP(Tableau1[[#This Row],[centre]],Feuil3!$A$2:$C$46,2,FALSE)</f>
        <v>#N/A</v>
      </c>
      <c r="F41" s="15" t="e">
        <f>VLOOKUP(Tableau1[[#This Row],[centre]],Feuil3!$A$2:$C$46,3,FALSE)</f>
        <v>#N/A</v>
      </c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  <c r="HY41" s="15"/>
      <c r="HZ41" s="15"/>
      <c r="IA41" s="15"/>
      <c r="IB41" s="15"/>
      <c r="IC41" s="15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  <c r="IW41" s="15"/>
      <c r="IX41" s="15"/>
      <c r="IY41" s="15"/>
      <c r="IZ41" s="15"/>
      <c r="JA41" s="15"/>
      <c r="JB41" s="15"/>
      <c r="JC41" s="15"/>
      <c r="JD41" s="15"/>
      <c r="JE41" s="15"/>
      <c r="JF41" s="15"/>
      <c r="JG41" s="15"/>
      <c r="JH41" s="15"/>
      <c r="JI41" s="15"/>
      <c r="JJ41" s="15"/>
      <c r="JK41" s="15"/>
      <c r="JL41" s="15"/>
      <c r="JM41" s="15"/>
      <c r="JN41" s="15"/>
      <c r="JO41" s="15"/>
      <c r="JP41" s="15"/>
      <c r="JQ41" s="15"/>
      <c r="JR41" s="15"/>
      <c r="JS41" s="15"/>
      <c r="JT41" s="15"/>
      <c r="JU41" s="15"/>
      <c r="JV41" s="15"/>
      <c r="JW41" s="15"/>
      <c r="JX41" s="15"/>
      <c r="JY41" s="15"/>
      <c r="JZ41" s="15"/>
      <c r="KA41" s="15"/>
      <c r="KB41" s="15"/>
      <c r="KC41" s="15"/>
      <c r="KD41" s="15"/>
      <c r="KE41" s="15"/>
      <c r="KF41" s="15"/>
      <c r="KG41" s="15"/>
      <c r="KH41" s="15"/>
      <c r="KI41" s="15"/>
      <c r="KJ41" s="15"/>
      <c r="KK41" s="15"/>
      <c r="KL41" s="15"/>
      <c r="KM41" s="15"/>
      <c r="KN41" s="15"/>
      <c r="KO41" s="15"/>
      <c r="KP41" s="15"/>
      <c r="KQ41" s="15"/>
      <c r="KR41" s="15"/>
      <c r="KS41" s="15"/>
      <c r="KT41" s="15"/>
      <c r="KU41" s="15"/>
      <c r="KV41" s="15"/>
      <c r="KW41" s="15"/>
      <c r="KX41" s="15"/>
      <c r="KY41" s="15"/>
      <c r="KZ41" s="15"/>
      <c r="LA41" s="15"/>
      <c r="LB41" s="15"/>
      <c r="LC41" s="15"/>
      <c r="LD41" s="15"/>
      <c r="LE41" s="15"/>
      <c r="LF41" s="15"/>
      <c r="LG41" s="15"/>
      <c r="LH41" s="15"/>
      <c r="LI41" s="15"/>
      <c r="LJ41" s="15"/>
      <c r="LK41" s="15"/>
      <c r="LL41" s="15"/>
      <c r="LM41" s="15"/>
      <c r="LN41" s="15"/>
      <c r="LO41" s="15"/>
      <c r="LP41" s="15"/>
      <c r="LQ41" s="15"/>
      <c r="LR41" s="15"/>
      <c r="LS41" s="15"/>
      <c r="LT41" s="15"/>
      <c r="LU41" s="15"/>
      <c r="LV41" s="15"/>
      <c r="LW41" s="15"/>
      <c r="LX41" s="15"/>
      <c r="LY41" s="15"/>
      <c r="LZ41" s="15"/>
      <c r="MA41" s="15"/>
      <c r="MB41" s="15"/>
      <c r="MC41" s="15"/>
      <c r="MD41" s="15"/>
      <c r="ME41" s="15"/>
      <c r="MF41" s="15"/>
      <c r="MG41" s="15"/>
      <c r="MH41" s="15"/>
      <c r="MI41" s="15"/>
      <c r="MJ41" s="15"/>
      <c r="MK41" s="15"/>
      <c r="ML41" s="15"/>
      <c r="MM41" s="15"/>
      <c r="MN41" s="15"/>
      <c r="MO41" s="15"/>
      <c r="MP41" s="15"/>
      <c r="MQ41" s="15"/>
      <c r="MR41" s="15"/>
      <c r="MS41" s="15"/>
      <c r="MT41" s="15"/>
      <c r="MU41" s="15"/>
      <c r="MV41" s="15"/>
      <c r="MW41" s="15"/>
      <c r="MX41" s="15"/>
      <c r="MY41" s="15"/>
      <c r="MZ41" s="15"/>
      <c r="NA41" s="15"/>
      <c r="NB41" s="15"/>
      <c r="NC41" s="15"/>
      <c r="ND41" s="15"/>
      <c r="NE41" s="15"/>
      <c r="NF41" s="15"/>
      <c r="NG41" s="15"/>
      <c r="NH41" s="15"/>
      <c r="NI41" s="15">
        <f>COUNTIF(Tableau1[[#This Row],[01/01/2020]:[31/12/2020]],NI$3)</f>
        <v>0</v>
      </c>
      <c r="NJ41" s="15">
        <f>COUNTIF(Tableau1[[#This Row],[01/01/2020]:[31/12/2020]],NJ$3)</f>
        <v>0</v>
      </c>
      <c r="NK41" s="15">
        <f>COUNTIF(Tableau1[[#This Row],[01/01/2020]:[31/12/2020]],NK$3)</f>
        <v>0</v>
      </c>
      <c r="NL41" s="15">
        <f>COUNTIF(Tableau1[[#This Row],[01/01/2020]:[31/12/2020]],NL$3)</f>
        <v>0</v>
      </c>
      <c r="NM41" s="15">
        <f>COUNTIF(Tableau1[[#This Row],[01/01/2020]:[31/12/2020]],NM$3)</f>
        <v>0</v>
      </c>
      <c r="NN41" s="15">
        <f>COUNTIF(Tableau1[[#This Row],[01/01/2020]:[31/12/2020]],NN$3)</f>
        <v>0</v>
      </c>
      <c r="NO41" s="23">
        <f>COUNTIF(Tableau1[[#This Row],[01/01/2020]:[31/12/2020]],NO$3)</f>
        <v>0</v>
      </c>
    </row>
    <row r="42" spans="1:379" x14ac:dyDescent="0.25">
      <c r="A42" s="22" t="s">
        <v>474</v>
      </c>
      <c r="B42" s="15"/>
      <c r="C42" s="15"/>
      <c r="D42" s="15"/>
      <c r="E42" s="15" t="e">
        <f>VLOOKUP(Tableau1[[#This Row],[centre]],Feuil3!$A$2:$C$46,2,FALSE)</f>
        <v>#N/A</v>
      </c>
      <c r="F42" s="15" t="e">
        <f>VLOOKUP(Tableau1[[#This Row],[centre]],Feuil3!$A$2:$C$46,3,FALSE)</f>
        <v>#N/A</v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  <c r="HY42" s="15"/>
      <c r="HZ42" s="15"/>
      <c r="IA42" s="15"/>
      <c r="IB42" s="15"/>
      <c r="IC42" s="15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  <c r="IU42" s="15"/>
      <c r="IV42" s="15"/>
      <c r="IW42" s="15"/>
      <c r="IX42" s="15"/>
      <c r="IY42" s="15"/>
      <c r="IZ42" s="15"/>
      <c r="JA42" s="15"/>
      <c r="JB42" s="15"/>
      <c r="JC42" s="15"/>
      <c r="JD42" s="15"/>
      <c r="JE42" s="15"/>
      <c r="JF42" s="15"/>
      <c r="JG42" s="15"/>
      <c r="JH42" s="15"/>
      <c r="JI42" s="15"/>
      <c r="JJ42" s="15"/>
      <c r="JK42" s="15"/>
      <c r="JL42" s="15"/>
      <c r="JM42" s="15"/>
      <c r="JN42" s="15"/>
      <c r="JO42" s="15"/>
      <c r="JP42" s="15"/>
      <c r="JQ42" s="15"/>
      <c r="JR42" s="15"/>
      <c r="JS42" s="15"/>
      <c r="JT42" s="15"/>
      <c r="JU42" s="15"/>
      <c r="JV42" s="15"/>
      <c r="JW42" s="15"/>
      <c r="JX42" s="15"/>
      <c r="JY42" s="15"/>
      <c r="JZ42" s="15"/>
      <c r="KA42" s="15"/>
      <c r="KB42" s="15"/>
      <c r="KC42" s="15"/>
      <c r="KD42" s="15"/>
      <c r="KE42" s="15"/>
      <c r="KF42" s="15"/>
      <c r="KG42" s="15"/>
      <c r="KH42" s="15"/>
      <c r="KI42" s="15"/>
      <c r="KJ42" s="15"/>
      <c r="KK42" s="15"/>
      <c r="KL42" s="15"/>
      <c r="KM42" s="15"/>
      <c r="KN42" s="15"/>
      <c r="KO42" s="15"/>
      <c r="KP42" s="15"/>
      <c r="KQ42" s="15"/>
      <c r="KR42" s="15"/>
      <c r="KS42" s="15"/>
      <c r="KT42" s="15"/>
      <c r="KU42" s="15"/>
      <c r="KV42" s="15"/>
      <c r="KW42" s="15"/>
      <c r="KX42" s="15"/>
      <c r="KY42" s="15"/>
      <c r="KZ42" s="15"/>
      <c r="LA42" s="15"/>
      <c r="LB42" s="15"/>
      <c r="LC42" s="15"/>
      <c r="LD42" s="15"/>
      <c r="LE42" s="15"/>
      <c r="LF42" s="15"/>
      <c r="LG42" s="15"/>
      <c r="LH42" s="15"/>
      <c r="LI42" s="15"/>
      <c r="LJ42" s="15"/>
      <c r="LK42" s="15"/>
      <c r="LL42" s="15"/>
      <c r="LM42" s="15"/>
      <c r="LN42" s="15"/>
      <c r="LO42" s="15"/>
      <c r="LP42" s="15"/>
      <c r="LQ42" s="15"/>
      <c r="LR42" s="15"/>
      <c r="LS42" s="15"/>
      <c r="LT42" s="15"/>
      <c r="LU42" s="15"/>
      <c r="LV42" s="15"/>
      <c r="LW42" s="15"/>
      <c r="LX42" s="15"/>
      <c r="LY42" s="15"/>
      <c r="LZ42" s="15"/>
      <c r="MA42" s="15"/>
      <c r="MB42" s="15"/>
      <c r="MC42" s="15"/>
      <c r="MD42" s="15"/>
      <c r="ME42" s="15"/>
      <c r="MF42" s="15"/>
      <c r="MG42" s="15"/>
      <c r="MH42" s="15"/>
      <c r="MI42" s="15"/>
      <c r="MJ42" s="15"/>
      <c r="MK42" s="15"/>
      <c r="ML42" s="15"/>
      <c r="MM42" s="15"/>
      <c r="MN42" s="15"/>
      <c r="MO42" s="15"/>
      <c r="MP42" s="15"/>
      <c r="MQ42" s="15"/>
      <c r="MR42" s="15"/>
      <c r="MS42" s="15"/>
      <c r="MT42" s="15"/>
      <c r="MU42" s="15"/>
      <c r="MV42" s="15"/>
      <c r="MW42" s="15"/>
      <c r="MX42" s="15"/>
      <c r="MY42" s="15"/>
      <c r="MZ42" s="15"/>
      <c r="NA42" s="15"/>
      <c r="NB42" s="15"/>
      <c r="NC42" s="15"/>
      <c r="ND42" s="15"/>
      <c r="NE42" s="15"/>
      <c r="NF42" s="15"/>
      <c r="NG42" s="15"/>
      <c r="NH42" s="15"/>
      <c r="NI42" s="15">
        <f>COUNTIF(Tableau1[[#This Row],[01/01/2020]:[31/12/2020]],NI$3)</f>
        <v>0</v>
      </c>
      <c r="NJ42" s="15">
        <f>COUNTIF(Tableau1[[#This Row],[01/01/2020]:[31/12/2020]],NJ$3)</f>
        <v>0</v>
      </c>
      <c r="NK42" s="15">
        <f>COUNTIF(Tableau1[[#This Row],[01/01/2020]:[31/12/2020]],NK$3)</f>
        <v>0</v>
      </c>
      <c r="NL42" s="15">
        <f>COUNTIF(Tableau1[[#This Row],[01/01/2020]:[31/12/2020]],NL$3)</f>
        <v>0</v>
      </c>
      <c r="NM42" s="15">
        <f>COUNTIF(Tableau1[[#This Row],[01/01/2020]:[31/12/2020]],NM$3)</f>
        <v>0</v>
      </c>
      <c r="NN42" s="15">
        <f>COUNTIF(Tableau1[[#This Row],[01/01/2020]:[31/12/2020]],NN$3)</f>
        <v>0</v>
      </c>
      <c r="NO42" s="23">
        <f>COUNTIF(Tableau1[[#This Row],[01/01/2020]:[31/12/2020]],NO$3)</f>
        <v>0</v>
      </c>
    </row>
    <row r="43" spans="1:379" x14ac:dyDescent="0.25">
      <c r="A43" s="22" t="s">
        <v>475</v>
      </c>
      <c r="B43" s="15"/>
      <c r="C43" s="15"/>
      <c r="D43" s="15"/>
      <c r="E43" s="15" t="e">
        <f>VLOOKUP(Tableau1[[#This Row],[centre]],Feuil3!$A$2:$C$46,2,FALSE)</f>
        <v>#N/A</v>
      </c>
      <c r="F43" s="15" t="e">
        <f>VLOOKUP(Tableau1[[#This Row],[centre]],Feuil3!$A$2:$C$46,3,FALSE)</f>
        <v>#N/A</v>
      </c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  <c r="HY43" s="15"/>
      <c r="HZ43" s="15"/>
      <c r="IA43" s="15"/>
      <c r="IB43" s="15"/>
      <c r="IC43" s="15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  <c r="IP43" s="15"/>
      <c r="IQ43" s="15"/>
      <c r="IR43" s="15"/>
      <c r="IS43" s="15"/>
      <c r="IT43" s="15"/>
      <c r="IU43" s="15"/>
      <c r="IV43" s="15"/>
      <c r="IW43" s="15"/>
      <c r="IX43" s="15"/>
      <c r="IY43" s="15"/>
      <c r="IZ43" s="15"/>
      <c r="JA43" s="15"/>
      <c r="JB43" s="15"/>
      <c r="JC43" s="15"/>
      <c r="JD43" s="15"/>
      <c r="JE43" s="15"/>
      <c r="JF43" s="15"/>
      <c r="JG43" s="15"/>
      <c r="JH43" s="15"/>
      <c r="JI43" s="15"/>
      <c r="JJ43" s="15"/>
      <c r="JK43" s="15"/>
      <c r="JL43" s="15"/>
      <c r="JM43" s="15"/>
      <c r="JN43" s="15"/>
      <c r="JO43" s="15"/>
      <c r="JP43" s="15"/>
      <c r="JQ43" s="15"/>
      <c r="JR43" s="15"/>
      <c r="JS43" s="15"/>
      <c r="JT43" s="15"/>
      <c r="JU43" s="15"/>
      <c r="JV43" s="15"/>
      <c r="JW43" s="15"/>
      <c r="JX43" s="15"/>
      <c r="JY43" s="15"/>
      <c r="JZ43" s="15"/>
      <c r="KA43" s="15"/>
      <c r="KB43" s="15"/>
      <c r="KC43" s="15"/>
      <c r="KD43" s="15"/>
      <c r="KE43" s="15"/>
      <c r="KF43" s="15"/>
      <c r="KG43" s="15"/>
      <c r="KH43" s="15"/>
      <c r="KI43" s="15"/>
      <c r="KJ43" s="15"/>
      <c r="KK43" s="15"/>
      <c r="KL43" s="15"/>
      <c r="KM43" s="15"/>
      <c r="KN43" s="15"/>
      <c r="KO43" s="15"/>
      <c r="KP43" s="15"/>
      <c r="KQ43" s="15"/>
      <c r="KR43" s="15"/>
      <c r="KS43" s="15"/>
      <c r="KT43" s="15"/>
      <c r="KU43" s="15"/>
      <c r="KV43" s="15"/>
      <c r="KW43" s="15"/>
      <c r="KX43" s="15"/>
      <c r="KY43" s="15"/>
      <c r="KZ43" s="15"/>
      <c r="LA43" s="15"/>
      <c r="LB43" s="15"/>
      <c r="LC43" s="15"/>
      <c r="LD43" s="15"/>
      <c r="LE43" s="15"/>
      <c r="LF43" s="15"/>
      <c r="LG43" s="15"/>
      <c r="LH43" s="15"/>
      <c r="LI43" s="15"/>
      <c r="LJ43" s="15"/>
      <c r="LK43" s="15"/>
      <c r="LL43" s="15"/>
      <c r="LM43" s="15"/>
      <c r="LN43" s="15"/>
      <c r="LO43" s="15"/>
      <c r="LP43" s="15"/>
      <c r="LQ43" s="15"/>
      <c r="LR43" s="15"/>
      <c r="LS43" s="15"/>
      <c r="LT43" s="15"/>
      <c r="LU43" s="15"/>
      <c r="LV43" s="15"/>
      <c r="LW43" s="15"/>
      <c r="LX43" s="15"/>
      <c r="LY43" s="15"/>
      <c r="LZ43" s="15"/>
      <c r="MA43" s="15"/>
      <c r="MB43" s="15"/>
      <c r="MC43" s="15"/>
      <c r="MD43" s="15"/>
      <c r="ME43" s="15"/>
      <c r="MF43" s="15"/>
      <c r="MG43" s="15"/>
      <c r="MH43" s="15"/>
      <c r="MI43" s="15"/>
      <c r="MJ43" s="15"/>
      <c r="MK43" s="15"/>
      <c r="ML43" s="15"/>
      <c r="MM43" s="15"/>
      <c r="MN43" s="15"/>
      <c r="MO43" s="15"/>
      <c r="MP43" s="15"/>
      <c r="MQ43" s="15"/>
      <c r="MR43" s="15"/>
      <c r="MS43" s="15"/>
      <c r="MT43" s="15"/>
      <c r="MU43" s="15"/>
      <c r="MV43" s="15"/>
      <c r="MW43" s="15"/>
      <c r="MX43" s="15"/>
      <c r="MY43" s="15"/>
      <c r="MZ43" s="15"/>
      <c r="NA43" s="15"/>
      <c r="NB43" s="15"/>
      <c r="NC43" s="15"/>
      <c r="ND43" s="15"/>
      <c r="NE43" s="15"/>
      <c r="NF43" s="15"/>
      <c r="NG43" s="15"/>
      <c r="NH43" s="15"/>
      <c r="NI43" s="15">
        <f>COUNTIF(Tableau1[[#This Row],[01/01/2020]:[31/12/2020]],NI$3)</f>
        <v>0</v>
      </c>
      <c r="NJ43" s="15">
        <f>COUNTIF(Tableau1[[#This Row],[01/01/2020]:[31/12/2020]],NJ$3)</f>
        <v>0</v>
      </c>
      <c r="NK43" s="15">
        <f>COUNTIF(Tableau1[[#This Row],[01/01/2020]:[31/12/2020]],NK$3)</f>
        <v>0</v>
      </c>
      <c r="NL43" s="15">
        <f>COUNTIF(Tableau1[[#This Row],[01/01/2020]:[31/12/2020]],NL$3)</f>
        <v>0</v>
      </c>
      <c r="NM43" s="15">
        <f>COUNTIF(Tableau1[[#This Row],[01/01/2020]:[31/12/2020]],NM$3)</f>
        <v>0</v>
      </c>
      <c r="NN43" s="15">
        <f>COUNTIF(Tableau1[[#This Row],[01/01/2020]:[31/12/2020]],NN$3)</f>
        <v>0</v>
      </c>
      <c r="NO43" s="23">
        <f>COUNTIF(Tableau1[[#This Row],[01/01/2020]:[31/12/2020]],NO$3)</f>
        <v>0</v>
      </c>
    </row>
    <row r="44" spans="1:379" x14ac:dyDescent="0.25">
      <c r="A44" s="22" t="s">
        <v>476</v>
      </c>
      <c r="B44" s="15"/>
      <c r="C44" s="15"/>
      <c r="D44" s="15"/>
      <c r="E44" s="15" t="e">
        <f>VLOOKUP(Tableau1[[#This Row],[centre]],Feuil3!$A$2:$C$46,2,FALSE)</f>
        <v>#N/A</v>
      </c>
      <c r="F44" s="15" t="e">
        <f>VLOOKUP(Tableau1[[#This Row],[centre]],Feuil3!$A$2:$C$46,3,FALSE)</f>
        <v>#N/A</v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  <c r="HY44" s="15"/>
      <c r="HZ44" s="15"/>
      <c r="IA44" s="15"/>
      <c r="IB44" s="15"/>
      <c r="IC44" s="15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  <c r="IP44" s="15"/>
      <c r="IQ44" s="15"/>
      <c r="IR44" s="15"/>
      <c r="IS44" s="15"/>
      <c r="IT44" s="15"/>
      <c r="IU44" s="15"/>
      <c r="IV44" s="15"/>
      <c r="IW44" s="15"/>
      <c r="IX44" s="15"/>
      <c r="IY44" s="15"/>
      <c r="IZ44" s="15"/>
      <c r="JA44" s="15"/>
      <c r="JB44" s="15"/>
      <c r="JC44" s="15"/>
      <c r="JD44" s="15"/>
      <c r="JE44" s="15"/>
      <c r="JF44" s="15"/>
      <c r="JG44" s="15"/>
      <c r="JH44" s="15"/>
      <c r="JI44" s="15"/>
      <c r="JJ44" s="15"/>
      <c r="JK44" s="15"/>
      <c r="JL44" s="15"/>
      <c r="JM44" s="15"/>
      <c r="JN44" s="15"/>
      <c r="JO44" s="15"/>
      <c r="JP44" s="15"/>
      <c r="JQ44" s="15"/>
      <c r="JR44" s="15"/>
      <c r="JS44" s="15"/>
      <c r="JT44" s="15"/>
      <c r="JU44" s="15"/>
      <c r="JV44" s="15"/>
      <c r="JW44" s="15"/>
      <c r="JX44" s="15"/>
      <c r="JY44" s="15"/>
      <c r="JZ44" s="15"/>
      <c r="KA44" s="15"/>
      <c r="KB44" s="15"/>
      <c r="KC44" s="15"/>
      <c r="KD44" s="15"/>
      <c r="KE44" s="15"/>
      <c r="KF44" s="15"/>
      <c r="KG44" s="15"/>
      <c r="KH44" s="15"/>
      <c r="KI44" s="15"/>
      <c r="KJ44" s="15"/>
      <c r="KK44" s="15"/>
      <c r="KL44" s="15"/>
      <c r="KM44" s="15"/>
      <c r="KN44" s="15"/>
      <c r="KO44" s="15"/>
      <c r="KP44" s="15"/>
      <c r="KQ44" s="15"/>
      <c r="KR44" s="15"/>
      <c r="KS44" s="15"/>
      <c r="KT44" s="15"/>
      <c r="KU44" s="15"/>
      <c r="KV44" s="15"/>
      <c r="KW44" s="15"/>
      <c r="KX44" s="15"/>
      <c r="KY44" s="15"/>
      <c r="KZ44" s="15"/>
      <c r="LA44" s="15"/>
      <c r="LB44" s="15"/>
      <c r="LC44" s="15"/>
      <c r="LD44" s="15"/>
      <c r="LE44" s="15"/>
      <c r="LF44" s="15"/>
      <c r="LG44" s="15"/>
      <c r="LH44" s="15"/>
      <c r="LI44" s="15"/>
      <c r="LJ44" s="15"/>
      <c r="LK44" s="15"/>
      <c r="LL44" s="15"/>
      <c r="LM44" s="15"/>
      <c r="LN44" s="15"/>
      <c r="LO44" s="15"/>
      <c r="LP44" s="15"/>
      <c r="LQ44" s="15"/>
      <c r="LR44" s="15"/>
      <c r="LS44" s="15"/>
      <c r="LT44" s="15"/>
      <c r="LU44" s="15"/>
      <c r="LV44" s="15"/>
      <c r="LW44" s="15"/>
      <c r="LX44" s="15"/>
      <c r="LY44" s="15"/>
      <c r="LZ44" s="15"/>
      <c r="MA44" s="15"/>
      <c r="MB44" s="15"/>
      <c r="MC44" s="15"/>
      <c r="MD44" s="15"/>
      <c r="ME44" s="15"/>
      <c r="MF44" s="15"/>
      <c r="MG44" s="15"/>
      <c r="MH44" s="15"/>
      <c r="MI44" s="15"/>
      <c r="MJ44" s="15"/>
      <c r="MK44" s="15"/>
      <c r="ML44" s="15"/>
      <c r="MM44" s="15"/>
      <c r="MN44" s="15"/>
      <c r="MO44" s="15"/>
      <c r="MP44" s="15"/>
      <c r="MQ44" s="15"/>
      <c r="MR44" s="15"/>
      <c r="MS44" s="15"/>
      <c r="MT44" s="15"/>
      <c r="MU44" s="15"/>
      <c r="MV44" s="15"/>
      <c r="MW44" s="15"/>
      <c r="MX44" s="15"/>
      <c r="MY44" s="15"/>
      <c r="MZ44" s="15"/>
      <c r="NA44" s="15"/>
      <c r="NB44" s="15"/>
      <c r="NC44" s="15"/>
      <c r="ND44" s="15"/>
      <c r="NE44" s="15"/>
      <c r="NF44" s="15"/>
      <c r="NG44" s="15"/>
      <c r="NH44" s="15"/>
      <c r="NI44" s="15">
        <f>COUNTIF(Tableau1[[#This Row],[01/01/2020]:[31/12/2020]],NI$3)</f>
        <v>0</v>
      </c>
      <c r="NJ44" s="15">
        <f>COUNTIF(Tableau1[[#This Row],[01/01/2020]:[31/12/2020]],NJ$3)</f>
        <v>0</v>
      </c>
      <c r="NK44" s="15">
        <f>COUNTIF(Tableau1[[#This Row],[01/01/2020]:[31/12/2020]],NK$3)</f>
        <v>0</v>
      </c>
      <c r="NL44" s="15">
        <f>COUNTIF(Tableau1[[#This Row],[01/01/2020]:[31/12/2020]],NL$3)</f>
        <v>0</v>
      </c>
      <c r="NM44" s="15">
        <f>COUNTIF(Tableau1[[#This Row],[01/01/2020]:[31/12/2020]],NM$3)</f>
        <v>0</v>
      </c>
      <c r="NN44" s="15">
        <f>COUNTIF(Tableau1[[#This Row],[01/01/2020]:[31/12/2020]],NN$3)</f>
        <v>0</v>
      </c>
      <c r="NO44" s="23">
        <f>COUNTIF(Tableau1[[#This Row],[01/01/2020]:[31/12/2020]],NO$3)</f>
        <v>0</v>
      </c>
    </row>
    <row r="45" spans="1:379" x14ac:dyDescent="0.25">
      <c r="A45" s="22" t="s">
        <v>473</v>
      </c>
      <c r="B45" s="15"/>
      <c r="C45" s="15"/>
      <c r="D45" s="15"/>
      <c r="E45" s="15" t="e">
        <f>VLOOKUP(Tableau1[[#This Row],[centre]],Feuil3!$A$2:$C$46,2,FALSE)</f>
        <v>#N/A</v>
      </c>
      <c r="F45" s="15" t="e">
        <f>VLOOKUP(Tableau1[[#This Row],[centre]],Feuil3!$A$2:$C$46,3,FALSE)</f>
        <v>#N/A</v>
      </c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  <c r="IW45" s="15"/>
      <c r="IX45" s="15"/>
      <c r="IY45" s="15"/>
      <c r="IZ45" s="15"/>
      <c r="JA45" s="15"/>
      <c r="JB45" s="15"/>
      <c r="JC45" s="15"/>
      <c r="JD45" s="15"/>
      <c r="JE45" s="15"/>
      <c r="JF45" s="15"/>
      <c r="JG45" s="15"/>
      <c r="JH45" s="15"/>
      <c r="JI45" s="15"/>
      <c r="JJ45" s="15"/>
      <c r="JK45" s="15"/>
      <c r="JL45" s="15"/>
      <c r="JM45" s="15"/>
      <c r="JN45" s="15"/>
      <c r="JO45" s="15"/>
      <c r="JP45" s="15"/>
      <c r="JQ45" s="15"/>
      <c r="JR45" s="15"/>
      <c r="JS45" s="15"/>
      <c r="JT45" s="15"/>
      <c r="JU45" s="15"/>
      <c r="JV45" s="15"/>
      <c r="JW45" s="15"/>
      <c r="JX45" s="15"/>
      <c r="JY45" s="15"/>
      <c r="JZ45" s="15"/>
      <c r="KA45" s="15"/>
      <c r="KB45" s="15"/>
      <c r="KC45" s="15"/>
      <c r="KD45" s="15"/>
      <c r="KE45" s="15"/>
      <c r="KF45" s="15"/>
      <c r="KG45" s="15"/>
      <c r="KH45" s="15"/>
      <c r="KI45" s="15"/>
      <c r="KJ45" s="15"/>
      <c r="KK45" s="15"/>
      <c r="KL45" s="15"/>
      <c r="KM45" s="15"/>
      <c r="KN45" s="15"/>
      <c r="KO45" s="15"/>
      <c r="KP45" s="15"/>
      <c r="KQ45" s="15"/>
      <c r="KR45" s="15"/>
      <c r="KS45" s="15"/>
      <c r="KT45" s="15"/>
      <c r="KU45" s="15"/>
      <c r="KV45" s="15"/>
      <c r="KW45" s="15"/>
      <c r="KX45" s="15"/>
      <c r="KY45" s="15"/>
      <c r="KZ45" s="15"/>
      <c r="LA45" s="15"/>
      <c r="LB45" s="15"/>
      <c r="LC45" s="15"/>
      <c r="LD45" s="15"/>
      <c r="LE45" s="15"/>
      <c r="LF45" s="15"/>
      <c r="LG45" s="15"/>
      <c r="LH45" s="15"/>
      <c r="LI45" s="15"/>
      <c r="LJ45" s="15"/>
      <c r="LK45" s="15"/>
      <c r="LL45" s="15"/>
      <c r="LM45" s="15"/>
      <c r="LN45" s="15"/>
      <c r="LO45" s="15"/>
      <c r="LP45" s="15"/>
      <c r="LQ45" s="15"/>
      <c r="LR45" s="15"/>
      <c r="LS45" s="15"/>
      <c r="LT45" s="15"/>
      <c r="LU45" s="15"/>
      <c r="LV45" s="15"/>
      <c r="LW45" s="15"/>
      <c r="LX45" s="15"/>
      <c r="LY45" s="15"/>
      <c r="LZ45" s="15"/>
      <c r="MA45" s="15"/>
      <c r="MB45" s="15"/>
      <c r="MC45" s="15"/>
      <c r="MD45" s="15"/>
      <c r="ME45" s="15"/>
      <c r="MF45" s="15"/>
      <c r="MG45" s="15"/>
      <c r="MH45" s="15"/>
      <c r="MI45" s="15"/>
      <c r="MJ45" s="15"/>
      <c r="MK45" s="15"/>
      <c r="ML45" s="15"/>
      <c r="MM45" s="15"/>
      <c r="MN45" s="15"/>
      <c r="MO45" s="15"/>
      <c r="MP45" s="15"/>
      <c r="MQ45" s="15"/>
      <c r="MR45" s="15"/>
      <c r="MS45" s="15"/>
      <c r="MT45" s="15"/>
      <c r="MU45" s="15"/>
      <c r="MV45" s="15"/>
      <c r="MW45" s="15"/>
      <c r="MX45" s="15"/>
      <c r="MY45" s="15"/>
      <c r="MZ45" s="15"/>
      <c r="NA45" s="15"/>
      <c r="NB45" s="15"/>
      <c r="NC45" s="15"/>
      <c r="ND45" s="15"/>
      <c r="NE45" s="15"/>
      <c r="NF45" s="15"/>
      <c r="NG45" s="15"/>
      <c r="NH45" s="15"/>
      <c r="NI45" s="15">
        <f>COUNTIF(Tableau1[[#This Row],[01/01/2020]:[31/12/2020]],NI$3)</f>
        <v>0</v>
      </c>
      <c r="NJ45" s="15">
        <f>COUNTIF(Tableau1[[#This Row],[01/01/2020]:[31/12/2020]],NJ$3)</f>
        <v>0</v>
      </c>
      <c r="NK45" s="15">
        <f>COUNTIF(Tableau1[[#This Row],[01/01/2020]:[31/12/2020]],NK$3)</f>
        <v>0</v>
      </c>
      <c r="NL45" s="15">
        <f>COUNTIF(Tableau1[[#This Row],[01/01/2020]:[31/12/2020]],NL$3)</f>
        <v>0</v>
      </c>
      <c r="NM45" s="15">
        <f>COUNTIF(Tableau1[[#This Row],[01/01/2020]:[31/12/2020]],NM$3)</f>
        <v>0</v>
      </c>
      <c r="NN45" s="15">
        <f>COUNTIF(Tableau1[[#This Row],[01/01/2020]:[31/12/2020]],NN$3)</f>
        <v>0</v>
      </c>
      <c r="NO45" s="23">
        <f>COUNTIF(Tableau1[[#This Row],[01/01/2020]:[31/12/2020]],NO$3)</f>
        <v>0</v>
      </c>
    </row>
    <row r="46" spans="1:379" x14ac:dyDescent="0.25">
      <c r="A46" s="22" t="s">
        <v>474</v>
      </c>
      <c r="B46" s="15"/>
      <c r="C46" s="15"/>
      <c r="D46" s="15"/>
      <c r="E46" s="15" t="e">
        <f>VLOOKUP(Tableau1[[#This Row],[centre]],Feuil3!$A$2:$C$46,2,FALSE)</f>
        <v>#N/A</v>
      </c>
      <c r="F46" s="15" t="e">
        <f>VLOOKUP(Tableau1[[#This Row],[centre]],Feuil3!$A$2:$C$46,3,FALSE)</f>
        <v>#N/A</v>
      </c>
      <c r="G46" s="15"/>
      <c r="H46" s="15"/>
      <c r="I46" s="15"/>
      <c r="J46" s="15"/>
      <c r="K46" s="15"/>
      <c r="L46" s="15" t="s">
        <v>448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  <c r="HY46" s="15"/>
      <c r="HZ46" s="15"/>
      <c r="IA46" s="15"/>
      <c r="IB46" s="15"/>
      <c r="IC46" s="15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15"/>
      <c r="MH46" s="15"/>
      <c r="MI46" s="15"/>
      <c r="MJ46" s="15"/>
      <c r="MK46" s="15"/>
      <c r="ML46" s="15"/>
      <c r="MM46" s="15"/>
      <c r="MN46" s="15"/>
      <c r="MO46" s="15"/>
      <c r="MP46" s="15"/>
      <c r="MQ46" s="15"/>
      <c r="MR46" s="15"/>
      <c r="MS46" s="15"/>
      <c r="MT46" s="15"/>
      <c r="MU46" s="15"/>
      <c r="MV46" s="15"/>
      <c r="MW46" s="15"/>
      <c r="MX46" s="15"/>
      <c r="MY46" s="15"/>
      <c r="MZ46" s="15"/>
      <c r="NA46" s="15"/>
      <c r="NB46" s="15"/>
      <c r="NC46" s="15"/>
      <c r="ND46" s="15"/>
      <c r="NE46" s="15"/>
      <c r="NF46" s="15"/>
      <c r="NG46" s="15"/>
      <c r="NH46" s="15"/>
      <c r="NI46" s="15">
        <f>COUNTIF(Tableau1[[#This Row],[01/01/2020]:[31/12/2020]],NI$3)</f>
        <v>0</v>
      </c>
      <c r="NJ46" s="15">
        <f>COUNTIF(Tableau1[[#This Row],[01/01/2020]:[31/12/2020]],NJ$3)</f>
        <v>0</v>
      </c>
      <c r="NK46" s="15">
        <f>COUNTIF(Tableau1[[#This Row],[01/01/2020]:[31/12/2020]],NK$3)</f>
        <v>0</v>
      </c>
      <c r="NL46" s="15">
        <f>COUNTIF(Tableau1[[#This Row],[01/01/2020]:[31/12/2020]],NL$3)</f>
        <v>1</v>
      </c>
      <c r="NM46" s="15">
        <f>COUNTIF(Tableau1[[#This Row],[01/01/2020]:[31/12/2020]],NM$3)</f>
        <v>0</v>
      </c>
      <c r="NN46" s="15">
        <f>COUNTIF(Tableau1[[#This Row],[01/01/2020]:[31/12/2020]],NN$3)</f>
        <v>0</v>
      </c>
      <c r="NO46" s="23">
        <f>COUNTIF(Tableau1[[#This Row],[01/01/2020]:[31/12/2020]],NO$3)</f>
        <v>0</v>
      </c>
    </row>
    <row r="47" spans="1:379" x14ac:dyDescent="0.25">
      <c r="A47" s="22" t="s">
        <v>475</v>
      </c>
      <c r="B47" s="15"/>
      <c r="C47" s="15"/>
      <c r="D47" s="15"/>
      <c r="E47" s="15" t="e">
        <f>VLOOKUP(Tableau1[[#This Row],[centre]],Feuil3!$A$2:$C$46,2,FALSE)</f>
        <v>#N/A</v>
      </c>
      <c r="F47" s="15" t="e">
        <f>VLOOKUP(Tableau1[[#This Row],[centre]],Feuil3!$A$2:$C$46,3,FALSE)</f>
        <v>#N/A</v>
      </c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  <c r="HY47" s="15"/>
      <c r="HZ47" s="15"/>
      <c r="IA47" s="15"/>
      <c r="IB47" s="15"/>
      <c r="IC47" s="15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  <c r="IU47" s="15"/>
      <c r="IV47" s="15"/>
      <c r="IW47" s="15"/>
      <c r="IX47" s="15"/>
      <c r="IY47" s="15"/>
      <c r="IZ47" s="15"/>
      <c r="JA47" s="15"/>
      <c r="JB47" s="15"/>
      <c r="JC47" s="15"/>
      <c r="JD47" s="15"/>
      <c r="JE47" s="15"/>
      <c r="JF47" s="15"/>
      <c r="JG47" s="15"/>
      <c r="JH47" s="15"/>
      <c r="JI47" s="15"/>
      <c r="JJ47" s="15"/>
      <c r="JK47" s="15"/>
      <c r="JL47" s="15"/>
      <c r="JM47" s="15"/>
      <c r="JN47" s="15"/>
      <c r="JO47" s="15"/>
      <c r="JP47" s="15"/>
      <c r="JQ47" s="15"/>
      <c r="JR47" s="15"/>
      <c r="JS47" s="15"/>
      <c r="JT47" s="15"/>
      <c r="JU47" s="15"/>
      <c r="JV47" s="15"/>
      <c r="JW47" s="15"/>
      <c r="JX47" s="15"/>
      <c r="JY47" s="15"/>
      <c r="JZ47" s="15"/>
      <c r="KA47" s="15"/>
      <c r="KB47" s="15"/>
      <c r="KC47" s="15"/>
      <c r="KD47" s="15"/>
      <c r="KE47" s="15"/>
      <c r="KF47" s="15"/>
      <c r="KG47" s="15"/>
      <c r="KH47" s="15"/>
      <c r="KI47" s="15"/>
      <c r="KJ47" s="15"/>
      <c r="KK47" s="15"/>
      <c r="KL47" s="15"/>
      <c r="KM47" s="15"/>
      <c r="KN47" s="15"/>
      <c r="KO47" s="15"/>
      <c r="KP47" s="15"/>
      <c r="KQ47" s="15"/>
      <c r="KR47" s="15"/>
      <c r="KS47" s="15"/>
      <c r="KT47" s="15"/>
      <c r="KU47" s="15"/>
      <c r="KV47" s="15"/>
      <c r="KW47" s="15"/>
      <c r="KX47" s="15"/>
      <c r="KY47" s="15"/>
      <c r="KZ47" s="15"/>
      <c r="LA47" s="15"/>
      <c r="LB47" s="15"/>
      <c r="LC47" s="15"/>
      <c r="LD47" s="15"/>
      <c r="LE47" s="15"/>
      <c r="LF47" s="15"/>
      <c r="LG47" s="15"/>
      <c r="LH47" s="15"/>
      <c r="LI47" s="15"/>
      <c r="LJ47" s="15"/>
      <c r="LK47" s="15"/>
      <c r="LL47" s="15"/>
      <c r="LM47" s="15"/>
      <c r="LN47" s="15"/>
      <c r="LO47" s="15"/>
      <c r="LP47" s="15"/>
      <c r="LQ47" s="15"/>
      <c r="LR47" s="15"/>
      <c r="LS47" s="15"/>
      <c r="LT47" s="15"/>
      <c r="LU47" s="15"/>
      <c r="LV47" s="15"/>
      <c r="LW47" s="15"/>
      <c r="LX47" s="15"/>
      <c r="LY47" s="15"/>
      <c r="LZ47" s="15"/>
      <c r="MA47" s="15"/>
      <c r="MB47" s="15"/>
      <c r="MC47" s="15"/>
      <c r="MD47" s="15"/>
      <c r="ME47" s="15"/>
      <c r="MF47" s="15"/>
      <c r="MG47" s="15"/>
      <c r="MH47" s="15"/>
      <c r="MI47" s="15"/>
      <c r="MJ47" s="15"/>
      <c r="MK47" s="15"/>
      <c r="ML47" s="15"/>
      <c r="MM47" s="15"/>
      <c r="MN47" s="15"/>
      <c r="MO47" s="15"/>
      <c r="MP47" s="15"/>
      <c r="MQ47" s="15"/>
      <c r="MR47" s="15"/>
      <c r="MS47" s="15"/>
      <c r="MT47" s="15"/>
      <c r="MU47" s="15"/>
      <c r="MV47" s="15"/>
      <c r="MW47" s="15"/>
      <c r="MX47" s="15"/>
      <c r="MY47" s="15"/>
      <c r="MZ47" s="15"/>
      <c r="NA47" s="15"/>
      <c r="NB47" s="15"/>
      <c r="NC47" s="15"/>
      <c r="ND47" s="15"/>
      <c r="NE47" s="15"/>
      <c r="NF47" s="15"/>
      <c r="NG47" s="15"/>
      <c r="NH47" s="15"/>
      <c r="NI47" s="15">
        <f>COUNTIF(Tableau1[[#This Row],[01/01/2020]:[31/12/2020]],NI$3)</f>
        <v>0</v>
      </c>
      <c r="NJ47" s="15">
        <f>COUNTIF(Tableau1[[#This Row],[01/01/2020]:[31/12/2020]],NJ$3)</f>
        <v>0</v>
      </c>
      <c r="NK47" s="15">
        <f>COUNTIF(Tableau1[[#This Row],[01/01/2020]:[31/12/2020]],NK$3)</f>
        <v>0</v>
      </c>
      <c r="NL47" s="15">
        <f>COUNTIF(Tableau1[[#This Row],[01/01/2020]:[31/12/2020]],NL$3)</f>
        <v>0</v>
      </c>
      <c r="NM47" s="15">
        <f>COUNTIF(Tableau1[[#This Row],[01/01/2020]:[31/12/2020]],NM$3)</f>
        <v>0</v>
      </c>
      <c r="NN47" s="15">
        <f>COUNTIF(Tableau1[[#This Row],[01/01/2020]:[31/12/2020]],NN$3)</f>
        <v>0</v>
      </c>
      <c r="NO47" s="23">
        <f>COUNTIF(Tableau1[[#This Row],[01/01/2020]:[31/12/2020]],NO$3)</f>
        <v>0</v>
      </c>
    </row>
    <row r="48" spans="1:379" x14ac:dyDescent="0.25">
      <c r="A48" s="22" t="s">
        <v>476</v>
      </c>
      <c r="B48" s="15"/>
      <c r="C48" s="15"/>
      <c r="D48" s="15"/>
      <c r="E48" s="15" t="e">
        <f>VLOOKUP(Tableau1[[#This Row],[centre]],Feuil3!$A$2:$C$46,2,FALSE)</f>
        <v>#N/A</v>
      </c>
      <c r="F48" s="15" t="e">
        <f>VLOOKUP(Tableau1[[#This Row],[centre]],Feuil3!$A$2:$C$46,3,FALSE)</f>
        <v>#N/A</v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  <c r="HY48" s="15"/>
      <c r="HZ48" s="15"/>
      <c r="IA48" s="15"/>
      <c r="IB48" s="15"/>
      <c r="IC48" s="15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  <c r="IU48" s="15"/>
      <c r="IV48" s="15"/>
      <c r="IW48" s="15"/>
      <c r="IX48" s="15"/>
      <c r="IY48" s="15"/>
      <c r="IZ48" s="15"/>
      <c r="JA48" s="15"/>
      <c r="JB48" s="15"/>
      <c r="JC48" s="15"/>
      <c r="JD48" s="15"/>
      <c r="JE48" s="15"/>
      <c r="JF48" s="15"/>
      <c r="JG48" s="15"/>
      <c r="JH48" s="15"/>
      <c r="JI48" s="15"/>
      <c r="JJ48" s="15"/>
      <c r="JK48" s="15"/>
      <c r="JL48" s="15"/>
      <c r="JM48" s="15"/>
      <c r="JN48" s="15"/>
      <c r="JO48" s="15"/>
      <c r="JP48" s="15"/>
      <c r="JQ48" s="15"/>
      <c r="JR48" s="15"/>
      <c r="JS48" s="15"/>
      <c r="JT48" s="15"/>
      <c r="JU48" s="15"/>
      <c r="JV48" s="15"/>
      <c r="JW48" s="15"/>
      <c r="JX48" s="15"/>
      <c r="JY48" s="15"/>
      <c r="JZ48" s="15"/>
      <c r="KA48" s="15"/>
      <c r="KB48" s="15"/>
      <c r="KC48" s="15"/>
      <c r="KD48" s="15"/>
      <c r="KE48" s="15"/>
      <c r="KF48" s="15"/>
      <c r="KG48" s="15"/>
      <c r="KH48" s="15"/>
      <c r="KI48" s="15"/>
      <c r="KJ48" s="15"/>
      <c r="KK48" s="15"/>
      <c r="KL48" s="15"/>
      <c r="KM48" s="15"/>
      <c r="KN48" s="15"/>
      <c r="KO48" s="15"/>
      <c r="KP48" s="15"/>
      <c r="KQ48" s="15"/>
      <c r="KR48" s="15"/>
      <c r="KS48" s="15"/>
      <c r="KT48" s="15"/>
      <c r="KU48" s="15"/>
      <c r="KV48" s="15"/>
      <c r="KW48" s="15"/>
      <c r="KX48" s="15"/>
      <c r="KY48" s="15"/>
      <c r="KZ48" s="15"/>
      <c r="LA48" s="15"/>
      <c r="LB48" s="15"/>
      <c r="LC48" s="15"/>
      <c r="LD48" s="15"/>
      <c r="LE48" s="15"/>
      <c r="LF48" s="15"/>
      <c r="LG48" s="15"/>
      <c r="LH48" s="15"/>
      <c r="LI48" s="15"/>
      <c r="LJ48" s="15"/>
      <c r="LK48" s="15"/>
      <c r="LL48" s="15"/>
      <c r="LM48" s="15"/>
      <c r="LN48" s="15"/>
      <c r="LO48" s="15"/>
      <c r="LP48" s="15"/>
      <c r="LQ48" s="15"/>
      <c r="LR48" s="15"/>
      <c r="LS48" s="15"/>
      <c r="LT48" s="15"/>
      <c r="LU48" s="15"/>
      <c r="LV48" s="15"/>
      <c r="LW48" s="15"/>
      <c r="LX48" s="15"/>
      <c r="LY48" s="15"/>
      <c r="LZ48" s="15"/>
      <c r="MA48" s="15"/>
      <c r="MB48" s="15"/>
      <c r="MC48" s="15"/>
      <c r="MD48" s="15"/>
      <c r="ME48" s="15"/>
      <c r="MF48" s="15"/>
      <c r="MG48" s="15"/>
      <c r="MH48" s="15"/>
      <c r="MI48" s="15"/>
      <c r="MJ48" s="15"/>
      <c r="MK48" s="15"/>
      <c r="ML48" s="15"/>
      <c r="MM48" s="15"/>
      <c r="MN48" s="15"/>
      <c r="MO48" s="15"/>
      <c r="MP48" s="15"/>
      <c r="MQ48" s="15"/>
      <c r="MR48" s="15"/>
      <c r="MS48" s="15"/>
      <c r="MT48" s="15"/>
      <c r="MU48" s="15"/>
      <c r="MV48" s="15"/>
      <c r="MW48" s="15"/>
      <c r="MX48" s="15"/>
      <c r="MY48" s="15"/>
      <c r="MZ48" s="15"/>
      <c r="NA48" s="15"/>
      <c r="NB48" s="15"/>
      <c r="NC48" s="15"/>
      <c r="ND48" s="15"/>
      <c r="NE48" s="15"/>
      <c r="NF48" s="15"/>
      <c r="NG48" s="15"/>
      <c r="NH48" s="15"/>
      <c r="NI48" s="15">
        <f>COUNTIF(Tableau1[[#This Row],[01/01/2020]:[31/12/2020]],NI$3)</f>
        <v>0</v>
      </c>
      <c r="NJ48" s="15">
        <f>COUNTIF(Tableau1[[#This Row],[01/01/2020]:[31/12/2020]],NJ$3)</f>
        <v>0</v>
      </c>
      <c r="NK48" s="15">
        <f>COUNTIF(Tableau1[[#This Row],[01/01/2020]:[31/12/2020]],NK$3)</f>
        <v>0</v>
      </c>
      <c r="NL48" s="15">
        <f>COUNTIF(Tableau1[[#This Row],[01/01/2020]:[31/12/2020]],NL$3)</f>
        <v>0</v>
      </c>
      <c r="NM48" s="15">
        <f>COUNTIF(Tableau1[[#This Row],[01/01/2020]:[31/12/2020]],NM$3)</f>
        <v>0</v>
      </c>
      <c r="NN48" s="15">
        <f>COUNTIF(Tableau1[[#This Row],[01/01/2020]:[31/12/2020]],NN$3)</f>
        <v>0</v>
      </c>
      <c r="NO48" s="23">
        <f>COUNTIF(Tableau1[[#This Row],[01/01/2020]:[31/12/2020]],NO$3)</f>
        <v>0</v>
      </c>
    </row>
    <row r="49" spans="1:379" x14ac:dyDescent="0.25">
      <c r="A49" s="22" t="s">
        <v>473</v>
      </c>
      <c r="B49" s="15"/>
      <c r="C49" s="15"/>
      <c r="D49" s="15"/>
      <c r="E49" s="15" t="e">
        <f>VLOOKUP(Tableau1[[#This Row],[centre]],Feuil3!$A$2:$C$46,2,FALSE)</f>
        <v>#N/A</v>
      </c>
      <c r="F49" s="15" t="e">
        <f>VLOOKUP(Tableau1[[#This Row],[centre]],Feuil3!$A$2:$C$46,3,FALSE)</f>
        <v>#N/A</v>
      </c>
      <c r="G49" s="15"/>
      <c r="H49" s="15"/>
      <c r="I49" s="15"/>
      <c r="J49" s="15"/>
      <c r="K49" s="15"/>
      <c r="L49" s="15" t="s">
        <v>448</v>
      </c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  <c r="HY49" s="15"/>
      <c r="HZ49" s="15"/>
      <c r="IA49" s="15"/>
      <c r="IB49" s="15"/>
      <c r="IC49" s="15"/>
      <c r="ID49" s="15"/>
      <c r="IE49" s="15"/>
      <c r="IF49" s="15"/>
      <c r="IG49" s="15"/>
      <c r="IH49" s="15"/>
      <c r="II49" s="15"/>
      <c r="IJ49" s="15"/>
      <c r="IK49" s="15"/>
      <c r="IL49" s="15"/>
      <c r="IM49" s="15"/>
      <c r="IN49" s="15"/>
      <c r="IO49" s="15"/>
      <c r="IP49" s="15"/>
      <c r="IQ49" s="15"/>
      <c r="IR49" s="15"/>
      <c r="IS49" s="15"/>
      <c r="IT49" s="15"/>
      <c r="IU49" s="15"/>
      <c r="IV49" s="15"/>
      <c r="IW49" s="15"/>
      <c r="IX49" s="15"/>
      <c r="IY49" s="15"/>
      <c r="IZ49" s="15"/>
      <c r="JA49" s="15"/>
      <c r="JB49" s="15"/>
      <c r="JC49" s="15"/>
      <c r="JD49" s="15"/>
      <c r="JE49" s="15"/>
      <c r="JF49" s="15"/>
      <c r="JG49" s="15"/>
      <c r="JH49" s="15"/>
      <c r="JI49" s="15"/>
      <c r="JJ49" s="15"/>
      <c r="JK49" s="15"/>
      <c r="JL49" s="15"/>
      <c r="JM49" s="15"/>
      <c r="JN49" s="15"/>
      <c r="JO49" s="15"/>
      <c r="JP49" s="15"/>
      <c r="JQ49" s="15"/>
      <c r="JR49" s="15"/>
      <c r="JS49" s="15"/>
      <c r="JT49" s="15"/>
      <c r="JU49" s="15"/>
      <c r="JV49" s="15"/>
      <c r="JW49" s="15"/>
      <c r="JX49" s="15"/>
      <c r="JY49" s="15"/>
      <c r="JZ49" s="15"/>
      <c r="KA49" s="15"/>
      <c r="KB49" s="15"/>
      <c r="KC49" s="15"/>
      <c r="KD49" s="15"/>
      <c r="KE49" s="15"/>
      <c r="KF49" s="15"/>
      <c r="KG49" s="15"/>
      <c r="KH49" s="15"/>
      <c r="KI49" s="15"/>
      <c r="KJ49" s="15"/>
      <c r="KK49" s="15"/>
      <c r="KL49" s="15"/>
      <c r="KM49" s="15"/>
      <c r="KN49" s="15"/>
      <c r="KO49" s="15"/>
      <c r="KP49" s="15"/>
      <c r="KQ49" s="15"/>
      <c r="KR49" s="15"/>
      <c r="KS49" s="15"/>
      <c r="KT49" s="15"/>
      <c r="KU49" s="15"/>
      <c r="KV49" s="15"/>
      <c r="KW49" s="15"/>
      <c r="KX49" s="15"/>
      <c r="KY49" s="15"/>
      <c r="KZ49" s="15"/>
      <c r="LA49" s="15"/>
      <c r="LB49" s="15"/>
      <c r="LC49" s="15"/>
      <c r="LD49" s="15"/>
      <c r="LE49" s="15"/>
      <c r="LF49" s="15"/>
      <c r="LG49" s="15"/>
      <c r="LH49" s="15"/>
      <c r="LI49" s="15"/>
      <c r="LJ49" s="15"/>
      <c r="LK49" s="15"/>
      <c r="LL49" s="15"/>
      <c r="LM49" s="15"/>
      <c r="LN49" s="15"/>
      <c r="LO49" s="15"/>
      <c r="LP49" s="15"/>
      <c r="LQ49" s="15"/>
      <c r="LR49" s="15"/>
      <c r="LS49" s="15"/>
      <c r="LT49" s="15"/>
      <c r="LU49" s="15"/>
      <c r="LV49" s="15"/>
      <c r="LW49" s="15"/>
      <c r="LX49" s="15"/>
      <c r="LY49" s="15"/>
      <c r="LZ49" s="15"/>
      <c r="MA49" s="15"/>
      <c r="MB49" s="15"/>
      <c r="MC49" s="15"/>
      <c r="MD49" s="15"/>
      <c r="ME49" s="15"/>
      <c r="MF49" s="15"/>
      <c r="MG49" s="15"/>
      <c r="MH49" s="15"/>
      <c r="MI49" s="15"/>
      <c r="MJ49" s="15"/>
      <c r="MK49" s="15"/>
      <c r="ML49" s="15"/>
      <c r="MM49" s="15"/>
      <c r="MN49" s="15"/>
      <c r="MO49" s="15"/>
      <c r="MP49" s="15"/>
      <c r="MQ49" s="15"/>
      <c r="MR49" s="15"/>
      <c r="MS49" s="15"/>
      <c r="MT49" s="15"/>
      <c r="MU49" s="15"/>
      <c r="MV49" s="15"/>
      <c r="MW49" s="15"/>
      <c r="MX49" s="15"/>
      <c r="MY49" s="15"/>
      <c r="MZ49" s="15"/>
      <c r="NA49" s="15"/>
      <c r="NB49" s="15"/>
      <c r="NC49" s="15"/>
      <c r="ND49" s="15"/>
      <c r="NE49" s="15"/>
      <c r="NF49" s="15"/>
      <c r="NG49" s="15"/>
      <c r="NH49" s="15"/>
      <c r="NI49" s="15">
        <f>COUNTIF(Tableau1[[#This Row],[01/01/2020]:[31/12/2020]],NI$3)</f>
        <v>0</v>
      </c>
      <c r="NJ49" s="15">
        <f>COUNTIF(Tableau1[[#This Row],[01/01/2020]:[31/12/2020]],NJ$3)</f>
        <v>0</v>
      </c>
      <c r="NK49" s="15">
        <f>COUNTIF(Tableau1[[#This Row],[01/01/2020]:[31/12/2020]],NK$3)</f>
        <v>0</v>
      </c>
      <c r="NL49" s="15">
        <f>COUNTIF(Tableau1[[#This Row],[01/01/2020]:[31/12/2020]],NL$3)</f>
        <v>1</v>
      </c>
      <c r="NM49" s="15">
        <f>COUNTIF(Tableau1[[#This Row],[01/01/2020]:[31/12/2020]],NM$3)</f>
        <v>0</v>
      </c>
      <c r="NN49" s="15">
        <f>COUNTIF(Tableau1[[#This Row],[01/01/2020]:[31/12/2020]],NN$3)</f>
        <v>0</v>
      </c>
      <c r="NO49" s="23">
        <f>COUNTIF(Tableau1[[#This Row],[01/01/2020]:[31/12/2020]],NO$3)</f>
        <v>0</v>
      </c>
    </row>
    <row r="50" spans="1:379" x14ac:dyDescent="0.25">
      <c r="A50" s="22" t="s">
        <v>474</v>
      </c>
      <c r="B50" s="15"/>
      <c r="C50" s="15"/>
      <c r="D50" s="15"/>
      <c r="E50" s="15" t="e">
        <f>VLOOKUP(Tableau1[[#This Row],[centre]],Feuil3!$A$2:$C$46,2,FALSE)</f>
        <v>#N/A</v>
      </c>
      <c r="F50" s="15" t="e">
        <f>VLOOKUP(Tableau1[[#This Row],[centre]],Feuil3!$A$2:$C$46,3,FALSE)</f>
        <v>#N/A</v>
      </c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  <c r="HY50" s="15"/>
      <c r="HZ50" s="15"/>
      <c r="IA50" s="15"/>
      <c r="IB50" s="15"/>
      <c r="IC50" s="15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15"/>
      <c r="IV50" s="15"/>
      <c r="IW50" s="15"/>
      <c r="IX50" s="15"/>
      <c r="IY50" s="15"/>
      <c r="IZ50" s="15"/>
      <c r="JA50" s="15"/>
      <c r="JB50" s="15"/>
      <c r="JC50" s="15"/>
      <c r="JD50" s="15"/>
      <c r="JE50" s="15"/>
      <c r="JF50" s="15"/>
      <c r="JG50" s="15"/>
      <c r="JH50" s="15"/>
      <c r="JI50" s="15"/>
      <c r="JJ50" s="15"/>
      <c r="JK50" s="15"/>
      <c r="JL50" s="15"/>
      <c r="JM50" s="15"/>
      <c r="JN50" s="15"/>
      <c r="JO50" s="15"/>
      <c r="JP50" s="15"/>
      <c r="JQ50" s="15"/>
      <c r="JR50" s="15"/>
      <c r="JS50" s="15"/>
      <c r="JT50" s="15"/>
      <c r="JU50" s="15"/>
      <c r="JV50" s="15"/>
      <c r="JW50" s="15"/>
      <c r="JX50" s="15"/>
      <c r="JY50" s="15"/>
      <c r="JZ50" s="15"/>
      <c r="KA50" s="15"/>
      <c r="KB50" s="15"/>
      <c r="KC50" s="15"/>
      <c r="KD50" s="15"/>
      <c r="KE50" s="15"/>
      <c r="KF50" s="15"/>
      <c r="KG50" s="15"/>
      <c r="KH50" s="15"/>
      <c r="KI50" s="15"/>
      <c r="KJ50" s="15"/>
      <c r="KK50" s="15"/>
      <c r="KL50" s="15"/>
      <c r="KM50" s="15"/>
      <c r="KN50" s="15"/>
      <c r="KO50" s="15"/>
      <c r="KP50" s="15"/>
      <c r="KQ50" s="15"/>
      <c r="KR50" s="15"/>
      <c r="KS50" s="15"/>
      <c r="KT50" s="15"/>
      <c r="KU50" s="15"/>
      <c r="KV50" s="15"/>
      <c r="KW50" s="15"/>
      <c r="KX50" s="15"/>
      <c r="KY50" s="15"/>
      <c r="KZ50" s="15"/>
      <c r="LA50" s="15"/>
      <c r="LB50" s="15"/>
      <c r="LC50" s="15"/>
      <c r="LD50" s="15"/>
      <c r="LE50" s="15"/>
      <c r="LF50" s="15"/>
      <c r="LG50" s="15"/>
      <c r="LH50" s="15"/>
      <c r="LI50" s="15"/>
      <c r="LJ50" s="15"/>
      <c r="LK50" s="15"/>
      <c r="LL50" s="15"/>
      <c r="LM50" s="15"/>
      <c r="LN50" s="15"/>
      <c r="LO50" s="15"/>
      <c r="LP50" s="15"/>
      <c r="LQ50" s="15"/>
      <c r="LR50" s="15"/>
      <c r="LS50" s="15"/>
      <c r="LT50" s="15"/>
      <c r="LU50" s="15"/>
      <c r="LV50" s="15"/>
      <c r="LW50" s="15"/>
      <c r="LX50" s="15"/>
      <c r="LY50" s="15"/>
      <c r="LZ50" s="15"/>
      <c r="MA50" s="15"/>
      <c r="MB50" s="15"/>
      <c r="MC50" s="15"/>
      <c r="MD50" s="15"/>
      <c r="ME50" s="15"/>
      <c r="MF50" s="15"/>
      <c r="MG50" s="15"/>
      <c r="MH50" s="15"/>
      <c r="MI50" s="15"/>
      <c r="MJ50" s="15"/>
      <c r="MK50" s="15"/>
      <c r="ML50" s="15"/>
      <c r="MM50" s="15"/>
      <c r="MN50" s="15"/>
      <c r="MO50" s="15"/>
      <c r="MP50" s="15"/>
      <c r="MQ50" s="15"/>
      <c r="MR50" s="15"/>
      <c r="MS50" s="15"/>
      <c r="MT50" s="15"/>
      <c r="MU50" s="15"/>
      <c r="MV50" s="15"/>
      <c r="MW50" s="15"/>
      <c r="MX50" s="15"/>
      <c r="MY50" s="15"/>
      <c r="MZ50" s="15"/>
      <c r="NA50" s="15"/>
      <c r="NB50" s="15"/>
      <c r="NC50" s="15"/>
      <c r="ND50" s="15"/>
      <c r="NE50" s="15"/>
      <c r="NF50" s="15"/>
      <c r="NG50" s="15"/>
      <c r="NH50" s="15"/>
      <c r="NI50" s="15">
        <f>COUNTIF(Tableau1[[#This Row],[01/01/2020]:[31/12/2020]],NI$3)</f>
        <v>0</v>
      </c>
      <c r="NJ50" s="15">
        <f>COUNTIF(Tableau1[[#This Row],[01/01/2020]:[31/12/2020]],NJ$3)</f>
        <v>0</v>
      </c>
      <c r="NK50" s="15">
        <f>COUNTIF(Tableau1[[#This Row],[01/01/2020]:[31/12/2020]],NK$3)</f>
        <v>0</v>
      </c>
      <c r="NL50" s="15">
        <f>COUNTIF(Tableau1[[#This Row],[01/01/2020]:[31/12/2020]],NL$3)</f>
        <v>0</v>
      </c>
      <c r="NM50" s="15">
        <f>COUNTIF(Tableau1[[#This Row],[01/01/2020]:[31/12/2020]],NM$3)</f>
        <v>0</v>
      </c>
      <c r="NN50" s="15">
        <f>COUNTIF(Tableau1[[#This Row],[01/01/2020]:[31/12/2020]],NN$3)</f>
        <v>0</v>
      </c>
      <c r="NO50" s="23">
        <f>COUNTIF(Tableau1[[#This Row],[01/01/2020]:[31/12/2020]],NO$3)</f>
        <v>0</v>
      </c>
    </row>
    <row r="51" spans="1:379" x14ac:dyDescent="0.25">
      <c r="A51" s="22" t="s">
        <v>475</v>
      </c>
      <c r="B51" s="15"/>
      <c r="C51" s="15"/>
      <c r="D51" s="15"/>
      <c r="E51" s="15" t="e">
        <f>VLOOKUP(Tableau1[[#This Row],[centre]],Feuil3!$A$2:$C$46,2,FALSE)</f>
        <v>#N/A</v>
      </c>
      <c r="F51" s="15" t="e">
        <f>VLOOKUP(Tableau1[[#This Row],[centre]],Feuil3!$A$2:$C$46,3,FALSE)</f>
        <v>#N/A</v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  <c r="IW51" s="15"/>
      <c r="IX51" s="15"/>
      <c r="IY51" s="15"/>
      <c r="IZ51" s="15"/>
      <c r="JA51" s="15"/>
      <c r="JB51" s="15"/>
      <c r="JC51" s="15"/>
      <c r="JD51" s="15"/>
      <c r="JE51" s="15"/>
      <c r="JF51" s="15"/>
      <c r="JG51" s="15"/>
      <c r="JH51" s="15"/>
      <c r="JI51" s="15"/>
      <c r="JJ51" s="15"/>
      <c r="JK51" s="15"/>
      <c r="JL51" s="15"/>
      <c r="JM51" s="15"/>
      <c r="JN51" s="15"/>
      <c r="JO51" s="15"/>
      <c r="JP51" s="15"/>
      <c r="JQ51" s="15"/>
      <c r="JR51" s="15"/>
      <c r="JS51" s="15"/>
      <c r="JT51" s="15"/>
      <c r="JU51" s="15"/>
      <c r="JV51" s="15"/>
      <c r="JW51" s="15"/>
      <c r="JX51" s="15"/>
      <c r="JY51" s="15"/>
      <c r="JZ51" s="15"/>
      <c r="KA51" s="15"/>
      <c r="KB51" s="15"/>
      <c r="KC51" s="15"/>
      <c r="KD51" s="15"/>
      <c r="KE51" s="15"/>
      <c r="KF51" s="15"/>
      <c r="KG51" s="15"/>
      <c r="KH51" s="15"/>
      <c r="KI51" s="15"/>
      <c r="KJ51" s="15"/>
      <c r="KK51" s="15"/>
      <c r="KL51" s="15"/>
      <c r="KM51" s="15"/>
      <c r="KN51" s="15"/>
      <c r="KO51" s="15"/>
      <c r="KP51" s="15"/>
      <c r="KQ51" s="15"/>
      <c r="KR51" s="15"/>
      <c r="KS51" s="15"/>
      <c r="KT51" s="15"/>
      <c r="KU51" s="15"/>
      <c r="KV51" s="15"/>
      <c r="KW51" s="15"/>
      <c r="KX51" s="15"/>
      <c r="KY51" s="15"/>
      <c r="KZ51" s="15"/>
      <c r="LA51" s="15"/>
      <c r="LB51" s="15"/>
      <c r="LC51" s="15"/>
      <c r="LD51" s="15"/>
      <c r="LE51" s="15"/>
      <c r="LF51" s="15"/>
      <c r="LG51" s="15"/>
      <c r="LH51" s="15"/>
      <c r="LI51" s="15"/>
      <c r="LJ51" s="15"/>
      <c r="LK51" s="15"/>
      <c r="LL51" s="15"/>
      <c r="LM51" s="15"/>
      <c r="LN51" s="15"/>
      <c r="LO51" s="15"/>
      <c r="LP51" s="15"/>
      <c r="LQ51" s="15"/>
      <c r="LR51" s="15"/>
      <c r="LS51" s="15"/>
      <c r="LT51" s="15"/>
      <c r="LU51" s="15"/>
      <c r="LV51" s="15"/>
      <c r="LW51" s="15"/>
      <c r="LX51" s="15"/>
      <c r="LY51" s="15"/>
      <c r="LZ51" s="15"/>
      <c r="MA51" s="15"/>
      <c r="MB51" s="15"/>
      <c r="MC51" s="15"/>
      <c r="MD51" s="15"/>
      <c r="ME51" s="15"/>
      <c r="MF51" s="15"/>
      <c r="MG51" s="15"/>
      <c r="MH51" s="15"/>
      <c r="MI51" s="15"/>
      <c r="MJ51" s="15"/>
      <c r="MK51" s="15"/>
      <c r="ML51" s="15"/>
      <c r="MM51" s="15"/>
      <c r="MN51" s="15"/>
      <c r="MO51" s="15"/>
      <c r="MP51" s="15"/>
      <c r="MQ51" s="15"/>
      <c r="MR51" s="15"/>
      <c r="MS51" s="15"/>
      <c r="MT51" s="15"/>
      <c r="MU51" s="15"/>
      <c r="MV51" s="15"/>
      <c r="MW51" s="15"/>
      <c r="MX51" s="15"/>
      <c r="MY51" s="15"/>
      <c r="MZ51" s="15"/>
      <c r="NA51" s="15"/>
      <c r="NB51" s="15"/>
      <c r="NC51" s="15"/>
      <c r="ND51" s="15"/>
      <c r="NE51" s="15"/>
      <c r="NF51" s="15"/>
      <c r="NG51" s="15"/>
      <c r="NH51" s="15"/>
      <c r="NI51" s="15">
        <f>COUNTIF(Tableau1[[#This Row],[01/01/2020]:[31/12/2020]],NI$3)</f>
        <v>0</v>
      </c>
      <c r="NJ51" s="15">
        <f>COUNTIF(Tableau1[[#This Row],[01/01/2020]:[31/12/2020]],NJ$3)</f>
        <v>0</v>
      </c>
      <c r="NK51" s="15">
        <f>COUNTIF(Tableau1[[#This Row],[01/01/2020]:[31/12/2020]],NK$3)</f>
        <v>0</v>
      </c>
      <c r="NL51" s="15">
        <f>COUNTIF(Tableau1[[#This Row],[01/01/2020]:[31/12/2020]],NL$3)</f>
        <v>0</v>
      </c>
      <c r="NM51" s="15">
        <f>COUNTIF(Tableau1[[#This Row],[01/01/2020]:[31/12/2020]],NM$3)</f>
        <v>0</v>
      </c>
      <c r="NN51" s="15">
        <f>COUNTIF(Tableau1[[#This Row],[01/01/2020]:[31/12/2020]],NN$3)</f>
        <v>0</v>
      </c>
      <c r="NO51" s="23">
        <f>COUNTIF(Tableau1[[#This Row],[01/01/2020]:[31/12/2020]],NO$3)</f>
        <v>0</v>
      </c>
    </row>
    <row r="52" spans="1:379" x14ac:dyDescent="0.25">
      <c r="A52" s="22" t="s">
        <v>476</v>
      </c>
      <c r="B52" s="15"/>
      <c r="C52" s="15"/>
      <c r="D52" s="15"/>
      <c r="E52" s="15" t="e">
        <f>VLOOKUP(Tableau1[[#This Row],[centre]],Feuil3!$A$2:$C$46,2,FALSE)</f>
        <v>#N/A</v>
      </c>
      <c r="F52" s="15" t="e">
        <f>VLOOKUP(Tableau1[[#This Row],[centre]],Feuil3!$A$2:$C$46,3,FALSE)</f>
        <v>#N/A</v>
      </c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  <c r="HY52" s="15"/>
      <c r="HZ52" s="15"/>
      <c r="IA52" s="15"/>
      <c r="IB52" s="15"/>
      <c r="IC52" s="15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15"/>
      <c r="IV52" s="15"/>
      <c r="IW52" s="15"/>
      <c r="IX52" s="15"/>
      <c r="IY52" s="15"/>
      <c r="IZ52" s="15"/>
      <c r="JA52" s="15"/>
      <c r="JB52" s="15"/>
      <c r="JC52" s="15"/>
      <c r="JD52" s="15"/>
      <c r="JE52" s="15"/>
      <c r="JF52" s="15"/>
      <c r="JG52" s="15"/>
      <c r="JH52" s="15"/>
      <c r="JI52" s="15"/>
      <c r="JJ52" s="15"/>
      <c r="JK52" s="15"/>
      <c r="JL52" s="15"/>
      <c r="JM52" s="15"/>
      <c r="JN52" s="15"/>
      <c r="JO52" s="15"/>
      <c r="JP52" s="15"/>
      <c r="JQ52" s="15"/>
      <c r="JR52" s="15"/>
      <c r="JS52" s="15"/>
      <c r="JT52" s="15"/>
      <c r="JU52" s="15"/>
      <c r="JV52" s="15"/>
      <c r="JW52" s="15"/>
      <c r="JX52" s="15"/>
      <c r="JY52" s="15"/>
      <c r="JZ52" s="15"/>
      <c r="KA52" s="15"/>
      <c r="KB52" s="15"/>
      <c r="KC52" s="15"/>
      <c r="KD52" s="15"/>
      <c r="KE52" s="15"/>
      <c r="KF52" s="15"/>
      <c r="KG52" s="15"/>
      <c r="KH52" s="15"/>
      <c r="KI52" s="15"/>
      <c r="KJ52" s="15"/>
      <c r="KK52" s="15"/>
      <c r="KL52" s="15"/>
      <c r="KM52" s="15"/>
      <c r="KN52" s="15"/>
      <c r="KO52" s="15"/>
      <c r="KP52" s="15"/>
      <c r="KQ52" s="15"/>
      <c r="KR52" s="15"/>
      <c r="KS52" s="15"/>
      <c r="KT52" s="15"/>
      <c r="KU52" s="15"/>
      <c r="KV52" s="15"/>
      <c r="KW52" s="15"/>
      <c r="KX52" s="15"/>
      <c r="KY52" s="15"/>
      <c r="KZ52" s="15"/>
      <c r="LA52" s="15"/>
      <c r="LB52" s="15"/>
      <c r="LC52" s="15"/>
      <c r="LD52" s="15"/>
      <c r="LE52" s="15"/>
      <c r="LF52" s="15"/>
      <c r="LG52" s="15"/>
      <c r="LH52" s="15"/>
      <c r="LI52" s="15"/>
      <c r="LJ52" s="15"/>
      <c r="LK52" s="15"/>
      <c r="LL52" s="15"/>
      <c r="LM52" s="15"/>
      <c r="LN52" s="15"/>
      <c r="LO52" s="15"/>
      <c r="LP52" s="15"/>
      <c r="LQ52" s="15"/>
      <c r="LR52" s="15"/>
      <c r="LS52" s="15"/>
      <c r="LT52" s="15"/>
      <c r="LU52" s="15"/>
      <c r="LV52" s="15"/>
      <c r="LW52" s="15"/>
      <c r="LX52" s="15"/>
      <c r="LY52" s="15"/>
      <c r="LZ52" s="15"/>
      <c r="MA52" s="15"/>
      <c r="MB52" s="15"/>
      <c r="MC52" s="15"/>
      <c r="MD52" s="15"/>
      <c r="ME52" s="15"/>
      <c r="MF52" s="15"/>
      <c r="MG52" s="15"/>
      <c r="MH52" s="15"/>
      <c r="MI52" s="15"/>
      <c r="MJ52" s="15"/>
      <c r="MK52" s="15"/>
      <c r="ML52" s="15"/>
      <c r="MM52" s="15"/>
      <c r="MN52" s="15"/>
      <c r="MO52" s="15"/>
      <c r="MP52" s="15"/>
      <c r="MQ52" s="15"/>
      <c r="MR52" s="15"/>
      <c r="MS52" s="15"/>
      <c r="MT52" s="15"/>
      <c r="MU52" s="15"/>
      <c r="MV52" s="15"/>
      <c r="MW52" s="15"/>
      <c r="MX52" s="15"/>
      <c r="MY52" s="15"/>
      <c r="MZ52" s="15"/>
      <c r="NA52" s="15"/>
      <c r="NB52" s="15"/>
      <c r="NC52" s="15"/>
      <c r="ND52" s="15"/>
      <c r="NE52" s="15"/>
      <c r="NF52" s="15"/>
      <c r="NG52" s="15"/>
      <c r="NH52" s="15"/>
      <c r="NI52" s="15">
        <f>COUNTIF(Tableau1[[#This Row],[01/01/2020]:[31/12/2020]],NI$3)</f>
        <v>0</v>
      </c>
      <c r="NJ52" s="15">
        <f>COUNTIF(Tableau1[[#This Row],[01/01/2020]:[31/12/2020]],NJ$3)</f>
        <v>0</v>
      </c>
      <c r="NK52" s="15">
        <f>COUNTIF(Tableau1[[#This Row],[01/01/2020]:[31/12/2020]],NK$3)</f>
        <v>0</v>
      </c>
      <c r="NL52" s="15">
        <f>COUNTIF(Tableau1[[#This Row],[01/01/2020]:[31/12/2020]],NL$3)</f>
        <v>0</v>
      </c>
      <c r="NM52" s="15">
        <f>COUNTIF(Tableau1[[#This Row],[01/01/2020]:[31/12/2020]],NM$3)</f>
        <v>0</v>
      </c>
      <c r="NN52" s="15">
        <f>COUNTIF(Tableau1[[#This Row],[01/01/2020]:[31/12/2020]],NN$3)</f>
        <v>0</v>
      </c>
      <c r="NO52" s="23">
        <f>COUNTIF(Tableau1[[#This Row],[01/01/2020]:[31/12/2020]],NO$3)</f>
        <v>0</v>
      </c>
    </row>
    <row r="53" spans="1:379" x14ac:dyDescent="0.25">
      <c r="A53" s="22" t="s">
        <v>473</v>
      </c>
      <c r="B53" s="15"/>
      <c r="C53" s="15"/>
      <c r="D53" s="15"/>
      <c r="E53" s="15" t="e">
        <f>VLOOKUP(Tableau1[[#This Row],[centre]],Feuil3!$A$2:$C$46,2,FALSE)</f>
        <v>#N/A</v>
      </c>
      <c r="F53" s="15" t="e">
        <f>VLOOKUP(Tableau1[[#This Row],[centre]],Feuil3!$A$2:$C$46,3,FALSE)</f>
        <v>#N/A</v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  <c r="HY53" s="15"/>
      <c r="HZ53" s="15"/>
      <c r="IA53" s="15"/>
      <c r="IB53" s="15"/>
      <c r="IC53" s="15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  <c r="IW53" s="15"/>
      <c r="IX53" s="15"/>
      <c r="IY53" s="15"/>
      <c r="IZ53" s="15"/>
      <c r="JA53" s="15"/>
      <c r="JB53" s="15"/>
      <c r="JC53" s="15"/>
      <c r="JD53" s="15"/>
      <c r="JE53" s="15"/>
      <c r="JF53" s="15"/>
      <c r="JG53" s="15"/>
      <c r="JH53" s="15"/>
      <c r="JI53" s="15"/>
      <c r="JJ53" s="15"/>
      <c r="JK53" s="15"/>
      <c r="JL53" s="15"/>
      <c r="JM53" s="15"/>
      <c r="JN53" s="15"/>
      <c r="JO53" s="15"/>
      <c r="JP53" s="15"/>
      <c r="JQ53" s="15"/>
      <c r="JR53" s="15"/>
      <c r="JS53" s="15"/>
      <c r="JT53" s="15"/>
      <c r="JU53" s="15"/>
      <c r="JV53" s="15"/>
      <c r="JW53" s="15"/>
      <c r="JX53" s="15"/>
      <c r="JY53" s="15"/>
      <c r="JZ53" s="15"/>
      <c r="KA53" s="15"/>
      <c r="KB53" s="15"/>
      <c r="KC53" s="15"/>
      <c r="KD53" s="15"/>
      <c r="KE53" s="15"/>
      <c r="KF53" s="15"/>
      <c r="KG53" s="15"/>
      <c r="KH53" s="15"/>
      <c r="KI53" s="15"/>
      <c r="KJ53" s="15"/>
      <c r="KK53" s="15"/>
      <c r="KL53" s="15"/>
      <c r="KM53" s="15"/>
      <c r="KN53" s="15"/>
      <c r="KO53" s="15"/>
      <c r="KP53" s="15"/>
      <c r="KQ53" s="15"/>
      <c r="KR53" s="15"/>
      <c r="KS53" s="15"/>
      <c r="KT53" s="15"/>
      <c r="KU53" s="15"/>
      <c r="KV53" s="15"/>
      <c r="KW53" s="15"/>
      <c r="KX53" s="15"/>
      <c r="KY53" s="15"/>
      <c r="KZ53" s="15"/>
      <c r="LA53" s="15"/>
      <c r="LB53" s="15"/>
      <c r="LC53" s="15"/>
      <c r="LD53" s="15"/>
      <c r="LE53" s="15"/>
      <c r="LF53" s="15"/>
      <c r="LG53" s="15"/>
      <c r="LH53" s="15"/>
      <c r="LI53" s="15"/>
      <c r="LJ53" s="15"/>
      <c r="LK53" s="15"/>
      <c r="LL53" s="15"/>
      <c r="LM53" s="15"/>
      <c r="LN53" s="15"/>
      <c r="LO53" s="15"/>
      <c r="LP53" s="15"/>
      <c r="LQ53" s="15"/>
      <c r="LR53" s="15"/>
      <c r="LS53" s="15"/>
      <c r="LT53" s="15"/>
      <c r="LU53" s="15"/>
      <c r="LV53" s="15"/>
      <c r="LW53" s="15"/>
      <c r="LX53" s="15"/>
      <c r="LY53" s="15"/>
      <c r="LZ53" s="15"/>
      <c r="MA53" s="15"/>
      <c r="MB53" s="15"/>
      <c r="MC53" s="15"/>
      <c r="MD53" s="15"/>
      <c r="ME53" s="15"/>
      <c r="MF53" s="15"/>
      <c r="MG53" s="15"/>
      <c r="MH53" s="15"/>
      <c r="MI53" s="15"/>
      <c r="MJ53" s="15"/>
      <c r="MK53" s="15"/>
      <c r="ML53" s="15"/>
      <c r="MM53" s="15"/>
      <c r="MN53" s="15"/>
      <c r="MO53" s="15"/>
      <c r="MP53" s="15"/>
      <c r="MQ53" s="15"/>
      <c r="MR53" s="15"/>
      <c r="MS53" s="15"/>
      <c r="MT53" s="15"/>
      <c r="MU53" s="15"/>
      <c r="MV53" s="15"/>
      <c r="MW53" s="15"/>
      <c r="MX53" s="15"/>
      <c r="MY53" s="15"/>
      <c r="MZ53" s="15"/>
      <c r="NA53" s="15"/>
      <c r="NB53" s="15"/>
      <c r="NC53" s="15"/>
      <c r="ND53" s="15"/>
      <c r="NE53" s="15"/>
      <c r="NF53" s="15"/>
      <c r="NG53" s="15"/>
      <c r="NH53" s="15"/>
      <c r="NI53" s="15">
        <f>COUNTIF(Tableau1[[#This Row],[01/01/2020]:[31/12/2020]],NI$3)</f>
        <v>0</v>
      </c>
      <c r="NJ53" s="15">
        <f>COUNTIF(Tableau1[[#This Row],[01/01/2020]:[31/12/2020]],NJ$3)</f>
        <v>0</v>
      </c>
      <c r="NK53" s="15">
        <f>COUNTIF(Tableau1[[#This Row],[01/01/2020]:[31/12/2020]],NK$3)</f>
        <v>0</v>
      </c>
      <c r="NL53" s="15">
        <f>COUNTIF(Tableau1[[#This Row],[01/01/2020]:[31/12/2020]],NL$3)</f>
        <v>0</v>
      </c>
      <c r="NM53" s="15">
        <f>COUNTIF(Tableau1[[#This Row],[01/01/2020]:[31/12/2020]],NM$3)</f>
        <v>0</v>
      </c>
      <c r="NN53" s="15">
        <f>COUNTIF(Tableau1[[#This Row],[01/01/2020]:[31/12/2020]],NN$3)</f>
        <v>0</v>
      </c>
      <c r="NO53" s="23">
        <f>COUNTIF(Tableau1[[#This Row],[01/01/2020]:[31/12/2020]],NO$3)</f>
        <v>0</v>
      </c>
    </row>
    <row r="54" spans="1:379" x14ac:dyDescent="0.25">
      <c r="A54" s="22" t="s">
        <v>474</v>
      </c>
      <c r="B54" s="15"/>
      <c r="C54" s="15"/>
      <c r="D54" s="15"/>
      <c r="E54" s="15" t="e">
        <f>VLOOKUP(Tableau1[[#This Row],[centre]],Feuil3!$A$2:$C$46,2,FALSE)</f>
        <v>#N/A</v>
      </c>
      <c r="F54" s="15" t="e">
        <f>VLOOKUP(Tableau1[[#This Row],[centre]],Feuil3!$A$2:$C$46,3,FALSE)</f>
        <v>#N/A</v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  <c r="HY54" s="15"/>
      <c r="HZ54" s="15"/>
      <c r="IA54" s="15"/>
      <c r="IB54" s="15"/>
      <c r="IC54" s="15"/>
      <c r="ID54" s="15"/>
      <c r="IE54" s="15"/>
      <c r="IF54" s="15"/>
      <c r="IG54" s="15"/>
      <c r="IH54" s="15"/>
      <c r="II54" s="15"/>
      <c r="IJ54" s="15"/>
      <c r="IK54" s="15"/>
      <c r="IL54" s="15"/>
      <c r="IM54" s="15"/>
      <c r="IN54" s="15"/>
      <c r="IO54" s="15"/>
      <c r="IP54" s="15"/>
      <c r="IQ54" s="15"/>
      <c r="IR54" s="15"/>
      <c r="IS54" s="15"/>
      <c r="IT54" s="15"/>
      <c r="IU54" s="15"/>
      <c r="IV54" s="15"/>
      <c r="IW54" s="15"/>
      <c r="IX54" s="15"/>
      <c r="IY54" s="15"/>
      <c r="IZ54" s="15"/>
      <c r="JA54" s="15"/>
      <c r="JB54" s="15"/>
      <c r="JC54" s="15"/>
      <c r="JD54" s="15"/>
      <c r="JE54" s="15"/>
      <c r="JF54" s="15"/>
      <c r="JG54" s="15"/>
      <c r="JH54" s="15"/>
      <c r="JI54" s="15"/>
      <c r="JJ54" s="15"/>
      <c r="JK54" s="15"/>
      <c r="JL54" s="15"/>
      <c r="JM54" s="15"/>
      <c r="JN54" s="15"/>
      <c r="JO54" s="15"/>
      <c r="JP54" s="15"/>
      <c r="JQ54" s="15"/>
      <c r="JR54" s="15"/>
      <c r="JS54" s="15"/>
      <c r="JT54" s="15"/>
      <c r="JU54" s="15"/>
      <c r="JV54" s="15"/>
      <c r="JW54" s="15"/>
      <c r="JX54" s="15"/>
      <c r="JY54" s="15"/>
      <c r="JZ54" s="15"/>
      <c r="KA54" s="15"/>
      <c r="KB54" s="15"/>
      <c r="KC54" s="15"/>
      <c r="KD54" s="15"/>
      <c r="KE54" s="15"/>
      <c r="KF54" s="15"/>
      <c r="KG54" s="15"/>
      <c r="KH54" s="15"/>
      <c r="KI54" s="15"/>
      <c r="KJ54" s="15"/>
      <c r="KK54" s="15"/>
      <c r="KL54" s="15"/>
      <c r="KM54" s="15"/>
      <c r="KN54" s="15"/>
      <c r="KO54" s="15"/>
      <c r="KP54" s="15"/>
      <c r="KQ54" s="15"/>
      <c r="KR54" s="15"/>
      <c r="KS54" s="15"/>
      <c r="KT54" s="15"/>
      <c r="KU54" s="15"/>
      <c r="KV54" s="15"/>
      <c r="KW54" s="15"/>
      <c r="KX54" s="15"/>
      <c r="KY54" s="15"/>
      <c r="KZ54" s="15"/>
      <c r="LA54" s="15"/>
      <c r="LB54" s="15"/>
      <c r="LC54" s="15"/>
      <c r="LD54" s="15"/>
      <c r="LE54" s="15"/>
      <c r="LF54" s="15"/>
      <c r="LG54" s="15"/>
      <c r="LH54" s="15"/>
      <c r="LI54" s="15"/>
      <c r="LJ54" s="15"/>
      <c r="LK54" s="15"/>
      <c r="LL54" s="15"/>
      <c r="LM54" s="15"/>
      <c r="LN54" s="15"/>
      <c r="LO54" s="15"/>
      <c r="LP54" s="15"/>
      <c r="LQ54" s="15"/>
      <c r="LR54" s="15"/>
      <c r="LS54" s="15"/>
      <c r="LT54" s="15"/>
      <c r="LU54" s="15"/>
      <c r="LV54" s="15"/>
      <c r="LW54" s="15"/>
      <c r="LX54" s="15"/>
      <c r="LY54" s="15"/>
      <c r="LZ54" s="15"/>
      <c r="MA54" s="15"/>
      <c r="MB54" s="15"/>
      <c r="MC54" s="15"/>
      <c r="MD54" s="15"/>
      <c r="ME54" s="15"/>
      <c r="MF54" s="15"/>
      <c r="MG54" s="15"/>
      <c r="MH54" s="15"/>
      <c r="MI54" s="15"/>
      <c r="MJ54" s="15"/>
      <c r="MK54" s="15"/>
      <c r="ML54" s="15"/>
      <c r="MM54" s="15"/>
      <c r="MN54" s="15"/>
      <c r="MO54" s="15"/>
      <c r="MP54" s="15"/>
      <c r="MQ54" s="15"/>
      <c r="MR54" s="15"/>
      <c r="MS54" s="15"/>
      <c r="MT54" s="15"/>
      <c r="MU54" s="15"/>
      <c r="MV54" s="15"/>
      <c r="MW54" s="15"/>
      <c r="MX54" s="15"/>
      <c r="MY54" s="15"/>
      <c r="MZ54" s="15"/>
      <c r="NA54" s="15"/>
      <c r="NB54" s="15"/>
      <c r="NC54" s="15"/>
      <c r="ND54" s="15"/>
      <c r="NE54" s="15"/>
      <c r="NF54" s="15"/>
      <c r="NG54" s="15"/>
      <c r="NH54" s="15"/>
      <c r="NI54" s="15">
        <f>COUNTIF(Tableau1[[#This Row],[01/01/2020]:[31/12/2020]],NI$3)</f>
        <v>0</v>
      </c>
      <c r="NJ54" s="15">
        <f>COUNTIF(Tableau1[[#This Row],[01/01/2020]:[31/12/2020]],NJ$3)</f>
        <v>0</v>
      </c>
      <c r="NK54" s="15">
        <f>COUNTIF(Tableau1[[#This Row],[01/01/2020]:[31/12/2020]],NK$3)</f>
        <v>0</v>
      </c>
      <c r="NL54" s="15">
        <f>COUNTIF(Tableau1[[#This Row],[01/01/2020]:[31/12/2020]],NL$3)</f>
        <v>0</v>
      </c>
      <c r="NM54" s="15">
        <f>COUNTIF(Tableau1[[#This Row],[01/01/2020]:[31/12/2020]],NM$3)</f>
        <v>0</v>
      </c>
      <c r="NN54" s="15">
        <f>COUNTIF(Tableau1[[#This Row],[01/01/2020]:[31/12/2020]],NN$3)</f>
        <v>0</v>
      </c>
      <c r="NO54" s="23">
        <f>COUNTIF(Tableau1[[#This Row],[01/01/2020]:[31/12/2020]],NO$3)</f>
        <v>0</v>
      </c>
    </row>
    <row r="55" spans="1:379" x14ac:dyDescent="0.25">
      <c r="A55" s="22" t="s">
        <v>475</v>
      </c>
      <c r="B55" s="15"/>
      <c r="C55" s="15"/>
      <c r="D55" s="15"/>
      <c r="E55" s="15" t="e">
        <f>VLOOKUP(Tableau1[[#This Row],[centre]],Feuil3!$A$2:$C$46,2,FALSE)</f>
        <v>#N/A</v>
      </c>
      <c r="F55" s="15" t="e">
        <f>VLOOKUP(Tableau1[[#This Row],[centre]],Feuil3!$A$2:$C$46,3,FALSE)</f>
        <v>#N/A</v>
      </c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  <c r="HY55" s="15"/>
      <c r="HZ55" s="15"/>
      <c r="IA55" s="15"/>
      <c r="IB55" s="15"/>
      <c r="IC55" s="15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5"/>
      <c r="IZ55" s="15"/>
      <c r="JA55" s="15"/>
      <c r="JB55" s="15"/>
      <c r="JC55" s="15"/>
      <c r="JD55" s="15"/>
      <c r="JE55" s="15"/>
      <c r="JF55" s="15"/>
      <c r="JG55" s="15"/>
      <c r="JH55" s="15"/>
      <c r="JI55" s="15"/>
      <c r="JJ55" s="15"/>
      <c r="JK55" s="15"/>
      <c r="JL55" s="15"/>
      <c r="JM55" s="15"/>
      <c r="JN55" s="15"/>
      <c r="JO55" s="15"/>
      <c r="JP55" s="15"/>
      <c r="JQ55" s="15"/>
      <c r="JR55" s="15"/>
      <c r="JS55" s="15"/>
      <c r="JT55" s="15"/>
      <c r="JU55" s="15"/>
      <c r="JV55" s="15"/>
      <c r="JW55" s="15"/>
      <c r="JX55" s="15"/>
      <c r="JY55" s="15"/>
      <c r="JZ55" s="15"/>
      <c r="KA55" s="15"/>
      <c r="KB55" s="15"/>
      <c r="KC55" s="15"/>
      <c r="KD55" s="15"/>
      <c r="KE55" s="15"/>
      <c r="KF55" s="15"/>
      <c r="KG55" s="15"/>
      <c r="KH55" s="15"/>
      <c r="KI55" s="15"/>
      <c r="KJ55" s="15"/>
      <c r="KK55" s="15"/>
      <c r="KL55" s="15"/>
      <c r="KM55" s="15"/>
      <c r="KN55" s="15"/>
      <c r="KO55" s="15"/>
      <c r="KP55" s="15"/>
      <c r="KQ55" s="15"/>
      <c r="KR55" s="15"/>
      <c r="KS55" s="15"/>
      <c r="KT55" s="15"/>
      <c r="KU55" s="15"/>
      <c r="KV55" s="15"/>
      <c r="KW55" s="15"/>
      <c r="KX55" s="15"/>
      <c r="KY55" s="15"/>
      <c r="KZ55" s="15"/>
      <c r="LA55" s="15"/>
      <c r="LB55" s="15"/>
      <c r="LC55" s="15"/>
      <c r="LD55" s="15"/>
      <c r="LE55" s="15"/>
      <c r="LF55" s="15"/>
      <c r="LG55" s="15"/>
      <c r="LH55" s="15"/>
      <c r="LI55" s="15"/>
      <c r="LJ55" s="15"/>
      <c r="LK55" s="15"/>
      <c r="LL55" s="15"/>
      <c r="LM55" s="15"/>
      <c r="LN55" s="15"/>
      <c r="LO55" s="15"/>
      <c r="LP55" s="15"/>
      <c r="LQ55" s="15"/>
      <c r="LR55" s="15"/>
      <c r="LS55" s="15"/>
      <c r="LT55" s="15"/>
      <c r="LU55" s="15"/>
      <c r="LV55" s="15"/>
      <c r="LW55" s="15"/>
      <c r="LX55" s="15"/>
      <c r="LY55" s="15"/>
      <c r="LZ55" s="15"/>
      <c r="MA55" s="15"/>
      <c r="MB55" s="15"/>
      <c r="MC55" s="15"/>
      <c r="MD55" s="15"/>
      <c r="ME55" s="15"/>
      <c r="MF55" s="15"/>
      <c r="MG55" s="15"/>
      <c r="MH55" s="15"/>
      <c r="MI55" s="15"/>
      <c r="MJ55" s="15"/>
      <c r="MK55" s="15"/>
      <c r="ML55" s="15"/>
      <c r="MM55" s="15"/>
      <c r="MN55" s="15"/>
      <c r="MO55" s="15"/>
      <c r="MP55" s="15"/>
      <c r="MQ55" s="15"/>
      <c r="MR55" s="15"/>
      <c r="MS55" s="15"/>
      <c r="MT55" s="15"/>
      <c r="MU55" s="15"/>
      <c r="MV55" s="15"/>
      <c r="MW55" s="15"/>
      <c r="MX55" s="15"/>
      <c r="MY55" s="15"/>
      <c r="MZ55" s="15"/>
      <c r="NA55" s="15"/>
      <c r="NB55" s="15"/>
      <c r="NC55" s="15"/>
      <c r="ND55" s="15"/>
      <c r="NE55" s="15"/>
      <c r="NF55" s="15"/>
      <c r="NG55" s="15"/>
      <c r="NH55" s="15"/>
      <c r="NI55" s="15">
        <f>COUNTIF(Tableau1[[#This Row],[01/01/2020]:[31/12/2020]],NI$3)</f>
        <v>0</v>
      </c>
      <c r="NJ55" s="15">
        <f>COUNTIF(Tableau1[[#This Row],[01/01/2020]:[31/12/2020]],NJ$3)</f>
        <v>0</v>
      </c>
      <c r="NK55" s="15">
        <f>COUNTIF(Tableau1[[#This Row],[01/01/2020]:[31/12/2020]],NK$3)</f>
        <v>0</v>
      </c>
      <c r="NL55" s="15">
        <f>COUNTIF(Tableau1[[#This Row],[01/01/2020]:[31/12/2020]],NL$3)</f>
        <v>0</v>
      </c>
      <c r="NM55" s="15">
        <f>COUNTIF(Tableau1[[#This Row],[01/01/2020]:[31/12/2020]],NM$3)</f>
        <v>0</v>
      </c>
      <c r="NN55" s="15">
        <f>COUNTIF(Tableau1[[#This Row],[01/01/2020]:[31/12/2020]],NN$3)</f>
        <v>0</v>
      </c>
      <c r="NO55" s="23">
        <f>COUNTIF(Tableau1[[#This Row],[01/01/2020]:[31/12/2020]],NO$3)</f>
        <v>0</v>
      </c>
    </row>
    <row r="56" spans="1:379" x14ac:dyDescent="0.25">
      <c r="A56" s="22" t="s">
        <v>476</v>
      </c>
      <c r="B56" s="15"/>
      <c r="C56" s="15"/>
      <c r="D56" s="15"/>
      <c r="E56" s="15" t="e">
        <f>VLOOKUP(Tableau1[[#This Row],[centre]],Feuil3!$A$2:$C$46,2,FALSE)</f>
        <v>#N/A</v>
      </c>
      <c r="F56" s="15" t="e">
        <f>VLOOKUP(Tableau1[[#This Row],[centre]],Feuil3!$A$2:$C$46,3,FALSE)</f>
        <v>#N/A</v>
      </c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  <c r="HY56" s="15"/>
      <c r="HZ56" s="15"/>
      <c r="IA56" s="15"/>
      <c r="IB56" s="15"/>
      <c r="IC56" s="15"/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  <c r="IW56" s="15"/>
      <c r="IX56" s="15"/>
      <c r="IY56" s="15"/>
      <c r="IZ56" s="15"/>
      <c r="JA56" s="15"/>
      <c r="JB56" s="15"/>
      <c r="JC56" s="15"/>
      <c r="JD56" s="15"/>
      <c r="JE56" s="15"/>
      <c r="JF56" s="15"/>
      <c r="JG56" s="15"/>
      <c r="JH56" s="15"/>
      <c r="JI56" s="15"/>
      <c r="JJ56" s="15"/>
      <c r="JK56" s="15"/>
      <c r="JL56" s="15"/>
      <c r="JM56" s="15"/>
      <c r="JN56" s="15"/>
      <c r="JO56" s="15"/>
      <c r="JP56" s="15"/>
      <c r="JQ56" s="15"/>
      <c r="JR56" s="15"/>
      <c r="JS56" s="15"/>
      <c r="JT56" s="15"/>
      <c r="JU56" s="15"/>
      <c r="JV56" s="15"/>
      <c r="JW56" s="15"/>
      <c r="JX56" s="15"/>
      <c r="JY56" s="15"/>
      <c r="JZ56" s="15"/>
      <c r="KA56" s="15"/>
      <c r="KB56" s="15"/>
      <c r="KC56" s="15"/>
      <c r="KD56" s="15"/>
      <c r="KE56" s="15"/>
      <c r="KF56" s="15"/>
      <c r="KG56" s="15"/>
      <c r="KH56" s="15"/>
      <c r="KI56" s="15"/>
      <c r="KJ56" s="15"/>
      <c r="KK56" s="15"/>
      <c r="KL56" s="15"/>
      <c r="KM56" s="15"/>
      <c r="KN56" s="15"/>
      <c r="KO56" s="15"/>
      <c r="KP56" s="15"/>
      <c r="KQ56" s="15"/>
      <c r="KR56" s="15"/>
      <c r="KS56" s="15"/>
      <c r="KT56" s="15"/>
      <c r="KU56" s="15"/>
      <c r="KV56" s="15"/>
      <c r="KW56" s="15"/>
      <c r="KX56" s="15"/>
      <c r="KY56" s="15"/>
      <c r="KZ56" s="15"/>
      <c r="LA56" s="15"/>
      <c r="LB56" s="15"/>
      <c r="LC56" s="15"/>
      <c r="LD56" s="15"/>
      <c r="LE56" s="15"/>
      <c r="LF56" s="15"/>
      <c r="LG56" s="15"/>
      <c r="LH56" s="15"/>
      <c r="LI56" s="15"/>
      <c r="LJ56" s="15"/>
      <c r="LK56" s="15"/>
      <c r="LL56" s="15"/>
      <c r="LM56" s="15"/>
      <c r="LN56" s="15"/>
      <c r="LO56" s="15"/>
      <c r="LP56" s="15"/>
      <c r="LQ56" s="15"/>
      <c r="LR56" s="15"/>
      <c r="LS56" s="15"/>
      <c r="LT56" s="15"/>
      <c r="LU56" s="15"/>
      <c r="LV56" s="15"/>
      <c r="LW56" s="15"/>
      <c r="LX56" s="15"/>
      <c r="LY56" s="15"/>
      <c r="LZ56" s="15"/>
      <c r="MA56" s="15"/>
      <c r="MB56" s="15"/>
      <c r="MC56" s="15"/>
      <c r="MD56" s="15"/>
      <c r="ME56" s="15"/>
      <c r="MF56" s="15"/>
      <c r="MG56" s="15"/>
      <c r="MH56" s="15"/>
      <c r="MI56" s="15"/>
      <c r="MJ56" s="15"/>
      <c r="MK56" s="15"/>
      <c r="ML56" s="15"/>
      <c r="MM56" s="15"/>
      <c r="MN56" s="15"/>
      <c r="MO56" s="15"/>
      <c r="MP56" s="15"/>
      <c r="MQ56" s="15"/>
      <c r="MR56" s="15"/>
      <c r="MS56" s="15"/>
      <c r="MT56" s="15"/>
      <c r="MU56" s="15"/>
      <c r="MV56" s="15"/>
      <c r="MW56" s="15"/>
      <c r="MX56" s="15"/>
      <c r="MY56" s="15"/>
      <c r="MZ56" s="15"/>
      <c r="NA56" s="15"/>
      <c r="NB56" s="15"/>
      <c r="NC56" s="15"/>
      <c r="ND56" s="15"/>
      <c r="NE56" s="15"/>
      <c r="NF56" s="15"/>
      <c r="NG56" s="15"/>
      <c r="NH56" s="15"/>
      <c r="NI56" s="15">
        <f>COUNTIF(Tableau1[[#This Row],[01/01/2020]:[31/12/2020]],NI$3)</f>
        <v>0</v>
      </c>
      <c r="NJ56" s="15">
        <f>COUNTIF(Tableau1[[#This Row],[01/01/2020]:[31/12/2020]],NJ$3)</f>
        <v>0</v>
      </c>
      <c r="NK56" s="15">
        <f>COUNTIF(Tableau1[[#This Row],[01/01/2020]:[31/12/2020]],NK$3)</f>
        <v>0</v>
      </c>
      <c r="NL56" s="15">
        <f>COUNTIF(Tableau1[[#This Row],[01/01/2020]:[31/12/2020]],NL$3)</f>
        <v>0</v>
      </c>
      <c r="NM56" s="15">
        <f>COUNTIF(Tableau1[[#This Row],[01/01/2020]:[31/12/2020]],NM$3)</f>
        <v>0</v>
      </c>
      <c r="NN56" s="15">
        <f>COUNTIF(Tableau1[[#This Row],[01/01/2020]:[31/12/2020]],NN$3)</f>
        <v>0</v>
      </c>
      <c r="NO56" s="23">
        <f>COUNTIF(Tableau1[[#This Row],[01/01/2020]:[31/12/2020]],NO$3)</f>
        <v>0</v>
      </c>
    </row>
    <row r="57" spans="1:379" x14ac:dyDescent="0.25">
      <c r="A57" s="22" t="s">
        <v>473</v>
      </c>
      <c r="B57" s="15"/>
      <c r="C57" s="15"/>
      <c r="D57" s="15"/>
      <c r="E57" s="15" t="e">
        <f>VLOOKUP(Tableau1[[#This Row],[centre]],Feuil3!$A$2:$C$46,2,FALSE)</f>
        <v>#N/A</v>
      </c>
      <c r="F57" s="15" t="e">
        <f>VLOOKUP(Tableau1[[#This Row],[centre]],Feuil3!$A$2:$C$46,3,FALSE)</f>
        <v>#N/A</v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  <c r="HY57" s="15"/>
      <c r="HZ57" s="15"/>
      <c r="IA57" s="15"/>
      <c r="IB57" s="15"/>
      <c r="IC57" s="15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  <c r="IW57" s="15"/>
      <c r="IX57" s="15"/>
      <c r="IY57" s="15"/>
      <c r="IZ57" s="15"/>
      <c r="JA57" s="15"/>
      <c r="JB57" s="15"/>
      <c r="JC57" s="15"/>
      <c r="JD57" s="15"/>
      <c r="JE57" s="15"/>
      <c r="JF57" s="15"/>
      <c r="JG57" s="15"/>
      <c r="JH57" s="15"/>
      <c r="JI57" s="15"/>
      <c r="JJ57" s="15"/>
      <c r="JK57" s="15"/>
      <c r="JL57" s="15"/>
      <c r="JM57" s="15"/>
      <c r="JN57" s="15"/>
      <c r="JO57" s="15"/>
      <c r="JP57" s="15"/>
      <c r="JQ57" s="15"/>
      <c r="JR57" s="15"/>
      <c r="JS57" s="15"/>
      <c r="JT57" s="15"/>
      <c r="JU57" s="15"/>
      <c r="JV57" s="15"/>
      <c r="JW57" s="15"/>
      <c r="JX57" s="15"/>
      <c r="JY57" s="15"/>
      <c r="JZ57" s="15"/>
      <c r="KA57" s="15"/>
      <c r="KB57" s="15"/>
      <c r="KC57" s="15"/>
      <c r="KD57" s="15"/>
      <c r="KE57" s="15"/>
      <c r="KF57" s="15"/>
      <c r="KG57" s="15"/>
      <c r="KH57" s="15"/>
      <c r="KI57" s="15"/>
      <c r="KJ57" s="15"/>
      <c r="KK57" s="15"/>
      <c r="KL57" s="15"/>
      <c r="KM57" s="15"/>
      <c r="KN57" s="15"/>
      <c r="KO57" s="15"/>
      <c r="KP57" s="15"/>
      <c r="KQ57" s="15"/>
      <c r="KR57" s="15"/>
      <c r="KS57" s="15"/>
      <c r="KT57" s="15"/>
      <c r="KU57" s="15"/>
      <c r="KV57" s="15"/>
      <c r="KW57" s="15"/>
      <c r="KX57" s="15"/>
      <c r="KY57" s="15"/>
      <c r="KZ57" s="15"/>
      <c r="LA57" s="15"/>
      <c r="LB57" s="15"/>
      <c r="LC57" s="15"/>
      <c r="LD57" s="15"/>
      <c r="LE57" s="15"/>
      <c r="LF57" s="15"/>
      <c r="LG57" s="15"/>
      <c r="LH57" s="15"/>
      <c r="LI57" s="15"/>
      <c r="LJ57" s="15"/>
      <c r="LK57" s="15"/>
      <c r="LL57" s="15"/>
      <c r="LM57" s="15"/>
      <c r="LN57" s="15"/>
      <c r="LO57" s="15"/>
      <c r="LP57" s="15"/>
      <c r="LQ57" s="15"/>
      <c r="LR57" s="15"/>
      <c r="LS57" s="15"/>
      <c r="LT57" s="15"/>
      <c r="LU57" s="15"/>
      <c r="LV57" s="15"/>
      <c r="LW57" s="15"/>
      <c r="LX57" s="15"/>
      <c r="LY57" s="15"/>
      <c r="LZ57" s="15"/>
      <c r="MA57" s="15"/>
      <c r="MB57" s="15"/>
      <c r="MC57" s="15"/>
      <c r="MD57" s="15"/>
      <c r="ME57" s="15"/>
      <c r="MF57" s="15"/>
      <c r="MG57" s="15"/>
      <c r="MH57" s="15"/>
      <c r="MI57" s="15"/>
      <c r="MJ57" s="15"/>
      <c r="MK57" s="15"/>
      <c r="ML57" s="15"/>
      <c r="MM57" s="15"/>
      <c r="MN57" s="15"/>
      <c r="MO57" s="15"/>
      <c r="MP57" s="15"/>
      <c r="MQ57" s="15"/>
      <c r="MR57" s="15"/>
      <c r="MS57" s="15"/>
      <c r="MT57" s="15"/>
      <c r="MU57" s="15"/>
      <c r="MV57" s="15"/>
      <c r="MW57" s="15"/>
      <c r="MX57" s="15"/>
      <c r="MY57" s="15"/>
      <c r="MZ57" s="15"/>
      <c r="NA57" s="15"/>
      <c r="NB57" s="15"/>
      <c r="NC57" s="15"/>
      <c r="ND57" s="15"/>
      <c r="NE57" s="15"/>
      <c r="NF57" s="15"/>
      <c r="NG57" s="15"/>
      <c r="NH57" s="15"/>
      <c r="NI57" s="15">
        <f>COUNTIF(Tableau1[[#This Row],[01/01/2020]:[31/12/2020]],NI$3)</f>
        <v>0</v>
      </c>
      <c r="NJ57" s="15">
        <f>COUNTIF(Tableau1[[#This Row],[01/01/2020]:[31/12/2020]],NJ$3)</f>
        <v>0</v>
      </c>
      <c r="NK57" s="15">
        <f>COUNTIF(Tableau1[[#This Row],[01/01/2020]:[31/12/2020]],NK$3)</f>
        <v>0</v>
      </c>
      <c r="NL57" s="15">
        <f>COUNTIF(Tableau1[[#This Row],[01/01/2020]:[31/12/2020]],NL$3)</f>
        <v>0</v>
      </c>
      <c r="NM57" s="15">
        <f>COUNTIF(Tableau1[[#This Row],[01/01/2020]:[31/12/2020]],NM$3)</f>
        <v>0</v>
      </c>
      <c r="NN57" s="15">
        <f>COUNTIF(Tableau1[[#This Row],[01/01/2020]:[31/12/2020]],NN$3)</f>
        <v>0</v>
      </c>
      <c r="NO57" s="23">
        <f>COUNTIF(Tableau1[[#This Row],[01/01/2020]:[31/12/2020]],NO$3)</f>
        <v>0</v>
      </c>
    </row>
    <row r="58" spans="1:379" x14ac:dyDescent="0.25">
      <c r="A58" s="22" t="s">
        <v>474</v>
      </c>
      <c r="B58" s="15"/>
      <c r="C58" s="15"/>
      <c r="D58" s="15"/>
      <c r="E58" s="15" t="e">
        <f>VLOOKUP(Tableau1[[#This Row],[centre]],Feuil3!$A$2:$C$46,2,FALSE)</f>
        <v>#N/A</v>
      </c>
      <c r="F58" s="15" t="e">
        <f>VLOOKUP(Tableau1[[#This Row],[centre]],Feuil3!$A$2:$C$46,3,FALSE)</f>
        <v>#N/A</v>
      </c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 t="s">
        <v>448</v>
      </c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  <c r="HY58" s="15"/>
      <c r="HZ58" s="15"/>
      <c r="IA58" s="15"/>
      <c r="IB58" s="15"/>
      <c r="IC58" s="15"/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  <c r="IW58" s="15"/>
      <c r="IX58" s="15"/>
      <c r="IY58" s="15"/>
      <c r="IZ58" s="15"/>
      <c r="JA58" s="15"/>
      <c r="JB58" s="15"/>
      <c r="JC58" s="15"/>
      <c r="JD58" s="15"/>
      <c r="JE58" s="15"/>
      <c r="JF58" s="15"/>
      <c r="JG58" s="15"/>
      <c r="JH58" s="15"/>
      <c r="JI58" s="15"/>
      <c r="JJ58" s="15"/>
      <c r="JK58" s="15"/>
      <c r="JL58" s="15"/>
      <c r="JM58" s="15"/>
      <c r="JN58" s="15"/>
      <c r="JO58" s="15"/>
      <c r="JP58" s="15"/>
      <c r="JQ58" s="15"/>
      <c r="JR58" s="15"/>
      <c r="JS58" s="15"/>
      <c r="JT58" s="15"/>
      <c r="JU58" s="15"/>
      <c r="JV58" s="15"/>
      <c r="JW58" s="15"/>
      <c r="JX58" s="15"/>
      <c r="JY58" s="15"/>
      <c r="JZ58" s="15"/>
      <c r="KA58" s="15"/>
      <c r="KB58" s="15"/>
      <c r="KC58" s="15"/>
      <c r="KD58" s="15"/>
      <c r="KE58" s="15"/>
      <c r="KF58" s="15"/>
      <c r="KG58" s="15"/>
      <c r="KH58" s="15"/>
      <c r="KI58" s="15"/>
      <c r="KJ58" s="15"/>
      <c r="KK58" s="15"/>
      <c r="KL58" s="15"/>
      <c r="KM58" s="15"/>
      <c r="KN58" s="15"/>
      <c r="KO58" s="15"/>
      <c r="KP58" s="15"/>
      <c r="KQ58" s="15"/>
      <c r="KR58" s="15"/>
      <c r="KS58" s="15"/>
      <c r="KT58" s="15"/>
      <c r="KU58" s="15"/>
      <c r="KV58" s="15"/>
      <c r="KW58" s="15"/>
      <c r="KX58" s="15"/>
      <c r="KY58" s="15"/>
      <c r="KZ58" s="15"/>
      <c r="LA58" s="15"/>
      <c r="LB58" s="15"/>
      <c r="LC58" s="15"/>
      <c r="LD58" s="15"/>
      <c r="LE58" s="15"/>
      <c r="LF58" s="15"/>
      <c r="LG58" s="15"/>
      <c r="LH58" s="15"/>
      <c r="LI58" s="15"/>
      <c r="LJ58" s="15"/>
      <c r="LK58" s="15"/>
      <c r="LL58" s="15"/>
      <c r="LM58" s="15"/>
      <c r="LN58" s="15"/>
      <c r="LO58" s="15"/>
      <c r="LP58" s="15"/>
      <c r="LQ58" s="15"/>
      <c r="LR58" s="15"/>
      <c r="LS58" s="15"/>
      <c r="LT58" s="15"/>
      <c r="LU58" s="15"/>
      <c r="LV58" s="15"/>
      <c r="LW58" s="15"/>
      <c r="LX58" s="15"/>
      <c r="LY58" s="15"/>
      <c r="LZ58" s="15"/>
      <c r="MA58" s="15"/>
      <c r="MB58" s="15"/>
      <c r="MC58" s="15"/>
      <c r="MD58" s="15"/>
      <c r="ME58" s="15"/>
      <c r="MF58" s="15"/>
      <c r="MG58" s="15"/>
      <c r="MH58" s="15"/>
      <c r="MI58" s="15"/>
      <c r="MJ58" s="15"/>
      <c r="MK58" s="15"/>
      <c r="ML58" s="15"/>
      <c r="MM58" s="15"/>
      <c r="MN58" s="15"/>
      <c r="MO58" s="15"/>
      <c r="MP58" s="15"/>
      <c r="MQ58" s="15"/>
      <c r="MR58" s="15"/>
      <c r="MS58" s="15"/>
      <c r="MT58" s="15"/>
      <c r="MU58" s="15"/>
      <c r="MV58" s="15"/>
      <c r="MW58" s="15"/>
      <c r="MX58" s="15"/>
      <c r="MY58" s="15"/>
      <c r="MZ58" s="15"/>
      <c r="NA58" s="15"/>
      <c r="NB58" s="15"/>
      <c r="NC58" s="15"/>
      <c r="ND58" s="15"/>
      <c r="NE58" s="15"/>
      <c r="NF58" s="15"/>
      <c r="NG58" s="15"/>
      <c r="NH58" s="15"/>
      <c r="NI58" s="15">
        <f>COUNTIF(Tableau1[[#This Row],[01/01/2020]:[31/12/2020]],NI$3)</f>
        <v>0</v>
      </c>
      <c r="NJ58" s="15">
        <f>COUNTIF(Tableau1[[#This Row],[01/01/2020]:[31/12/2020]],NJ$3)</f>
        <v>0</v>
      </c>
      <c r="NK58" s="15">
        <f>COUNTIF(Tableau1[[#This Row],[01/01/2020]:[31/12/2020]],NK$3)</f>
        <v>0</v>
      </c>
      <c r="NL58" s="15">
        <f>COUNTIF(Tableau1[[#This Row],[01/01/2020]:[31/12/2020]],NL$3)</f>
        <v>1</v>
      </c>
      <c r="NM58" s="15">
        <f>COUNTIF(Tableau1[[#This Row],[01/01/2020]:[31/12/2020]],NM$3)</f>
        <v>0</v>
      </c>
      <c r="NN58" s="15">
        <f>COUNTIF(Tableau1[[#This Row],[01/01/2020]:[31/12/2020]],NN$3)</f>
        <v>0</v>
      </c>
      <c r="NO58" s="23">
        <f>COUNTIF(Tableau1[[#This Row],[01/01/2020]:[31/12/2020]],NO$3)</f>
        <v>0</v>
      </c>
    </row>
    <row r="59" spans="1:379" x14ac:dyDescent="0.25">
      <c r="A59" s="22" t="s">
        <v>475</v>
      </c>
      <c r="B59" s="15"/>
      <c r="C59" s="15"/>
      <c r="D59" s="15"/>
      <c r="E59" s="15" t="e">
        <f>VLOOKUP(Tableau1[[#This Row],[centre]],Feuil3!$A$2:$C$46,2,FALSE)</f>
        <v>#N/A</v>
      </c>
      <c r="F59" s="15" t="e">
        <f>VLOOKUP(Tableau1[[#This Row],[centre]],Feuil3!$A$2:$C$46,3,FALSE)</f>
        <v>#N/A</v>
      </c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  <c r="HY59" s="15"/>
      <c r="HZ59" s="15"/>
      <c r="IA59" s="15"/>
      <c r="IB59" s="15"/>
      <c r="IC59" s="15"/>
      <c r="ID59" s="15"/>
      <c r="IE59" s="15"/>
      <c r="IF59" s="15"/>
      <c r="IG59" s="15"/>
      <c r="IH59" s="15"/>
      <c r="II59" s="15"/>
      <c r="IJ59" s="15"/>
      <c r="IK59" s="15"/>
      <c r="IL59" s="15"/>
      <c r="IM59" s="15"/>
      <c r="IN59" s="15"/>
      <c r="IO59" s="15"/>
      <c r="IP59" s="15"/>
      <c r="IQ59" s="15"/>
      <c r="IR59" s="15"/>
      <c r="IS59" s="15"/>
      <c r="IT59" s="15"/>
      <c r="IU59" s="15"/>
      <c r="IV59" s="15"/>
      <c r="IW59" s="15"/>
      <c r="IX59" s="15"/>
      <c r="IY59" s="15"/>
      <c r="IZ59" s="15"/>
      <c r="JA59" s="15"/>
      <c r="JB59" s="15"/>
      <c r="JC59" s="15"/>
      <c r="JD59" s="15"/>
      <c r="JE59" s="15"/>
      <c r="JF59" s="15"/>
      <c r="JG59" s="15"/>
      <c r="JH59" s="15"/>
      <c r="JI59" s="15"/>
      <c r="JJ59" s="15"/>
      <c r="JK59" s="15"/>
      <c r="JL59" s="15"/>
      <c r="JM59" s="15"/>
      <c r="JN59" s="15"/>
      <c r="JO59" s="15"/>
      <c r="JP59" s="15"/>
      <c r="JQ59" s="15"/>
      <c r="JR59" s="15"/>
      <c r="JS59" s="15"/>
      <c r="JT59" s="15"/>
      <c r="JU59" s="15"/>
      <c r="JV59" s="15"/>
      <c r="JW59" s="15"/>
      <c r="JX59" s="15"/>
      <c r="JY59" s="15"/>
      <c r="JZ59" s="15"/>
      <c r="KA59" s="15"/>
      <c r="KB59" s="15"/>
      <c r="KC59" s="15"/>
      <c r="KD59" s="15"/>
      <c r="KE59" s="15"/>
      <c r="KF59" s="15"/>
      <c r="KG59" s="15"/>
      <c r="KH59" s="15"/>
      <c r="KI59" s="15"/>
      <c r="KJ59" s="15"/>
      <c r="KK59" s="15"/>
      <c r="KL59" s="15"/>
      <c r="KM59" s="15"/>
      <c r="KN59" s="15"/>
      <c r="KO59" s="15"/>
      <c r="KP59" s="15"/>
      <c r="KQ59" s="15"/>
      <c r="KR59" s="15"/>
      <c r="KS59" s="15"/>
      <c r="KT59" s="15"/>
      <c r="KU59" s="15"/>
      <c r="KV59" s="15"/>
      <c r="KW59" s="15"/>
      <c r="KX59" s="15"/>
      <c r="KY59" s="15"/>
      <c r="KZ59" s="15"/>
      <c r="LA59" s="15"/>
      <c r="LB59" s="15"/>
      <c r="LC59" s="15"/>
      <c r="LD59" s="15"/>
      <c r="LE59" s="15"/>
      <c r="LF59" s="15"/>
      <c r="LG59" s="15"/>
      <c r="LH59" s="15"/>
      <c r="LI59" s="15"/>
      <c r="LJ59" s="15"/>
      <c r="LK59" s="15"/>
      <c r="LL59" s="15"/>
      <c r="LM59" s="15"/>
      <c r="LN59" s="15"/>
      <c r="LO59" s="15"/>
      <c r="LP59" s="15"/>
      <c r="LQ59" s="15"/>
      <c r="LR59" s="15"/>
      <c r="LS59" s="15"/>
      <c r="LT59" s="15"/>
      <c r="LU59" s="15"/>
      <c r="LV59" s="15"/>
      <c r="LW59" s="15"/>
      <c r="LX59" s="15"/>
      <c r="LY59" s="15"/>
      <c r="LZ59" s="15"/>
      <c r="MA59" s="15"/>
      <c r="MB59" s="15"/>
      <c r="MC59" s="15"/>
      <c r="MD59" s="15"/>
      <c r="ME59" s="15"/>
      <c r="MF59" s="15"/>
      <c r="MG59" s="15"/>
      <c r="MH59" s="15"/>
      <c r="MI59" s="15"/>
      <c r="MJ59" s="15"/>
      <c r="MK59" s="15"/>
      <c r="ML59" s="15"/>
      <c r="MM59" s="15"/>
      <c r="MN59" s="15"/>
      <c r="MO59" s="15"/>
      <c r="MP59" s="15"/>
      <c r="MQ59" s="15"/>
      <c r="MR59" s="15"/>
      <c r="MS59" s="15"/>
      <c r="MT59" s="15"/>
      <c r="MU59" s="15"/>
      <c r="MV59" s="15"/>
      <c r="MW59" s="15"/>
      <c r="MX59" s="15"/>
      <c r="MY59" s="15"/>
      <c r="MZ59" s="15"/>
      <c r="NA59" s="15"/>
      <c r="NB59" s="15"/>
      <c r="NC59" s="15"/>
      <c r="ND59" s="15"/>
      <c r="NE59" s="15"/>
      <c r="NF59" s="15"/>
      <c r="NG59" s="15"/>
      <c r="NH59" s="15"/>
      <c r="NI59" s="15">
        <f>COUNTIF(Tableau1[[#This Row],[01/01/2020]:[31/12/2020]],NI$3)</f>
        <v>0</v>
      </c>
      <c r="NJ59" s="15">
        <f>COUNTIF(Tableau1[[#This Row],[01/01/2020]:[31/12/2020]],NJ$3)</f>
        <v>0</v>
      </c>
      <c r="NK59" s="15">
        <f>COUNTIF(Tableau1[[#This Row],[01/01/2020]:[31/12/2020]],NK$3)</f>
        <v>0</v>
      </c>
      <c r="NL59" s="15">
        <f>COUNTIF(Tableau1[[#This Row],[01/01/2020]:[31/12/2020]],NL$3)</f>
        <v>0</v>
      </c>
      <c r="NM59" s="15">
        <f>COUNTIF(Tableau1[[#This Row],[01/01/2020]:[31/12/2020]],NM$3)</f>
        <v>0</v>
      </c>
      <c r="NN59" s="15">
        <f>COUNTIF(Tableau1[[#This Row],[01/01/2020]:[31/12/2020]],NN$3)</f>
        <v>0</v>
      </c>
      <c r="NO59" s="23">
        <f>COUNTIF(Tableau1[[#This Row],[01/01/2020]:[31/12/2020]],NO$3)</f>
        <v>0</v>
      </c>
    </row>
    <row r="60" spans="1:379" x14ac:dyDescent="0.25">
      <c r="A60" s="22" t="s">
        <v>476</v>
      </c>
      <c r="B60" s="15"/>
      <c r="C60" s="15"/>
      <c r="D60" s="15"/>
      <c r="E60" s="15" t="e">
        <f>VLOOKUP(Tableau1[[#This Row],[centre]],Feuil3!$A$2:$C$46,2,FALSE)</f>
        <v>#N/A</v>
      </c>
      <c r="F60" s="15" t="e">
        <f>VLOOKUP(Tableau1[[#This Row],[centre]],Feuil3!$A$2:$C$46,3,FALSE)</f>
        <v>#N/A</v>
      </c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  <c r="HY60" s="15"/>
      <c r="HZ60" s="15"/>
      <c r="IA60" s="15"/>
      <c r="IB60" s="15"/>
      <c r="IC60" s="15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  <c r="IW60" s="15"/>
      <c r="IX60" s="15"/>
      <c r="IY60" s="15"/>
      <c r="IZ60" s="15"/>
      <c r="JA60" s="15"/>
      <c r="JB60" s="15"/>
      <c r="JC60" s="15"/>
      <c r="JD60" s="15"/>
      <c r="JE60" s="15"/>
      <c r="JF60" s="15"/>
      <c r="JG60" s="15"/>
      <c r="JH60" s="15"/>
      <c r="JI60" s="15"/>
      <c r="JJ60" s="15"/>
      <c r="JK60" s="15"/>
      <c r="JL60" s="15"/>
      <c r="JM60" s="15"/>
      <c r="JN60" s="15"/>
      <c r="JO60" s="15"/>
      <c r="JP60" s="15"/>
      <c r="JQ60" s="15"/>
      <c r="JR60" s="15"/>
      <c r="JS60" s="15"/>
      <c r="JT60" s="15"/>
      <c r="JU60" s="15"/>
      <c r="JV60" s="15"/>
      <c r="JW60" s="15"/>
      <c r="JX60" s="15"/>
      <c r="JY60" s="15"/>
      <c r="JZ60" s="15"/>
      <c r="KA60" s="15"/>
      <c r="KB60" s="15"/>
      <c r="KC60" s="15"/>
      <c r="KD60" s="15"/>
      <c r="KE60" s="15"/>
      <c r="KF60" s="15"/>
      <c r="KG60" s="15"/>
      <c r="KH60" s="15"/>
      <c r="KI60" s="15"/>
      <c r="KJ60" s="15"/>
      <c r="KK60" s="15"/>
      <c r="KL60" s="15"/>
      <c r="KM60" s="15"/>
      <c r="KN60" s="15"/>
      <c r="KO60" s="15"/>
      <c r="KP60" s="15"/>
      <c r="KQ60" s="15"/>
      <c r="KR60" s="15"/>
      <c r="KS60" s="15"/>
      <c r="KT60" s="15"/>
      <c r="KU60" s="15"/>
      <c r="KV60" s="15"/>
      <c r="KW60" s="15"/>
      <c r="KX60" s="15"/>
      <c r="KY60" s="15"/>
      <c r="KZ60" s="15"/>
      <c r="LA60" s="15"/>
      <c r="LB60" s="15"/>
      <c r="LC60" s="15"/>
      <c r="LD60" s="15"/>
      <c r="LE60" s="15"/>
      <c r="LF60" s="15"/>
      <c r="LG60" s="15"/>
      <c r="LH60" s="15"/>
      <c r="LI60" s="15"/>
      <c r="LJ60" s="15"/>
      <c r="LK60" s="15"/>
      <c r="LL60" s="15"/>
      <c r="LM60" s="15"/>
      <c r="LN60" s="15"/>
      <c r="LO60" s="15"/>
      <c r="LP60" s="15"/>
      <c r="LQ60" s="15"/>
      <c r="LR60" s="15"/>
      <c r="LS60" s="15"/>
      <c r="LT60" s="15"/>
      <c r="LU60" s="15"/>
      <c r="LV60" s="15"/>
      <c r="LW60" s="15"/>
      <c r="LX60" s="15"/>
      <c r="LY60" s="15"/>
      <c r="LZ60" s="15"/>
      <c r="MA60" s="15"/>
      <c r="MB60" s="15"/>
      <c r="MC60" s="15"/>
      <c r="MD60" s="15"/>
      <c r="ME60" s="15"/>
      <c r="MF60" s="15"/>
      <c r="MG60" s="15"/>
      <c r="MH60" s="15"/>
      <c r="MI60" s="15"/>
      <c r="MJ60" s="15"/>
      <c r="MK60" s="15"/>
      <c r="ML60" s="15"/>
      <c r="MM60" s="15"/>
      <c r="MN60" s="15"/>
      <c r="MO60" s="15"/>
      <c r="MP60" s="15"/>
      <c r="MQ60" s="15"/>
      <c r="MR60" s="15"/>
      <c r="MS60" s="15"/>
      <c r="MT60" s="15"/>
      <c r="MU60" s="15"/>
      <c r="MV60" s="15"/>
      <c r="MW60" s="15"/>
      <c r="MX60" s="15"/>
      <c r="MY60" s="15"/>
      <c r="MZ60" s="15"/>
      <c r="NA60" s="15"/>
      <c r="NB60" s="15"/>
      <c r="NC60" s="15"/>
      <c r="ND60" s="15"/>
      <c r="NE60" s="15"/>
      <c r="NF60" s="15"/>
      <c r="NG60" s="15"/>
      <c r="NH60" s="15"/>
      <c r="NI60" s="15">
        <f>COUNTIF(Tableau1[[#This Row],[01/01/2020]:[31/12/2020]],NI$3)</f>
        <v>0</v>
      </c>
      <c r="NJ60" s="15">
        <f>COUNTIF(Tableau1[[#This Row],[01/01/2020]:[31/12/2020]],NJ$3)</f>
        <v>0</v>
      </c>
      <c r="NK60" s="15">
        <f>COUNTIF(Tableau1[[#This Row],[01/01/2020]:[31/12/2020]],NK$3)</f>
        <v>0</v>
      </c>
      <c r="NL60" s="15">
        <f>COUNTIF(Tableau1[[#This Row],[01/01/2020]:[31/12/2020]],NL$3)</f>
        <v>0</v>
      </c>
      <c r="NM60" s="15">
        <f>COUNTIF(Tableau1[[#This Row],[01/01/2020]:[31/12/2020]],NM$3)</f>
        <v>0</v>
      </c>
      <c r="NN60" s="15">
        <f>COUNTIF(Tableau1[[#This Row],[01/01/2020]:[31/12/2020]],NN$3)</f>
        <v>0</v>
      </c>
      <c r="NO60" s="23">
        <f>COUNTIF(Tableau1[[#This Row],[01/01/2020]:[31/12/2020]],NO$3)</f>
        <v>0</v>
      </c>
    </row>
    <row r="61" spans="1:379" x14ac:dyDescent="0.25">
      <c r="A61" s="22" t="s">
        <v>473</v>
      </c>
      <c r="B61" s="15"/>
      <c r="C61" s="15"/>
      <c r="D61" s="15"/>
      <c r="E61" s="15" t="e">
        <f>VLOOKUP(Tableau1[[#This Row],[centre]],Feuil3!$A$2:$C$46,2,FALSE)</f>
        <v>#N/A</v>
      </c>
      <c r="F61" s="15" t="e">
        <f>VLOOKUP(Tableau1[[#This Row],[centre]],Feuil3!$A$2:$C$46,3,FALSE)</f>
        <v>#N/A</v>
      </c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 t="s">
        <v>448</v>
      </c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  <c r="HY61" s="15"/>
      <c r="HZ61" s="15"/>
      <c r="IA61" s="15"/>
      <c r="IB61" s="15"/>
      <c r="IC61" s="15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  <c r="IW61" s="15"/>
      <c r="IX61" s="15"/>
      <c r="IY61" s="15"/>
      <c r="IZ61" s="15"/>
      <c r="JA61" s="15"/>
      <c r="JB61" s="15"/>
      <c r="JC61" s="15"/>
      <c r="JD61" s="15"/>
      <c r="JE61" s="15"/>
      <c r="JF61" s="15"/>
      <c r="JG61" s="15"/>
      <c r="JH61" s="15"/>
      <c r="JI61" s="15"/>
      <c r="JJ61" s="15"/>
      <c r="JK61" s="15"/>
      <c r="JL61" s="15"/>
      <c r="JM61" s="15"/>
      <c r="JN61" s="15"/>
      <c r="JO61" s="15"/>
      <c r="JP61" s="15"/>
      <c r="JQ61" s="15"/>
      <c r="JR61" s="15"/>
      <c r="JS61" s="15"/>
      <c r="JT61" s="15"/>
      <c r="JU61" s="15"/>
      <c r="JV61" s="15"/>
      <c r="JW61" s="15"/>
      <c r="JX61" s="15"/>
      <c r="JY61" s="15"/>
      <c r="JZ61" s="15"/>
      <c r="KA61" s="15"/>
      <c r="KB61" s="15"/>
      <c r="KC61" s="15"/>
      <c r="KD61" s="15"/>
      <c r="KE61" s="15"/>
      <c r="KF61" s="15"/>
      <c r="KG61" s="15"/>
      <c r="KH61" s="15"/>
      <c r="KI61" s="15"/>
      <c r="KJ61" s="15"/>
      <c r="KK61" s="15"/>
      <c r="KL61" s="15"/>
      <c r="KM61" s="15"/>
      <c r="KN61" s="15"/>
      <c r="KO61" s="15"/>
      <c r="KP61" s="15"/>
      <c r="KQ61" s="15"/>
      <c r="KR61" s="15"/>
      <c r="KS61" s="15"/>
      <c r="KT61" s="15"/>
      <c r="KU61" s="15"/>
      <c r="KV61" s="15"/>
      <c r="KW61" s="15"/>
      <c r="KX61" s="15"/>
      <c r="KY61" s="15"/>
      <c r="KZ61" s="15"/>
      <c r="LA61" s="15"/>
      <c r="LB61" s="15"/>
      <c r="LC61" s="15"/>
      <c r="LD61" s="15"/>
      <c r="LE61" s="15"/>
      <c r="LF61" s="15"/>
      <c r="LG61" s="15"/>
      <c r="LH61" s="15"/>
      <c r="LI61" s="15"/>
      <c r="LJ61" s="15"/>
      <c r="LK61" s="15"/>
      <c r="LL61" s="15"/>
      <c r="LM61" s="15"/>
      <c r="LN61" s="15"/>
      <c r="LO61" s="15"/>
      <c r="LP61" s="15"/>
      <c r="LQ61" s="15"/>
      <c r="LR61" s="15"/>
      <c r="LS61" s="15"/>
      <c r="LT61" s="15"/>
      <c r="LU61" s="15"/>
      <c r="LV61" s="15"/>
      <c r="LW61" s="15"/>
      <c r="LX61" s="15"/>
      <c r="LY61" s="15"/>
      <c r="LZ61" s="15"/>
      <c r="MA61" s="15"/>
      <c r="MB61" s="15"/>
      <c r="MC61" s="15"/>
      <c r="MD61" s="15"/>
      <c r="ME61" s="15"/>
      <c r="MF61" s="15"/>
      <c r="MG61" s="15"/>
      <c r="MH61" s="15"/>
      <c r="MI61" s="15"/>
      <c r="MJ61" s="15"/>
      <c r="MK61" s="15"/>
      <c r="ML61" s="15"/>
      <c r="MM61" s="15"/>
      <c r="MN61" s="15"/>
      <c r="MO61" s="15"/>
      <c r="MP61" s="15"/>
      <c r="MQ61" s="15"/>
      <c r="MR61" s="15"/>
      <c r="MS61" s="15"/>
      <c r="MT61" s="15"/>
      <c r="MU61" s="15"/>
      <c r="MV61" s="15"/>
      <c r="MW61" s="15"/>
      <c r="MX61" s="15"/>
      <c r="MY61" s="15"/>
      <c r="MZ61" s="15"/>
      <c r="NA61" s="15"/>
      <c r="NB61" s="15"/>
      <c r="NC61" s="15"/>
      <c r="ND61" s="15"/>
      <c r="NE61" s="15"/>
      <c r="NF61" s="15"/>
      <c r="NG61" s="15"/>
      <c r="NH61" s="15"/>
      <c r="NI61" s="15">
        <f>COUNTIF(Tableau1[[#This Row],[01/01/2020]:[31/12/2020]],NI$3)</f>
        <v>0</v>
      </c>
      <c r="NJ61" s="15">
        <f>COUNTIF(Tableau1[[#This Row],[01/01/2020]:[31/12/2020]],NJ$3)</f>
        <v>0</v>
      </c>
      <c r="NK61" s="15">
        <f>COUNTIF(Tableau1[[#This Row],[01/01/2020]:[31/12/2020]],NK$3)</f>
        <v>0</v>
      </c>
      <c r="NL61" s="15">
        <f>COUNTIF(Tableau1[[#This Row],[01/01/2020]:[31/12/2020]],NL$3)</f>
        <v>1</v>
      </c>
      <c r="NM61" s="15">
        <f>COUNTIF(Tableau1[[#This Row],[01/01/2020]:[31/12/2020]],NM$3)</f>
        <v>0</v>
      </c>
      <c r="NN61" s="15">
        <f>COUNTIF(Tableau1[[#This Row],[01/01/2020]:[31/12/2020]],NN$3)</f>
        <v>0</v>
      </c>
      <c r="NO61" s="23">
        <f>COUNTIF(Tableau1[[#This Row],[01/01/2020]:[31/12/2020]],NO$3)</f>
        <v>0</v>
      </c>
    </row>
    <row r="62" spans="1:379" x14ac:dyDescent="0.25">
      <c r="A62" s="22" t="s">
        <v>474</v>
      </c>
      <c r="B62" s="15"/>
      <c r="C62" s="15"/>
      <c r="D62" s="15"/>
      <c r="E62" s="15" t="e">
        <f>VLOOKUP(Tableau1[[#This Row],[centre]],Feuil3!$A$2:$C$46,2,FALSE)</f>
        <v>#N/A</v>
      </c>
      <c r="F62" s="15" t="e">
        <f>VLOOKUP(Tableau1[[#This Row],[centre]],Feuil3!$A$2:$C$46,3,FALSE)</f>
        <v>#N/A</v>
      </c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  <c r="HY62" s="15"/>
      <c r="HZ62" s="15"/>
      <c r="IA62" s="15"/>
      <c r="IB62" s="15"/>
      <c r="IC62" s="15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  <c r="IW62" s="15"/>
      <c r="IX62" s="15"/>
      <c r="IY62" s="15"/>
      <c r="IZ62" s="15"/>
      <c r="JA62" s="15"/>
      <c r="JB62" s="15"/>
      <c r="JC62" s="15"/>
      <c r="JD62" s="15"/>
      <c r="JE62" s="15"/>
      <c r="JF62" s="15"/>
      <c r="JG62" s="15"/>
      <c r="JH62" s="15"/>
      <c r="JI62" s="15"/>
      <c r="JJ62" s="15"/>
      <c r="JK62" s="15"/>
      <c r="JL62" s="15"/>
      <c r="JM62" s="15"/>
      <c r="JN62" s="15"/>
      <c r="JO62" s="15"/>
      <c r="JP62" s="15"/>
      <c r="JQ62" s="15"/>
      <c r="JR62" s="15"/>
      <c r="JS62" s="15"/>
      <c r="JT62" s="15"/>
      <c r="JU62" s="15"/>
      <c r="JV62" s="15"/>
      <c r="JW62" s="15"/>
      <c r="JX62" s="15"/>
      <c r="JY62" s="15"/>
      <c r="JZ62" s="15"/>
      <c r="KA62" s="15"/>
      <c r="KB62" s="15"/>
      <c r="KC62" s="15"/>
      <c r="KD62" s="15"/>
      <c r="KE62" s="15"/>
      <c r="KF62" s="15"/>
      <c r="KG62" s="15"/>
      <c r="KH62" s="15"/>
      <c r="KI62" s="15"/>
      <c r="KJ62" s="15"/>
      <c r="KK62" s="15"/>
      <c r="KL62" s="15"/>
      <c r="KM62" s="15"/>
      <c r="KN62" s="15"/>
      <c r="KO62" s="15"/>
      <c r="KP62" s="15"/>
      <c r="KQ62" s="15"/>
      <c r="KR62" s="15"/>
      <c r="KS62" s="15"/>
      <c r="KT62" s="15"/>
      <c r="KU62" s="15"/>
      <c r="KV62" s="15"/>
      <c r="KW62" s="15"/>
      <c r="KX62" s="15"/>
      <c r="KY62" s="15"/>
      <c r="KZ62" s="15"/>
      <c r="LA62" s="15"/>
      <c r="LB62" s="15"/>
      <c r="LC62" s="15"/>
      <c r="LD62" s="15"/>
      <c r="LE62" s="15"/>
      <c r="LF62" s="15"/>
      <c r="LG62" s="15"/>
      <c r="LH62" s="15"/>
      <c r="LI62" s="15"/>
      <c r="LJ62" s="15"/>
      <c r="LK62" s="15"/>
      <c r="LL62" s="15"/>
      <c r="LM62" s="15"/>
      <c r="LN62" s="15"/>
      <c r="LO62" s="15"/>
      <c r="LP62" s="15"/>
      <c r="LQ62" s="15"/>
      <c r="LR62" s="15"/>
      <c r="LS62" s="15"/>
      <c r="LT62" s="15"/>
      <c r="LU62" s="15"/>
      <c r="LV62" s="15"/>
      <c r="LW62" s="15"/>
      <c r="LX62" s="15"/>
      <c r="LY62" s="15"/>
      <c r="LZ62" s="15"/>
      <c r="MA62" s="15"/>
      <c r="MB62" s="15"/>
      <c r="MC62" s="15"/>
      <c r="MD62" s="15"/>
      <c r="ME62" s="15"/>
      <c r="MF62" s="15"/>
      <c r="MG62" s="15"/>
      <c r="MH62" s="15"/>
      <c r="MI62" s="15"/>
      <c r="MJ62" s="15"/>
      <c r="MK62" s="15"/>
      <c r="ML62" s="15"/>
      <c r="MM62" s="15"/>
      <c r="MN62" s="15"/>
      <c r="MO62" s="15"/>
      <c r="MP62" s="15"/>
      <c r="MQ62" s="15"/>
      <c r="MR62" s="15"/>
      <c r="MS62" s="15"/>
      <c r="MT62" s="15"/>
      <c r="MU62" s="15"/>
      <c r="MV62" s="15"/>
      <c r="MW62" s="15"/>
      <c r="MX62" s="15"/>
      <c r="MY62" s="15"/>
      <c r="MZ62" s="15"/>
      <c r="NA62" s="15"/>
      <c r="NB62" s="15"/>
      <c r="NC62" s="15"/>
      <c r="ND62" s="15"/>
      <c r="NE62" s="15"/>
      <c r="NF62" s="15"/>
      <c r="NG62" s="15"/>
      <c r="NH62" s="15"/>
      <c r="NI62" s="15">
        <f>COUNTIF(Tableau1[[#This Row],[01/01/2020]:[31/12/2020]],NI$3)</f>
        <v>0</v>
      </c>
      <c r="NJ62" s="15">
        <f>COUNTIF(Tableau1[[#This Row],[01/01/2020]:[31/12/2020]],NJ$3)</f>
        <v>0</v>
      </c>
      <c r="NK62" s="15">
        <f>COUNTIF(Tableau1[[#This Row],[01/01/2020]:[31/12/2020]],NK$3)</f>
        <v>0</v>
      </c>
      <c r="NL62" s="15">
        <f>COUNTIF(Tableau1[[#This Row],[01/01/2020]:[31/12/2020]],NL$3)</f>
        <v>0</v>
      </c>
      <c r="NM62" s="15">
        <f>COUNTIF(Tableau1[[#This Row],[01/01/2020]:[31/12/2020]],NM$3)</f>
        <v>0</v>
      </c>
      <c r="NN62" s="15">
        <f>COUNTIF(Tableau1[[#This Row],[01/01/2020]:[31/12/2020]],NN$3)</f>
        <v>0</v>
      </c>
      <c r="NO62" s="23">
        <f>COUNTIF(Tableau1[[#This Row],[01/01/2020]:[31/12/2020]],NO$3)</f>
        <v>0</v>
      </c>
    </row>
    <row r="63" spans="1:379" x14ac:dyDescent="0.25">
      <c r="A63" s="22" t="s">
        <v>475</v>
      </c>
      <c r="B63" s="15"/>
      <c r="C63" s="15"/>
      <c r="D63" s="15"/>
      <c r="E63" s="15" t="e">
        <f>VLOOKUP(Tableau1[[#This Row],[centre]],Feuil3!$A$2:$C$46,2,FALSE)</f>
        <v>#N/A</v>
      </c>
      <c r="F63" s="15" t="e">
        <f>VLOOKUP(Tableau1[[#This Row],[centre]],Feuil3!$A$2:$C$46,3,FALSE)</f>
        <v>#N/A</v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  <c r="HY63" s="15"/>
      <c r="HZ63" s="15"/>
      <c r="IA63" s="15"/>
      <c r="IB63" s="15"/>
      <c r="IC63" s="15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  <c r="IW63" s="15"/>
      <c r="IX63" s="15"/>
      <c r="IY63" s="15"/>
      <c r="IZ63" s="15"/>
      <c r="JA63" s="15"/>
      <c r="JB63" s="15"/>
      <c r="JC63" s="15"/>
      <c r="JD63" s="15"/>
      <c r="JE63" s="15"/>
      <c r="JF63" s="15"/>
      <c r="JG63" s="15"/>
      <c r="JH63" s="15"/>
      <c r="JI63" s="15"/>
      <c r="JJ63" s="15"/>
      <c r="JK63" s="15"/>
      <c r="JL63" s="15"/>
      <c r="JM63" s="15"/>
      <c r="JN63" s="15"/>
      <c r="JO63" s="15"/>
      <c r="JP63" s="15"/>
      <c r="JQ63" s="15"/>
      <c r="JR63" s="15"/>
      <c r="JS63" s="15"/>
      <c r="JT63" s="15"/>
      <c r="JU63" s="15"/>
      <c r="JV63" s="15"/>
      <c r="JW63" s="15"/>
      <c r="JX63" s="15"/>
      <c r="JY63" s="15"/>
      <c r="JZ63" s="15"/>
      <c r="KA63" s="15"/>
      <c r="KB63" s="15"/>
      <c r="KC63" s="15"/>
      <c r="KD63" s="15"/>
      <c r="KE63" s="15"/>
      <c r="KF63" s="15"/>
      <c r="KG63" s="15"/>
      <c r="KH63" s="15"/>
      <c r="KI63" s="15"/>
      <c r="KJ63" s="15"/>
      <c r="KK63" s="15"/>
      <c r="KL63" s="15"/>
      <c r="KM63" s="15"/>
      <c r="KN63" s="15"/>
      <c r="KO63" s="15"/>
      <c r="KP63" s="15"/>
      <c r="KQ63" s="15"/>
      <c r="KR63" s="15"/>
      <c r="KS63" s="15"/>
      <c r="KT63" s="15"/>
      <c r="KU63" s="15"/>
      <c r="KV63" s="15"/>
      <c r="KW63" s="15"/>
      <c r="KX63" s="15"/>
      <c r="KY63" s="15"/>
      <c r="KZ63" s="15"/>
      <c r="LA63" s="15"/>
      <c r="LB63" s="15"/>
      <c r="LC63" s="15"/>
      <c r="LD63" s="15"/>
      <c r="LE63" s="15"/>
      <c r="LF63" s="15"/>
      <c r="LG63" s="15"/>
      <c r="LH63" s="15"/>
      <c r="LI63" s="15"/>
      <c r="LJ63" s="15"/>
      <c r="LK63" s="15"/>
      <c r="LL63" s="15"/>
      <c r="LM63" s="15"/>
      <c r="LN63" s="15"/>
      <c r="LO63" s="15"/>
      <c r="LP63" s="15"/>
      <c r="LQ63" s="15"/>
      <c r="LR63" s="15"/>
      <c r="LS63" s="15"/>
      <c r="LT63" s="15"/>
      <c r="LU63" s="15"/>
      <c r="LV63" s="15"/>
      <c r="LW63" s="15"/>
      <c r="LX63" s="15"/>
      <c r="LY63" s="15"/>
      <c r="LZ63" s="15"/>
      <c r="MA63" s="15"/>
      <c r="MB63" s="15"/>
      <c r="MC63" s="15"/>
      <c r="MD63" s="15"/>
      <c r="ME63" s="15"/>
      <c r="MF63" s="15"/>
      <c r="MG63" s="15"/>
      <c r="MH63" s="15"/>
      <c r="MI63" s="15"/>
      <c r="MJ63" s="15"/>
      <c r="MK63" s="15"/>
      <c r="ML63" s="15"/>
      <c r="MM63" s="15"/>
      <c r="MN63" s="15"/>
      <c r="MO63" s="15"/>
      <c r="MP63" s="15"/>
      <c r="MQ63" s="15"/>
      <c r="MR63" s="15"/>
      <c r="MS63" s="15"/>
      <c r="MT63" s="15"/>
      <c r="MU63" s="15"/>
      <c r="MV63" s="15"/>
      <c r="MW63" s="15"/>
      <c r="MX63" s="15"/>
      <c r="MY63" s="15"/>
      <c r="MZ63" s="15"/>
      <c r="NA63" s="15"/>
      <c r="NB63" s="15"/>
      <c r="NC63" s="15"/>
      <c r="ND63" s="15"/>
      <c r="NE63" s="15"/>
      <c r="NF63" s="15"/>
      <c r="NG63" s="15"/>
      <c r="NH63" s="15"/>
      <c r="NI63" s="15">
        <f>COUNTIF(Tableau1[[#This Row],[01/01/2020]:[31/12/2020]],NI$3)</f>
        <v>0</v>
      </c>
      <c r="NJ63" s="15">
        <f>COUNTIF(Tableau1[[#This Row],[01/01/2020]:[31/12/2020]],NJ$3)</f>
        <v>0</v>
      </c>
      <c r="NK63" s="15">
        <f>COUNTIF(Tableau1[[#This Row],[01/01/2020]:[31/12/2020]],NK$3)</f>
        <v>0</v>
      </c>
      <c r="NL63" s="15">
        <f>COUNTIF(Tableau1[[#This Row],[01/01/2020]:[31/12/2020]],NL$3)</f>
        <v>0</v>
      </c>
      <c r="NM63" s="15">
        <f>COUNTIF(Tableau1[[#This Row],[01/01/2020]:[31/12/2020]],NM$3)</f>
        <v>0</v>
      </c>
      <c r="NN63" s="15">
        <f>COUNTIF(Tableau1[[#This Row],[01/01/2020]:[31/12/2020]],NN$3)</f>
        <v>0</v>
      </c>
      <c r="NO63" s="23">
        <f>COUNTIF(Tableau1[[#This Row],[01/01/2020]:[31/12/2020]],NO$3)</f>
        <v>0</v>
      </c>
    </row>
    <row r="64" spans="1:379" x14ac:dyDescent="0.25">
      <c r="A64" s="22" t="s">
        <v>476</v>
      </c>
      <c r="B64" s="15"/>
      <c r="C64" s="15"/>
      <c r="D64" s="15"/>
      <c r="E64" s="15" t="e">
        <f>VLOOKUP(Tableau1[[#This Row],[centre]],Feuil3!$A$2:$C$46,2,FALSE)</f>
        <v>#N/A</v>
      </c>
      <c r="F64" s="15" t="e">
        <f>VLOOKUP(Tableau1[[#This Row],[centre]],Feuil3!$A$2:$C$46,3,FALSE)</f>
        <v>#N/A</v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  <c r="HY64" s="15"/>
      <c r="HZ64" s="15"/>
      <c r="IA64" s="15"/>
      <c r="IB64" s="15"/>
      <c r="IC64" s="15"/>
      <c r="ID64" s="15"/>
      <c r="IE64" s="15"/>
      <c r="IF64" s="15"/>
      <c r="IG64" s="15"/>
      <c r="IH64" s="15"/>
      <c r="II64" s="15"/>
      <c r="IJ64" s="15"/>
      <c r="IK64" s="15"/>
      <c r="IL64" s="15"/>
      <c r="IM64" s="15"/>
      <c r="IN64" s="15"/>
      <c r="IO64" s="15"/>
      <c r="IP64" s="15"/>
      <c r="IQ64" s="15"/>
      <c r="IR64" s="15"/>
      <c r="IS64" s="15"/>
      <c r="IT64" s="15"/>
      <c r="IU64" s="15"/>
      <c r="IV64" s="15"/>
      <c r="IW64" s="15"/>
      <c r="IX64" s="15"/>
      <c r="IY64" s="15"/>
      <c r="IZ64" s="15"/>
      <c r="JA64" s="15"/>
      <c r="JB64" s="15"/>
      <c r="JC64" s="15"/>
      <c r="JD64" s="15"/>
      <c r="JE64" s="15"/>
      <c r="JF64" s="15"/>
      <c r="JG64" s="15"/>
      <c r="JH64" s="15"/>
      <c r="JI64" s="15"/>
      <c r="JJ64" s="15"/>
      <c r="JK64" s="15"/>
      <c r="JL64" s="15"/>
      <c r="JM64" s="15"/>
      <c r="JN64" s="15"/>
      <c r="JO64" s="15"/>
      <c r="JP64" s="15"/>
      <c r="JQ64" s="15"/>
      <c r="JR64" s="15"/>
      <c r="JS64" s="15"/>
      <c r="JT64" s="15"/>
      <c r="JU64" s="15"/>
      <c r="JV64" s="15"/>
      <c r="JW64" s="15"/>
      <c r="JX64" s="15"/>
      <c r="JY64" s="15"/>
      <c r="JZ64" s="15"/>
      <c r="KA64" s="15"/>
      <c r="KB64" s="15"/>
      <c r="KC64" s="15"/>
      <c r="KD64" s="15"/>
      <c r="KE64" s="15"/>
      <c r="KF64" s="15"/>
      <c r="KG64" s="15"/>
      <c r="KH64" s="15"/>
      <c r="KI64" s="15"/>
      <c r="KJ64" s="15"/>
      <c r="KK64" s="15"/>
      <c r="KL64" s="15"/>
      <c r="KM64" s="15"/>
      <c r="KN64" s="15"/>
      <c r="KO64" s="15"/>
      <c r="KP64" s="15"/>
      <c r="KQ64" s="15"/>
      <c r="KR64" s="15"/>
      <c r="KS64" s="15"/>
      <c r="KT64" s="15"/>
      <c r="KU64" s="15"/>
      <c r="KV64" s="15"/>
      <c r="KW64" s="15"/>
      <c r="KX64" s="15"/>
      <c r="KY64" s="15"/>
      <c r="KZ64" s="15"/>
      <c r="LA64" s="15"/>
      <c r="LB64" s="15"/>
      <c r="LC64" s="15"/>
      <c r="LD64" s="15"/>
      <c r="LE64" s="15"/>
      <c r="LF64" s="15"/>
      <c r="LG64" s="15"/>
      <c r="LH64" s="15"/>
      <c r="LI64" s="15"/>
      <c r="LJ64" s="15"/>
      <c r="LK64" s="15"/>
      <c r="LL64" s="15"/>
      <c r="LM64" s="15"/>
      <c r="LN64" s="15"/>
      <c r="LO64" s="15"/>
      <c r="LP64" s="15"/>
      <c r="LQ64" s="15"/>
      <c r="LR64" s="15"/>
      <c r="LS64" s="15"/>
      <c r="LT64" s="15"/>
      <c r="LU64" s="15"/>
      <c r="LV64" s="15"/>
      <c r="LW64" s="15"/>
      <c r="LX64" s="15"/>
      <c r="LY64" s="15"/>
      <c r="LZ64" s="15"/>
      <c r="MA64" s="15"/>
      <c r="MB64" s="15"/>
      <c r="MC64" s="15"/>
      <c r="MD64" s="15"/>
      <c r="ME64" s="15"/>
      <c r="MF64" s="15"/>
      <c r="MG64" s="15"/>
      <c r="MH64" s="15"/>
      <c r="MI64" s="15"/>
      <c r="MJ64" s="15"/>
      <c r="MK64" s="15"/>
      <c r="ML64" s="15"/>
      <c r="MM64" s="15"/>
      <c r="MN64" s="15"/>
      <c r="MO64" s="15"/>
      <c r="MP64" s="15"/>
      <c r="MQ64" s="15"/>
      <c r="MR64" s="15"/>
      <c r="MS64" s="15"/>
      <c r="MT64" s="15"/>
      <c r="MU64" s="15"/>
      <c r="MV64" s="15"/>
      <c r="MW64" s="15"/>
      <c r="MX64" s="15"/>
      <c r="MY64" s="15"/>
      <c r="MZ64" s="15"/>
      <c r="NA64" s="15"/>
      <c r="NB64" s="15"/>
      <c r="NC64" s="15"/>
      <c r="ND64" s="15"/>
      <c r="NE64" s="15"/>
      <c r="NF64" s="15"/>
      <c r="NG64" s="15"/>
      <c r="NH64" s="15"/>
      <c r="NI64" s="15">
        <f>COUNTIF(Tableau1[[#This Row],[01/01/2020]:[31/12/2020]],NI$3)</f>
        <v>0</v>
      </c>
      <c r="NJ64" s="15">
        <f>COUNTIF(Tableau1[[#This Row],[01/01/2020]:[31/12/2020]],NJ$3)</f>
        <v>0</v>
      </c>
      <c r="NK64" s="15">
        <f>COUNTIF(Tableau1[[#This Row],[01/01/2020]:[31/12/2020]],NK$3)</f>
        <v>0</v>
      </c>
      <c r="NL64" s="15">
        <f>COUNTIF(Tableau1[[#This Row],[01/01/2020]:[31/12/2020]],NL$3)</f>
        <v>0</v>
      </c>
      <c r="NM64" s="15">
        <f>COUNTIF(Tableau1[[#This Row],[01/01/2020]:[31/12/2020]],NM$3)</f>
        <v>0</v>
      </c>
      <c r="NN64" s="15">
        <f>COUNTIF(Tableau1[[#This Row],[01/01/2020]:[31/12/2020]],NN$3)</f>
        <v>0</v>
      </c>
      <c r="NO64" s="23">
        <f>COUNTIF(Tableau1[[#This Row],[01/01/2020]:[31/12/2020]],NO$3)</f>
        <v>0</v>
      </c>
    </row>
    <row r="65" spans="1:379" x14ac:dyDescent="0.25">
      <c r="A65" s="22" t="s">
        <v>473</v>
      </c>
      <c r="B65" s="15"/>
      <c r="C65" s="15"/>
      <c r="D65" s="15"/>
      <c r="E65" s="15" t="e">
        <f>VLOOKUP(Tableau1[[#This Row],[centre]],Feuil3!$A$2:$C$46,2,FALSE)</f>
        <v>#N/A</v>
      </c>
      <c r="F65" s="15" t="e">
        <f>VLOOKUP(Tableau1[[#This Row],[centre]],Feuil3!$A$2:$C$46,3,FALSE)</f>
        <v>#N/A</v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  <c r="HY65" s="15"/>
      <c r="HZ65" s="15"/>
      <c r="IA65" s="15"/>
      <c r="IB65" s="15"/>
      <c r="IC65" s="15"/>
      <c r="ID65" s="15"/>
      <c r="IE65" s="15"/>
      <c r="IF65" s="15"/>
      <c r="IG65" s="15"/>
      <c r="IH65" s="15"/>
      <c r="II65" s="15"/>
      <c r="IJ65" s="15"/>
      <c r="IK65" s="15"/>
      <c r="IL65" s="15"/>
      <c r="IM65" s="15"/>
      <c r="IN65" s="15"/>
      <c r="IO65" s="15"/>
      <c r="IP65" s="15"/>
      <c r="IQ65" s="15"/>
      <c r="IR65" s="15"/>
      <c r="IS65" s="15"/>
      <c r="IT65" s="15"/>
      <c r="IU65" s="15"/>
      <c r="IV65" s="15"/>
      <c r="IW65" s="15"/>
      <c r="IX65" s="15"/>
      <c r="IY65" s="15"/>
      <c r="IZ65" s="15"/>
      <c r="JA65" s="15"/>
      <c r="JB65" s="15"/>
      <c r="JC65" s="15"/>
      <c r="JD65" s="15"/>
      <c r="JE65" s="15"/>
      <c r="JF65" s="15"/>
      <c r="JG65" s="15"/>
      <c r="JH65" s="15"/>
      <c r="JI65" s="15"/>
      <c r="JJ65" s="15"/>
      <c r="JK65" s="15"/>
      <c r="JL65" s="15"/>
      <c r="JM65" s="15"/>
      <c r="JN65" s="15"/>
      <c r="JO65" s="15"/>
      <c r="JP65" s="15"/>
      <c r="JQ65" s="15"/>
      <c r="JR65" s="15"/>
      <c r="JS65" s="15"/>
      <c r="JT65" s="15"/>
      <c r="JU65" s="15"/>
      <c r="JV65" s="15"/>
      <c r="JW65" s="15"/>
      <c r="JX65" s="15"/>
      <c r="JY65" s="15"/>
      <c r="JZ65" s="15"/>
      <c r="KA65" s="15"/>
      <c r="KB65" s="15"/>
      <c r="KC65" s="15"/>
      <c r="KD65" s="15"/>
      <c r="KE65" s="15"/>
      <c r="KF65" s="15"/>
      <c r="KG65" s="15"/>
      <c r="KH65" s="15"/>
      <c r="KI65" s="15"/>
      <c r="KJ65" s="15"/>
      <c r="KK65" s="15"/>
      <c r="KL65" s="15"/>
      <c r="KM65" s="15"/>
      <c r="KN65" s="15"/>
      <c r="KO65" s="15"/>
      <c r="KP65" s="15"/>
      <c r="KQ65" s="15"/>
      <c r="KR65" s="15"/>
      <c r="KS65" s="15"/>
      <c r="KT65" s="15"/>
      <c r="KU65" s="15"/>
      <c r="KV65" s="15"/>
      <c r="KW65" s="15"/>
      <c r="KX65" s="15"/>
      <c r="KY65" s="15"/>
      <c r="KZ65" s="15"/>
      <c r="LA65" s="15"/>
      <c r="LB65" s="15"/>
      <c r="LC65" s="15"/>
      <c r="LD65" s="15"/>
      <c r="LE65" s="15"/>
      <c r="LF65" s="15"/>
      <c r="LG65" s="15"/>
      <c r="LH65" s="15"/>
      <c r="LI65" s="15"/>
      <c r="LJ65" s="15"/>
      <c r="LK65" s="15"/>
      <c r="LL65" s="15"/>
      <c r="LM65" s="15"/>
      <c r="LN65" s="15"/>
      <c r="LO65" s="15"/>
      <c r="LP65" s="15"/>
      <c r="LQ65" s="15"/>
      <c r="LR65" s="15"/>
      <c r="LS65" s="15"/>
      <c r="LT65" s="15"/>
      <c r="LU65" s="15"/>
      <c r="LV65" s="15"/>
      <c r="LW65" s="15"/>
      <c r="LX65" s="15"/>
      <c r="LY65" s="15"/>
      <c r="LZ65" s="15"/>
      <c r="MA65" s="15"/>
      <c r="MB65" s="15"/>
      <c r="MC65" s="15"/>
      <c r="MD65" s="15"/>
      <c r="ME65" s="15"/>
      <c r="MF65" s="15"/>
      <c r="MG65" s="15"/>
      <c r="MH65" s="15"/>
      <c r="MI65" s="15"/>
      <c r="MJ65" s="15"/>
      <c r="MK65" s="15"/>
      <c r="ML65" s="15"/>
      <c r="MM65" s="15"/>
      <c r="MN65" s="15"/>
      <c r="MO65" s="15"/>
      <c r="MP65" s="15"/>
      <c r="MQ65" s="15"/>
      <c r="MR65" s="15"/>
      <c r="MS65" s="15"/>
      <c r="MT65" s="15"/>
      <c r="MU65" s="15"/>
      <c r="MV65" s="15"/>
      <c r="MW65" s="15"/>
      <c r="MX65" s="15"/>
      <c r="MY65" s="15"/>
      <c r="MZ65" s="15"/>
      <c r="NA65" s="15"/>
      <c r="NB65" s="15"/>
      <c r="NC65" s="15"/>
      <c r="ND65" s="15"/>
      <c r="NE65" s="15"/>
      <c r="NF65" s="15"/>
      <c r="NG65" s="15"/>
      <c r="NH65" s="15"/>
      <c r="NI65" s="15">
        <f>COUNTIF(Tableau1[[#This Row],[01/01/2020]:[31/12/2020]],NI$3)</f>
        <v>0</v>
      </c>
      <c r="NJ65" s="15">
        <f>COUNTIF(Tableau1[[#This Row],[01/01/2020]:[31/12/2020]],NJ$3)</f>
        <v>0</v>
      </c>
      <c r="NK65" s="15">
        <f>COUNTIF(Tableau1[[#This Row],[01/01/2020]:[31/12/2020]],NK$3)</f>
        <v>0</v>
      </c>
      <c r="NL65" s="15">
        <f>COUNTIF(Tableau1[[#This Row],[01/01/2020]:[31/12/2020]],NL$3)</f>
        <v>0</v>
      </c>
      <c r="NM65" s="15">
        <f>COUNTIF(Tableau1[[#This Row],[01/01/2020]:[31/12/2020]],NM$3)</f>
        <v>0</v>
      </c>
      <c r="NN65" s="15">
        <f>COUNTIF(Tableau1[[#This Row],[01/01/2020]:[31/12/2020]],NN$3)</f>
        <v>0</v>
      </c>
      <c r="NO65" s="23">
        <f>COUNTIF(Tableau1[[#This Row],[01/01/2020]:[31/12/2020]],NO$3)</f>
        <v>0</v>
      </c>
    </row>
    <row r="66" spans="1:379" x14ac:dyDescent="0.25">
      <c r="A66" s="22" t="s">
        <v>474</v>
      </c>
      <c r="B66" s="15"/>
      <c r="C66" s="15"/>
      <c r="D66" s="15"/>
      <c r="E66" s="15" t="e">
        <f>VLOOKUP(Tableau1[[#This Row],[centre]],Feuil3!$A$2:$C$46,2,FALSE)</f>
        <v>#N/A</v>
      </c>
      <c r="F66" s="15" t="e">
        <f>VLOOKUP(Tableau1[[#This Row],[centre]],Feuil3!$A$2:$C$46,3,FALSE)</f>
        <v>#N/A</v>
      </c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 t="s">
        <v>448</v>
      </c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  <c r="IB66" s="15"/>
      <c r="IC66" s="15"/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  <c r="IW66" s="15"/>
      <c r="IX66" s="15"/>
      <c r="IY66" s="15"/>
      <c r="IZ66" s="15"/>
      <c r="JA66" s="15"/>
      <c r="JB66" s="15"/>
      <c r="JC66" s="15"/>
      <c r="JD66" s="15"/>
      <c r="JE66" s="15"/>
      <c r="JF66" s="15"/>
      <c r="JG66" s="15"/>
      <c r="JH66" s="15"/>
      <c r="JI66" s="15"/>
      <c r="JJ66" s="15"/>
      <c r="JK66" s="15"/>
      <c r="JL66" s="15"/>
      <c r="JM66" s="15"/>
      <c r="JN66" s="15"/>
      <c r="JO66" s="15"/>
      <c r="JP66" s="15"/>
      <c r="JQ66" s="15"/>
      <c r="JR66" s="15"/>
      <c r="JS66" s="15"/>
      <c r="JT66" s="15"/>
      <c r="JU66" s="15"/>
      <c r="JV66" s="15"/>
      <c r="JW66" s="15"/>
      <c r="JX66" s="15"/>
      <c r="JY66" s="15"/>
      <c r="JZ66" s="15"/>
      <c r="KA66" s="15"/>
      <c r="KB66" s="15"/>
      <c r="KC66" s="15"/>
      <c r="KD66" s="15"/>
      <c r="KE66" s="15"/>
      <c r="KF66" s="15"/>
      <c r="KG66" s="15"/>
      <c r="KH66" s="15"/>
      <c r="KI66" s="15"/>
      <c r="KJ66" s="15"/>
      <c r="KK66" s="15"/>
      <c r="KL66" s="15"/>
      <c r="KM66" s="15"/>
      <c r="KN66" s="15"/>
      <c r="KO66" s="15"/>
      <c r="KP66" s="15"/>
      <c r="KQ66" s="15"/>
      <c r="KR66" s="15"/>
      <c r="KS66" s="15"/>
      <c r="KT66" s="15"/>
      <c r="KU66" s="15"/>
      <c r="KV66" s="15"/>
      <c r="KW66" s="15"/>
      <c r="KX66" s="15"/>
      <c r="KY66" s="15"/>
      <c r="KZ66" s="15"/>
      <c r="LA66" s="15"/>
      <c r="LB66" s="15"/>
      <c r="LC66" s="15"/>
      <c r="LD66" s="15"/>
      <c r="LE66" s="15"/>
      <c r="LF66" s="15"/>
      <c r="LG66" s="15"/>
      <c r="LH66" s="15"/>
      <c r="LI66" s="15"/>
      <c r="LJ66" s="15"/>
      <c r="LK66" s="15"/>
      <c r="LL66" s="15"/>
      <c r="LM66" s="15"/>
      <c r="LN66" s="15"/>
      <c r="LO66" s="15"/>
      <c r="LP66" s="15"/>
      <c r="LQ66" s="15"/>
      <c r="LR66" s="15"/>
      <c r="LS66" s="15"/>
      <c r="LT66" s="15"/>
      <c r="LU66" s="15"/>
      <c r="LV66" s="15"/>
      <c r="LW66" s="15"/>
      <c r="LX66" s="15"/>
      <c r="LY66" s="15"/>
      <c r="LZ66" s="15"/>
      <c r="MA66" s="15"/>
      <c r="MB66" s="15"/>
      <c r="MC66" s="15"/>
      <c r="MD66" s="15"/>
      <c r="ME66" s="15"/>
      <c r="MF66" s="15"/>
      <c r="MG66" s="15"/>
      <c r="MH66" s="15"/>
      <c r="MI66" s="15"/>
      <c r="MJ66" s="15"/>
      <c r="MK66" s="15"/>
      <c r="ML66" s="15"/>
      <c r="MM66" s="15"/>
      <c r="MN66" s="15"/>
      <c r="MO66" s="15"/>
      <c r="MP66" s="15"/>
      <c r="MQ66" s="15"/>
      <c r="MR66" s="15"/>
      <c r="MS66" s="15"/>
      <c r="MT66" s="15"/>
      <c r="MU66" s="15"/>
      <c r="MV66" s="15"/>
      <c r="MW66" s="15"/>
      <c r="MX66" s="15"/>
      <c r="MY66" s="15"/>
      <c r="MZ66" s="15"/>
      <c r="NA66" s="15"/>
      <c r="NB66" s="15"/>
      <c r="NC66" s="15"/>
      <c r="ND66" s="15"/>
      <c r="NE66" s="15"/>
      <c r="NF66" s="15"/>
      <c r="NG66" s="15"/>
      <c r="NH66" s="15"/>
      <c r="NI66" s="15">
        <f>COUNTIF(Tableau1[[#This Row],[01/01/2020]:[31/12/2020]],NI$3)</f>
        <v>0</v>
      </c>
      <c r="NJ66" s="15">
        <f>COUNTIF(Tableau1[[#This Row],[01/01/2020]:[31/12/2020]],NJ$3)</f>
        <v>0</v>
      </c>
      <c r="NK66" s="15">
        <f>COUNTIF(Tableau1[[#This Row],[01/01/2020]:[31/12/2020]],NK$3)</f>
        <v>0</v>
      </c>
      <c r="NL66" s="15">
        <f>COUNTIF(Tableau1[[#This Row],[01/01/2020]:[31/12/2020]],NL$3)</f>
        <v>1</v>
      </c>
      <c r="NM66" s="15">
        <f>COUNTIF(Tableau1[[#This Row],[01/01/2020]:[31/12/2020]],NM$3)</f>
        <v>0</v>
      </c>
      <c r="NN66" s="15">
        <f>COUNTIF(Tableau1[[#This Row],[01/01/2020]:[31/12/2020]],NN$3)</f>
        <v>0</v>
      </c>
      <c r="NO66" s="23">
        <f>COUNTIF(Tableau1[[#This Row],[01/01/2020]:[31/12/2020]],NO$3)</f>
        <v>0</v>
      </c>
    </row>
    <row r="67" spans="1:379" x14ac:dyDescent="0.25">
      <c r="A67" s="22" t="s">
        <v>475</v>
      </c>
      <c r="B67" s="15"/>
      <c r="C67" s="15"/>
      <c r="D67" s="15"/>
      <c r="E67" s="15" t="e">
        <f>VLOOKUP(Tableau1[[#This Row],[centre]],Feuil3!$A$2:$C$46,2,FALSE)</f>
        <v>#N/A</v>
      </c>
      <c r="F67" s="15" t="e">
        <f>VLOOKUP(Tableau1[[#This Row],[centre]],Feuil3!$A$2:$C$46,3,FALSE)</f>
        <v>#N/A</v>
      </c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 t="s">
        <v>448</v>
      </c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  <c r="HY67" s="15"/>
      <c r="HZ67" s="15"/>
      <c r="IA67" s="15"/>
      <c r="IB67" s="15"/>
      <c r="IC67" s="15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  <c r="IW67" s="15"/>
      <c r="IX67" s="15"/>
      <c r="IY67" s="15"/>
      <c r="IZ67" s="15"/>
      <c r="JA67" s="15"/>
      <c r="JB67" s="15"/>
      <c r="JC67" s="15"/>
      <c r="JD67" s="15"/>
      <c r="JE67" s="15"/>
      <c r="JF67" s="15"/>
      <c r="JG67" s="15"/>
      <c r="JH67" s="15"/>
      <c r="JI67" s="15"/>
      <c r="JJ67" s="15"/>
      <c r="JK67" s="15"/>
      <c r="JL67" s="15"/>
      <c r="JM67" s="15"/>
      <c r="JN67" s="15"/>
      <c r="JO67" s="15"/>
      <c r="JP67" s="15"/>
      <c r="JQ67" s="15"/>
      <c r="JR67" s="15"/>
      <c r="JS67" s="15"/>
      <c r="JT67" s="15"/>
      <c r="JU67" s="15"/>
      <c r="JV67" s="15"/>
      <c r="JW67" s="15"/>
      <c r="JX67" s="15"/>
      <c r="JY67" s="15"/>
      <c r="JZ67" s="15"/>
      <c r="KA67" s="15"/>
      <c r="KB67" s="15"/>
      <c r="KC67" s="15"/>
      <c r="KD67" s="15"/>
      <c r="KE67" s="15"/>
      <c r="KF67" s="15"/>
      <c r="KG67" s="15"/>
      <c r="KH67" s="15"/>
      <c r="KI67" s="15"/>
      <c r="KJ67" s="15"/>
      <c r="KK67" s="15"/>
      <c r="KL67" s="15"/>
      <c r="KM67" s="15"/>
      <c r="KN67" s="15"/>
      <c r="KO67" s="15"/>
      <c r="KP67" s="15"/>
      <c r="KQ67" s="15"/>
      <c r="KR67" s="15"/>
      <c r="KS67" s="15"/>
      <c r="KT67" s="15"/>
      <c r="KU67" s="15"/>
      <c r="KV67" s="15"/>
      <c r="KW67" s="15"/>
      <c r="KX67" s="15"/>
      <c r="KY67" s="15"/>
      <c r="KZ67" s="15"/>
      <c r="LA67" s="15"/>
      <c r="LB67" s="15"/>
      <c r="LC67" s="15"/>
      <c r="LD67" s="15"/>
      <c r="LE67" s="15"/>
      <c r="LF67" s="15"/>
      <c r="LG67" s="15"/>
      <c r="LH67" s="15"/>
      <c r="LI67" s="15"/>
      <c r="LJ67" s="15"/>
      <c r="LK67" s="15"/>
      <c r="LL67" s="15"/>
      <c r="LM67" s="15"/>
      <c r="LN67" s="15"/>
      <c r="LO67" s="15"/>
      <c r="LP67" s="15"/>
      <c r="LQ67" s="15"/>
      <c r="LR67" s="15"/>
      <c r="LS67" s="15"/>
      <c r="LT67" s="15"/>
      <c r="LU67" s="15"/>
      <c r="LV67" s="15"/>
      <c r="LW67" s="15"/>
      <c r="LX67" s="15"/>
      <c r="LY67" s="15"/>
      <c r="LZ67" s="15"/>
      <c r="MA67" s="15"/>
      <c r="MB67" s="15"/>
      <c r="MC67" s="15"/>
      <c r="MD67" s="15"/>
      <c r="ME67" s="15"/>
      <c r="MF67" s="15"/>
      <c r="MG67" s="15"/>
      <c r="MH67" s="15"/>
      <c r="MI67" s="15"/>
      <c r="MJ67" s="15"/>
      <c r="MK67" s="15"/>
      <c r="ML67" s="15"/>
      <c r="MM67" s="15"/>
      <c r="MN67" s="15"/>
      <c r="MO67" s="15"/>
      <c r="MP67" s="15"/>
      <c r="MQ67" s="15"/>
      <c r="MR67" s="15"/>
      <c r="MS67" s="15"/>
      <c r="MT67" s="15"/>
      <c r="MU67" s="15"/>
      <c r="MV67" s="15"/>
      <c r="MW67" s="15"/>
      <c r="MX67" s="15"/>
      <c r="MY67" s="15"/>
      <c r="MZ67" s="15"/>
      <c r="NA67" s="15"/>
      <c r="NB67" s="15"/>
      <c r="NC67" s="15"/>
      <c r="ND67" s="15"/>
      <c r="NE67" s="15"/>
      <c r="NF67" s="15"/>
      <c r="NG67" s="15"/>
      <c r="NH67" s="15"/>
      <c r="NI67" s="15">
        <f>COUNTIF(Tableau1[[#This Row],[01/01/2020]:[31/12/2020]],NI$3)</f>
        <v>0</v>
      </c>
      <c r="NJ67" s="15">
        <f>COUNTIF(Tableau1[[#This Row],[01/01/2020]:[31/12/2020]],NJ$3)</f>
        <v>0</v>
      </c>
      <c r="NK67" s="15">
        <f>COUNTIF(Tableau1[[#This Row],[01/01/2020]:[31/12/2020]],NK$3)</f>
        <v>0</v>
      </c>
      <c r="NL67" s="15">
        <f>COUNTIF(Tableau1[[#This Row],[01/01/2020]:[31/12/2020]],NL$3)</f>
        <v>1</v>
      </c>
      <c r="NM67" s="15">
        <f>COUNTIF(Tableau1[[#This Row],[01/01/2020]:[31/12/2020]],NM$3)</f>
        <v>0</v>
      </c>
      <c r="NN67" s="15">
        <f>COUNTIF(Tableau1[[#This Row],[01/01/2020]:[31/12/2020]],NN$3)</f>
        <v>0</v>
      </c>
      <c r="NO67" s="23">
        <f>COUNTIF(Tableau1[[#This Row],[01/01/2020]:[31/12/2020]],NO$3)</f>
        <v>0</v>
      </c>
    </row>
    <row r="68" spans="1:379" x14ac:dyDescent="0.25">
      <c r="A68" s="22" t="s">
        <v>476</v>
      </c>
      <c r="B68" s="15"/>
      <c r="C68" s="15"/>
      <c r="D68" s="15"/>
      <c r="E68" s="15" t="e">
        <f>VLOOKUP(Tableau1[[#This Row],[centre]],Feuil3!$A$2:$C$46,2,FALSE)</f>
        <v>#N/A</v>
      </c>
      <c r="F68" s="15" t="e">
        <f>VLOOKUP(Tableau1[[#This Row],[centre]],Feuil3!$A$2:$C$46,3,FALSE)</f>
        <v>#N/A</v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  <c r="HY68" s="15"/>
      <c r="HZ68" s="15"/>
      <c r="IA68" s="15"/>
      <c r="IB68" s="15"/>
      <c r="IC68" s="15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  <c r="IW68" s="15"/>
      <c r="IX68" s="15"/>
      <c r="IY68" s="15"/>
      <c r="IZ68" s="15"/>
      <c r="JA68" s="15"/>
      <c r="JB68" s="15"/>
      <c r="JC68" s="15"/>
      <c r="JD68" s="15"/>
      <c r="JE68" s="15"/>
      <c r="JF68" s="15"/>
      <c r="JG68" s="15"/>
      <c r="JH68" s="15"/>
      <c r="JI68" s="15"/>
      <c r="JJ68" s="15"/>
      <c r="JK68" s="15"/>
      <c r="JL68" s="15"/>
      <c r="JM68" s="15"/>
      <c r="JN68" s="15"/>
      <c r="JO68" s="15"/>
      <c r="JP68" s="15"/>
      <c r="JQ68" s="15"/>
      <c r="JR68" s="15"/>
      <c r="JS68" s="15"/>
      <c r="JT68" s="15"/>
      <c r="JU68" s="15"/>
      <c r="JV68" s="15"/>
      <c r="JW68" s="15"/>
      <c r="JX68" s="15"/>
      <c r="JY68" s="15"/>
      <c r="JZ68" s="15"/>
      <c r="KA68" s="15"/>
      <c r="KB68" s="15"/>
      <c r="KC68" s="15"/>
      <c r="KD68" s="15"/>
      <c r="KE68" s="15"/>
      <c r="KF68" s="15"/>
      <c r="KG68" s="15"/>
      <c r="KH68" s="15"/>
      <c r="KI68" s="15"/>
      <c r="KJ68" s="15"/>
      <c r="KK68" s="15"/>
      <c r="KL68" s="15"/>
      <c r="KM68" s="15"/>
      <c r="KN68" s="15"/>
      <c r="KO68" s="15"/>
      <c r="KP68" s="15"/>
      <c r="KQ68" s="15"/>
      <c r="KR68" s="15"/>
      <c r="KS68" s="15"/>
      <c r="KT68" s="15"/>
      <c r="KU68" s="15"/>
      <c r="KV68" s="15"/>
      <c r="KW68" s="15"/>
      <c r="KX68" s="15"/>
      <c r="KY68" s="15"/>
      <c r="KZ68" s="15"/>
      <c r="LA68" s="15"/>
      <c r="LB68" s="15"/>
      <c r="LC68" s="15"/>
      <c r="LD68" s="15"/>
      <c r="LE68" s="15"/>
      <c r="LF68" s="15"/>
      <c r="LG68" s="15"/>
      <c r="LH68" s="15"/>
      <c r="LI68" s="15"/>
      <c r="LJ68" s="15"/>
      <c r="LK68" s="15"/>
      <c r="LL68" s="15"/>
      <c r="LM68" s="15"/>
      <c r="LN68" s="15"/>
      <c r="LO68" s="15"/>
      <c r="LP68" s="15"/>
      <c r="LQ68" s="15"/>
      <c r="LR68" s="15"/>
      <c r="LS68" s="15"/>
      <c r="LT68" s="15"/>
      <c r="LU68" s="15"/>
      <c r="LV68" s="15"/>
      <c r="LW68" s="15"/>
      <c r="LX68" s="15"/>
      <c r="LY68" s="15"/>
      <c r="LZ68" s="15"/>
      <c r="MA68" s="15"/>
      <c r="MB68" s="15"/>
      <c r="MC68" s="15"/>
      <c r="MD68" s="15"/>
      <c r="ME68" s="15"/>
      <c r="MF68" s="15"/>
      <c r="MG68" s="15"/>
      <c r="MH68" s="15"/>
      <c r="MI68" s="15"/>
      <c r="MJ68" s="15"/>
      <c r="MK68" s="15"/>
      <c r="ML68" s="15"/>
      <c r="MM68" s="15"/>
      <c r="MN68" s="15"/>
      <c r="MO68" s="15"/>
      <c r="MP68" s="15"/>
      <c r="MQ68" s="15"/>
      <c r="MR68" s="15"/>
      <c r="MS68" s="15"/>
      <c r="MT68" s="15"/>
      <c r="MU68" s="15"/>
      <c r="MV68" s="15"/>
      <c r="MW68" s="15"/>
      <c r="MX68" s="15"/>
      <c r="MY68" s="15"/>
      <c r="MZ68" s="15"/>
      <c r="NA68" s="15"/>
      <c r="NB68" s="15"/>
      <c r="NC68" s="15"/>
      <c r="ND68" s="15"/>
      <c r="NE68" s="15"/>
      <c r="NF68" s="15"/>
      <c r="NG68" s="15"/>
      <c r="NH68" s="15"/>
      <c r="NI68" s="15">
        <f>COUNTIF(Tableau1[[#This Row],[01/01/2020]:[31/12/2020]],NI$3)</f>
        <v>0</v>
      </c>
      <c r="NJ68" s="15">
        <f>COUNTIF(Tableau1[[#This Row],[01/01/2020]:[31/12/2020]],NJ$3)</f>
        <v>0</v>
      </c>
      <c r="NK68" s="15">
        <f>COUNTIF(Tableau1[[#This Row],[01/01/2020]:[31/12/2020]],NK$3)</f>
        <v>0</v>
      </c>
      <c r="NL68" s="15">
        <f>COUNTIF(Tableau1[[#This Row],[01/01/2020]:[31/12/2020]],NL$3)</f>
        <v>0</v>
      </c>
      <c r="NM68" s="15">
        <f>COUNTIF(Tableau1[[#This Row],[01/01/2020]:[31/12/2020]],NM$3)</f>
        <v>0</v>
      </c>
      <c r="NN68" s="15">
        <f>COUNTIF(Tableau1[[#This Row],[01/01/2020]:[31/12/2020]],NN$3)</f>
        <v>0</v>
      </c>
      <c r="NO68" s="23">
        <f>COUNTIF(Tableau1[[#This Row],[01/01/2020]:[31/12/2020]],NO$3)</f>
        <v>0</v>
      </c>
    </row>
    <row r="69" spans="1:379" x14ac:dyDescent="0.25">
      <c r="A69" s="22" t="s">
        <v>473</v>
      </c>
      <c r="B69" s="15"/>
      <c r="C69" s="15"/>
      <c r="D69" s="15"/>
      <c r="E69" s="15" t="e">
        <f>VLOOKUP(Tableau1[[#This Row],[centre]],Feuil3!$A$2:$C$46,2,FALSE)</f>
        <v>#N/A</v>
      </c>
      <c r="F69" s="15" t="e">
        <f>VLOOKUP(Tableau1[[#This Row],[centre]],Feuil3!$A$2:$C$46,3,FALSE)</f>
        <v>#N/A</v>
      </c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  <c r="HY69" s="15"/>
      <c r="HZ69" s="15"/>
      <c r="IA69" s="15"/>
      <c r="IB69" s="15"/>
      <c r="IC69" s="15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  <c r="IW69" s="15"/>
      <c r="IX69" s="15"/>
      <c r="IY69" s="15"/>
      <c r="IZ69" s="15"/>
      <c r="JA69" s="15"/>
      <c r="JB69" s="15"/>
      <c r="JC69" s="15"/>
      <c r="JD69" s="15"/>
      <c r="JE69" s="15"/>
      <c r="JF69" s="15"/>
      <c r="JG69" s="15"/>
      <c r="JH69" s="15"/>
      <c r="JI69" s="15"/>
      <c r="JJ69" s="15"/>
      <c r="JK69" s="15"/>
      <c r="JL69" s="15"/>
      <c r="JM69" s="15"/>
      <c r="JN69" s="15"/>
      <c r="JO69" s="15"/>
      <c r="JP69" s="15"/>
      <c r="JQ69" s="15"/>
      <c r="JR69" s="15"/>
      <c r="JS69" s="15"/>
      <c r="JT69" s="15"/>
      <c r="JU69" s="15"/>
      <c r="JV69" s="15"/>
      <c r="JW69" s="15"/>
      <c r="JX69" s="15"/>
      <c r="JY69" s="15"/>
      <c r="JZ69" s="15"/>
      <c r="KA69" s="15"/>
      <c r="KB69" s="15"/>
      <c r="KC69" s="15"/>
      <c r="KD69" s="15"/>
      <c r="KE69" s="15"/>
      <c r="KF69" s="15"/>
      <c r="KG69" s="15"/>
      <c r="KH69" s="15"/>
      <c r="KI69" s="15"/>
      <c r="KJ69" s="15"/>
      <c r="KK69" s="15"/>
      <c r="KL69" s="15"/>
      <c r="KM69" s="15"/>
      <c r="KN69" s="15"/>
      <c r="KO69" s="15"/>
      <c r="KP69" s="15"/>
      <c r="KQ69" s="15"/>
      <c r="KR69" s="15"/>
      <c r="KS69" s="15"/>
      <c r="KT69" s="15"/>
      <c r="KU69" s="15"/>
      <c r="KV69" s="15"/>
      <c r="KW69" s="15"/>
      <c r="KX69" s="15"/>
      <c r="KY69" s="15"/>
      <c r="KZ69" s="15"/>
      <c r="LA69" s="15"/>
      <c r="LB69" s="15"/>
      <c r="LC69" s="15"/>
      <c r="LD69" s="15"/>
      <c r="LE69" s="15"/>
      <c r="LF69" s="15"/>
      <c r="LG69" s="15"/>
      <c r="LH69" s="15"/>
      <c r="LI69" s="15"/>
      <c r="LJ69" s="15"/>
      <c r="LK69" s="15"/>
      <c r="LL69" s="15"/>
      <c r="LM69" s="15"/>
      <c r="LN69" s="15"/>
      <c r="LO69" s="15"/>
      <c r="LP69" s="15"/>
      <c r="LQ69" s="15"/>
      <c r="LR69" s="15"/>
      <c r="LS69" s="15"/>
      <c r="LT69" s="15"/>
      <c r="LU69" s="15"/>
      <c r="LV69" s="15"/>
      <c r="LW69" s="15"/>
      <c r="LX69" s="15"/>
      <c r="LY69" s="15"/>
      <c r="LZ69" s="15"/>
      <c r="MA69" s="15"/>
      <c r="MB69" s="15"/>
      <c r="MC69" s="15"/>
      <c r="MD69" s="15"/>
      <c r="ME69" s="15"/>
      <c r="MF69" s="15"/>
      <c r="MG69" s="15"/>
      <c r="MH69" s="15"/>
      <c r="MI69" s="15"/>
      <c r="MJ69" s="15"/>
      <c r="MK69" s="15"/>
      <c r="ML69" s="15"/>
      <c r="MM69" s="15"/>
      <c r="MN69" s="15"/>
      <c r="MO69" s="15"/>
      <c r="MP69" s="15"/>
      <c r="MQ69" s="15"/>
      <c r="MR69" s="15"/>
      <c r="MS69" s="15"/>
      <c r="MT69" s="15"/>
      <c r="MU69" s="15"/>
      <c r="MV69" s="15"/>
      <c r="MW69" s="15"/>
      <c r="MX69" s="15"/>
      <c r="MY69" s="15"/>
      <c r="MZ69" s="15"/>
      <c r="NA69" s="15"/>
      <c r="NB69" s="15"/>
      <c r="NC69" s="15"/>
      <c r="ND69" s="15"/>
      <c r="NE69" s="15"/>
      <c r="NF69" s="15"/>
      <c r="NG69" s="15"/>
      <c r="NH69" s="15"/>
      <c r="NI69" s="15">
        <f>COUNTIF(Tableau1[[#This Row],[01/01/2020]:[31/12/2020]],NI$3)</f>
        <v>0</v>
      </c>
      <c r="NJ69" s="15">
        <f>COUNTIF(Tableau1[[#This Row],[01/01/2020]:[31/12/2020]],NJ$3)</f>
        <v>0</v>
      </c>
      <c r="NK69" s="15">
        <f>COUNTIF(Tableau1[[#This Row],[01/01/2020]:[31/12/2020]],NK$3)</f>
        <v>0</v>
      </c>
      <c r="NL69" s="15">
        <f>COUNTIF(Tableau1[[#This Row],[01/01/2020]:[31/12/2020]],NL$3)</f>
        <v>0</v>
      </c>
      <c r="NM69" s="15">
        <f>COUNTIF(Tableau1[[#This Row],[01/01/2020]:[31/12/2020]],NM$3)</f>
        <v>0</v>
      </c>
      <c r="NN69" s="15">
        <f>COUNTIF(Tableau1[[#This Row],[01/01/2020]:[31/12/2020]],NN$3)</f>
        <v>0</v>
      </c>
      <c r="NO69" s="23">
        <f>COUNTIF(Tableau1[[#This Row],[01/01/2020]:[31/12/2020]],NO$3)</f>
        <v>0</v>
      </c>
    </row>
    <row r="70" spans="1:379" x14ac:dyDescent="0.25">
      <c r="A70" s="22" t="s">
        <v>474</v>
      </c>
      <c r="B70" s="15"/>
      <c r="C70" s="15"/>
      <c r="D70" s="15"/>
      <c r="E70" s="15" t="e">
        <f>VLOOKUP(Tableau1[[#This Row],[centre]],Feuil3!$A$2:$C$46,2,FALSE)</f>
        <v>#N/A</v>
      </c>
      <c r="F70" s="15" t="e">
        <f>VLOOKUP(Tableau1[[#This Row],[centre]],Feuil3!$A$2:$C$46,3,FALSE)</f>
        <v>#N/A</v>
      </c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  <c r="HY70" s="15"/>
      <c r="HZ70" s="15"/>
      <c r="IA70" s="15"/>
      <c r="IB70" s="15"/>
      <c r="IC70" s="15"/>
      <c r="ID70" s="15"/>
      <c r="IE70" s="15"/>
      <c r="IF70" s="15"/>
      <c r="IG70" s="15"/>
      <c r="IH70" s="15"/>
      <c r="II70" s="15"/>
      <c r="IJ70" s="15"/>
      <c r="IK70" s="15"/>
      <c r="IL70" s="15"/>
      <c r="IM70" s="15"/>
      <c r="IN70" s="15"/>
      <c r="IO70" s="15"/>
      <c r="IP70" s="15"/>
      <c r="IQ70" s="15"/>
      <c r="IR70" s="15"/>
      <c r="IS70" s="15"/>
      <c r="IT70" s="15"/>
      <c r="IU70" s="15"/>
      <c r="IV70" s="15"/>
      <c r="IW70" s="15"/>
      <c r="IX70" s="15"/>
      <c r="IY70" s="15"/>
      <c r="IZ70" s="15"/>
      <c r="JA70" s="15"/>
      <c r="JB70" s="15"/>
      <c r="JC70" s="15"/>
      <c r="JD70" s="15"/>
      <c r="JE70" s="15"/>
      <c r="JF70" s="15"/>
      <c r="JG70" s="15"/>
      <c r="JH70" s="15"/>
      <c r="JI70" s="15"/>
      <c r="JJ70" s="15"/>
      <c r="JK70" s="15"/>
      <c r="JL70" s="15"/>
      <c r="JM70" s="15"/>
      <c r="JN70" s="15"/>
      <c r="JO70" s="15"/>
      <c r="JP70" s="15"/>
      <c r="JQ70" s="15"/>
      <c r="JR70" s="15"/>
      <c r="JS70" s="15"/>
      <c r="JT70" s="15"/>
      <c r="JU70" s="15"/>
      <c r="JV70" s="15"/>
      <c r="JW70" s="15"/>
      <c r="JX70" s="15"/>
      <c r="JY70" s="15"/>
      <c r="JZ70" s="15"/>
      <c r="KA70" s="15"/>
      <c r="KB70" s="15"/>
      <c r="KC70" s="15"/>
      <c r="KD70" s="15"/>
      <c r="KE70" s="15"/>
      <c r="KF70" s="15"/>
      <c r="KG70" s="15"/>
      <c r="KH70" s="15"/>
      <c r="KI70" s="15"/>
      <c r="KJ70" s="15"/>
      <c r="KK70" s="15"/>
      <c r="KL70" s="15"/>
      <c r="KM70" s="15"/>
      <c r="KN70" s="15"/>
      <c r="KO70" s="15"/>
      <c r="KP70" s="15"/>
      <c r="KQ70" s="15"/>
      <c r="KR70" s="15"/>
      <c r="KS70" s="15"/>
      <c r="KT70" s="15"/>
      <c r="KU70" s="15"/>
      <c r="KV70" s="15"/>
      <c r="KW70" s="15"/>
      <c r="KX70" s="15"/>
      <c r="KY70" s="15"/>
      <c r="KZ70" s="15"/>
      <c r="LA70" s="15"/>
      <c r="LB70" s="15"/>
      <c r="LC70" s="15"/>
      <c r="LD70" s="15"/>
      <c r="LE70" s="15"/>
      <c r="LF70" s="15"/>
      <c r="LG70" s="15"/>
      <c r="LH70" s="15"/>
      <c r="LI70" s="15"/>
      <c r="LJ70" s="15"/>
      <c r="LK70" s="15"/>
      <c r="LL70" s="15"/>
      <c r="LM70" s="15"/>
      <c r="LN70" s="15"/>
      <c r="LO70" s="15"/>
      <c r="LP70" s="15"/>
      <c r="LQ70" s="15"/>
      <c r="LR70" s="15"/>
      <c r="LS70" s="15"/>
      <c r="LT70" s="15"/>
      <c r="LU70" s="15"/>
      <c r="LV70" s="15"/>
      <c r="LW70" s="15"/>
      <c r="LX70" s="15"/>
      <c r="LY70" s="15"/>
      <c r="LZ70" s="15"/>
      <c r="MA70" s="15"/>
      <c r="MB70" s="15"/>
      <c r="MC70" s="15"/>
      <c r="MD70" s="15"/>
      <c r="ME70" s="15"/>
      <c r="MF70" s="15"/>
      <c r="MG70" s="15"/>
      <c r="MH70" s="15"/>
      <c r="MI70" s="15"/>
      <c r="MJ70" s="15"/>
      <c r="MK70" s="15"/>
      <c r="ML70" s="15"/>
      <c r="MM70" s="15"/>
      <c r="MN70" s="15"/>
      <c r="MO70" s="15"/>
      <c r="MP70" s="15"/>
      <c r="MQ70" s="15"/>
      <c r="MR70" s="15"/>
      <c r="MS70" s="15"/>
      <c r="MT70" s="15"/>
      <c r="MU70" s="15"/>
      <c r="MV70" s="15"/>
      <c r="MW70" s="15"/>
      <c r="MX70" s="15"/>
      <c r="MY70" s="15"/>
      <c r="MZ70" s="15"/>
      <c r="NA70" s="15"/>
      <c r="NB70" s="15"/>
      <c r="NC70" s="15"/>
      <c r="ND70" s="15"/>
      <c r="NE70" s="15"/>
      <c r="NF70" s="15"/>
      <c r="NG70" s="15"/>
      <c r="NH70" s="15"/>
      <c r="NI70" s="15">
        <f>COUNTIF(Tableau1[[#This Row],[01/01/2020]:[31/12/2020]],NI$3)</f>
        <v>0</v>
      </c>
      <c r="NJ70" s="15">
        <f>COUNTIF(Tableau1[[#This Row],[01/01/2020]:[31/12/2020]],NJ$3)</f>
        <v>0</v>
      </c>
      <c r="NK70" s="15">
        <f>COUNTIF(Tableau1[[#This Row],[01/01/2020]:[31/12/2020]],NK$3)</f>
        <v>0</v>
      </c>
      <c r="NL70" s="15">
        <f>COUNTIF(Tableau1[[#This Row],[01/01/2020]:[31/12/2020]],NL$3)</f>
        <v>0</v>
      </c>
      <c r="NM70" s="15">
        <f>COUNTIF(Tableau1[[#This Row],[01/01/2020]:[31/12/2020]],NM$3)</f>
        <v>0</v>
      </c>
      <c r="NN70" s="15">
        <f>COUNTIF(Tableau1[[#This Row],[01/01/2020]:[31/12/2020]],NN$3)</f>
        <v>0</v>
      </c>
      <c r="NO70" s="23">
        <f>COUNTIF(Tableau1[[#This Row],[01/01/2020]:[31/12/2020]],NO$3)</f>
        <v>0</v>
      </c>
    </row>
    <row r="71" spans="1:379" x14ac:dyDescent="0.25">
      <c r="A71" s="22" t="s">
        <v>475</v>
      </c>
      <c r="B71" s="15"/>
      <c r="C71" s="15"/>
      <c r="D71" s="15"/>
      <c r="E71" s="15" t="e">
        <f>VLOOKUP(Tableau1[[#This Row],[centre]],Feuil3!$A$2:$C$46,2,FALSE)</f>
        <v>#N/A</v>
      </c>
      <c r="F71" s="15" t="e">
        <f>VLOOKUP(Tableau1[[#This Row],[centre]],Feuil3!$A$2:$C$46,3,FALSE)</f>
        <v>#N/A</v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  <c r="IB71" s="15"/>
      <c r="IC71" s="15"/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  <c r="IW71" s="15"/>
      <c r="IX71" s="15"/>
      <c r="IY71" s="15"/>
      <c r="IZ71" s="15"/>
      <c r="JA71" s="15"/>
      <c r="JB71" s="15"/>
      <c r="JC71" s="15"/>
      <c r="JD71" s="15"/>
      <c r="JE71" s="15"/>
      <c r="JF71" s="15"/>
      <c r="JG71" s="15"/>
      <c r="JH71" s="15"/>
      <c r="JI71" s="15"/>
      <c r="JJ71" s="15"/>
      <c r="JK71" s="15"/>
      <c r="JL71" s="15"/>
      <c r="JM71" s="15"/>
      <c r="JN71" s="15"/>
      <c r="JO71" s="15"/>
      <c r="JP71" s="15"/>
      <c r="JQ71" s="15"/>
      <c r="JR71" s="15"/>
      <c r="JS71" s="15"/>
      <c r="JT71" s="15"/>
      <c r="JU71" s="15"/>
      <c r="JV71" s="15"/>
      <c r="JW71" s="15"/>
      <c r="JX71" s="15"/>
      <c r="JY71" s="15"/>
      <c r="JZ71" s="15"/>
      <c r="KA71" s="15"/>
      <c r="KB71" s="15"/>
      <c r="KC71" s="15"/>
      <c r="KD71" s="15"/>
      <c r="KE71" s="15"/>
      <c r="KF71" s="15"/>
      <c r="KG71" s="15"/>
      <c r="KH71" s="15"/>
      <c r="KI71" s="15"/>
      <c r="KJ71" s="15"/>
      <c r="KK71" s="15"/>
      <c r="KL71" s="15"/>
      <c r="KM71" s="15"/>
      <c r="KN71" s="15"/>
      <c r="KO71" s="15"/>
      <c r="KP71" s="15"/>
      <c r="KQ71" s="15"/>
      <c r="KR71" s="15"/>
      <c r="KS71" s="15"/>
      <c r="KT71" s="15"/>
      <c r="KU71" s="15"/>
      <c r="KV71" s="15"/>
      <c r="KW71" s="15"/>
      <c r="KX71" s="15"/>
      <c r="KY71" s="15"/>
      <c r="KZ71" s="15"/>
      <c r="LA71" s="15"/>
      <c r="LB71" s="15"/>
      <c r="LC71" s="15"/>
      <c r="LD71" s="15"/>
      <c r="LE71" s="15"/>
      <c r="LF71" s="15"/>
      <c r="LG71" s="15"/>
      <c r="LH71" s="15"/>
      <c r="LI71" s="15"/>
      <c r="LJ71" s="15"/>
      <c r="LK71" s="15"/>
      <c r="LL71" s="15"/>
      <c r="LM71" s="15"/>
      <c r="LN71" s="15"/>
      <c r="LO71" s="15"/>
      <c r="LP71" s="15"/>
      <c r="LQ71" s="15"/>
      <c r="LR71" s="15"/>
      <c r="LS71" s="15"/>
      <c r="LT71" s="15"/>
      <c r="LU71" s="15"/>
      <c r="LV71" s="15"/>
      <c r="LW71" s="15"/>
      <c r="LX71" s="15"/>
      <c r="LY71" s="15"/>
      <c r="LZ71" s="15"/>
      <c r="MA71" s="15"/>
      <c r="MB71" s="15"/>
      <c r="MC71" s="15"/>
      <c r="MD71" s="15"/>
      <c r="ME71" s="15"/>
      <c r="MF71" s="15"/>
      <c r="MG71" s="15"/>
      <c r="MH71" s="15"/>
      <c r="MI71" s="15"/>
      <c r="MJ71" s="15"/>
      <c r="MK71" s="15"/>
      <c r="ML71" s="15"/>
      <c r="MM71" s="15"/>
      <c r="MN71" s="15"/>
      <c r="MO71" s="15"/>
      <c r="MP71" s="15"/>
      <c r="MQ71" s="15"/>
      <c r="MR71" s="15"/>
      <c r="MS71" s="15"/>
      <c r="MT71" s="15"/>
      <c r="MU71" s="15"/>
      <c r="MV71" s="15"/>
      <c r="MW71" s="15"/>
      <c r="MX71" s="15"/>
      <c r="MY71" s="15"/>
      <c r="MZ71" s="15"/>
      <c r="NA71" s="15"/>
      <c r="NB71" s="15"/>
      <c r="NC71" s="15"/>
      <c r="ND71" s="15"/>
      <c r="NE71" s="15"/>
      <c r="NF71" s="15"/>
      <c r="NG71" s="15"/>
      <c r="NH71" s="15"/>
      <c r="NI71" s="15">
        <f>COUNTIF(Tableau1[[#This Row],[01/01/2020]:[31/12/2020]],NI$3)</f>
        <v>0</v>
      </c>
      <c r="NJ71" s="15">
        <f>COUNTIF(Tableau1[[#This Row],[01/01/2020]:[31/12/2020]],NJ$3)</f>
        <v>0</v>
      </c>
      <c r="NK71" s="15">
        <f>COUNTIF(Tableau1[[#This Row],[01/01/2020]:[31/12/2020]],NK$3)</f>
        <v>0</v>
      </c>
      <c r="NL71" s="15">
        <f>COUNTIF(Tableau1[[#This Row],[01/01/2020]:[31/12/2020]],NL$3)</f>
        <v>0</v>
      </c>
      <c r="NM71" s="15">
        <f>COUNTIF(Tableau1[[#This Row],[01/01/2020]:[31/12/2020]],NM$3)</f>
        <v>0</v>
      </c>
      <c r="NN71" s="15">
        <f>COUNTIF(Tableau1[[#This Row],[01/01/2020]:[31/12/2020]],NN$3)</f>
        <v>0</v>
      </c>
      <c r="NO71" s="23">
        <f>COUNTIF(Tableau1[[#This Row],[01/01/2020]:[31/12/2020]],NO$3)</f>
        <v>0</v>
      </c>
    </row>
    <row r="72" spans="1:379" x14ac:dyDescent="0.25">
      <c r="A72" s="22" t="s">
        <v>476</v>
      </c>
      <c r="B72" s="15"/>
      <c r="C72" s="15"/>
      <c r="D72" s="15"/>
      <c r="E72" s="15" t="e">
        <f>VLOOKUP(Tableau1[[#This Row],[centre]],Feuil3!$A$2:$C$46,2,FALSE)</f>
        <v>#N/A</v>
      </c>
      <c r="F72" s="15" t="e">
        <f>VLOOKUP(Tableau1[[#This Row],[centre]],Feuil3!$A$2:$C$46,3,FALSE)</f>
        <v>#N/A</v>
      </c>
      <c r="G72" s="15"/>
      <c r="H72" s="15"/>
      <c r="I72" s="15"/>
      <c r="J72" s="15"/>
      <c r="K72" s="15"/>
      <c r="L72" s="15"/>
      <c r="M72" s="15"/>
      <c r="N72" s="15"/>
      <c r="O72" s="15" t="s">
        <v>448</v>
      </c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  <c r="HY72" s="15"/>
      <c r="HZ72" s="15"/>
      <c r="IA72" s="15"/>
      <c r="IB72" s="15"/>
      <c r="IC72" s="15"/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  <c r="IW72" s="15"/>
      <c r="IX72" s="15"/>
      <c r="IY72" s="15"/>
      <c r="IZ72" s="15"/>
      <c r="JA72" s="15"/>
      <c r="JB72" s="15"/>
      <c r="JC72" s="15"/>
      <c r="JD72" s="15"/>
      <c r="JE72" s="15"/>
      <c r="JF72" s="15"/>
      <c r="JG72" s="15"/>
      <c r="JH72" s="15"/>
      <c r="JI72" s="15"/>
      <c r="JJ72" s="15"/>
      <c r="JK72" s="15"/>
      <c r="JL72" s="15"/>
      <c r="JM72" s="15"/>
      <c r="JN72" s="15"/>
      <c r="JO72" s="15"/>
      <c r="JP72" s="15"/>
      <c r="JQ72" s="15"/>
      <c r="JR72" s="15"/>
      <c r="JS72" s="15"/>
      <c r="JT72" s="15"/>
      <c r="JU72" s="15"/>
      <c r="JV72" s="15"/>
      <c r="JW72" s="15"/>
      <c r="JX72" s="15"/>
      <c r="JY72" s="15"/>
      <c r="JZ72" s="15"/>
      <c r="KA72" s="15"/>
      <c r="KB72" s="15"/>
      <c r="KC72" s="15"/>
      <c r="KD72" s="15"/>
      <c r="KE72" s="15"/>
      <c r="KF72" s="15"/>
      <c r="KG72" s="15"/>
      <c r="KH72" s="15"/>
      <c r="KI72" s="15"/>
      <c r="KJ72" s="15"/>
      <c r="KK72" s="15"/>
      <c r="KL72" s="15"/>
      <c r="KM72" s="15"/>
      <c r="KN72" s="15"/>
      <c r="KO72" s="15"/>
      <c r="KP72" s="15"/>
      <c r="KQ72" s="15"/>
      <c r="KR72" s="15"/>
      <c r="KS72" s="15"/>
      <c r="KT72" s="15"/>
      <c r="KU72" s="15"/>
      <c r="KV72" s="15"/>
      <c r="KW72" s="15"/>
      <c r="KX72" s="15"/>
      <c r="KY72" s="15"/>
      <c r="KZ72" s="15"/>
      <c r="LA72" s="15"/>
      <c r="LB72" s="15"/>
      <c r="LC72" s="15"/>
      <c r="LD72" s="15"/>
      <c r="LE72" s="15"/>
      <c r="LF72" s="15"/>
      <c r="LG72" s="15"/>
      <c r="LH72" s="15"/>
      <c r="LI72" s="15"/>
      <c r="LJ72" s="15"/>
      <c r="LK72" s="15"/>
      <c r="LL72" s="15"/>
      <c r="LM72" s="15"/>
      <c r="LN72" s="15"/>
      <c r="LO72" s="15"/>
      <c r="LP72" s="15"/>
      <c r="LQ72" s="15"/>
      <c r="LR72" s="15"/>
      <c r="LS72" s="15"/>
      <c r="LT72" s="15"/>
      <c r="LU72" s="15"/>
      <c r="LV72" s="15"/>
      <c r="LW72" s="15"/>
      <c r="LX72" s="15"/>
      <c r="LY72" s="15"/>
      <c r="LZ72" s="15"/>
      <c r="MA72" s="15"/>
      <c r="MB72" s="15"/>
      <c r="MC72" s="15"/>
      <c r="MD72" s="15"/>
      <c r="ME72" s="15"/>
      <c r="MF72" s="15"/>
      <c r="MG72" s="15"/>
      <c r="MH72" s="15"/>
      <c r="MI72" s="15"/>
      <c r="MJ72" s="15"/>
      <c r="MK72" s="15"/>
      <c r="ML72" s="15"/>
      <c r="MM72" s="15"/>
      <c r="MN72" s="15"/>
      <c r="MO72" s="15"/>
      <c r="MP72" s="15"/>
      <c r="MQ72" s="15"/>
      <c r="MR72" s="15"/>
      <c r="MS72" s="15"/>
      <c r="MT72" s="15"/>
      <c r="MU72" s="15"/>
      <c r="MV72" s="15"/>
      <c r="MW72" s="15"/>
      <c r="MX72" s="15"/>
      <c r="MY72" s="15"/>
      <c r="MZ72" s="15"/>
      <c r="NA72" s="15"/>
      <c r="NB72" s="15"/>
      <c r="NC72" s="15"/>
      <c r="ND72" s="15"/>
      <c r="NE72" s="15"/>
      <c r="NF72" s="15"/>
      <c r="NG72" s="15"/>
      <c r="NH72" s="15"/>
      <c r="NI72" s="15">
        <f>COUNTIF(Tableau1[[#This Row],[01/01/2020]:[31/12/2020]],NI$3)</f>
        <v>0</v>
      </c>
      <c r="NJ72" s="15">
        <f>COUNTIF(Tableau1[[#This Row],[01/01/2020]:[31/12/2020]],NJ$3)</f>
        <v>0</v>
      </c>
      <c r="NK72" s="15">
        <f>COUNTIF(Tableau1[[#This Row],[01/01/2020]:[31/12/2020]],NK$3)</f>
        <v>0</v>
      </c>
      <c r="NL72" s="15">
        <f>COUNTIF(Tableau1[[#This Row],[01/01/2020]:[31/12/2020]],NL$3)</f>
        <v>1</v>
      </c>
      <c r="NM72" s="15">
        <f>COUNTIF(Tableau1[[#This Row],[01/01/2020]:[31/12/2020]],NM$3)</f>
        <v>0</v>
      </c>
      <c r="NN72" s="15">
        <f>COUNTIF(Tableau1[[#This Row],[01/01/2020]:[31/12/2020]],NN$3)</f>
        <v>0</v>
      </c>
      <c r="NO72" s="23">
        <f>COUNTIF(Tableau1[[#This Row],[01/01/2020]:[31/12/2020]],NO$3)</f>
        <v>0</v>
      </c>
    </row>
    <row r="73" spans="1:379" x14ac:dyDescent="0.25">
      <c r="A73" s="22" t="s">
        <v>473</v>
      </c>
      <c r="B73" s="15"/>
      <c r="C73" s="15"/>
      <c r="D73" s="15"/>
      <c r="E73" s="15" t="e">
        <f>VLOOKUP(Tableau1[[#This Row],[centre]],Feuil3!$A$2:$C$46,2,FALSE)</f>
        <v>#N/A</v>
      </c>
      <c r="F73" s="15" t="e">
        <f>VLOOKUP(Tableau1[[#This Row],[centre]],Feuil3!$A$2:$C$46,3,FALSE)</f>
        <v>#N/A</v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  <c r="HY73" s="15"/>
      <c r="HZ73" s="15"/>
      <c r="IA73" s="15"/>
      <c r="IB73" s="15"/>
      <c r="IC73" s="15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  <c r="IW73" s="15"/>
      <c r="IX73" s="15"/>
      <c r="IY73" s="15"/>
      <c r="IZ73" s="15"/>
      <c r="JA73" s="15"/>
      <c r="JB73" s="15"/>
      <c r="JC73" s="15"/>
      <c r="JD73" s="15"/>
      <c r="JE73" s="15"/>
      <c r="JF73" s="15"/>
      <c r="JG73" s="15"/>
      <c r="JH73" s="15"/>
      <c r="JI73" s="15"/>
      <c r="JJ73" s="15"/>
      <c r="JK73" s="15"/>
      <c r="JL73" s="15"/>
      <c r="JM73" s="15"/>
      <c r="JN73" s="15"/>
      <c r="JO73" s="15"/>
      <c r="JP73" s="15"/>
      <c r="JQ73" s="15"/>
      <c r="JR73" s="15"/>
      <c r="JS73" s="15"/>
      <c r="JT73" s="15"/>
      <c r="JU73" s="15"/>
      <c r="JV73" s="15"/>
      <c r="JW73" s="15"/>
      <c r="JX73" s="15"/>
      <c r="JY73" s="15"/>
      <c r="JZ73" s="15"/>
      <c r="KA73" s="15"/>
      <c r="KB73" s="15"/>
      <c r="KC73" s="15"/>
      <c r="KD73" s="15"/>
      <c r="KE73" s="15"/>
      <c r="KF73" s="15"/>
      <c r="KG73" s="15"/>
      <c r="KH73" s="15"/>
      <c r="KI73" s="15"/>
      <c r="KJ73" s="15"/>
      <c r="KK73" s="15"/>
      <c r="KL73" s="15"/>
      <c r="KM73" s="15"/>
      <c r="KN73" s="15"/>
      <c r="KO73" s="15"/>
      <c r="KP73" s="15"/>
      <c r="KQ73" s="15"/>
      <c r="KR73" s="15"/>
      <c r="KS73" s="15"/>
      <c r="KT73" s="15"/>
      <c r="KU73" s="15"/>
      <c r="KV73" s="15"/>
      <c r="KW73" s="15"/>
      <c r="KX73" s="15"/>
      <c r="KY73" s="15"/>
      <c r="KZ73" s="15"/>
      <c r="LA73" s="15"/>
      <c r="LB73" s="15"/>
      <c r="LC73" s="15"/>
      <c r="LD73" s="15"/>
      <c r="LE73" s="15"/>
      <c r="LF73" s="15"/>
      <c r="LG73" s="15"/>
      <c r="LH73" s="15"/>
      <c r="LI73" s="15"/>
      <c r="LJ73" s="15"/>
      <c r="LK73" s="15"/>
      <c r="LL73" s="15"/>
      <c r="LM73" s="15"/>
      <c r="LN73" s="15"/>
      <c r="LO73" s="15"/>
      <c r="LP73" s="15"/>
      <c r="LQ73" s="15"/>
      <c r="LR73" s="15"/>
      <c r="LS73" s="15"/>
      <c r="LT73" s="15"/>
      <c r="LU73" s="15"/>
      <c r="LV73" s="15"/>
      <c r="LW73" s="15"/>
      <c r="LX73" s="15"/>
      <c r="LY73" s="15"/>
      <c r="LZ73" s="15"/>
      <c r="MA73" s="15"/>
      <c r="MB73" s="15"/>
      <c r="MC73" s="15"/>
      <c r="MD73" s="15"/>
      <c r="ME73" s="15"/>
      <c r="MF73" s="15"/>
      <c r="MG73" s="15"/>
      <c r="MH73" s="15"/>
      <c r="MI73" s="15"/>
      <c r="MJ73" s="15"/>
      <c r="MK73" s="15"/>
      <c r="ML73" s="15"/>
      <c r="MM73" s="15"/>
      <c r="MN73" s="15"/>
      <c r="MO73" s="15"/>
      <c r="MP73" s="15"/>
      <c r="MQ73" s="15"/>
      <c r="MR73" s="15"/>
      <c r="MS73" s="15"/>
      <c r="MT73" s="15"/>
      <c r="MU73" s="15"/>
      <c r="MV73" s="15"/>
      <c r="MW73" s="15"/>
      <c r="MX73" s="15"/>
      <c r="MY73" s="15"/>
      <c r="MZ73" s="15"/>
      <c r="NA73" s="15"/>
      <c r="NB73" s="15"/>
      <c r="NC73" s="15"/>
      <c r="ND73" s="15"/>
      <c r="NE73" s="15"/>
      <c r="NF73" s="15"/>
      <c r="NG73" s="15"/>
      <c r="NH73" s="15"/>
      <c r="NI73" s="15">
        <f>COUNTIF(Tableau1[[#This Row],[01/01/2020]:[31/12/2020]],NI$3)</f>
        <v>0</v>
      </c>
      <c r="NJ73" s="15">
        <f>COUNTIF(Tableau1[[#This Row],[01/01/2020]:[31/12/2020]],NJ$3)</f>
        <v>0</v>
      </c>
      <c r="NK73" s="15">
        <f>COUNTIF(Tableau1[[#This Row],[01/01/2020]:[31/12/2020]],NK$3)</f>
        <v>0</v>
      </c>
      <c r="NL73" s="15">
        <f>COUNTIF(Tableau1[[#This Row],[01/01/2020]:[31/12/2020]],NL$3)</f>
        <v>0</v>
      </c>
      <c r="NM73" s="15">
        <f>COUNTIF(Tableau1[[#This Row],[01/01/2020]:[31/12/2020]],NM$3)</f>
        <v>0</v>
      </c>
      <c r="NN73" s="15">
        <f>COUNTIF(Tableau1[[#This Row],[01/01/2020]:[31/12/2020]],NN$3)</f>
        <v>0</v>
      </c>
      <c r="NO73" s="23">
        <f>COUNTIF(Tableau1[[#This Row],[01/01/2020]:[31/12/2020]],NO$3)</f>
        <v>0</v>
      </c>
    </row>
    <row r="74" spans="1:379" x14ac:dyDescent="0.25">
      <c r="A74" s="22" t="s">
        <v>474</v>
      </c>
      <c r="B74" s="15"/>
      <c r="C74" s="15"/>
      <c r="D74" s="15"/>
      <c r="E74" s="15" t="e">
        <f>VLOOKUP(Tableau1[[#This Row],[centre]],Feuil3!$A$2:$C$46,2,FALSE)</f>
        <v>#N/A</v>
      </c>
      <c r="F74" s="15" t="e">
        <f>VLOOKUP(Tableau1[[#This Row],[centre]],Feuil3!$A$2:$C$46,3,FALSE)</f>
        <v>#N/A</v>
      </c>
      <c r="G74" s="15"/>
      <c r="H74" s="15" t="s">
        <v>448</v>
      </c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  <c r="HY74" s="15"/>
      <c r="HZ74" s="15"/>
      <c r="IA74" s="15"/>
      <c r="IB74" s="15"/>
      <c r="IC74" s="15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  <c r="IW74" s="15"/>
      <c r="IX74" s="15"/>
      <c r="IY74" s="15"/>
      <c r="IZ74" s="15"/>
      <c r="JA74" s="15"/>
      <c r="JB74" s="15"/>
      <c r="JC74" s="15"/>
      <c r="JD74" s="15"/>
      <c r="JE74" s="15"/>
      <c r="JF74" s="15"/>
      <c r="JG74" s="15"/>
      <c r="JH74" s="15"/>
      <c r="JI74" s="15"/>
      <c r="JJ74" s="15"/>
      <c r="JK74" s="15"/>
      <c r="JL74" s="15"/>
      <c r="JM74" s="15"/>
      <c r="JN74" s="15"/>
      <c r="JO74" s="15"/>
      <c r="JP74" s="15"/>
      <c r="JQ74" s="15"/>
      <c r="JR74" s="15"/>
      <c r="JS74" s="15"/>
      <c r="JT74" s="15"/>
      <c r="JU74" s="15"/>
      <c r="JV74" s="15"/>
      <c r="JW74" s="15"/>
      <c r="JX74" s="15"/>
      <c r="JY74" s="15"/>
      <c r="JZ74" s="15"/>
      <c r="KA74" s="15"/>
      <c r="KB74" s="15"/>
      <c r="KC74" s="15"/>
      <c r="KD74" s="15"/>
      <c r="KE74" s="15"/>
      <c r="KF74" s="15"/>
      <c r="KG74" s="15"/>
      <c r="KH74" s="15"/>
      <c r="KI74" s="15"/>
      <c r="KJ74" s="15"/>
      <c r="KK74" s="15"/>
      <c r="KL74" s="15"/>
      <c r="KM74" s="15"/>
      <c r="KN74" s="15"/>
      <c r="KO74" s="15"/>
      <c r="KP74" s="15"/>
      <c r="KQ74" s="15"/>
      <c r="KR74" s="15"/>
      <c r="KS74" s="15"/>
      <c r="KT74" s="15"/>
      <c r="KU74" s="15"/>
      <c r="KV74" s="15"/>
      <c r="KW74" s="15"/>
      <c r="KX74" s="15"/>
      <c r="KY74" s="15"/>
      <c r="KZ74" s="15"/>
      <c r="LA74" s="15"/>
      <c r="LB74" s="15"/>
      <c r="LC74" s="15"/>
      <c r="LD74" s="15"/>
      <c r="LE74" s="15"/>
      <c r="LF74" s="15"/>
      <c r="LG74" s="15"/>
      <c r="LH74" s="15"/>
      <c r="LI74" s="15"/>
      <c r="LJ74" s="15"/>
      <c r="LK74" s="15"/>
      <c r="LL74" s="15"/>
      <c r="LM74" s="15"/>
      <c r="LN74" s="15"/>
      <c r="LO74" s="15"/>
      <c r="LP74" s="15"/>
      <c r="LQ74" s="15"/>
      <c r="LR74" s="15"/>
      <c r="LS74" s="15"/>
      <c r="LT74" s="15"/>
      <c r="LU74" s="15"/>
      <c r="LV74" s="15"/>
      <c r="LW74" s="15"/>
      <c r="LX74" s="15"/>
      <c r="LY74" s="15"/>
      <c r="LZ74" s="15"/>
      <c r="MA74" s="15"/>
      <c r="MB74" s="15"/>
      <c r="MC74" s="15"/>
      <c r="MD74" s="15"/>
      <c r="ME74" s="15"/>
      <c r="MF74" s="15"/>
      <c r="MG74" s="15"/>
      <c r="MH74" s="15"/>
      <c r="MI74" s="15"/>
      <c r="MJ74" s="15"/>
      <c r="MK74" s="15"/>
      <c r="ML74" s="15"/>
      <c r="MM74" s="15"/>
      <c r="MN74" s="15"/>
      <c r="MO74" s="15"/>
      <c r="MP74" s="15"/>
      <c r="MQ74" s="15"/>
      <c r="MR74" s="15"/>
      <c r="MS74" s="15"/>
      <c r="MT74" s="15"/>
      <c r="MU74" s="15"/>
      <c r="MV74" s="15"/>
      <c r="MW74" s="15"/>
      <c r="MX74" s="15"/>
      <c r="MY74" s="15"/>
      <c r="MZ74" s="15"/>
      <c r="NA74" s="15"/>
      <c r="NB74" s="15"/>
      <c r="NC74" s="15"/>
      <c r="ND74" s="15"/>
      <c r="NE74" s="15"/>
      <c r="NF74" s="15"/>
      <c r="NG74" s="15"/>
      <c r="NH74" s="15"/>
      <c r="NI74" s="15">
        <f>COUNTIF(Tableau1[[#This Row],[01/01/2020]:[31/12/2020]],NI$3)</f>
        <v>0</v>
      </c>
      <c r="NJ74" s="15">
        <f>COUNTIF(Tableau1[[#This Row],[01/01/2020]:[31/12/2020]],NJ$3)</f>
        <v>0</v>
      </c>
      <c r="NK74" s="15">
        <f>COUNTIF(Tableau1[[#This Row],[01/01/2020]:[31/12/2020]],NK$3)</f>
        <v>0</v>
      </c>
      <c r="NL74" s="15">
        <f>COUNTIF(Tableau1[[#This Row],[01/01/2020]:[31/12/2020]],NL$3)</f>
        <v>1</v>
      </c>
      <c r="NM74" s="15">
        <f>COUNTIF(Tableau1[[#This Row],[01/01/2020]:[31/12/2020]],NM$3)</f>
        <v>0</v>
      </c>
      <c r="NN74" s="15">
        <f>COUNTIF(Tableau1[[#This Row],[01/01/2020]:[31/12/2020]],NN$3)</f>
        <v>0</v>
      </c>
      <c r="NO74" s="23">
        <f>COUNTIF(Tableau1[[#This Row],[01/01/2020]:[31/12/2020]],NO$3)</f>
        <v>0</v>
      </c>
    </row>
    <row r="75" spans="1:379" x14ac:dyDescent="0.25">
      <c r="A75" s="22" t="s">
        <v>475</v>
      </c>
      <c r="B75" s="15"/>
      <c r="C75" s="15"/>
      <c r="D75" s="15"/>
      <c r="E75" s="15" t="e">
        <f>VLOOKUP(Tableau1[[#This Row],[centre]],Feuil3!$A$2:$C$46,2,FALSE)</f>
        <v>#N/A</v>
      </c>
      <c r="F75" s="15" t="e">
        <f>VLOOKUP(Tableau1[[#This Row],[centre]],Feuil3!$A$2:$C$46,3,FALSE)</f>
        <v>#N/A</v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  <c r="HY75" s="15"/>
      <c r="HZ75" s="15"/>
      <c r="IA75" s="15"/>
      <c r="IB75" s="15"/>
      <c r="IC75" s="15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  <c r="IW75" s="15"/>
      <c r="IX75" s="15"/>
      <c r="IY75" s="15"/>
      <c r="IZ75" s="15"/>
      <c r="JA75" s="15"/>
      <c r="JB75" s="15"/>
      <c r="JC75" s="15"/>
      <c r="JD75" s="15"/>
      <c r="JE75" s="15"/>
      <c r="JF75" s="15"/>
      <c r="JG75" s="15"/>
      <c r="JH75" s="15"/>
      <c r="JI75" s="15"/>
      <c r="JJ75" s="15"/>
      <c r="JK75" s="15"/>
      <c r="JL75" s="15"/>
      <c r="JM75" s="15"/>
      <c r="JN75" s="15"/>
      <c r="JO75" s="15"/>
      <c r="JP75" s="15"/>
      <c r="JQ75" s="15"/>
      <c r="JR75" s="15"/>
      <c r="JS75" s="15"/>
      <c r="JT75" s="15"/>
      <c r="JU75" s="15"/>
      <c r="JV75" s="15"/>
      <c r="JW75" s="15"/>
      <c r="JX75" s="15"/>
      <c r="JY75" s="15"/>
      <c r="JZ75" s="15"/>
      <c r="KA75" s="15"/>
      <c r="KB75" s="15"/>
      <c r="KC75" s="15"/>
      <c r="KD75" s="15"/>
      <c r="KE75" s="15"/>
      <c r="KF75" s="15"/>
      <c r="KG75" s="15"/>
      <c r="KH75" s="15"/>
      <c r="KI75" s="15"/>
      <c r="KJ75" s="15"/>
      <c r="KK75" s="15"/>
      <c r="KL75" s="15"/>
      <c r="KM75" s="15"/>
      <c r="KN75" s="15"/>
      <c r="KO75" s="15"/>
      <c r="KP75" s="15"/>
      <c r="KQ75" s="15"/>
      <c r="KR75" s="15"/>
      <c r="KS75" s="15"/>
      <c r="KT75" s="15"/>
      <c r="KU75" s="15"/>
      <c r="KV75" s="15"/>
      <c r="KW75" s="15"/>
      <c r="KX75" s="15"/>
      <c r="KY75" s="15"/>
      <c r="KZ75" s="15"/>
      <c r="LA75" s="15"/>
      <c r="LB75" s="15"/>
      <c r="LC75" s="15"/>
      <c r="LD75" s="15"/>
      <c r="LE75" s="15"/>
      <c r="LF75" s="15"/>
      <c r="LG75" s="15"/>
      <c r="LH75" s="15"/>
      <c r="LI75" s="15"/>
      <c r="LJ75" s="15"/>
      <c r="LK75" s="15"/>
      <c r="LL75" s="15"/>
      <c r="LM75" s="15"/>
      <c r="LN75" s="15"/>
      <c r="LO75" s="15"/>
      <c r="LP75" s="15"/>
      <c r="LQ75" s="15"/>
      <c r="LR75" s="15"/>
      <c r="LS75" s="15"/>
      <c r="LT75" s="15"/>
      <c r="LU75" s="15"/>
      <c r="LV75" s="15"/>
      <c r="LW75" s="15"/>
      <c r="LX75" s="15"/>
      <c r="LY75" s="15"/>
      <c r="LZ75" s="15"/>
      <c r="MA75" s="15"/>
      <c r="MB75" s="15"/>
      <c r="MC75" s="15"/>
      <c r="MD75" s="15"/>
      <c r="ME75" s="15"/>
      <c r="MF75" s="15"/>
      <c r="MG75" s="15"/>
      <c r="MH75" s="15"/>
      <c r="MI75" s="15"/>
      <c r="MJ75" s="15"/>
      <c r="MK75" s="15"/>
      <c r="ML75" s="15"/>
      <c r="MM75" s="15"/>
      <c r="MN75" s="15"/>
      <c r="MO75" s="15"/>
      <c r="MP75" s="15"/>
      <c r="MQ75" s="15"/>
      <c r="MR75" s="15"/>
      <c r="MS75" s="15"/>
      <c r="MT75" s="15"/>
      <c r="MU75" s="15"/>
      <c r="MV75" s="15"/>
      <c r="MW75" s="15"/>
      <c r="MX75" s="15"/>
      <c r="MY75" s="15"/>
      <c r="MZ75" s="15"/>
      <c r="NA75" s="15"/>
      <c r="NB75" s="15"/>
      <c r="NC75" s="15"/>
      <c r="ND75" s="15"/>
      <c r="NE75" s="15"/>
      <c r="NF75" s="15"/>
      <c r="NG75" s="15"/>
      <c r="NH75" s="15"/>
      <c r="NI75" s="15">
        <f>COUNTIF(Tableau1[[#This Row],[01/01/2020]:[31/12/2020]],NI$3)</f>
        <v>0</v>
      </c>
      <c r="NJ75" s="15">
        <f>COUNTIF(Tableau1[[#This Row],[01/01/2020]:[31/12/2020]],NJ$3)</f>
        <v>0</v>
      </c>
      <c r="NK75" s="15">
        <f>COUNTIF(Tableau1[[#This Row],[01/01/2020]:[31/12/2020]],NK$3)</f>
        <v>0</v>
      </c>
      <c r="NL75" s="15">
        <f>COUNTIF(Tableau1[[#This Row],[01/01/2020]:[31/12/2020]],NL$3)</f>
        <v>0</v>
      </c>
      <c r="NM75" s="15">
        <f>COUNTIF(Tableau1[[#This Row],[01/01/2020]:[31/12/2020]],NM$3)</f>
        <v>0</v>
      </c>
      <c r="NN75" s="15">
        <f>COUNTIF(Tableau1[[#This Row],[01/01/2020]:[31/12/2020]],NN$3)</f>
        <v>0</v>
      </c>
      <c r="NO75" s="23">
        <f>COUNTIF(Tableau1[[#This Row],[01/01/2020]:[31/12/2020]],NO$3)</f>
        <v>0</v>
      </c>
    </row>
    <row r="76" spans="1:379" x14ac:dyDescent="0.25">
      <c r="A76" s="22" t="s">
        <v>476</v>
      </c>
      <c r="B76" s="15"/>
      <c r="C76" s="15"/>
      <c r="D76" s="15"/>
      <c r="E76" s="15" t="e">
        <f>VLOOKUP(Tableau1[[#This Row],[centre]],Feuil3!$A$2:$C$46,2,FALSE)</f>
        <v>#N/A</v>
      </c>
      <c r="F76" s="15" t="e">
        <f>VLOOKUP(Tableau1[[#This Row],[centre]],Feuil3!$A$2:$C$46,3,FALSE)</f>
        <v>#N/A</v>
      </c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  <c r="HY76" s="15"/>
      <c r="HZ76" s="15"/>
      <c r="IA76" s="15"/>
      <c r="IB76" s="15"/>
      <c r="IC76" s="15"/>
      <c r="ID76" s="15"/>
      <c r="IE76" s="15"/>
      <c r="IF76" s="15"/>
      <c r="IG76" s="15"/>
      <c r="IH76" s="15"/>
      <c r="II76" s="15"/>
      <c r="IJ76" s="15"/>
      <c r="IK76" s="15"/>
      <c r="IL76" s="15"/>
      <c r="IM76" s="15"/>
      <c r="IN76" s="15"/>
      <c r="IO76" s="15"/>
      <c r="IP76" s="15"/>
      <c r="IQ76" s="15"/>
      <c r="IR76" s="15"/>
      <c r="IS76" s="15"/>
      <c r="IT76" s="15"/>
      <c r="IU76" s="15"/>
      <c r="IV76" s="15"/>
      <c r="IW76" s="15"/>
      <c r="IX76" s="15"/>
      <c r="IY76" s="15"/>
      <c r="IZ76" s="15"/>
      <c r="JA76" s="15"/>
      <c r="JB76" s="15"/>
      <c r="JC76" s="15"/>
      <c r="JD76" s="15"/>
      <c r="JE76" s="15"/>
      <c r="JF76" s="15"/>
      <c r="JG76" s="15"/>
      <c r="JH76" s="15"/>
      <c r="JI76" s="15"/>
      <c r="JJ76" s="15"/>
      <c r="JK76" s="15"/>
      <c r="JL76" s="15"/>
      <c r="JM76" s="15"/>
      <c r="JN76" s="15"/>
      <c r="JO76" s="15"/>
      <c r="JP76" s="15"/>
      <c r="JQ76" s="15"/>
      <c r="JR76" s="15"/>
      <c r="JS76" s="15"/>
      <c r="JT76" s="15"/>
      <c r="JU76" s="15"/>
      <c r="JV76" s="15"/>
      <c r="JW76" s="15"/>
      <c r="JX76" s="15"/>
      <c r="JY76" s="15"/>
      <c r="JZ76" s="15"/>
      <c r="KA76" s="15"/>
      <c r="KB76" s="15"/>
      <c r="KC76" s="15"/>
      <c r="KD76" s="15"/>
      <c r="KE76" s="15"/>
      <c r="KF76" s="15"/>
      <c r="KG76" s="15"/>
      <c r="KH76" s="15"/>
      <c r="KI76" s="15"/>
      <c r="KJ76" s="15"/>
      <c r="KK76" s="15"/>
      <c r="KL76" s="15"/>
      <c r="KM76" s="15"/>
      <c r="KN76" s="15"/>
      <c r="KO76" s="15"/>
      <c r="KP76" s="15"/>
      <c r="KQ76" s="15"/>
      <c r="KR76" s="15"/>
      <c r="KS76" s="15"/>
      <c r="KT76" s="15"/>
      <c r="KU76" s="15"/>
      <c r="KV76" s="15"/>
      <c r="KW76" s="15"/>
      <c r="KX76" s="15"/>
      <c r="KY76" s="15"/>
      <c r="KZ76" s="15"/>
      <c r="LA76" s="15"/>
      <c r="LB76" s="15"/>
      <c r="LC76" s="15"/>
      <c r="LD76" s="15"/>
      <c r="LE76" s="15"/>
      <c r="LF76" s="15"/>
      <c r="LG76" s="15"/>
      <c r="LH76" s="15"/>
      <c r="LI76" s="15"/>
      <c r="LJ76" s="15"/>
      <c r="LK76" s="15"/>
      <c r="LL76" s="15"/>
      <c r="LM76" s="15"/>
      <c r="LN76" s="15"/>
      <c r="LO76" s="15"/>
      <c r="LP76" s="15"/>
      <c r="LQ76" s="15"/>
      <c r="LR76" s="15"/>
      <c r="LS76" s="15"/>
      <c r="LT76" s="15"/>
      <c r="LU76" s="15"/>
      <c r="LV76" s="15"/>
      <c r="LW76" s="15"/>
      <c r="LX76" s="15"/>
      <c r="LY76" s="15"/>
      <c r="LZ76" s="15"/>
      <c r="MA76" s="15"/>
      <c r="MB76" s="15"/>
      <c r="MC76" s="15"/>
      <c r="MD76" s="15"/>
      <c r="ME76" s="15"/>
      <c r="MF76" s="15"/>
      <c r="MG76" s="15"/>
      <c r="MH76" s="15"/>
      <c r="MI76" s="15"/>
      <c r="MJ76" s="15"/>
      <c r="MK76" s="15"/>
      <c r="ML76" s="15"/>
      <c r="MM76" s="15"/>
      <c r="MN76" s="15"/>
      <c r="MO76" s="15"/>
      <c r="MP76" s="15"/>
      <c r="MQ76" s="15"/>
      <c r="MR76" s="15"/>
      <c r="MS76" s="15"/>
      <c r="MT76" s="15"/>
      <c r="MU76" s="15"/>
      <c r="MV76" s="15"/>
      <c r="MW76" s="15"/>
      <c r="MX76" s="15"/>
      <c r="MY76" s="15"/>
      <c r="MZ76" s="15"/>
      <c r="NA76" s="15"/>
      <c r="NB76" s="15"/>
      <c r="NC76" s="15"/>
      <c r="ND76" s="15"/>
      <c r="NE76" s="15"/>
      <c r="NF76" s="15"/>
      <c r="NG76" s="15"/>
      <c r="NH76" s="15"/>
      <c r="NI76" s="15">
        <f>COUNTIF(Tableau1[[#This Row],[01/01/2020]:[31/12/2020]],NI$3)</f>
        <v>0</v>
      </c>
      <c r="NJ76" s="15">
        <f>COUNTIF(Tableau1[[#This Row],[01/01/2020]:[31/12/2020]],NJ$3)</f>
        <v>0</v>
      </c>
      <c r="NK76" s="15">
        <f>COUNTIF(Tableau1[[#This Row],[01/01/2020]:[31/12/2020]],NK$3)</f>
        <v>0</v>
      </c>
      <c r="NL76" s="15">
        <f>COUNTIF(Tableau1[[#This Row],[01/01/2020]:[31/12/2020]],NL$3)</f>
        <v>0</v>
      </c>
      <c r="NM76" s="15">
        <f>COUNTIF(Tableau1[[#This Row],[01/01/2020]:[31/12/2020]],NM$3)</f>
        <v>0</v>
      </c>
      <c r="NN76" s="15">
        <f>COUNTIF(Tableau1[[#This Row],[01/01/2020]:[31/12/2020]],NN$3)</f>
        <v>0</v>
      </c>
      <c r="NO76" s="23">
        <f>COUNTIF(Tableau1[[#This Row],[01/01/2020]:[31/12/2020]],NO$3)</f>
        <v>0</v>
      </c>
    </row>
    <row r="77" spans="1:379" x14ac:dyDescent="0.25">
      <c r="A77" s="22" t="s">
        <v>473</v>
      </c>
      <c r="B77" s="15"/>
      <c r="C77" s="15"/>
      <c r="D77" s="15"/>
      <c r="E77" s="15" t="e">
        <f>VLOOKUP(Tableau1[[#This Row],[centre]],Feuil3!$A$2:$C$46,2,FALSE)</f>
        <v>#N/A</v>
      </c>
      <c r="F77" s="15" t="e">
        <f>VLOOKUP(Tableau1[[#This Row],[centre]],Feuil3!$A$2:$C$46,3,FALSE)</f>
        <v>#N/A</v>
      </c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  <c r="HY77" s="15"/>
      <c r="HZ77" s="15"/>
      <c r="IA77" s="15"/>
      <c r="IB77" s="15"/>
      <c r="IC77" s="15"/>
      <c r="ID77" s="15"/>
      <c r="IE77" s="15"/>
      <c r="IF77" s="15"/>
      <c r="IG77" s="15"/>
      <c r="IH77" s="15"/>
      <c r="II77" s="15"/>
      <c r="IJ77" s="15"/>
      <c r="IK77" s="15"/>
      <c r="IL77" s="15"/>
      <c r="IM77" s="15"/>
      <c r="IN77" s="15"/>
      <c r="IO77" s="15"/>
      <c r="IP77" s="15"/>
      <c r="IQ77" s="15"/>
      <c r="IR77" s="15"/>
      <c r="IS77" s="15"/>
      <c r="IT77" s="15"/>
      <c r="IU77" s="15"/>
      <c r="IV77" s="15"/>
      <c r="IW77" s="15"/>
      <c r="IX77" s="15"/>
      <c r="IY77" s="15"/>
      <c r="IZ77" s="15"/>
      <c r="JA77" s="15"/>
      <c r="JB77" s="15"/>
      <c r="JC77" s="15"/>
      <c r="JD77" s="15"/>
      <c r="JE77" s="15"/>
      <c r="JF77" s="15"/>
      <c r="JG77" s="15"/>
      <c r="JH77" s="15"/>
      <c r="JI77" s="15"/>
      <c r="JJ77" s="15"/>
      <c r="JK77" s="15"/>
      <c r="JL77" s="15"/>
      <c r="JM77" s="15"/>
      <c r="JN77" s="15"/>
      <c r="JO77" s="15"/>
      <c r="JP77" s="15"/>
      <c r="JQ77" s="15"/>
      <c r="JR77" s="15"/>
      <c r="JS77" s="15"/>
      <c r="JT77" s="15"/>
      <c r="JU77" s="15"/>
      <c r="JV77" s="15"/>
      <c r="JW77" s="15"/>
      <c r="JX77" s="15"/>
      <c r="JY77" s="15"/>
      <c r="JZ77" s="15"/>
      <c r="KA77" s="15"/>
      <c r="KB77" s="15"/>
      <c r="KC77" s="15"/>
      <c r="KD77" s="15"/>
      <c r="KE77" s="15"/>
      <c r="KF77" s="15"/>
      <c r="KG77" s="15"/>
      <c r="KH77" s="15"/>
      <c r="KI77" s="15"/>
      <c r="KJ77" s="15"/>
      <c r="KK77" s="15"/>
      <c r="KL77" s="15"/>
      <c r="KM77" s="15"/>
      <c r="KN77" s="15"/>
      <c r="KO77" s="15"/>
      <c r="KP77" s="15"/>
      <c r="KQ77" s="15"/>
      <c r="KR77" s="15"/>
      <c r="KS77" s="15"/>
      <c r="KT77" s="15"/>
      <c r="KU77" s="15"/>
      <c r="KV77" s="15"/>
      <c r="KW77" s="15"/>
      <c r="KX77" s="15"/>
      <c r="KY77" s="15"/>
      <c r="KZ77" s="15"/>
      <c r="LA77" s="15"/>
      <c r="LB77" s="15"/>
      <c r="LC77" s="15"/>
      <c r="LD77" s="15"/>
      <c r="LE77" s="15"/>
      <c r="LF77" s="15"/>
      <c r="LG77" s="15"/>
      <c r="LH77" s="15"/>
      <c r="LI77" s="15"/>
      <c r="LJ77" s="15"/>
      <c r="LK77" s="15"/>
      <c r="LL77" s="15"/>
      <c r="LM77" s="15"/>
      <c r="LN77" s="15"/>
      <c r="LO77" s="15"/>
      <c r="LP77" s="15"/>
      <c r="LQ77" s="15"/>
      <c r="LR77" s="15"/>
      <c r="LS77" s="15"/>
      <c r="LT77" s="15"/>
      <c r="LU77" s="15"/>
      <c r="LV77" s="15"/>
      <c r="LW77" s="15"/>
      <c r="LX77" s="15"/>
      <c r="LY77" s="15"/>
      <c r="LZ77" s="15"/>
      <c r="MA77" s="15"/>
      <c r="MB77" s="15"/>
      <c r="MC77" s="15"/>
      <c r="MD77" s="15"/>
      <c r="ME77" s="15"/>
      <c r="MF77" s="15"/>
      <c r="MG77" s="15"/>
      <c r="MH77" s="15"/>
      <c r="MI77" s="15"/>
      <c r="MJ77" s="15"/>
      <c r="MK77" s="15"/>
      <c r="ML77" s="15"/>
      <c r="MM77" s="15"/>
      <c r="MN77" s="15"/>
      <c r="MO77" s="15"/>
      <c r="MP77" s="15"/>
      <c r="MQ77" s="15"/>
      <c r="MR77" s="15"/>
      <c r="MS77" s="15"/>
      <c r="MT77" s="15"/>
      <c r="MU77" s="15"/>
      <c r="MV77" s="15"/>
      <c r="MW77" s="15"/>
      <c r="MX77" s="15"/>
      <c r="MY77" s="15"/>
      <c r="MZ77" s="15"/>
      <c r="NA77" s="15"/>
      <c r="NB77" s="15"/>
      <c r="NC77" s="15"/>
      <c r="ND77" s="15"/>
      <c r="NE77" s="15"/>
      <c r="NF77" s="15"/>
      <c r="NG77" s="15"/>
      <c r="NH77" s="15"/>
      <c r="NI77" s="15">
        <f>COUNTIF(Tableau1[[#This Row],[01/01/2020]:[31/12/2020]],NI$3)</f>
        <v>0</v>
      </c>
      <c r="NJ77" s="15">
        <f>COUNTIF(Tableau1[[#This Row],[01/01/2020]:[31/12/2020]],NJ$3)</f>
        <v>0</v>
      </c>
      <c r="NK77" s="15">
        <f>COUNTIF(Tableau1[[#This Row],[01/01/2020]:[31/12/2020]],NK$3)</f>
        <v>0</v>
      </c>
      <c r="NL77" s="15">
        <f>COUNTIF(Tableau1[[#This Row],[01/01/2020]:[31/12/2020]],NL$3)</f>
        <v>0</v>
      </c>
      <c r="NM77" s="15">
        <f>COUNTIF(Tableau1[[#This Row],[01/01/2020]:[31/12/2020]],NM$3)</f>
        <v>0</v>
      </c>
      <c r="NN77" s="15">
        <f>COUNTIF(Tableau1[[#This Row],[01/01/2020]:[31/12/2020]],NN$3)</f>
        <v>0</v>
      </c>
      <c r="NO77" s="23">
        <f>COUNTIF(Tableau1[[#This Row],[01/01/2020]:[31/12/2020]],NO$3)</f>
        <v>0</v>
      </c>
    </row>
    <row r="78" spans="1:379" x14ac:dyDescent="0.25">
      <c r="A78" s="22" t="s">
        <v>474</v>
      </c>
      <c r="B78" s="15"/>
      <c r="C78" s="15"/>
      <c r="D78" s="15"/>
      <c r="E78" s="15" t="e">
        <f>VLOOKUP(Tableau1[[#This Row],[centre]],Feuil3!$A$2:$C$46,2,FALSE)</f>
        <v>#N/A</v>
      </c>
      <c r="F78" s="15" t="e">
        <f>VLOOKUP(Tableau1[[#This Row],[centre]],Feuil3!$A$2:$C$46,3,FALSE)</f>
        <v>#N/A</v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  <c r="HY78" s="15"/>
      <c r="HZ78" s="15"/>
      <c r="IA78" s="15"/>
      <c r="IB78" s="15"/>
      <c r="IC78" s="15"/>
      <c r="ID78" s="15"/>
      <c r="IE78" s="15"/>
      <c r="IF78" s="15"/>
      <c r="IG78" s="15"/>
      <c r="IH78" s="15"/>
      <c r="II78" s="15"/>
      <c r="IJ78" s="15"/>
      <c r="IK78" s="15"/>
      <c r="IL78" s="15"/>
      <c r="IM78" s="15"/>
      <c r="IN78" s="15"/>
      <c r="IO78" s="15"/>
      <c r="IP78" s="15"/>
      <c r="IQ78" s="15"/>
      <c r="IR78" s="15"/>
      <c r="IS78" s="15"/>
      <c r="IT78" s="15"/>
      <c r="IU78" s="15"/>
      <c r="IV78" s="15"/>
      <c r="IW78" s="15"/>
      <c r="IX78" s="15"/>
      <c r="IY78" s="15"/>
      <c r="IZ78" s="15"/>
      <c r="JA78" s="15"/>
      <c r="JB78" s="15"/>
      <c r="JC78" s="15"/>
      <c r="JD78" s="15"/>
      <c r="JE78" s="15"/>
      <c r="JF78" s="15"/>
      <c r="JG78" s="15"/>
      <c r="JH78" s="15"/>
      <c r="JI78" s="15"/>
      <c r="JJ78" s="15"/>
      <c r="JK78" s="15"/>
      <c r="JL78" s="15"/>
      <c r="JM78" s="15"/>
      <c r="JN78" s="15"/>
      <c r="JO78" s="15"/>
      <c r="JP78" s="15"/>
      <c r="JQ78" s="15"/>
      <c r="JR78" s="15"/>
      <c r="JS78" s="15"/>
      <c r="JT78" s="15"/>
      <c r="JU78" s="15"/>
      <c r="JV78" s="15"/>
      <c r="JW78" s="15"/>
      <c r="JX78" s="15"/>
      <c r="JY78" s="15"/>
      <c r="JZ78" s="15"/>
      <c r="KA78" s="15"/>
      <c r="KB78" s="15"/>
      <c r="KC78" s="15"/>
      <c r="KD78" s="15"/>
      <c r="KE78" s="15"/>
      <c r="KF78" s="15"/>
      <c r="KG78" s="15"/>
      <c r="KH78" s="15"/>
      <c r="KI78" s="15"/>
      <c r="KJ78" s="15"/>
      <c r="KK78" s="15"/>
      <c r="KL78" s="15"/>
      <c r="KM78" s="15"/>
      <c r="KN78" s="15"/>
      <c r="KO78" s="15"/>
      <c r="KP78" s="15"/>
      <c r="KQ78" s="15"/>
      <c r="KR78" s="15"/>
      <c r="KS78" s="15"/>
      <c r="KT78" s="15"/>
      <c r="KU78" s="15"/>
      <c r="KV78" s="15"/>
      <c r="KW78" s="15"/>
      <c r="KX78" s="15"/>
      <c r="KY78" s="15"/>
      <c r="KZ78" s="15"/>
      <c r="LA78" s="15"/>
      <c r="LB78" s="15"/>
      <c r="LC78" s="15"/>
      <c r="LD78" s="15"/>
      <c r="LE78" s="15"/>
      <c r="LF78" s="15"/>
      <c r="LG78" s="15"/>
      <c r="LH78" s="15"/>
      <c r="LI78" s="15"/>
      <c r="LJ78" s="15"/>
      <c r="LK78" s="15"/>
      <c r="LL78" s="15"/>
      <c r="LM78" s="15"/>
      <c r="LN78" s="15"/>
      <c r="LO78" s="15"/>
      <c r="LP78" s="15"/>
      <c r="LQ78" s="15"/>
      <c r="LR78" s="15"/>
      <c r="LS78" s="15"/>
      <c r="LT78" s="15"/>
      <c r="LU78" s="15"/>
      <c r="LV78" s="15"/>
      <c r="LW78" s="15"/>
      <c r="LX78" s="15"/>
      <c r="LY78" s="15"/>
      <c r="LZ78" s="15"/>
      <c r="MA78" s="15"/>
      <c r="MB78" s="15"/>
      <c r="MC78" s="15"/>
      <c r="MD78" s="15"/>
      <c r="ME78" s="15"/>
      <c r="MF78" s="15"/>
      <c r="MG78" s="15"/>
      <c r="MH78" s="15"/>
      <c r="MI78" s="15"/>
      <c r="MJ78" s="15"/>
      <c r="MK78" s="15"/>
      <c r="ML78" s="15"/>
      <c r="MM78" s="15"/>
      <c r="MN78" s="15"/>
      <c r="MO78" s="15"/>
      <c r="MP78" s="15"/>
      <c r="MQ78" s="15"/>
      <c r="MR78" s="15"/>
      <c r="MS78" s="15"/>
      <c r="MT78" s="15"/>
      <c r="MU78" s="15"/>
      <c r="MV78" s="15"/>
      <c r="MW78" s="15"/>
      <c r="MX78" s="15"/>
      <c r="MY78" s="15"/>
      <c r="MZ78" s="15"/>
      <c r="NA78" s="15"/>
      <c r="NB78" s="15"/>
      <c r="NC78" s="15"/>
      <c r="ND78" s="15"/>
      <c r="NE78" s="15"/>
      <c r="NF78" s="15"/>
      <c r="NG78" s="15"/>
      <c r="NH78" s="15"/>
      <c r="NI78" s="15">
        <f>COUNTIF(Tableau1[[#This Row],[01/01/2020]:[31/12/2020]],NI$3)</f>
        <v>0</v>
      </c>
      <c r="NJ78" s="15">
        <f>COUNTIF(Tableau1[[#This Row],[01/01/2020]:[31/12/2020]],NJ$3)</f>
        <v>0</v>
      </c>
      <c r="NK78" s="15">
        <f>COUNTIF(Tableau1[[#This Row],[01/01/2020]:[31/12/2020]],NK$3)</f>
        <v>0</v>
      </c>
      <c r="NL78" s="15">
        <f>COUNTIF(Tableau1[[#This Row],[01/01/2020]:[31/12/2020]],NL$3)</f>
        <v>0</v>
      </c>
      <c r="NM78" s="15">
        <f>COUNTIF(Tableau1[[#This Row],[01/01/2020]:[31/12/2020]],NM$3)</f>
        <v>0</v>
      </c>
      <c r="NN78" s="15">
        <f>COUNTIF(Tableau1[[#This Row],[01/01/2020]:[31/12/2020]],NN$3)</f>
        <v>0</v>
      </c>
      <c r="NO78" s="23">
        <f>COUNTIF(Tableau1[[#This Row],[01/01/2020]:[31/12/2020]],NO$3)</f>
        <v>0</v>
      </c>
    </row>
    <row r="79" spans="1:379" x14ac:dyDescent="0.25">
      <c r="A79" s="22" t="s">
        <v>475</v>
      </c>
      <c r="B79" s="15"/>
      <c r="C79" s="15"/>
      <c r="D79" s="15"/>
      <c r="E79" s="15" t="e">
        <f>VLOOKUP(Tableau1[[#This Row],[centre]],Feuil3!$A$2:$C$46,2,FALSE)</f>
        <v>#N/A</v>
      </c>
      <c r="F79" s="15" t="e">
        <f>VLOOKUP(Tableau1[[#This Row],[centre]],Feuil3!$A$2:$C$46,3,FALSE)</f>
        <v>#N/A</v>
      </c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  <c r="HY79" s="15"/>
      <c r="HZ79" s="15"/>
      <c r="IA79" s="15"/>
      <c r="IB79" s="15"/>
      <c r="IC79" s="15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  <c r="IW79" s="15"/>
      <c r="IX79" s="15"/>
      <c r="IY79" s="15"/>
      <c r="IZ79" s="15"/>
      <c r="JA79" s="15"/>
      <c r="JB79" s="15"/>
      <c r="JC79" s="15"/>
      <c r="JD79" s="15"/>
      <c r="JE79" s="15"/>
      <c r="JF79" s="15"/>
      <c r="JG79" s="15"/>
      <c r="JH79" s="15"/>
      <c r="JI79" s="15"/>
      <c r="JJ79" s="15"/>
      <c r="JK79" s="15"/>
      <c r="JL79" s="15"/>
      <c r="JM79" s="15"/>
      <c r="JN79" s="15"/>
      <c r="JO79" s="15"/>
      <c r="JP79" s="15"/>
      <c r="JQ79" s="15"/>
      <c r="JR79" s="15"/>
      <c r="JS79" s="15"/>
      <c r="JT79" s="15"/>
      <c r="JU79" s="15"/>
      <c r="JV79" s="15"/>
      <c r="JW79" s="15"/>
      <c r="JX79" s="15"/>
      <c r="JY79" s="15"/>
      <c r="JZ79" s="15"/>
      <c r="KA79" s="15"/>
      <c r="KB79" s="15"/>
      <c r="KC79" s="15"/>
      <c r="KD79" s="15"/>
      <c r="KE79" s="15"/>
      <c r="KF79" s="15"/>
      <c r="KG79" s="15"/>
      <c r="KH79" s="15"/>
      <c r="KI79" s="15"/>
      <c r="KJ79" s="15"/>
      <c r="KK79" s="15"/>
      <c r="KL79" s="15"/>
      <c r="KM79" s="15"/>
      <c r="KN79" s="15"/>
      <c r="KO79" s="15"/>
      <c r="KP79" s="15"/>
      <c r="KQ79" s="15"/>
      <c r="KR79" s="15"/>
      <c r="KS79" s="15"/>
      <c r="KT79" s="15"/>
      <c r="KU79" s="15"/>
      <c r="KV79" s="15"/>
      <c r="KW79" s="15"/>
      <c r="KX79" s="15"/>
      <c r="KY79" s="15"/>
      <c r="KZ79" s="15"/>
      <c r="LA79" s="15"/>
      <c r="LB79" s="15"/>
      <c r="LC79" s="15"/>
      <c r="LD79" s="15"/>
      <c r="LE79" s="15"/>
      <c r="LF79" s="15"/>
      <c r="LG79" s="15"/>
      <c r="LH79" s="15"/>
      <c r="LI79" s="15"/>
      <c r="LJ79" s="15"/>
      <c r="LK79" s="15"/>
      <c r="LL79" s="15"/>
      <c r="LM79" s="15"/>
      <c r="LN79" s="15"/>
      <c r="LO79" s="15"/>
      <c r="LP79" s="15"/>
      <c r="LQ79" s="15"/>
      <c r="LR79" s="15"/>
      <c r="LS79" s="15"/>
      <c r="LT79" s="15"/>
      <c r="LU79" s="15"/>
      <c r="LV79" s="15"/>
      <c r="LW79" s="15"/>
      <c r="LX79" s="15"/>
      <c r="LY79" s="15"/>
      <c r="LZ79" s="15"/>
      <c r="MA79" s="15"/>
      <c r="MB79" s="15"/>
      <c r="MC79" s="15"/>
      <c r="MD79" s="15"/>
      <c r="ME79" s="15"/>
      <c r="MF79" s="15"/>
      <c r="MG79" s="15"/>
      <c r="MH79" s="15"/>
      <c r="MI79" s="15"/>
      <c r="MJ79" s="15"/>
      <c r="MK79" s="15"/>
      <c r="ML79" s="15"/>
      <c r="MM79" s="15"/>
      <c r="MN79" s="15"/>
      <c r="MO79" s="15"/>
      <c r="MP79" s="15"/>
      <c r="MQ79" s="15"/>
      <c r="MR79" s="15"/>
      <c r="MS79" s="15"/>
      <c r="MT79" s="15"/>
      <c r="MU79" s="15"/>
      <c r="MV79" s="15"/>
      <c r="MW79" s="15"/>
      <c r="MX79" s="15"/>
      <c r="MY79" s="15"/>
      <c r="MZ79" s="15"/>
      <c r="NA79" s="15"/>
      <c r="NB79" s="15"/>
      <c r="NC79" s="15"/>
      <c r="ND79" s="15"/>
      <c r="NE79" s="15"/>
      <c r="NF79" s="15"/>
      <c r="NG79" s="15"/>
      <c r="NH79" s="15"/>
      <c r="NI79" s="15">
        <f>COUNTIF(Tableau1[[#This Row],[01/01/2020]:[31/12/2020]],NI$3)</f>
        <v>0</v>
      </c>
      <c r="NJ79" s="15">
        <f>COUNTIF(Tableau1[[#This Row],[01/01/2020]:[31/12/2020]],NJ$3)</f>
        <v>0</v>
      </c>
      <c r="NK79" s="15">
        <f>COUNTIF(Tableau1[[#This Row],[01/01/2020]:[31/12/2020]],NK$3)</f>
        <v>0</v>
      </c>
      <c r="NL79" s="15">
        <f>COUNTIF(Tableau1[[#This Row],[01/01/2020]:[31/12/2020]],NL$3)</f>
        <v>0</v>
      </c>
      <c r="NM79" s="15">
        <f>COUNTIF(Tableau1[[#This Row],[01/01/2020]:[31/12/2020]],NM$3)</f>
        <v>0</v>
      </c>
      <c r="NN79" s="15">
        <f>COUNTIF(Tableau1[[#This Row],[01/01/2020]:[31/12/2020]],NN$3)</f>
        <v>0</v>
      </c>
      <c r="NO79" s="23">
        <f>COUNTIF(Tableau1[[#This Row],[01/01/2020]:[31/12/2020]],NO$3)</f>
        <v>0</v>
      </c>
    </row>
    <row r="80" spans="1:379" x14ac:dyDescent="0.25">
      <c r="A80" s="22" t="s">
        <v>476</v>
      </c>
      <c r="B80" s="15"/>
      <c r="C80" s="15"/>
      <c r="D80" s="15"/>
      <c r="E80" s="15" t="e">
        <f>VLOOKUP(Tableau1[[#This Row],[centre]],Feuil3!$A$2:$C$46,2,FALSE)</f>
        <v>#N/A</v>
      </c>
      <c r="F80" s="15" t="e">
        <f>VLOOKUP(Tableau1[[#This Row],[centre]],Feuil3!$A$2:$C$46,3,FALSE)</f>
        <v>#N/A</v>
      </c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 t="s">
        <v>448</v>
      </c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  <c r="HY80" s="15"/>
      <c r="HZ80" s="15"/>
      <c r="IA80" s="15"/>
      <c r="IB80" s="15"/>
      <c r="IC80" s="15"/>
      <c r="ID80" s="15"/>
      <c r="IE80" s="15"/>
      <c r="IF80" s="15"/>
      <c r="IG80" s="15"/>
      <c r="IH80" s="15"/>
      <c r="II80" s="15"/>
      <c r="IJ80" s="15"/>
      <c r="IK80" s="15"/>
      <c r="IL80" s="15"/>
      <c r="IM80" s="15"/>
      <c r="IN80" s="15"/>
      <c r="IO80" s="15"/>
      <c r="IP80" s="15"/>
      <c r="IQ80" s="15"/>
      <c r="IR80" s="15"/>
      <c r="IS80" s="15"/>
      <c r="IT80" s="15"/>
      <c r="IU80" s="15"/>
      <c r="IV80" s="15"/>
      <c r="IW80" s="15"/>
      <c r="IX80" s="15"/>
      <c r="IY80" s="15"/>
      <c r="IZ80" s="15"/>
      <c r="JA80" s="15"/>
      <c r="JB80" s="15"/>
      <c r="JC80" s="15"/>
      <c r="JD80" s="15"/>
      <c r="JE80" s="15"/>
      <c r="JF80" s="15"/>
      <c r="JG80" s="15"/>
      <c r="JH80" s="15"/>
      <c r="JI80" s="15"/>
      <c r="JJ80" s="15"/>
      <c r="JK80" s="15"/>
      <c r="JL80" s="15"/>
      <c r="JM80" s="15"/>
      <c r="JN80" s="15"/>
      <c r="JO80" s="15"/>
      <c r="JP80" s="15"/>
      <c r="JQ80" s="15"/>
      <c r="JR80" s="15"/>
      <c r="JS80" s="15"/>
      <c r="JT80" s="15"/>
      <c r="JU80" s="15"/>
      <c r="JV80" s="15"/>
      <c r="JW80" s="15"/>
      <c r="JX80" s="15"/>
      <c r="JY80" s="15"/>
      <c r="JZ80" s="15"/>
      <c r="KA80" s="15"/>
      <c r="KB80" s="15"/>
      <c r="KC80" s="15"/>
      <c r="KD80" s="15"/>
      <c r="KE80" s="15"/>
      <c r="KF80" s="15"/>
      <c r="KG80" s="15"/>
      <c r="KH80" s="15"/>
      <c r="KI80" s="15"/>
      <c r="KJ80" s="15"/>
      <c r="KK80" s="15"/>
      <c r="KL80" s="15"/>
      <c r="KM80" s="15"/>
      <c r="KN80" s="15"/>
      <c r="KO80" s="15"/>
      <c r="KP80" s="15"/>
      <c r="KQ80" s="15"/>
      <c r="KR80" s="15"/>
      <c r="KS80" s="15"/>
      <c r="KT80" s="15"/>
      <c r="KU80" s="15"/>
      <c r="KV80" s="15"/>
      <c r="KW80" s="15"/>
      <c r="KX80" s="15"/>
      <c r="KY80" s="15"/>
      <c r="KZ80" s="15"/>
      <c r="LA80" s="15"/>
      <c r="LB80" s="15"/>
      <c r="LC80" s="15"/>
      <c r="LD80" s="15"/>
      <c r="LE80" s="15"/>
      <c r="LF80" s="15"/>
      <c r="LG80" s="15"/>
      <c r="LH80" s="15"/>
      <c r="LI80" s="15"/>
      <c r="LJ80" s="15"/>
      <c r="LK80" s="15"/>
      <c r="LL80" s="15"/>
      <c r="LM80" s="15"/>
      <c r="LN80" s="15"/>
      <c r="LO80" s="15"/>
      <c r="LP80" s="15"/>
      <c r="LQ80" s="15"/>
      <c r="LR80" s="15"/>
      <c r="LS80" s="15"/>
      <c r="LT80" s="15"/>
      <c r="LU80" s="15"/>
      <c r="LV80" s="15"/>
      <c r="LW80" s="15"/>
      <c r="LX80" s="15"/>
      <c r="LY80" s="15"/>
      <c r="LZ80" s="15"/>
      <c r="MA80" s="15"/>
      <c r="MB80" s="15"/>
      <c r="MC80" s="15"/>
      <c r="MD80" s="15"/>
      <c r="ME80" s="15"/>
      <c r="MF80" s="15"/>
      <c r="MG80" s="15"/>
      <c r="MH80" s="15"/>
      <c r="MI80" s="15"/>
      <c r="MJ80" s="15"/>
      <c r="MK80" s="15"/>
      <c r="ML80" s="15"/>
      <c r="MM80" s="15"/>
      <c r="MN80" s="15"/>
      <c r="MO80" s="15"/>
      <c r="MP80" s="15"/>
      <c r="MQ80" s="15"/>
      <c r="MR80" s="15"/>
      <c r="MS80" s="15"/>
      <c r="MT80" s="15"/>
      <c r="MU80" s="15"/>
      <c r="MV80" s="15"/>
      <c r="MW80" s="15"/>
      <c r="MX80" s="15"/>
      <c r="MY80" s="15"/>
      <c r="MZ80" s="15"/>
      <c r="NA80" s="15"/>
      <c r="NB80" s="15"/>
      <c r="NC80" s="15"/>
      <c r="ND80" s="15"/>
      <c r="NE80" s="15"/>
      <c r="NF80" s="15"/>
      <c r="NG80" s="15"/>
      <c r="NH80" s="15"/>
      <c r="NI80" s="15">
        <f>COUNTIF(Tableau1[[#This Row],[01/01/2020]:[31/12/2020]],NI$3)</f>
        <v>0</v>
      </c>
      <c r="NJ80" s="15">
        <f>COUNTIF(Tableau1[[#This Row],[01/01/2020]:[31/12/2020]],NJ$3)</f>
        <v>0</v>
      </c>
      <c r="NK80" s="15">
        <f>COUNTIF(Tableau1[[#This Row],[01/01/2020]:[31/12/2020]],NK$3)</f>
        <v>0</v>
      </c>
      <c r="NL80" s="15">
        <f>COUNTIF(Tableau1[[#This Row],[01/01/2020]:[31/12/2020]],NL$3)</f>
        <v>1</v>
      </c>
      <c r="NM80" s="15">
        <f>COUNTIF(Tableau1[[#This Row],[01/01/2020]:[31/12/2020]],NM$3)</f>
        <v>0</v>
      </c>
      <c r="NN80" s="15">
        <f>COUNTIF(Tableau1[[#This Row],[01/01/2020]:[31/12/2020]],NN$3)</f>
        <v>0</v>
      </c>
      <c r="NO80" s="23">
        <f>COUNTIF(Tableau1[[#This Row],[01/01/2020]:[31/12/2020]],NO$3)</f>
        <v>0</v>
      </c>
    </row>
    <row r="81" spans="1:379" x14ac:dyDescent="0.25">
      <c r="A81" s="22" t="s">
        <v>473</v>
      </c>
      <c r="B81" s="15"/>
      <c r="C81" s="15"/>
      <c r="D81" s="15"/>
      <c r="E81" s="15" t="e">
        <f>VLOOKUP(Tableau1[[#This Row],[centre]],Feuil3!$A$2:$C$46,2,FALSE)</f>
        <v>#N/A</v>
      </c>
      <c r="F81" s="15" t="e">
        <f>VLOOKUP(Tableau1[[#This Row],[centre]],Feuil3!$A$2:$C$46,3,FALSE)</f>
        <v>#N/A</v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  <c r="HY81" s="15"/>
      <c r="HZ81" s="15"/>
      <c r="IA81" s="15"/>
      <c r="IB81" s="15"/>
      <c r="IC81" s="15"/>
      <c r="ID81" s="15"/>
      <c r="IE81" s="15"/>
      <c r="IF81" s="15"/>
      <c r="IG81" s="15"/>
      <c r="IH81" s="15"/>
      <c r="II81" s="15"/>
      <c r="IJ81" s="15"/>
      <c r="IK81" s="15"/>
      <c r="IL81" s="15"/>
      <c r="IM81" s="15"/>
      <c r="IN81" s="15"/>
      <c r="IO81" s="15"/>
      <c r="IP81" s="15"/>
      <c r="IQ81" s="15"/>
      <c r="IR81" s="15"/>
      <c r="IS81" s="15"/>
      <c r="IT81" s="15"/>
      <c r="IU81" s="15"/>
      <c r="IV81" s="15"/>
      <c r="IW81" s="15"/>
      <c r="IX81" s="15"/>
      <c r="IY81" s="15"/>
      <c r="IZ81" s="15"/>
      <c r="JA81" s="15"/>
      <c r="JB81" s="15"/>
      <c r="JC81" s="15"/>
      <c r="JD81" s="15"/>
      <c r="JE81" s="15"/>
      <c r="JF81" s="15"/>
      <c r="JG81" s="15"/>
      <c r="JH81" s="15"/>
      <c r="JI81" s="15"/>
      <c r="JJ81" s="15"/>
      <c r="JK81" s="15"/>
      <c r="JL81" s="15"/>
      <c r="JM81" s="15"/>
      <c r="JN81" s="15"/>
      <c r="JO81" s="15"/>
      <c r="JP81" s="15"/>
      <c r="JQ81" s="15"/>
      <c r="JR81" s="15"/>
      <c r="JS81" s="15"/>
      <c r="JT81" s="15"/>
      <c r="JU81" s="15"/>
      <c r="JV81" s="15"/>
      <c r="JW81" s="15"/>
      <c r="JX81" s="15"/>
      <c r="JY81" s="15"/>
      <c r="JZ81" s="15"/>
      <c r="KA81" s="15"/>
      <c r="KB81" s="15"/>
      <c r="KC81" s="15"/>
      <c r="KD81" s="15"/>
      <c r="KE81" s="15"/>
      <c r="KF81" s="15"/>
      <c r="KG81" s="15"/>
      <c r="KH81" s="15"/>
      <c r="KI81" s="15"/>
      <c r="KJ81" s="15"/>
      <c r="KK81" s="15"/>
      <c r="KL81" s="15"/>
      <c r="KM81" s="15"/>
      <c r="KN81" s="15"/>
      <c r="KO81" s="15"/>
      <c r="KP81" s="15"/>
      <c r="KQ81" s="15"/>
      <c r="KR81" s="15"/>
      <c r="KS81" s="15"/>
      <c r="KT81" s="15"/>
      <c r="KU81" s="15"/>
      <c r="KV81" s="15"/>
      <c r="KW81" s="15"/>
      <c r="KX81" s="15"/>
      <c r="KY81" s="15"/>
      <c r="KZ81" s="15"/>
      <c r="LA81" s="15"/>
      <c r="LB81" s="15"/>
      <c r="LC81" s="15"/>
      <c r="LD81" s="15"/>
      <c r="LE81" s="15"/>
      <c r="LF81" s="15"/>
      <c r="LG81" s="15"/>
      <c r="LH81" s="15"/>
      <c r="LI81" s="15"/>
      <c r="LJ81" s="15"/>
      <c r="LK81" s="15"/>
      <c r="LL81" s="15"/>
      <c r="LM81" s="15"/>
      <c r="LN81" s="15"/>
      <c r="LO81" s="15"/>
      <c r="LP81" s="15"/>
      <c r="LQ81" s="15"/>
      <c r="LR81" s="15"/>
      <c r="LS81" s="15"/>
      <c r="LT81" s="15"/>
      <c r="LU81" s="15"/>
      <c r="LV81" s="15"/>
      <c r="LW81" s="15"/>
      <c r="LX81" s="15"/>
      <c r="LY81" s="15"/>
      <c r="LZ81" s="15"/>
      <c r="MA81" s="15"/>
      <c r="MB81" s="15"/>
      <c r="MC81" s="15"/>
      <c r="MD81" s="15"/>
      <c r="ME81" s="15"/>
      <c r="MF81" s="15"/>
      <c r="MG81" s="15"/>
      <c r="MH81" s="15"/>
      <c r="MI81" s="15"/>
      <c r="MJ81" s="15"/>
      <c r="MK81" s="15"/>
      <c r="ML81" s="15"/>
      <c r="MM81" s="15"/>
      <c r="MN81" s="15"/>
      <c r="MO81" s="15"/>
      <c r="MP81" s="15"/>
      <c r="MQ81" s="15"/>
      <c r="MR81" s="15"/>
      <c r="MS81" s="15"/>
      <c r="MT81" s="15"/>
      <c r="MU81" s="15"/>
      <c r="MV81" s="15"/>
      <c r="MW81" s="15"/>
      <c r="MX81" s="15"/>
      <c r="MY81" s="15"/>
      <c r="MZ81" s="15"/>
      <c r="NA81" s="15"/>
      <c r="NB81" s="15"/>
      <c r="NC81" s="15"/>
      <c r="ND81" s="15"/>
      <c r="NE81" s="15"/>
      <c r="NF81" s="15"/>
      <c r="NG81" s="15"/>
      <c r="NH81" s="15"/>
      <c r="NI81" s="15">
        <f>COUNTIF(Tableau1[[#This Row],[01/01/2020]:[31/12/2020]],NI$3)</f>
        <v>0</v>
      </c>
      <c r="NJ81" s="15">
        <f>COUNTIF(Tableau1[[#This Row],[01/01/2020]:[31/12/2020]],NJ$3)</f>
        <v>0</v>
      </c>
      <c r="NK81" s="15">
        <f>COUNTIF(Tableau1[[#This Row],[01/01/2020]:[31/12/2020]],NK$3)</f>
        <v>0</v>
      </c>
      <c r="NL81" s="15">
        <f>COUNTIF(Tableau1[[#This Row],[01/01/2020]:[31/12/2020]],NL$3)</f>
        <v>0</v>
      </c>
      <c r="NM81" s="15">
        <f>COUNTIF(Tableau1[[#This Row],[01/01/2020]:[31/12/2020]],NM$3)</f>
        <v>0</v>
      </c>
      <c r="NN81" s="15">
        <f>COUNTIF(Tableau1[[#This Row],[01/01/2020]:[31/12/2020]],NN$3)</f>
        <v>0</v>
      </c>
      <c r="NO81" s="23">
        <f>COUNTIF(Tableau1[[#This Row],[01/01/2020]:[31/12/2020]],NO$3)</f>
        <v>0</v>
      </c>
    </row>
    <row r="82" spans="1:379" x14ac:dyDescent="0.25">
      <c r="A82" s="22" t="s">
        <v>474</v>
      </c>
      <c r="B82" s="15"/>
      <c r="C82" s="15"/>
      <c r="D82" s="15"/>
      <c r="E82" s="15" t="e">
        <f>VLOOKUP(Tableau1[[#This Row],[centre]],Feuil3!$A$2:$C$46,2,FALSE)</f>
        <v>#N/A</v>
      </c>
      <c r="F82" s="15" t="e">
        <f>VLOOKUP(Tableau1[[#This Row],[centre]],Feuil3!$A$2:$C$46,3,FALSE)</f>
        <v>#N/A</v>
      </c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  <c r="HY82" s="15"/>
      <c r="HZ82" s="15"/>
      <c r="IA82" s="15"/>
      <c r="IB82" s="15"/>
      <c r="IC82" s="15"/>
      <c r="ID82" s="15"/>
      <c r="IE82" s="15"/>
      <c r="IF82" s="15"/>
      <c r="IG82" s="15"/>
      <c r="IH82" s="15"/>
      <c r="II82" s="15"/>
      <c r="IJ82" s="15"/>
      <c r="IK82" s="15"/>
      <c r="IL82" s="15"/>
      <c r="IM82" s="15"/>
      <c r="IN82" s="15"/>
      <c r="IO82" s="15"/>
      <c r="IP82" s="15"/>
      <c r="IQ82" s="15"/>
      <c r="IR82" s="15"/>
      <c r="IS82" s="15"/>
      <c r="IT82" s="15"/>
      <c r="IU82" s="15"/>
      <c r="IV82" s="15"/>
      <c r="IW82" s="15"/>
      <c r="IX82" s="15"/>
      <c r="IY82" s="15"/>
      <c r="IZ82" s="15"/>
      <c r="JA82" s="15"/>
      <c r="JB82" s="15"/>
      <c r="JC82" s="15"/>
      <c r="JD82" s="15"/>
      <c r="JE82" s="15"/>
      <c r="JF82" s="15"/>
      <c r="JG82" s="15"/>
      <c r="JH82" s="15"/>
      <c r="JI82" s="15"/>
      <c r="JJ82" s="15"/>
      <c r="JK82" s="15"/>
      <c r="JL82" s="15"/>
      <c r="JM82" s="15"/>
      <c r="JN82" s="15"/>
      <c r="JO82" s="15"/>
      <c r="JP82" s="15"/>
      <c r="JQ82" s="15"/>
      <c r="JR82" s="15"/>
      <c r="JS82" s="15"/>
      <c r="JT82" s="15"/>
      <c r="JU82" s="15"/>
      <c r="JV82" s="15"/>
      <c r="JW82" s="15"/>
      <c r="JX82" s="15"/>
      <c r="JY82" s="15"/>
      <c r="JZ82" s="15"/>
      <c r="KA82" s="15"/>
      <c r="KB82" s="15"/>
      <c r="KC82" s="15"/>
      <c r="KD82" s="15"/>
      <c r="KE82" s="15"/>
      <c r="KF82" s="15"/>
      <c r="KG82" s="15"/>
      <c r="KH82" s="15"/>
      <c r="KI82" s="15"/>
      <c r="KJ82" s="15"/>
      <c r="KK82" s="15"/>
      <c r="KL82" s="15"/>
      <c r="KM82" s="15"/>
      <c r="KN82" s="15"/>
      <c r="KO82" s="15"/>
      <c r="KP82" s="15"/>
      <c r="KQ82" s="15"/>
      <c r="KR82" s="15"/>
      <c r="KS82" s="15"/>
      <c r="KT82" s="15"/>
      <c r="KU82" s="15"/>
      <c r="KV82" s="15"/>
      <c r="KW82" s="15"/>
      <c r="KX82" s="15"/>
      <c r="KY82" s="15"/>
      <c r="KZ82" s="15"/>
      <c r="LA82" s="15"/>
      <c r="LB82" s="15"/>
      <c r="LC82" s="15"/>
      <c r="LD82" s="15"/>
      <c r="LE82" s="15"/>
      <c r="LF82" s="15"/>
      <c r="LG82" s="15"/>
      <c r="LH82" s="15"/>
      <c r="LI82" s="15"/>
      <c r="LJ82" s="15"/>
      <c r="LK82" s="15"/>
      <c r="LL82" s="15"/>
      <c r="LM82" s="15"/>
      <c r="LN82" s="15"/>
      <c r="LO82" s="15"/>
      <c r="LP82" s="15"/>
      <c r="LQ82" s="15"/>
      <c r="LR82" s="15"/>
      <c r="LS82" s="15"/>
      <c r="LT82" s="15"/>
      <c r="LU82" s="15"/>
      <c r="LV82" s="15"/>
      <c r="LW82" s="15"/>
      <c r="LX82" s="15"/>
      <c r="LY82" s="15"/>
      <c r="LZ82" s="15"/>
      <c r="MA82" s="15"/>
      <c r="MB82" s="15"/>
      <c r="MC82" s="15"/>
      <c r="MD82" s="15"/>
      <c r="ME82" s="15"/>
      <c r="MF82" s="15"/>
      <c r="MG82" s="15"/>
      <c r="MH82" s="15"/>
      <c r="MI82" s="15"/>
      <c r="MJ82" s="15"/>
      <c r="MK82" s="15"/>
      <c r="ML82" s="15"/>
      <c r="MM82" s="15"/>
      <c r="MN82" s="15"/>
      <c r="MO82" s="15"/>
      <c r="MP82" s="15"/>
      <c r="MQ82" s="15"/>
      <c r="MR82" s="15"/>
      <c r="MS82" s="15"/>
      <c r="MT82" s="15"/>
      <c r="MU82" s="15"/>
      <c r="MV82" s="15"/>
      <c r="MW82" s="15"/>
      <c r="MX82" s="15"/>
      <c r="MY82" s="15"/>
      <c r="MZ82" s="15"/>
      <c r="NA82" s="15"/>
      <c r="NB82" s="15"/>
      <c r="NC82" s="15"/>
      <c r="ND82" s="15"/>
      <c r="NE82" s="15"/>
      <c r="NF82" s="15"/>
      <c r="NG82" s="15"/>
      <c r="NH82" s="15"/>
      <c r="NI82" s="15">
        <f>COUNTIF(Tableau1[[#This Row],[01/01/2020]:[31/12/2020]],NI$3)</f>
        <v>0</v>
      </c>
      <c r="NJ82" s="15">
        <f>COUNTIF(Tableau1[[#This Row],[01/01/2020]:[31/12/2020]],NJ$3)</f>
        <v>0</v>
      </c>
      <c r="NK82" s="15">
        <f>COUNTIF(Tableau1[[#This Row],[01/01/2020]:[31/12/2020]],NK$3)</f>
        <v>0</v>
      </c>
      <c r="NL82" s="15">
        <f>COUNTIF(Tableau1[[#This Row],[01/01/2020]:[31/12/2020]],NL$3)</f>
        <v>0</v>
      </c>
      <c r="NM82" s="15">
        <f>COUNTIF(Tableau1[[#This Row],[01/01/2020]:[31/12/2020]],NM$3)</f>
        <v>0</v>
      </c>
      <c r="NN82" s="15">
        <f>COUNTIF(Tableau1[[#This Row],[01/01/2020]:[31/12/2020]],NN$3)</f>
        <v>0</v>
      </c>
      <c r="NO82" s="23">
        <f>COUNTIF(Tableau1[[#This Row],[01/01/2020]:[31/12/2020]],NO$3)</f>
        <v>0</v>
      </c>
    </row>
    <row r="83" spans="1:379" x14ac:dyDescent="0.25">
      <c r="A83" s="22" t="s">
        <v>475</v>
      </c>
      <c r="B83" s="15"/>
      <c r="C83" s="15"/>
      <c r="D83" s="15"/>
      <c r="E83" s="15" t="e">
        <f>VLOOKUP(Tableau1[[#This Row],[centre]],Feuil3!$A$2:$C$46,2,FALSE)</f>
        <v>#N/A</v>
      </c>
      <c r="F83" s="15" t="e">
        <f>VLOOKUP(Tableau1[[#This Row],[centre]],Feuil3!$A$2:$C$46,3,FALSE)</f>
        <v>#N/A</v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  <c r="HY83" s="15"/>
      <c r="HZ83" s="15"/>
      <c r="IA83" s="15"/>
      <c r="IB83" s="15"/>
      <c r="IC83" s="15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  <c r="IW83" s="15"/>
      <c r="IX83" s="15"/>
      <c r="IY83" s="15"/>
      <c r="IZ83" s="15"/>
      <c r="JA83" s="15"/>
      <c r="JB83" s="15"/>
      <c r="JC83" s="15"/>
      <c r="JD83" s="15"/>
      <c r="JE83" s="15"/>
      <c r="JF83" s="15"/>
      <c r="JG83" s="15"/>
      <c r="JH83" s="15"/>
      <c r="JI83" s="15"/>
      <c r="JJ83" s="15"/>
      <c r="JK83" s="15"/>
      <c r="JL83" s="15"/>
      <c r="JM83" s="15"/>
      <c r="JN83" s="15"/>
      <c r="JO83" s="15"/>
      <c r="JP83" s="15"/>
      <c r="JQ83" s="15"/>
      <c r="JR83" s="15"/>
      <c r="JS83" s="15"/>
      <c r="JT83" s="15"/>
      <c r="JU83" s="15"/>
      <c r="JV83" s="15"/>
      <c r="JW83" s="15"/>
      <c r="JX83" s="15"/>
      <c r="JY83" s="15"/>
      <c r="JZ83" s="15"/>
      <c r="KA83" s="15"/>
      <c r="KB83" s="15"/>
      <c r="KC83" s="15"/>
      <c r="KD83" s="15"/>
      <c r="KE83" s="15"/>
      <c r="KF83" s="15"/>
      <c r="KG83" s="15"/>
      <c r="KH83" s="15"/>
      <c r="KI83" s="15"/>
      <c r="KJ83" s="15"/>
      <c r="KK83" s="15"/>
      <c r="KL83" s="15"/>
      <c r="KM83" s="15"/>
      <c r="KN83" s="15"/>
      <c r="KO83" s="15"/>
      <c r="KP83" s="15"/>
      <c r="KQ83" s="15"/>
      <c r="KR83" s="15"/>
      <c r="KS83" s="15"/>
      <c r="KT83" s="15"/>
      <c r="KU83" s="15"/>
      <c r="KV83" s="15"/>
      <c r="KW83" s="15"/>
      <c r="KX83" s="15"/>
      <c r="KY83" s="15"/>
      <c r="KZ83" s="15"/>
      <c r="LA83" s="15"/>
      <c r="LB83" s="15"/>
      <c r="LC83" s="15"/>
      <c r="LD83" s="15"/>
      <c r="LE83" s="15"/>
      <c r="LF83" s="15"/>
      <c r="LG83" s="15"/>
      <c r="LH83" s="15"/>
      <c r="LI83" s="15"/>
      <c r="LJ83" s="15"/>
      <c r="LK83" s="15"/>
      <c r="LL83" s="15"/>
      <c r="LM83" s="15"/>
      <c r="LN83" s="15"/>
      <c r="LO83" s="15"/>
      <c r="LP83" s="15"/>
      <c r="LQ83" s="15"/>
      <c r="LR83" s="15"/>
      <c r="LS83" s="15"/>
      <c r="LT83" s="15"/>
      <c r="LU83" s="15"/>
      <c r="LV83" s="15"/>
      <c r="LW83" s="15"/>
      <c r="LX83" s="15"/>
      <c r="LY83" s="15"/>
      <c r="LZ83" s="15"/>
      <c r="MA83" s="15"/>
      <c r="MB83" s="15"/>
      <c r="MC83" s="15"/>
      <c r="MD83" s="15"/>
      <c r="ME83" s="15"/>
      <c r="MF83" s="15"/>
      <c r="MG83" s="15"/>
      <c r="MH83" s="15"/>
      <c r="MI83" s="15"/>
      <c r="MJ83" s="15"/>
      <c r="MK83" s="15"/>
      <c r="ML83" s="15"/>
      <c r="MM83" s="15"/>
      <c r="MN83" s="15"/>
      <c r="MO83" s="15"/>
      <c r="MP83" s="15"/>
      <c r="MQ83" s="15"/>
      <c r="MR83" s="15"/>
      <c r="MS83" s="15"/>
      <c r="MT83" s="15"/>
      <c r="MU83" s="15"/>
      <c r="MV83" s="15"/>
      <c r="MW83" s="15"/>
      <c r="MX83" s="15"/>
      <c r="MY83" s="15"/>
      <c r="MZ83" s="15"/>
      <c r="NA83" s="15"/>
      <c r="NB83" s="15"/>
      <c r="NC83" s="15"/>
      <c r="ND83" s="15"/>
      <c r="NE83" s="15"/>
      <c r="NF83" s="15"/>
      <c r="NG83" s="15"/>
      <c r="NH83" s="15"/>
      <c r="NI83" s="15">
        <f>COUNTIF(Tableau1[[#This Row],[01/01/2020]:[31/12/2020]],NI$3)</f>
        <v>0</v>
      </c>
      <c r="NJ83" s="15">
        <f>COUNTIF(Tableau1[[#This Row],[01/01/2020]:[31/12/2020]],NJ$3)</f>
        <v>0</v>
      </c>
      <c r="NK83" s="15">
        <f>COUNTIF(Tableau1[[#This Row],[01/01/2020]:[31/12/2020]],NK$3)</f>
        <v>0</v>
      </c>
      <c r="NL83" s="15">
        <f>COUNTIF(Tableau1[[#This Row],[01/01/2020]:[31/12/2020]],NL$3)</f>
        <v>0</v>
      </c>
      <c r="NM83" s="15">
        <f>COUNTIF(Tableau1[[#This Row],[01/01/2020]:[31/12/2020]],NM$3)</f>
        <v>0</v>
      </c>
      <c r="NN83" s="15">
        <f>COUNTIF(Tableau1[[#This Row],[01/01/2020]:[31/12/2020]],NN$3)</f>
        <v>0</v>
      </c>
      <c r="NO83" s="23">
        <f>COUNTIF(Tableau1[[#This Row],[01/01/2020]:[31/12/2020]],NO$3)</f>
        <v>0</v>
      </c>
    </row>
    <row r="84" spans="1:379" x14ac:dyDescent="0.25">
      <c r="A84" s="22" t="s">
        <v>476</v>
      </c>
      <c r="B84" s="15"/>
      <c r="C84" s="15"/>
      <c r="D84" s="15"/>
      <c r="E84" s="15" t="e">
        <f>VLOOKUP(Tableau1[[#This Row],[centre]],Feuil3!$A$2:$C$46,2,FALSE)</f>
        <v>#N/A</v>
      </c>
      <c r="F84" s="15" t="e">
        <f>VLOOKUP(Tableau1[[#This Row],[centre]],Feuil3!$A$2:$C$46,3,FALSE)</f>
        <v>#N/A</v>
      </c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 t="s">
        <v>448</v>
      </c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  <c r="HY84" s="15"/>
      <c r="HZ84" s="15"/>
      <c r="IA84" s="15"/>
      <c r="IB84" s="15"/>
      <c r="IC84" s="15"/>
      <c r="ID84" s="15"/>
      <c r="IE84" s="15"/>
      <c r="IF84" s="15"/>
      <c r="IG84" s="15"/>
      <c r="IH84" s="15"/>
      <c r="II84" s="15"/>
      <c r="IJ84" s="15"/>
      <c r="IK84" s="15"/>
      <c r="IL84" s="15"/>
      <c r="IM84" s="15"/>
      <c r="IN84" s="15"/>
      <c r="IO84" s="15"/>
      <c r="IP84" s="15"/>
      <c r="IQ84" s="15"/>
      <c r="IR84" s="15"/>
      <c r="IS84" s="15"/>
      <c r="IT84" s="15"/>
      <c r="IU84" s="15"/>
      <c r="IV84" s="15"/>
      <c r="IW84" s="15"/>
      <c r="IX84" s="15"/>
      <c r="IY84" s="15"/>
      <c r="IZ84" s="15"/>
      <c r="JA84" s="15"/>
      <c r="JB84" s="15"/>
      <c r="JC84" s="15"/>
      <c r="JD84" s="15"/>
      <c r="JE84" s="15"/>
      <c r="JF84" s="15"/>
      <c r="JG84" s="15"/>
      <c r="JH84" s="15"/>
      <c r="JI84" s="15"/>
      <c r="JJ84" s="15"/>
      <c r="JK84" s="15"/>
      <c r="JL84" s="15"/>
      <c r="JM84" s="15"/>
      <c r="JN84" s="15"/>
      <c r="JO84" s="15"/>
      <c r="JP84" s="15"/>
      <c r="JQ84" s="15"/>
      <c r="JR84" s="15"/>
      <c r="JS84" s="15"/>
      <c r="JT84" s="15"/>
      <c r="JU84" s="15"/>
      <c r="JV84" s="15"/>
      <c r="JW84" s="15"/>
      <c r="JX84" s="15"/>
      <c r="JY84" s="15"/>
      <c r="JZ84" s="15"/>
      <c r="KA84" s="15"/>
      <c r="KB84" s="15"/>
      <c r="KC84" s="15"/>
      <c r="KD84" s="15"/>
      <c r="KE84" s="15"/>
      <c r="KF84" s="15"/>
      <c r="KG84" s="15"/>
      <c r="KH84" s="15"/>
      <c r="KI84" s="15"/>
      <c r="KJ84" s="15"/>
      <c r="KK84" s="15"/>
      <c r="KL84" s="15"/>
      <c r="KM84" s="15"/>
      <c r="KN84" s="15"/>
      <c r="KO84" s="15"/>
      <c r="KP84" s="15"/>
      <c r="KQ84" s="15"/>
      <c r="KR84" s="15"/>
      <c r="KS84" s="15"/>
      <c r="KT84" s="15"/>
      <c r="KU84" s="15"/>
      <c r="KV84" s="15"/>
      <c r="KW84" s="15"/>
      <c r="KX84" s="15"/>
      <c r="KY84" s="15"/>
      <c r="KZ84" s="15"/>
      <c r="LA84" s="15"/>
      <c r="LB84" s="15"/>
      <c r="LC84" s="15"/>
      <c r="LD84" s="15"/>
      <c r="LE84" s="15"/>
      <c r="LF84" s="15"/>
      <c r="LG84" s="15"/>
      <c r="LH84" s="15"/>
      <c r="LI84" s="15"/>
      <c r="LJ84" s="15"/>
      <c r="LK84" s="15"/>
      <c r="LL84" s="15"/>
      <c r="LM84" s="15"/>
      <c r="LN84" s="15"/>
      <c r="LO84" s="15"/>
      <c r="LP84" s="15"/>
      <c r="LQ84" s="15"/>
      <c r="LR84" s="15"/>
      <c r="LS84" s="15"/>
      <c r="LT84" s="15"/>
      <c r="LU84" s="15"/>
      <c r="LV84" s="15"/>
      <c r="LW84" s="15"/>
      <c r="LX84" s="15"/>
      <c r="LY84" s="15"/>
      <c r="LZ84" s="15"/>
      <c r="MA84" s="15"/>
      <c r="MB84" s="15"/>
      <c r="MC84" s="15"/>
      <c r="MD84" s="15"/>
      <c r="ME84" s="15"/>
      <c r="MF84" s="15"/>
      <c r="MG84" s="15"/>
      <c r="MH84" s="15"/>
      <c r="MI84" s="15"/>
      <c r="MJ84" s="15"/>
      <c r="MK84" s="15"/>
      <c r="ML84" s="15"/>
      <c r="MM84" s="15"/>
      <c r="MN84" s="15"/>
      <c r="MO84" s="15"/>
      <c r="MP84" s="15"/>
      <c r="MQ84" s="15"/>
      <c r="MR84" s="15"/>
      <c r="MS84" s="15"/>
      <c r="MT84" s="15"/>
      <c r="MU84" s="15"/>
      <c r="MV84" s="15"/>
      <c r="MW84" s="15"/>
      <c r="MX84" s="15"/>
      <c r="MY84" s="15"/>
      <c r="MZ84" s="15"/>
      <c r="NA84" s="15"/>
      <c r="NB84" s="15"/>
      <c r="NC84" s="15"/>
      <c r="ND84" s="15"/>
      <c r="NE84" s="15"/>
      <c r="NF84" s="15"/>
      <c r="NG84" s="15"/>
      <c r="NH84" s="15"/>
      <c r="NI84" s="15">
        <f>COUNTIF(Tableau1[[#This Row],[01/01/2020]:[31/12/2020]],NI$3)</f>
        <v>0</v>
      </c>
      <c r="NJ84" s="15">
        <f>COUNTIF(Tableau1[[#This Row],[01/01/2020]:[31/12/2020]],NJ$3)</f>
        <v>0</v>
      </c>
      <c r="NK84" s="15">
        <f>COUNTIF(Tableau1[[#This Row],[01/01/2020]:[31/12/2020]],NK$3)</f>
        <v>0</v>
      </c>
      <c r="NL84" s="15">
        <f>COUNTIF(Tableau1[[#This Row],[01/01/2020]:[31/12/2020]],NL$3)</f>
        <v>1</v>
      </c>
      <c r="NM84" s="15">
        <f>COUNTIF(Tableau1[[#This Row],[01/01/2020]:[31/12/2020]],NM$3)</f>
        <v>0</v>
      </c>
      <c r="NN84" s="15">
        <f>COUNTIF(Tableau1[[#This Row],[01/01/2020]:[31/12/2020]],NN$3)</f>
        <v>0</v>
      </c>
      <c r="NO84" s="23">
        <f>COUNTIF(Tableau1[[#This Row],[01/01/2020]:[31/12/2020]],NO$3)</f>
        <v>0</v>
      </c>
    </row>
    <row r="85" spans="1:379" x14ac:dyDescent="0.25">
      <c r="A85" s="22" t="s">
        <v>473</v>
      </c>
      <c r="B85" s="15"/>
      <c r="C85" s="15"/>
      <c r="D85" s="15"/>
      <c r="E85" s="15" t="e">
        <f>VLOOKUP(Tableau1[[#This Row],[centre]],Feuil3!$A$2:$C$46,2,FALSE)</f>
        <v>#N/A</v>
      </c>
      <c r="F85" s="15" t="e">
        <f>VLOOKUP(Tableau1[[#This Row],[centre]],Feuil3!$A$2:$C$46,3,FALSE)</f>
        <v>#N/A</v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  <c r="IW85" s="15"/>
      <c r="IX85" s="15"/>
      <c r="IY85" s="15"/>
      <c r="IZ85" s="15"/>
      <c r="JA85" s="15"/>
      <c r="JB85" s="15"/>
      <c r="JC85" s="15"/>
      <c r="JD85" s="15"/>
      <c r="JE85" s="15"/>
      <c r="JF85" s="15"/>
      <c r="JG85" s="15"/>
      <c r="JH85" s="15"/>
      <c r="JI85" s="15"/>
      <c r="JJ85" s="15"/>
      <c r="JK85" s="15"/>
      <c r="JL85" s="15"/>
      <c r="JM85" s="15"/>
      <c r="JN85" s="15"/>
      <c r="JO85" s="15"/>
      <c r="JP85" s="15"/>
      <c r="JQ85" s="15"/>
      <c r="JR85" s="15"/>
      <c r="JS85" s="15"/>
      <c r="JT85" s="15"/>
      <c r="JU85" s="15"/>
      <c r="JV85" s="15"/>
      <c r="JW85" s="15"/>
      <c r="JX85" s="15"/>
      <c r="JY85" s="15"/>
      <c r="JZ85" s="15"/>
      <c r="KA85" s="15"/>
      <c r="KB85" s="15"/>
      <c r="KC85" s="15"/>
      <c r="KD85" s="15"/>
      <c r="KE85" s="15"/>
      <c r="KF85" s="15"/>
      <c r="KG85" s="15"/>
      <c r="KH85" s="15"/>
      <c r="KI85" s="15"/>
      <c r="KJ85" s="15"/>
      <c r="KK85" s="15"/>
      <c r="KL85" s="15"/>
      <c r="KM85" s="15"/>
      <c r="KN85" s="15"/>
      <c r="KO85" s="15"/>
      <c r="KP85" s="15"/>
      <c r="KQ85" s="15"/>
      <c r="KR85" s="15"/>
      <c r="KS85" s="15"/>
      <c r="KT85" s="15"/>
      <c r="KU85" s="15"/>
      <c r="KV85" s="15"/>
      <c r="KW85" s="15"/>
      <c r="KX85" s="15"/>
      <c r="KY85" s="15"/>
      <c r="KZ85" s="15"/>
      <c r="LA85" s="15"/>
      <c r="LB85" s="15"/>
      <c r="LC85" s="15"/>
      <c r="LD85" s="15"/>
      <c r="LE85" s="15"/>
      <c r="LF85" s="15"/>
      <c r="LG85" s="15"/>
      <c r="LH85" s="15"/>
      <c r="LI85" s="15"/>
      <c r="LJ85" s="15"/>
      <c r="LK85" s="15"/>
      <c r="LL85" s="15"/>
      <c r="LM85" s="15"/>
      <c r="LN85" s="15"/>
      <c r="LO85" s="15"/>
      <c r="LP85" s="15"/>
      <c r="LQ85" s="15"/>
      <c r="LR85" s="15"/>
      <c r="LS85" s="15"/>
      <c r="LT85" s="15"/>
      <c r="LU85" s="15"/>
      <c r="LV85" s="15"/>
      <c r="LW85" s="15"/>
      <c r="LX85" s="15"/>
      <c r="LY85" s="15"/>
      <c r="LZ85" s="15"/>
      <c r="MA85" s="15"/>
      <c r="MB85" s="15"/>
      <c r="MC85" s="15"/>
      <c r="MD85" s="15"/>
      <c r="ME85" s="15"/>
      <c r="MF85" s="15"/>
      <c r="MG85" s="15"/>
      <c r="MH85" s="15"/>
      <c r="MI85" s="15"/>
      <c r="MJ85" s="15"/>
      <c r="MK85" s="15"/>
      <c r="ML85" s="15"/>
      <c r="MM85" s="15"/>
      <c r="MN85" s="15"/>
      <c r="MO85" s="15"/>
      <c r="MP85" s="15"/>
      <c r="MQ85" s="15"/>
      <c r="MR85" s="15"/>
      <c r="MS85" s="15"/>
      <c r="MT85" s="15"/>
      <c r="MU85" s="15"/>
      <c r="MV85" s="15"/>
      <c r="MW85" s="15"/>
      <c r="MX85" s="15"/>
      <c r="MY85" s="15"/>
      <c r="MZ85" s="15"/>
      <c r="NA85" s="15"/>
      <c r="NB85" s="15"/>
      <c r="NC85" s="15"/>
      <c r="ND85" s="15"/>
      <c r="NE85" s="15"/>
      <c r="NF85" s="15"/>
      <c r="NG85" s="15"/>
      <c r="NH85" s="15"/>
      <c r="NI85" s="15">
        <f>COUNTIF(Tableau1[[#This Row],[01/01/2020]:[31/12/2020]],NI$3)</f>
        <v>0</v>
      </c>
      <c r="NJ85" s="15">
        <f>COUNTIF(Tableau1[[#This Row],[01/01/2020]:[31/12/2020]],NJ$3)</f>
        <v>0</v>
      </c>
      <c r="NK85" s="15">
        <f>COUNTIF(Tableau1[[#This Row],[01/01/2020]:[31/12/2020]],NK$3)</f>
        <v>0</v>
      </c>
      <c r="NL85" s="15">
        <f>COUNTIF(Tableau1[[#This Row],[01/01/2020]:[31/12/2020]],NL$3)</f>
        <v>0</v>
      </c>
      <c r="NM85" s="15">
        <f>COUNTIF(Tableau1[[#This Row],[01/01/2020]:[31/12/2020]],NM$3)</f>
        <v>0</v>
      </c>
      <c r="NN85" s="15">
        <f>COUNTIF(Tableau1[[#This Row],[01/01/2020]:[31/12/2020]],NN$3)</f>
        <v>0</v>
      </c>
      <c r="NO85" s="23">
        <f>COUNTIF(Tableau1[[#This Row],[01/01/2020]:[31/12/2020]],NO$3)</f>
        <v>0</v>
      </c>
    </row>
    <row r="86" spans="1:379" x14ac:dyDescent="0.25">
      <c r="A86" s="22" t="s">
        <v>474</v>
      </c>
      <c r="B86" s="15"/>
      <c r="C86" s="15"/>
      <c r="D86" s="15"/>
      <c r="E86" s="15" t="e">
        <f>VLOOKUP(Tableau1[[#This Row],[centre]],Feuil3!$A$2:$C$46,2,FALSE)</f>
        <v>#N/A</v>
      </c>
      <c r="F86" s="15" t="e">
        <f>VLOOKUP(Tableau1[[#This Row],[centre]],Feuil3!$A$2:$C$46,3,FALSE)</f>
        <v>#N/A</v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  <c r="IB86" s="15"/>
      <c r="IC86" s="15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  <c r="IW86" s="15"/>
      <c r="IX86" s="15"/>
      <c r="IY86" s="15"/>
      <c r="IZ86" s="15"/>
      <c r="JA86" s="15"/>
      <c r="JB86" s="15"/>
      <c r="JC86" s="15"/>
      <c r="JD86" s="15"/>
      <c r="JE86" s="15"/>
      <c r="JF86" s="15"/>
      <c r="JG86" s="15"/>
      <c r="JH86" s="15"/>
      <c r="JI86" s="15"/>
      <c r="JJ86" s="15"/>
      <c r="JK86" s="15"/>
      <c r="JL86" s="15"/>
      <c r="JM86" s="15"/>
      <c r="JN86" s="15"/>
      <c r="JO86" s="15"/>
      <c r="JP86" s="15"/>
      <c r="JQ86" s="15"/>
      <c r="JR86" s="15"/>
      <c r="JS86" s="15"/>
      <c r="JT86" s="15"/>
      <c r="JU86" s="15"/>
      <c r="JV86" s="15"/>
      <c r="JW86" s="15"/>
      <c r="JX86" s="15"/>
      <c r="JY86" s="15"/>
      <c r="JZ86" s="15"/>
      <c r="KA86" s="15"/>
      <c r="KB86" s="15"/>
      <c r="KC86" s="15"/>
      <c r="KD86" s="15"/>
      <c r="KE86" s="15"/>
      <c r="KF86" s="15"/>
      <c r="KG86" s="15"/>
      <c r="KH86" s="15"/>
      <c r="KI86" s="15"/>
      <c r="KJ86" s="15"/>
      <c r="KK86" s="15"/>
      <c r="KL86" s="15"/>
      <c r="KM86" s="15"/>
      <c r="KN86" s="15"/>
      <c r="KO86" s="15"/>
      <c r="KP86" s="15"/>
      <c r="KQ86" s="15"/>
      <c r="KR86" s="15"/>
      <c r="KS86" s="15"/>
      <c r="KT86" s="15"/>
      <c r="KU86" s="15"/>
      <c r="KV86" s="15"/>
      <c r="KW86" s="15"/>
      <c r="KX86" s="15"/>
      <c r="KY86" s="15"/>
      <c r="KZ86" s="15"/>
      <c r="LA86" s="15"/>
      <c r="LB86" s="15"/>
      <c r="LC86" s="15"/>
      <c r="LD86" s="15"/>
      <c r="LE86" s="15"/>
      <c r="LF86" s="15"/>
      <c r="LG86" s="15"/>
      <c r="LH86" s="15"/>
      <c r="LI86" s="15"/>
      <c r="LJ86" s="15"/>
      <c r="LK86" s="15"/>
      <c r="LL86" s="15"/>
      <c r="LM86" s="15"/>
      <c r="LN86" s="15"/>
      <c r="LO86" s="15"/>
      <c r="LP86" s="15"/>
      <c r="LQ86" s="15"/>
      <c r="LR86" s="15"/>
      <c r="LS86" s="15"/>
      <c r="LT86" s="15"/>
      <c r="LU86" s="15"/>
      <c r="LV86" s="15"/>
      <c r="LW86" s="15"/>
      <c r="LX86" s="15"/>
      <c r="LY86" s="15"/>
      <c r="LZ86" s="15"/>
      <c r="MA86" s="15"/>
      <c r="MB86" s="15"/>
      <c r="MC86" s="15"/>
      <c r="MD86" s="15"/>
      <c r="ME86" s="15"/>
      <c r="MF86" s="15"/>
      <c r="MG86" s="15"/>
      <c r="MH86" s="15"/>
      <c r="MI86" s="15"/>
      <c r="MJ86" s="15"/>
      <c r="MK86" s="15"/>
      <c r="ML86" s="15"/>
      <c r="MM86" s="15"/>
      <c r="MN86" s="15"/>
      <c r="MO86" s="15"/>
      <c r="MP86" s="15"/>
      <c r="MQ86" s="15"/>
      <c r="MR86" s="15"/>
      <c r="MS86" s="15"/>
      <c r="MT86" s="15"/>
      <c r="MU86" s="15"/>
      <c r="MV86" s="15"/>
      <c r="MW86" s="15"/>
      <c r="MX86" s="15"/>
      <c r="MY86" s="15"/>
      <c r="MZ86" s="15"/>
      <c r="NA86" s="15"/>
      <c r="NB86" s="15"/>
      <c r="NC86" s="15"/>
      <c r="ND86" s="15"/>
      <c r="NE86" s="15"/>
      <c r="NF86" s="15"/>
      <c r="NG86" s="15"/>
      <c r="NH86" s="15"/>
      <c r="NI86" s="15">
        <f>COUNTIF(Tableau1[[#This Row],[01/01/2020]:[31/12/2020]],NI$3)</f>
        <v>0</v>
      </c>
      <c r="NJ86" s="15">
        <f>COUNTIF(Tableau1[[#This Row],[01/01/2020]:[31/12/2020]],NJ$3)</f>
        <v>0</v>
      </c>
      <c r="NK86" s="15">
        <f>COUNTIF(Tableau1[[#This Row],[01/01/2020]:[31/12/2020]],NK$3)</f>
        <v>0</v>
      </c>
      <c r="NL86" s="15">
        <f>COUNTIF(Tableau1[[#This Row],[01/01/2020]:[31/12/2020]],NL$3)</f>
        <v>0</v>
      </c>
      <c r="NM86" s="15">
        <f>COUNTIF(Tableau1[[#This Row],[01/01/2020]:[31/12/2020]],NM$3)</f>
        <v>0</v>
      </c>
      <c r="NN86" s="15">
        <f>COUNTIF(Tableau1[[#This Row],[01/01/2020]:[31/12/2020]],NN$3)</f>
        <v>0</v>
      </c>
      <c r="NO86" s="23">
        <f>COUNTIF(Tableau1[[#This Row],[01/01/2020]:[31/12/2020]],NO$3)</f>
        <v>0</v>
      </c>
    </row>
    <row r="87" spans="1:379" x14ac:dyDescent="0.25">
      <c r="A87" s="22" t="s">
        <v>475</v>
      </c>
      <c r="B87" s="15"/>
      <c r="C87" s="15"/>
      <c r="D87" s="15"/>
      <c r="E87" s="15" t="e">
        <f>VLOOKUP(Tableau1[[#This Row],[centre]],Feuil3!$A$2:$C$46,2,FALSE)</f>
        <v>#N/A</v>
      </c>
      <c r="F87" s="15" t="e">
        <f>VLOOKUP(Tableau1[[#This Row],[centre]],Feuil3!$A$2:$C$46,3,FALSE)</f>
        <v>#N/A</v>
      </c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  <c r="HY87" s="15"/>
      <c r="HZ87" s="15"/>
      <c r="IA87" s="15"/>
      <c r="IB87" s="15"/>
      <c r="IC87" s="15"/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  <c r="IW87" s="15"/>
      <c r="IX87" s="15"/>
      <c r="IY87" s="15"/>
      <c r="IZ87" s="15"/>
      <c r="JA87" s="15"/>
      <c r="JB87" s="15"/>
      <c r="JC87" s="15"/>
      <c r="JD87" s="15"/>
      <c r="JE87" s="15"/>
      <c r="JF87" s="15"/>
      <c r="JG87" s="15"/>
      <c r="JH87" s="15"/>
      <c r="JI87" s="15"/>
      <c r="JJ87" s="15"/>
      <c r="JK87" s="15"/>
      <c r="JL87" s="15"/>
      <c r="JM87" s="15"/>
      <c r="JN87" s="15"/>
      <c r="JO87" s="15"/>
      <c r="JP87" s="15"/>
      <c r="JQ87" s="15"/>
      <c r="JR87" s="15"/>
      <c r="JS87" s="15"/>
      <c r="JT87" s="15"/>
      <c r="JU87" s="15"/>
      <c r="JV87" s="15"/>
      <c r="JW87" s="15"/>
      <c r="JX87" s="15"/>
      <c r="JY87" s="15"/>
      <c r="JZ87" s="15"/>
      <c r="KA87" s="15"/>
      <c r="KB87" s="15"/>
      <c r="KC87" s="15"/>
      <c r="KD87" s="15"/>
      <c r="KE87" s="15"/>
      <c r="KF87" s="15"/>
      <c r="KG87" s="15"/>
      <c r="KH87" s="15"/>
      <c r="KI87" s="15"/>
      <c r="KJ87" s="15"/>
      <c r="KK87" s="15"/>
      <c r="KL87" s="15"/>
      <c r="KM87" s="15"/>
      <c r="KN87" s="15"/>
      <c r="KO87" s="15"/>
      <c r="KP87" s="15"/>
      <c r="KQ87" s="15"/>
      <c r="KR87" s="15"/>
      <c r="KS87" s="15"/>
      <c r="KT87" s="15"/>
      <c r="KU87" s="15"/>
      <c r="KV87" s="15"/>
      <c r="KW87" s="15"/>
      <c r="KX87" s="15"/>
      <c r="KY87" s="15"/>
      <c r="KZ87" s="15"/>
      <c r="LA87" s="15"/>
      <c r="LB87" s="15"/>
      <c r="LC87" s="15"/>
      <c r="LD87" s="15"/>
      <c r="LE87" s="15"/>
      <c r="LF87" s="15"/>
      <c r="LG87" s="15"/>
      <c r="LH87" s="15"/>
      <c r="LI87" s="15"/>
      <c r="LJ87" s="15"/>
      <c r="LK87" s="15"/>
      <c r="LL87" s="15"/>
      <c r="LM87" s="15"/>
      <c r="LN87" s="15"/>
      <c r="LO87" s="15"/>
      <c r="LP87" s="15"/>
      <c r="LQ87" s="15"/>
      <c r="LR87" s="15"/>
      <c r="LS87" s="15"/>
      <c r="LT87" s="15"/>
      <c r="LU87" s="15"/>
      <c r="LV87" s="15"/>
      <c r="LW87" s="15"/>
      <c r="LX87" s="15"/>
      <c r="LY87" s="15"/>
      <c r="LZ87" s="15"/>
      <c r="MA87" s="15"/>
      <c r="MB87" s="15"/>
      <c r="MC87" s="15"/>
      <c r="MD87" s="15"/>
      <c r="ME87" s="15"/>
      <c r="MF87" s="15"/>
      <c r="MG87" s="15"/>
      <c r="MH87" s="15"/>
      <c r="MI87" s="15"/>
      <c r="MJ87" s="15"/>
      <c r="MK87" s="15"/>
      <c r="ML87" s="15"/>
      <c r="MM87" s="15"/>
      <c r="MN87" s="15"/>
      <c r="MO87" s="15"/>
      <c r="MP87" s="15"/>
      <c r="MQ87" s="15"/>
      <c r="MR87" s="15"/>
      <c r="MS87" s="15"/>
      <c r="MT87" s="15"/>
      <c r="MU87" s="15"/>
      <c r="MV87" s="15"/>
      <c r="MW87" s="15"/>
      <c r="MX87" s="15"/>
      <c r="MY87" s="15"/>
      <c r="MZ87" s="15"/>
      <c r="NA87" s="15"/>
      <c r="NB87" s="15"/>
      <c r="NC87" s="15"/>
      <c r="ND87" s="15"/>
      <c r="NE87" s="15"/>
      <c r="NF87" s="15"/>
      <c r="NG87" s="15"/>
      <c r="NH87" s="15"/>
      <c r="NI87" s="15">
        <f>COUNTIF(Tableau1[[#This Row],[01/01/2020]:[31/12/2020]],NI$3)</f>
        <v>0</v>
      </c>
      <c r="NJ87" s="15">
        <f>COUNTIF(Tableau1[[#This Row],[01/01/2020]:[31/12/2020]],NJ$3)</f>
        <v>0</v>
      </c>
      <c r="NK87" s="15">
        <f>COUNTIF(Tableau1[[#This Row],[01/01/2020]:[31/12/2020]],NK$3)</f>
        <v>0</v>
      </c>
      <c r="NL87" s="15">
        <f>COUNTIF(Tableau1[[#This Row],[01/01/2020]:[31/12/2020]],NL$3)</f>
        <v>0</v>
      </c>
      <c r="NM87" s="15">
        <f>COUNTIF(Tableau1[[#This Row],[01/01/2020]:[31/12/2020]],NM$3)</f>
        <v>0</v>
      </c>
      <c r="NN87" s="15">
        <f>COUNTIF(Tableau1[[#This Row],[01/01/2020]:[31/12/2020]],NN$3)</f>
        <v>0</v>
      </c>
      <c r="NO87" s="23">
        <f>COUNTIF(Tableau1[[#This Row],[01/01/2020]:[31/12/2020]],NO$3)</f>
        <v>0</v>
      </c>
    </row>
    <row r="88" spans="1:379" x14ac:dyDescent="0.25">
      <c r="A88" s="22" t="s">
        <v>476</v>
      </c>
      <c r="B88" s="15"/>
      <c r="C88" s="15"/>
      <c r="D88" s="15"/>
      <c r="E88" s="15" t="e">
        <f>VLOOKUP(Tableau1[[#This Row],[centre]],Feuil3!$A$2:$C$46,2,FALSE)</f>
        <v>#N/A</v>
      </c>
      <c r="F88" s="15" t="e">
        <f>VLOOKUP(Tableau1[[#This Row],[centre]],Feuil3!$A$2:$C$46,3,FALSE)</f>
        <v>#N/A</v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  <c r="HY88" s="15"/>
      <c r="HZ88" s="15"/>
      <c r="IA88" s="15"/>
      <c r="IB88" s="15"/>
      <c r="IC88" s="15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  <c r="IW88" s="15"/>
      <c r="IX88" s="15"/>
      <c r="IY88" s="15"/>
      <c r="IZ88" s="15"/>
      <c r="JA88" s="15"/>
      <c r="JB88" s="15"/>
      <c r="JC88" s="15"/>
      <c r="JD88" s="15"/>
      <c r="JE88" s="15"/>
      <c r="JF88" s="15"/>
      <c r="JG88" s="15"/>
      <c r="JH88" s="15"/>
      <c r="JI88" s="15"/>
      <c r="JJ88" s="15"/>
      <c r="JK88" s="15"/>
      <c r="JL88" s="15"/>
      <c r="JM88" s="15"/>
      <c r="JN88" s="15"/>
      <c r="JO88" s="15"/>
      <c r="JP88" s="15"/>
      <c r="JQ88" s="15"/>
      <c r="JR88" s="15"/>
      <c r="JS88" s="15"/>
      <c r="JT88" s="15"/>
      <c r="JU88" s="15"/>
      <c r="JV88" s="15"/>
      <c r="JW88" s="15"/>
      <c r="JX88" s="15"/>
      <c r="JY88" s="15"/>
      <c r="JZ88" s="15"/>
      <c r="KA88" s="15"/>
      <c r="KB88" s="15"/>
      <c r="KC88" s="15"/>
      <c r="KD88" s="15"/>
      <c r="KE88" s="15"/>
      <c r="KF88" s="15"/>
      <c r="KG88" s="15"/>
      <c r="KH88" s="15"/>
      <c r="KI88" s="15"/>
      <c r="KJ88" s="15"/>
      <c r="KK88" s="15"/>
      <c r="KL88" s="15"/>
      <c r="KM88" s="15"/>
      <c r="KN88" s="15"/>
      <c r="KO88" s="15"/>
      <c r="KP88" s="15"/>
      <c r="KQ88" s="15"/>
      <c r="KR88" s="15"/>
      <c r="KS88" s="15"/>
      <c r="KT88" s="15"/>
      <c r="KU88" s="15"/>
      <c r="KV88" s="15"/>
      <c r="KW88" s="15"/>
      <c r="KX88" s="15"/>
      <c r="KY88" s="15"/>
      <c r="KZ88" s="15"/>
      <c r="LA88" s="15"/>
      <c r="LB88" s="15"/>
      <c r="LC88" s="15"/>
      <c r="LD88" s="15"/>
      <c r="LE88" s="15"/>
      <c r="LF88" s="15"/>
      <c r="LG88" s="15"/>
      <c r="LH88" s="15"/>
      <c r="LI88" s="15"/>
      <c r="LJ88" s="15"/>
      <c r="LK88" s="15"/>
      <c r="LL88" s="15"/>
      <c r="LM88" s="15"/>
      <c r="LN88" s="15"/>
      <c r="LO88" s="15"/>
      <c r="LP88" s="15"/>
      <c r="LQ88" s="15"/>
      <c r="LR88" s="15"/>
      <c r="LS88" s="15"/>
      <c r="LT88" s="15"/>
      <c r="LU88" s="15"/>
      <c r="LV88" s="15"/>
      <c r="LW88" s="15"/>
      <c r="LX88" s="15"/>
      <c r="LY88" s="15"/>
      <c r="LZ88" s="15"/>
      <c r="MA88" s="15"/>
      <c r="MB88" s="15"/>
      <c r="MC88" s="15"/>
      <c r="MD88" s="15"/>
      <c r="ME88" s="15"/>
      <c r="MF88" s="15"/>
      <c r="MG88" s="15"/>
      <c r="MH88" s="15"/>
      <c r="MI88" s="15"/>
      <c r="MJ88" s="15"/>
      <c r="MK88" s="15"/>
      <c r="ML88" s="15"/>
      <c r="MM88" s="15"/>
      <c r="MN88" s="15"/>
      <c r="MO88" s="15"/>
      <c r="MP88" s="15"/>
      <c r="MQ88" s="15"/>
      <c r="MR88" s="15"/>
      <c r="MS88" s="15"/>
      <c r="MT88" s="15"/>
      <c r="MU88" s="15"/>
      <c r="MV88" s="15"/>
      <c r="MW88" s="15"/>
      <c r="MX88" s="15"/>
      <c r="MY88" s="15"/>
      <c r="MZ88" s="15"/>
      <c r="NA88" s="15"/>
      <c r="NB88" s="15"/>
      <c r="NC88" s="15"/>
      <c r="ND88" s="15"/>
      <c r="NE88" s="15"/>
      <c r="NF88" s="15"/>
      <c r="NG88" s="15"/>
      <c r="NH88" s="15"/>
      <c r="NI88" s="15">
        <f>COUNTIF(Tableau1[[#This Row],[01/01/2020]:[31/12/2020]],NI$3)</f>
        <v>0</v>
      </c>
      <c r="NJ88" s="15">
        <f>COUNTIF(Tableau1[[#This Row],[01/01/2020]:[31/12/2020]],NJ$3)</f>
        <v>0</v>
      </c>
      <c r="NK88" s="15">
        <f>COUNTIF(Tableau1[[#This Row],[01/01/2020]:[31/12/2020]],NK$3)</f>
        <v>0</v>
      </c>
      <c r="NL88" s="15">
        <f>COUNTIF(Tableau1[[#This Row],[01/01/2020]:[31/12/2020]],NL$3)</f>
        <v>0</v>
      </c>
      <c r="NM88" s="15">
        <f>COUNTIF(Tableau1[[#This Row],[01/01/2020]:[31/12/2020]],NM$3)</f>
        <v>0</v>
      </c>
      <c r="NN88" s="15">
        <f>COUNTIF(Tableau1[[#This Row],[01/01/2020]:[31/12/2020]],NN$3)</f>
        <v>0</v>
      </c>
      <c r="NO88" s="23">
        <f>COUNTIF(Tableau1[[#This Row],[01/01/2020]:[31/12/2020]],NO$3)</f>
        <v>0</v>
      </c>
    </row>
    <row r="89" spans="1:379" x14ac:dyDescent="0.25">
      <c r="A89" s="22" t="s">
        <v>473</v>
      </c>
      <c r="B89" s="15"/>
      <c r="C89" s="15"/>
      <c r="D89" s="15"/>
      <c r="E89" s="15" t="e">
        <f>VLOOKUP(Tableau1[[#This Row],[centre]],Feuil3!$A$2:$C$46,2,FALSE)</f>
        <v>#N/A</v>
      </c>
      <c r="F89" s="15" t="e">
        <f>VLOOKUP(Tableau1[[#This Row],[centre]],Feuil3!$A$2:$C$46,3,FALSE)</f>
        <v>#N/A</v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  <c r="HY89" s="15"/>
      <c r="HZ89" s="15"/>
      <c r="IA89" s="15"/>
      <c r="IB89" s="15"/>
      <c r="IC89" s="15"/>
      <c r="ID89" s="15"/>
      <c r="IE89" s="15"/>
      <c r="IF89" s="15"/>
      <c r="IG89" s="15"/>
      <c r="IH89" s="15"/>
      <c r="II89" s="15"/>
      <c r="IJ89" s="15"/>
      <c r="IK89" s="15"/>
      <c r="IL89" s="15"/>
      <c r="IM89" s="15"/>
      <c r="IN89" s="15"/>
      <c r="IO89" s="15"/>
      <c r="IP89" s="15"/>
      <c r="IQ89" s="15"/>
      <c r="IR89" s="15"/>
      <c r="IS89" s="15"/>
      <c r="IT89" s="15"/>
      <c r="IU89" s="15"/>
      <c r="IV89" s="15"/>
      <c r="IW89" s="15"/>
      <c r="IX89" s="15"/>
      <c r="IY89" s="15"/>
      <c r="IZ89" s="15"/>
      <c r="JA89" s="15"/>
      <c r="JB89" s="15"/>
      <c r="JC89" s="15"/>
      <c r="JD89" s="15"/>
      <c r="JE89" s="15"/>
      <c r="JF89" s="15"/>
      <c r="JG89" s="15"/>
      <c r="JH89" s="15"/>
      <c r="JI89" s="15"/>
      <c r="JJ89" s="15"/>
      <c r="JK89" s="15"/>
      <c r="JL89" s="15"/>
      <c r="JM89" s="15"/>
      <c r="JN89" s="15"/>
      <c r="JO89" s="15"/>
      <c r="JP89" s="15"/>
      <c r="JQ89" s="15"/>
      <c r="JR89" s="15"/>
      <c r="JS89" s="15"/>
      <c r="JT89" s="15"/>
      <c r="JU89" s="15"/>
      <c r="JV89" s="15"/>
      <c r="JW89" s="15"/>
      <c r="JX89" s="15"/>
      <c r="JY89" s="15"/>
      <c r="JZ89" s="15"/>
      <c r="KA89" s="15"/>
      <c r="KB89" s="15"/>
      <c r="KC89" s="15"/>
      <c r="KD89" s="15"/>
      <c r="KE89" s="15"/>
      <c r="KF89" s="15"/>
      <c r="KG89" s="15"/>
      <c r="KH89" s="15"/>
      <c r="KI89" s="15"/>
      <c r="KJ89" s="15"/>
      <c r="KK89" s="15"/>
      <c r="KL89" s="15"/>
      <c r="KM89" s="15"/>
      <c r="KN89" s="15"/>
      <c r="KO89" s="15"/>
      <c r="KP89" s="15"/>
      <c r="KQ89" s="15"/>
      <c r="KR89" s="15"/>
      <c r="KS89" s="15"/>
      <c r="KT89" s="15"/>
      <c r="KU89" s="15"/>
      <c r="KV89" s="15"/>
      <c r="KW89" s="15"/>
      <c r="KX89" s="15"/>
      <c r="KY89" s="15"/>
      <c r="KZ89" s="15"/>
      <c r="LA89" s="15"/>
      <c r="LB89" s="15"/>
      <c r="LC89" s="15"/>
      <c r="LD89" s="15"/>
      <c r="LE89" s="15"/>
      <c r="LF89" s="15"/>
      <c r="LG89" s="15"/>
      <c r="LH89" s="15"/>
      <c r="LI89" s="15"/>
      <c r="LJ89" s="15"/>
      <c r="LK89" s="15"/>
      <c r="LL89" s="15"/>
      <c r="LM89" s="15"/>
      <c r="LN89" s="15"/>
      <c r="LO89" s="15"/>
      <c r="LP89" s="15"/>
      <c r="LQ89" s="15"/>
      <c r="LR89" s="15"/>
      <c r="LS89" s="15"/>
      <c r="LT89" s="15"/>
      <c r="LU89" s="15"/>
      <c r="LV89" s="15"/>
      <c r="LW89" s="15"/>
      <c r="LX89" s="15"/>
      <c r="LY89" s="15"/>
      <c r="LZ89" s="15"/>
      <c r="MA89" s="15"/>
      <c r="MB89" s="15"/>
      <c r="MC89" s="15"/>
      <c r="MD89" s="15"/>
      <c r="ME89" s="15"/>
      <c r="MF89" s="15"/>
      <c r="MG89" s="15"/>
      <c r="MH89" s="15"/>
      <c r="MI89" s="15"/>
      <c r="MJ89" s="15"/>
      <c r="MK89" s="15"/>
      <c r="ML89" s="15"/>
      <c r="MM89" s="15"/>
      <c r="MN89" s="15"/>
      <c r="MO89" s="15"/>
      <c r="MP89" s="15"/>
      <c r="MQ89" s="15"/>
      <c r="MR89" s="15"/>
      <c r="MS89" s="15"/>
      <c r="MT89" s="15"/>
      <c r="MU89" s="15"/>
      <c r="MV89" s="15"/>
      <c r="MW89" s="15"/>
      <c r="MX89" s="15"/>
      <c r="MY89" s="15"/>
      <c r="MZ89" s="15"/>
      <c r="NA89" s="15"/>
      <c r="NB89" s="15"/>
      <c r="NC89" s="15"/>
      <c r="ND89" s="15"/>
      <c r="NE89" s="15"/>
      <c r="NF89" s="15"/>
      <c r="NG89" s="15"/>
      <c r="NH89" s="15"/>
      <c r="NI89" s="15">
        <f>COUNTIF(Tableau1[[#This Row],[01/01/2020]:[31/12/2020]],NI$3)</f>
        <v>0</v>
      </c>
      <c r="NJ89" s="15">
        <f>COUNTIF(Tableau1[[#This Row],[01/01/2020]:[31/12/2020]],NJ$3)</f>
        <v>0</v>
      </c>
      <c r="NK89" s="15">
        <f>COUNTIF(Tableau1[[#This Row],[01/01/2020]:[31/12/2020]],NK$3)</f>
        <v>0</v>
      </c>
      <c r="NL89" s="15">
        <f>COUNTIF(Tableau1[[#This Row],[01/01/2020]:[31/12/2020]],NL$3)</f>
        <v>0</v>
      </c>
      <c r="NM89" s="15">
        <f>COUNTIF(Tableau1[[#This Row],[01/01/2020]:[31/12/2020]],NM$3)</f>
        <v>0</v>
      </c>
      <c r="NN89" s="15">
        <f>COUNTIF(Tableau1[[#This Row],[01/01/2020]:[31/12/2020]],NN$3)</f>
        <v>0</v>
      </c>
      <c r="NO89" s="23">
        <f>COUNTIF(Tableau1[[#This Row],[01/01/2020]:[31/12/2020]],NO$3)</f>
        <v>0</v>
      </c>
    </row>
    <row r="90" spans="1:379" x14ac:dyDescent="0.25">
      <c r="A90" s="22" t="s">
        <v>474</v>
      </c>
      <c r="B90" s="15"/>
      <c r="C90" s="15"/>
      <c r="D90" s="15"/>
      <c r="E90" s="15" t="e">
        <f>VLOOKUP(Tableau1[[#This Row],[centre]],Feuil3!$A$2:$C$46,2,FALSE)</f>
        <v>#N/A</v>
      </c>
      <c r="F90" s="15" t="e">
        <f>VLOOKUP(Tableau1[[#This Row],[centre]],Feuil3!$A$2:$C$46,3,FALSE)</f>
        <v>#N/A</v>
      </c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  <c r="HY90" s="15"/>
      <c r="HZ90" s="15"/>
      <c r="IA90" s="15"/>
      <c r="IB90" s="15"/>
      <c r="IC90" s="15"/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  <c r="IW90" s="15"/>
      <c r="IX90" s="15"/>
      <c r="IY90" s="15"/>
      <c r="IZ90" s="15"/>
      <c r="JA90" s="15"/>
      <c r="JB90" s="15"/>
      <c r="JC90" s="15"/>
      <c r="JD90" s="15"/>
      <c r="JE90" s="15"/>
      <c r="JF90" s="15"/>
      <c r="JG90" s="15"/>
      <c r="JH90" s="15"/>
      <c r="JI90" s="15"/>
      <c r="JJ90" s="15"/>
      <c r="JK90" s="15"/>
      <c r="JL90" s="15"/>
      <c r="JM90" s="15"/>
      <c r="JN90" s="15"/>
      <c r="JO90" s="15"/>
      <c r="JP90" s="15"/>
      <c r="JQ90" s="15"/>
      <c r="JR90" s="15"/>
      <c r="JS90" s="15"/>
      <c r="JT90" s="15"/>
      <c r="JU90" s="15"/>
      <c r="JV90" s="15"/>
      <c r="JW90" s="15"/>
      <c r="JX90" s="15"/>
      <c r="JY90" s="15"/>
      <c r="JZ90" s="15"/>
      <c r="KA90" s="15"/>
      <c r="KB90" s="15"/>
      <c r="KC90" s="15"/>
      <c r="KD90" s="15"/>
      <c r="KE90" s="15"/>
      <c r="KF90" s="15"/>
      <c r="KG90" s="15"/>
      <c r="KH90" s="15"/>
      <c r="KI90" s="15"/>
      <c r="KJ90" s="15"/>
      <c r="KK90" s="15"/>
      <c r="KL90" s="15"/>
      <c r="KM90" s="15"/>
      <c r="KN90" s="15"/>
      <c r="KO90" s="15"/>
      <c r="KP90" s="15"/>
      <c r="KQ90" s="15"/>
      <c r="KR90" s="15"/>
      <c r="KS90" s="15"/>
      <c r="KT90" s="15"/>
      <c r="KU90" s="15"/>
      <c r="KV90" s="15"/>
      <c r="KW90" s="15"/>
      <c r="KX90" s="15"/>
      <c r="KY90" s="15"/>
      <c r="KZ90" s="15"/>
      <c r="LA90" s="15"/>
      <c r="LB90" s="15"/>
      <c r="LC90" s="15"/>
      <c r="LD90" s="15"/>
      <c r="LE90" s="15"/>
      <c r="LF90" s="15"/>
      <c r="LG90" s="15"/>
      <c r="LH90" s="15"/>
      <c r="LI90" s="15"/>
      <c r="LJ90" s="15"/>
      <c r="LK90" s="15"/>
      <c r="LL90" s="15"/>
      <c r="LM90" s="15"/>
      <c r="LN90" s="15"/>
      <c r="LO90" s="15"/>
      <c r="LP90" s="15"/>
      <c r="LQ90" s="15"/>
      <c r="LR90" s="15"/>
      <c r="LS90" s="15"/>
      <c r="LT90" s="15"/>
      <c r="LU90" s="15"/>
      <c r="LV90" s="15"/>
      <c r="LW90" s="15"/>
      <c r="LX90" s="15"/>
      <c r="LY90" s="15"/>
      <c r="LZ90" s="15"/>
      <c r="MA90" s="15"/>
      <c r="MB90" s="15"/>
      <c r="MC90" s="15"/>
      <c r="MD90" s="15"/>
      <c r="ME90" s="15"/>
      <c r="MF90" s="15"/>
      <c r="MG90" s="15"/>
      <c r="MH90" s="15"/>
      <c r="MI90" s="15"/>
      <c r="MJ90" s="15"/>
      <c r="MK90" s="15"/>
      <c r="ML90" s="15"/>
      <c r="MM90" s="15"/>
      <c r="MN90" s="15"/>
      <c r="MO90" s="15"/>
      <c r="MP90" s="15"/>
      <c r="MQ90" s="15"/>
      <c r="MR90" s="15"/>
      <c r="MS90" s="15"/>
      <c r="MT90" s="15"/>
      <c r="MU90" s="15"/>
      <c r="MV90" s="15"/>
      <c r="MW90" s="15"/>
      <c r="MX90" s="15"/>
      <c r="MY90" s="15"/>
      <c r="MZ90" s="15"/>
      <c r="NA90" s="15"/>
      <c r="NB90" s="15"/>
      <c r="NC90" s="15"/>
      <c r="ND90" s="15"/>
      <c r="NE90" s="15"/>
      <c r="NF90" s="15"/>
      <c r="NG90" s="15"/>
      <c r="NH90" s="15"/>
      <c r="NI90" s="15">
        <f>COUNTIF(Tableau1[[#This Row],[01/01/2020]:[31/12/2020]],NI$3)</f>
        <v>0</v>
      </c>
      <c r="NJ90" s="15">
        <f>COUNTIF(Tableau1[[#This Row],[01/01/2020]:[31/12/2020]],NJ$3)</f>
        <v>0</v>
      </c>
      <c r="NK90" s="15">
        <f>COUNTIF(Tableau1[[#This Row],[01/01/2020]:[31/12/2020]],NK$3)</f>
        <v>0</v>
      </c>
      <c r="NL90" s="15">
        <f>COUNTIF(Tableau1[[#This Row],[01/01/2020]:[31/12/2020]],NL$3)</f>
        <v>0</v>
      </c>
      <c r="NM90" s="15">
        <f>COUNTIF(Tableau1[[#This Row],[01/01/2020]:[31/12/2020]],NM$3)</f>
        <v>0</v>
      </c>
      <c r="NN90" s="15">
        <f>COUNTIF(Tableau1[[#This Row],[01/01/2020]:[31/12/2020]],NN$3)</f>
        <v>0</v>
      </c>
      <c r="NO90" s="23">
        <f>COUNTIF(Tableau1[[#This Row],[01/01/2020]:[31/12/2020]],NO$3)</f>
        <v>0</v>
      </c>
    </row>
    <row r="91" spans="1:379" x14ac:dyDescent="0.25">
      <c r="A91" s="22" t="s">
        <v>475</v>
      </c>
      <c r="B91" s="15"/>
      <c r="C91" s="15"/>
      <c r="D91" s="15"/>
      <c r="E91" s="15" t="e">
        <f>VLOOKUP(Tableau1[[#This Row],[centre]],Feuil3!$A$2:$C$46,2,FALSE)</f>
        <v>#N/A</v>
      </c>
      <c r="F91" s="15" t="e">
        <f>VLOOKUP(Tableau1[[#This Row],[centre]],Feuil3!$A$2:$C$46,3,FALSE)</f>
        <v>#N/A</v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  <c r="IW91" s="15"/>
      <c r="IX91" s="15"/>
      <c r="IY91" s="15"/>
      <c r="IZ91" s="15"/>
      <c r="JA91" s="15"/>
      <c r="JB91" s="15"/>
      <c r="JC91" s="15"/>
      <c r="JD91" s="15"/>
      <c r="JE91" s="15"/>
      <c r="JF91" s="15"/>
      <c r="JG91" s="15"/>
      <c r="JH91" s="15"/>
      <c r="JI91" s="15"/>
      <c r="JJ91" s="15"/>
      <c r="JK91" s="15"/>
      <c r="JL91" s="15"/>
      <c r="JM91" s="15"/>
      <c r="JN91" s="15"/>
      <c r="JO91" s="15"/>
      <c r="JP91" s="15"/>
      <c r="JQ91" s="15"/>
      <c r="JR91" s="15"/>
      <c r="JS91" s="15"/>
      <c r="JT91" s="15"/>
      <c r="JU91" s="15"/>
      <c r="JV91" s="15"/>
      <c r="JW91" s="15"/>
      <c r="JX91" s="15"/>
      <c r="JY91" s="15"/>
      <c r="JZ91" s="15"/>
      <c r="KA91" s="15"/>
      <c r="KB91" s="15"/>
      <c r="KC91" s="15"/>
      <c r="KD91" s="15"/>
      <c r="KE91" s="15"/>
      <c r="KF91" s="15"/>
      <c r="KG91" s="15"/>
      <c r="KH91" s="15"/>
      <c r="KI91" s="15"/>
      <c r="KJ91" s="15"/>
      <c r="KK91" s="15"/>
      <c r="KL91" s="15"/>
      <c r="KM91" s="15"/>
      <c r="KN91" s="15"/>
      <c r="KO91" s="15"/>
      <c r="KP91" s="15"/>
      <c r="KQ91" s="15"/>
      <c r="KR91" s="15"/>
      <c r="KS91" s="15"/>
      <c r="KT91" s="15"/>
      <c r="KU91" s="15"/>
      <c r="KV91" s="15"/>
      <c r="KW91" s="15"/>
      <c r="KX91" s="15"/>
      <c r="KY91" s="15"/>
      <c r="KZ91" s="15"/>
      <c r="LA91" s="15"/>
      <c r="LB91" s="15"/>
      <c r="LC91" s="15"/>
      <c r="LD91" s="15"/>
      <c r="LE91" s="15"/>
      <c r="LF91" s="15"/>
      <c r="LG91" s="15"/>
      <c r="LH91" s="15"/>
      <c r="LI91" s="15"/>
      <c r="LJ91" s="15"/>
      <c r="LK91" s="15"/>
      <c r="LL91" s="15"/>
      <c r="LM91" s="15"/>
      <c r="LN91" s="15"/>
      <c r="LO91" s="15"/>
      <c r="LP91" s="15"/>
      <c r="LQ91" s="15"/>
      <c r="LR91" s="15"/>
      <c r="LS91" s="15"/>
      <c r="LT91" s="15"/>
      <c r="LU91" s="15"/>
      <c r="LV91" s="15"/>
      <c r="LW91" s="15"/>
      <c r="LX91" s="15"/>
      <c r="LY91" s="15"/>
      <c r="LZ91" s="15"/>
      <c r="MA91" s="15"/>
      <c r="MB91" s="15"/>
      <c r="MC91" s="15"/>
      <c r="MD91" s="15"/>
      <c r="ME91" s="15"/>
      <c r="MF91" s="15"/>
      <c r="MG91" s="15"/>
      <c r="MH91" s="15"/>
      <c r="MI91" s="15"/>
      <c r="MJ91" s="15"/>
      <c r="MK91" s="15"/>
      <c r="ML91" s="15"/>
      <c r="MM91" s="15"/>
      <c r="MN91" s="15"/>
      <c r="MO91" s="15"/>
      <c r="MP91" s="15"/>
      <c r="MQ91" s="15"/>
      <c r="MR91" s="15"/>
      <c r="MS91" s="15"/>
      <c r="MT91" s="15"/>
      <c r="MU91" s="15"/>
      <c r="MV91" s="15"/>
      <c r="MW91" s="15"/>
      <c r="MX91" s="15"/>
      <c r="MY91" s="15"/>
      <c r="MZ91" s="15"/>
      <c r="NA91" s="15"/>
      <c r="NB91" s="15"/>
      <c r="NC91" s="15"/>
      <c r="ND91" s="15"/>
      <c r="NE91" s="15"/>
      <c r="NF91" s="15"/>
      <c r="NG91" s="15"/>
      <c r="NH91" s="15"/>
      <c r="NI91" s="15">
        <f>COUNTIF(Tableau1[[#This Row],[01/01/2020]:[31/12/2020]],NI$3)</f>
        <v>0</v>
      </c>
      <c r="NJ91" s="15">
        <f>COUNTIF(Tableau1[[#This Row],[01/01/2020]:[31/12/2020]],NJ$3)</f>
        <v>0</v>
      </c>
      <c r="NK91" s="15">
        <f>COUNTIF(Tableau1[[#This Row],[01/01/2020]:[31/12/2020]],NK$3)</f>
        <v>0</v>
      </c>
      <c r="NL91" s="15">
        <f>COUNTIF(Tableau1[[#This Row],[01/01/2020]:[31/12/2020]],NL$3)</f>
        <v>0</v>
      </c>
      <c r="NM91" s="15">
        <f>COUNTIF(Tableau1[[#This Row],[01/01/2020]:[31/12/2020]],NM$3)</f>
        <v>0</v>
      </c>
      <c r="NN91" s="15">
        <f>COUNTIF(Tableau1[[#This Row],[01/01/2020]:[31/12/2020]],NN$3)</f>
        <v>0</v>
      </c>
      <c r="NO91" s="23">
        <f>COUNTIF(Tableau1[[#This Row],[01/01/2020]:[31/12/2020]],NO$3)</f>
        <v>0</v>
      </c>
    </row>
    <row r="92" spans="1:379" x14ac:dyDescent="0.25">
      <c r="A92" s="22" t="s">
        <v>476</v>
      </c>
      <c r="B92" s="15"/>
      <c r="C92" s="15"/>
      <c r="D92" s="15"/>
      <c r="E92" s="15" t="e">
        <f>VLOOKUP(Tableau1[[#This Row],[centre]],Feuil3!$A$2:$C$46,2,FALSE)</f>
        <v>#N/A</v>
      </c>
      <c r="F92" s="15" t="e">
        <f>VLOOKUP(Tableau1[[#This Row],[centre]],Feuil3!$A$2:$C$46,3,FALSE)</f>
        <v>#N/A</v>
      </c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  <c r="HY92" s="15"/>
      <c r="HZ92" s="15"/>
      <c r="IA92" s="15"/>
      <c r="IB92" s="15"/>
      <c r="IC92" s="15"/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  <c r="IW92" s="15"/>
      <c r="IX92" s="15"/>
      <c r="IY92" s="15"/>
      <c r="IZ92" s="15"/>
      <c r="JA92" s="15"/>
      <c r="JB92" s="15"/>
      <c r="JC92" s="15"/>
      <c r="JD92" s="15"/>
      <c r="JE92" s="15"/>
      <c r="JF92" s="15"/>
      <c r="JG92" s="15"/>
      <c r="JH92" s="15"/>
      <c r="JI92" s="15"/>
      <c r="JJ92" s="15"/>
      <c r="JK92" s="15"/>
      <c r="JL92" s="15"/>
      <c r="JM92" s="15"/>
      <c r="JN92" s="15"/>
      <c r="JO92" s="15"/>
      <c r="JP92" s="15"/>
      <c r="JQ92" s="15"/>
      <c r="JR92" s="15"/>
      <c r="JS92" s="15"/>
      <c r="JT92" s="15"/>
      <c r="JU92" s="15"/>
      <c r="JV92" s="15"/>
      <c r="JW92" s="15"/>
      <c r="JX92" s="15"/>
      <c r="JY92" s="15"/>
      <c r="JZ92" s="15"/>
      <c r="KA92" s="15"/>
      <c r="KB92" s="15"/>
      <c r="KC92" s="15"/>
      <c r="KD92" s="15"/>
      <c r="KE92" s="15"/>
      <c r="KF92" s="15"/>
      <c r="KG92" s="15"/>
      <c r="KH92" s="15"/>
      <c r="KI92" s="15"/>
      <c r="KJ92" s="15"/>
      <c r="KK92" s="15"/>
      <c r="KL92" s="15"/>
      <c r="KM92" s="15"/>
      <c r="KN92" s="15"/>
      <c r="KO92" s="15"/>
      <c r="KP92" s="15"/>
      <c r="KQ92" s="15"/>
      <c r="KR92" s="15"/>
      <c r="KS92" s="15"/>
      <c r="KT92" s="15"/>
      <c r="KU92" s="15"/>
      <c r="KV92" s="15"/>
      <c r="KW92" s="15"/>
      <c r="KX92" s="15"/>
      <c r="KY92" s="15"/>
      <c r="KZ92" s="15"/>
      <c r="LA92" s="15"/>
      <c r="LB92" s="15"/>
      <c r="LC92" s="15"/>
      <c r="LD92" s="15"/>
      <c r="LE92" s="15"/>
      <c r="LF92" s="15"/>
      <c r="LG92" s="15"/>
      <c r="LH92" s="15"/>
      <c r="LI92" s="15"/>
      <c r="LJ92" s="15"/>
      <c r="LK92" s="15"/>
      <c r="LL92" s="15"/>
      <c r="LM92" s="15"/>
      <c r="LN92" s="15"/>
      <c r="LO92" s="15"/>
      <c r="LP92" s="15"/>
      <c r="LQ92" s="15"/>
      <c r="LR92" s="15"/>
      <c r="LS92" s="15"/>
      <c r="LT92" s="15"/>
      <c r="LU92" s="15"/>
      <c r="LV92" s="15"/>
      <c r="LW92" s="15"/>
      <c r="LX92" s="15"/>
      <c r="LY92" s="15"/>
      <c r="LZ92" s="15"/>
      <c r="MA92" s="15"/>
      <c r="MB92" s="15"/>
      <c r="MC92" s="15"/>
      <c r="MD92" s="15"/>
      <c r="ME92" s="15"/>
      <c r="MF92" s="15"/>
      <c r="MG92" s="15"/>
      <c r="MH92" s="15"/>
      <c r="MI92" s="15"/>
      <c r="MJ92" s="15"/>
      <c r="MK92" s="15"/>
      <c r="ML92" s="15"/>
      <c r="MM92" s="15"/>
      <c r="MN92" s="15"/>
      <c r="MO92" s="15"/>
      <c r="MP92" s="15"/>
      <c r="MQ92" s="15"/>
      <c r="MR92" s="15"/>
      <c r="MS92" s="15"/>
      <c r="MT92" s="15"/>
      <c r="MU92" s="15"/>
      <c r="MV92" s="15"/>
      <c r="MW92" s="15"/>
      <c r="MX92" s="15"/>
      <c r="MY92" s="15"/>
      <c r="MZ92" s="15"/>
      <c r="NA92" s="15"/>
      <c r="NB92" s="15"/>
      <c r="NC92" s="15"/>
      <c r="ND92" s="15"/>
      <c r="NE92" s="15"/>
      <c r="NF92" s="15"/>
      <c r="NG92" s="15"/>
      <c r="NH92" s="15"/>
      <c r="NI92" s="15">
        <f>COUNTIF(Tableau1[[#This Row],[01/01/2020]:[31/12/2020]],NI$3)</f>
        <v>0</v>
      </c>
      <c r="NJ92" s="15">
        <f>COUNTIF(Tableau1[[#This Row],[01/01/2020]:[31/12/2020]],NJ$3)</f>
        <v>0</v>
      </c>
      <c r="NK92" s="15">
        <f>COUNTIF(Tableau1[[#This Row],[01/01/2020]:[31/12/2020]],NK$3)</f>
        <v>0</v>
      </c>
      <c r="NL92" s="15">
        <f>COUNTIF(Tableau1[[#This Row],[01/01/2020]:[31/12/2020]],NL$3)</f>
        <v>0</v>
      </c>
      <c r="NM92" s="15">
        <f>COUNTIF(Tableau1[[#This Row],[01/01/2020]:[31/12/2020]],NM$3)</f>
        <v>0</v>
      </c>
      <c r="NN92" s="15">
        <f>COUNTIF(Tableau1[[#This Row],[01/01/2020]:[31/12/2020]],NN$3)</f>
        <v>0</v>
      </c>
      <c r="NO92" s="23">
        <f>COUNTIF(Tableau1[[#This Row],[01/01/2020]:[31/12/2020]],NO$3)</f>
        <v>0</v>
      </c>
    </row>
    <row r="93" spans="1:379" x14ac:dyDescent="0.25">
      <c r="A93" s="22" t="s">
        <v>473</v>
      </c>
      <c r="B93" s="15"/>
      <c r="C93" s="15"/>
      <c r="D93" s="15"/>
      <c r="E93" s="15" t="e">
        <f>VLOOKUP(Tableau1[[#This Row],[centre]],Feuil3!$A$2:$C$46,2,FALSE)</f>
        <v>#N/A</v>
      </c>
      <c r="F93" s="15" t="e">
        <f>VLOOKUP(Tableau1[[#This Row],[centre]],Feuil3!$A$2:$C$46,3,FALSE)</f>
        <v>#N/A</v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  <c r="HY93" s="15"/>
      <c r="HZ93" s="15"/>
      <c r="IA93" s="15"/>
      <c r="IB93" s="15"/>
      <c r="IC93" s="15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  <c r="IP93" s="15"/>
      <c r="IQ93" s="15"/>
      <c r="IR93" s="15"/>
      <c r="IS93" s="15"/>
      <c r="IT93" s="15"/>
      <c r="IU93" s="15"/>
      <c r="IV93" s="15"/>
      <c r="IW93" s="15"/>
      <c r="IX93" s="15"/>
      <c r="IY93" s="15"/>
      <c r="IZ93" s="15"/>
      <c r="JA93" s="15"/>
      <c r="JB93" s="15"/>
      <c r="JC93" s="15"/>
      <c r="JD93" s="15"/>
      <c r="JE93" s="15"/>
      <c r="JF93" s="15"/>
      <c r="JG93" s="15"/>
      <c r="JH93" s="15"/>
      <c r="JI93" s="15"/>
      <c r="JJ93" s="15"/>
      <c r="JK93" s="15"/>
      <c r="JL93" s="15"/>
      <c r="JM93" s="15"/>
      <c r="JN93" s="15"/>
      <c r="JO93" s="15"/>
      <c r="JP93" s="15"/>
      <c r="JQ93" s="15"/>
      <c r="JR93" s="15"/>
      <c r="JS93" s="15"/>
      <c r="JT93" s="15"/>
      <c r="JU93" s="15"/>
      <c r="JV93" s="15"/>
      <c r="JW93" s="15"/>
      <c r="JX93" s="15"/>
      <c r="JY93" s="15"/>
      <c r="JZ93" s="15"/>
      <c r="KA93" s="15"/>
      <c r="KB93" s="15"/>
      <c r="KC93" s="15"/>
      <c r="KD93" s="15"/>
      <c r="KE93" s="15"/>
      <c r="KF93" s="15"/>
      <c r="KG93" s="15"/>
      <c r="KH93" s="15"/>
      <c r="KI93" s="15"/>
      <c r="KJ93" s="15"/>
      <c r="KK93" s="15"/>
      <c r="KL93" s="15"/>
      <c r="KM93" s="15"/>
      <c r="KN93" s="15"/>
      <c r="KO93" s="15"/>
      <c r="KP93" s="15"/>
      <c r="KQ93" s="15"/>
      <c r="KR93" s="15"/>
      <c r="KS93" s="15"/>
      <c r="KT93" s="15"/>
      <c r="KU93" s="15"/>
      <c r="KV93" s="15"/>
      <c r="KW93" s="15"/>
      <c r="KX93" s="15"/>
      <c r="KY93" s="15"/>
      <c r="KZ93" s="15"/>
      <c r="LA93" s="15"/>
      <c r="LB93" s="15"/>
      <c r="LC93" s="15"/>
      <c r="LD93" s="15"/>
      <c r="LE93" s="15"/>
      <c r="LF93" s="15"/>
      <c r="LG93" s="15"/>
      <c r="LH93" s="15"/>
      <c r="LI93" s="15"/>
      <c r="LJ93" s="15"/>
      <c r="LK93" s="15"/>
      <c r="LL93" s="15"/>
      <c r="LM93" s="15"/>
      <c r="LN93" s="15"/>
      <c r="LO93" s="15"/>
      <c r="LP93" s="15"/>
      <c r="LQ93" s="15"/>
      <c r="LR93" s="15"/>
      <c r="LS93" s="15"/>
      <c r="LT93" s="15"/>
      <c r="LU93" s="15"/>
      <c r="LV93" s="15"/>
      <c r="LW93" s="15"/>
      <c r="LX93" s="15"/>
      <c r="LY93" s="15"/>
      <c r="LZ93" s="15"/>
      <c r="MA93" s="15"/>
      <c r="MB93" s="15"/>
      <c r="MC93" s="15"/>
      <c r="MD93" s="15"/>
      <c r="ME93" s="15"/>
      <c r="MF93" s="15"/>
      <c r="MG93" s="15"/>
      <c r="MH93" s="15"/>
      <c r="MI93" s="15"/>
      <c r="MJ93" s="15"/>
      <c r="MK93" s="15"/>
      <c r="ML93" s="15"/>
      <c r="MM93" s="15"/>
      <c r="MN93" s="15"/>
      <c r="MO93" s="15"/>
      <c r="MP93" s="15"/>
      <c r="MQ93" s="15"/>
      <c r="MR93" s="15"/>
      <c r="MS93" s="15"/>
      <c r="MT93" s="15"/>
      <c r="MU93" s="15"/>
      <c r="MV93" s="15"/>
      <c r="MW93" s="15"/>
      <c r="MX93" s="15"/>
      <c r="MY93" s="15"/>
      <c r="MZ93" s="15"/>
      <c r="NA93" s="15"/>
      <c r="NB93" s="15"/>
      <c r="NC93" s="15"/>
      <c r="ND93" s="15"/>
      <c r="NE93" s="15"/>
      <c r="NF93" s="15"/>
      <c r="NG93" s="15"/>
      <c r="NH93" s="15"/>
      <c r="NI93" s="15">
        <f>COUNTIF(Tableau1[[#This Row],[01/01/2020]:[31/12/2020]],NI$3)</f>
        <v>0</v>
      </c>
      <c r="NJ93" s="15">
        <f>COUNTIF(Tableau1[[#This Row],[01/01/2020]:[31/12/2020]],NJ$3)</f>
        <v>0</v>
      </c>
      <c r="NK93" s="15">
        <f>COUNTIF(Tableau1[[#This Row],[01/01/2020]:[31/12/2020]],NK$3)</f>
        <v>0</v>
      </c>
      <c r="NL93" s="15">
        <f>COUNTIF(Tableau1[[#This Row],[01/01/2020]:[31/12/2020]],NL$3)</f>
        <v>0</v>
      </c>
      <c r="NM93" s="15">
        <f>COUNTIF(Tableau1[[#This Row],[01/01/2020]:[31/12/2020]],NM$3)</f>
        <v>0</v>
      </c>
      <c r="NN93" s="15">
        <f>COUNTIF(Tableau1[[#This Row],[01/01/2020]:[31/12/2020]],NN$3)</f>
        <v>0</v>
      </c>
      <c r="NO93" s="23">
        <f>COUNTIF(Tableau1[[#This Row],[01/01/2020]:[31/12/2020]],NO$3)</f>
        <v>0</v>
      </c>
    </row>
    <row r="94" spans="1:379" x14ac:dyDescent="0.25">
      <c r="A94" s="22" t="s">
        <v>474</v>
      </c>
      <c r="B94" s="15"/>
      <c r="C94" s="15"/>
      <c r="D94" s="15"/>
      <c r="E94" s="15" t="e">
        <f>VLOOKUP(Tableau1[[#This Row],[centre]],Feuil3!$A$2:$C$46,2,FALSE)</f>
        <v>#N/A</v>
      </c>
      <c r="F94" s="15" t="e">
        <f>VLOOKUP(Tableau1[[#This Row],[centre]],Feuil3!$A$2:$C$46,3,FALSE)</f>
        <v>#N/A</v>
      </c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  <c r="HY94" s="15"/>
      <c r="HZ94" s="15"/>
      <c r="IA94" s="15"/>
      <c r="IB94" s="15"/>
      <c r="IC94" s="15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  <c r="IP94" s="15"/>
      <c r="IQ94" s="15"/>
      <c r="IR94" s="15"/>
      <c r="IS94" s="15"/>
      <c r="IT94" s="15"/>
      <c r="IU94" s="15"/>
      <c r="IV94" s="15"/>
      <c r="IW94" s="15"/>
      <c r="IX94" s="15"/>
      <c r="IY94" s="15"/>
      <c r="IZ94" s="15"/>
      <c r="JA94" s="15"/>
      <c r="JB94" s="15"/>
      <c r="JC94" s="15"/>
      <c r="JD94" s="15"/>
      <c r="JE94" s="15"/>
      <c r="JF94" s="15"/>
      <c r="JG94" s="15"/>
      <c r="JH94" s="15"/>
      <c r="JI94" s="15"/>
      <c r="JJ94" s="15"/>
      <c r="JK94" s="15"/>
      <c r="JL94" s="15"/>
      <c r="JM94" s="15"/>
      <c r="JN94" s="15"/>
      <c r="JO94" s="15"/>
      <c r="JP94" s="15"/>
      <c r="JQ94" s="15"/>
      <c r="JR94" s="15"/>
      <c r="JS94" s="15"/>
      <c r="JT94" s="15"/>
      <c r="JU94" s="15"/>
      <c r="JV94" s="15"/>
      <c r="JW94" s="15"/>
      <c r="JX94" s="15"/>
      <c r="JY94" s="15"/>
      <c r="JZ94" s="15"/>
      <c r="KA94" s="15"/>
      <c r="KB94" s="15"/>
      <c r="KC94" s="15"/>
      <c r="KD94" s="15"/>
      <c r="KE94" s="15"/>
      <c r="KF94" s="15"/>
      <c r="KG94" s="15"/>
      <c r="KH94" s="15"/>
      <c r="KI94" s="15"/>
      <c r="KJ94" s="15"/>
      <c r="KK94" s="15"/>
      <c r="KL94" s="15"/>
      <c r="KM94" s="15"/>
      <c r="KN94" s="15"/>
      <c r="KO94" s="15"/>
      <c r="KP94" s="15"/>
      <c r="KQ94" s="15"/>
      <c r="KR94" s="15"/>
      <c r="KS94" s="15"/>
      <c r="KT94" s="15"/>
      <c r="KU94" s="15"/>
      <c r="KV94" s="15"/>
      <c r="KW94" s="15"/>
      <c r="KX94" s="15"/>
      <c r="KY94" s="15"/>
      <c r="KZ94" s="15"/>
      <c r="LA94" s="15"/>
      <c r="LB94" s="15"/>
      <c r="LC94" s="15"/>
      <c r="LD94" s="15"/>
      <c r="LE94" s="15"/>
      <c r="LF94" s="15"/>
      <c r="LG94" s="15"/>
      <c r="LH94" s="15"/>
      <c r="LI94" s="15"/>
      <c r="LJ94" s="15"/>
      <c r="LK94" s="15"/>
      <c r="LL94" s="15"/>
      <c r="LM94" s="15"/>
      <c r="LN94" s="15"/>
      <c r="LO94" s="15"/>
      <c r="LP94" s="15"/>
      <c r="LQ94" s="15"/>
      <c r="LR94" s="15"/>
      <c r="LS94" s="15"/>
      <c r="LT94" s="15"/>
      <c r="LU94" s="15"/>
      <c r="LV94" s="15"/>
      <c r="LW94" s="15"/>
      <c r="LX94" s="15"/>
      <c r="LY94" s="15"/>
      <c r="LZ94" s="15"/>
      <c r="MA94" s="15"/>
      <c r="MB94" s="15"/>
      <c r="MC94" s="15"/>
      <c r="MD94" s="15"/>
      <c r="ME94" s="15"/>
      <c r="MF94" s="15"/>
      <c r="MG94" s="15"/>
      <c r="MH94" s="15"/>
      <c r="MI94" s="15"/>
      <c r="MJ94" s="15"/>
      <c r="MK94" s="15"/>
      <c r="ML94" s="15"/>
      <c r="MM94" s="15"/>
      <c r="MN94" s="15"/>
      <c r="MO94" s="15"/>
      <c r="MP94" s="15"/>
      <c r="MQ94" s="15"/>
      <c r="MR94" s="15"/>
      <c r="MS94" s="15"/>
      <c r="MT94" s="15"/>
      <c r="MU94" s="15"/>
      <c r="MV94" s="15"/>
      <c r="MW94" s="15"/>
      <c r="MX94" s="15"/>
      <c r="MY94" s="15"/>
      <c r="MZ94" s="15"/>
      <c r="NA94" s="15"/>
      <c r="NB94" s="15"/>
      <c r="NC94" s="15"/>
      <c r="ND94" s="15"/>
      <c r="NE94" s="15"/>
      <c r="NF94" s="15"/>
      <c r="NG94" s="15"/>
      <c r="NH94" s="15"/>
      <c r="NI94" s="15">
        <f>COUNTIF(Tableau1[[#This Row],[01/01/2020]:[31/12/2020]],NI$3)</f>
        <v>0</v>
      </c>
      <c r="NJ94" s="15">
        <f>COUNTIF(Tableau1[[#This Row],[01/01/2020]:[31/12/2020]],NJ$3)</f>
        <v>0</v>
      </c>
      <c r="NK94" s="15">
        <f>COUNTIF(Tableau1[[#This Row],[01/01/2020]:[31/12/2020]],NK$3)</f>
        <v>0</v>
      </c>
      <c r="NL94" s="15">
        <f>COUNTIF(Tableau1[[#This Row],[01/01/2020]:[31/12/2020]],NL$3)</f>
        <v>0</v>
      </c>
      <c r="NM94" s="15">
        <f>COUNTIF(Tableau1[[#This Row],[01/01/2020]:[31/12/2020]],NM$3)</f>
        <v>0</v>
      </c>
      <c r="NN94" s="15">
        <f>COUNTIF(Tableau1[[#This Row],[01/01/2020]:[31/12/2020]],NN$3)</f>
        <v>0</v>
      </c>
      <c r="NO94" s="23">
        <f>COUNTIF(Tableau1[[#This Row],[01/01/2020]:[31/12/2020]],NO$3)</f>
        <v>0</v>
      </c>
    </row>
    <row r="95" spans="1:379" x14ac:dyDescent="0.25">
      <c r="A95" s="22" t="s">
        <v>475</v>
      </c>
      <c r="B95" s="15"/>
      <c r="C95" s="15"/>
      <c r="D95" s="15"/>
      <c r="E95" s="15" t="e">
        <f>VLOOKUP(Tableau1[[#This Row],[centre]],Feuil3!$A$2:$C$46,2,FALSE)</f>
        <v>#N/A</v>
      </c>
      <c r="F95" s="15" t="e">
        <f>VLOOKUP(Tableau1[[#This Row],[centre]],Feuil3!$A$2:$C$46,3,FALSE)</f>
        <v>#N/A</v>
      </c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  <c r="HY95" s="15"/>
      <c r="HZ95" s="15"/>
      <c r="IA95" s="15"/>
      <c r="IB95" s="15"/>
      <c r="IC95" s="15"/>
      <c r="ID95" s="15"/>
      <c r="IE95" s="15"/>
      <c r="IF95" s="15"/>
      <c r="IG95" s="15"/>
      <c r="IH95" s="15"/>
      <c r="II95" s="15"/>
      <c r="IJ95" s="15"/>
      <c r="IK95" s="15"/>
      <c r="IL95" s="15"/>
      <c r="IM95" s="15"/>
      <c r="IN95" s="15"/>
      <c r="IO95" s="15"/>
      <c r="IP95" s="15"/>
      <c r="IQ95" s="15"/>
      <c r="IR95" s="15"/>
      <c r="IS95" s="15"/>
      <c r="IT95" s="15"/>
      <c r="IU95" s="15"/>
      <c r="IV95" s="15"/>
      <c r="IW95" s="15"/>
      <c r="IX95" s="15"/>
      <c r="IY95" s="15"/>
      <c r="IZ95" s="15"/>
      <c r="JA95" s="15"/>
      <c r="JB95" s="15"/>
      <c r="JC95" s="15"/>
      <c r="JD95" s="15"/>
      <c r="JE95" s="15"/>
      <c r="JF95" s="15"/>
      <c r="JG95" s="15"/>
      <c r="JH95" s="15"/>
      <c r="JI95" s="15"/>
      <c r="JJ95" s="15"/>
      <c r="JK95" s="15"/>
      <c r="JL95" s="15"/>
      <c r="JM95" s="15"/>
      <c r="JN95" s="15"/>
      <c r="JO95" s="15"/>
      <c r="JP95" s="15"/>
      <c r="JQ95" s="15"/>
      <c r="JR95" s="15"/>
      <c r="JS95" s="15"/>
      <c r="JT95" s="15"/>
      <c r="JU95" s="15"/>
      <c r="JV95" s="15"/>
      <c r="JW95" s="15"/>
      <c r="JX95" s="15"/>
      <c r="JY95" s="15"/>
      <c r="JZ95" s="15"/>
      <c r="KA95" s="15"/>
      <c r="KB95" s="15"/>
      <c r="KC95" s="15"/>
      <c r="KD95" s="15"/>
      <c r="KE95" s="15"/>
      <c r="KF95" s="15"/>
      <c r="KG95" s="15"/>
      <c r="KH95" s="15"/>
      <c r="KI95" s="15"/>
      <c r="KJ95" s="15"/>
      <c r="KK95" s="15"/>
      <c r="KL95" s="15"/>
      <c r="KM95" s="15"/>
      <c r="KN95" s="15"/>
      <c r="KO95" s="15"/>
      <c r="KP95" s="15"/>
      <c r="KQ95" s="15"/>
      <c r="KR95" s="15"/>
      <c r="KS95" s="15"/>
      <c r="KT95" s="15"/>
      <c r="KU95" s="15"/>
      <c r="KV95" s="15"/>
      <c r="KW95" s="15"/>
      <c r="KX95" s="15"/>
      <c r="KY95" s="15"/>
      <c r="KZ95" s="15"/>
      <c r="LA95" s="15"/>
      <c r="LB95" s="15"/>
      <c r="LC95" s="15"/>
      <c r="LD95" s="15"/>
      <c r="LE95" s="15"/>
      <c r="LF95" s="15"/>
      <c r="LG95" s="15"/>
      <c r="LH95" s="15"/>
      <c r="LI95" s="15"/>
      <c r="LJ95" s="15"/>
      <c r="LK95" s="15"/>
      <c r="LL95" s="15"/>
      <c r="LM95" s="15"/>
      <c r="LN95" s="15"/>
      <c r="LO95" s="15"/>
      <c r="LP95" s="15"/>
      <c r="LQ95" s="15"/>
      <c r="LR95" s="15"/>
      <c r="LS95" s="15"/>
      <c r="LT95" s="15"/>
      <c r="LU95" s="15"/>
      <c r="LV95" s="15"/>
      <c r="LW95" s="15"/>
      <c r="LX95" s="15"/>
      <c r="LY95" s="15"/>
      <c r="LZ95" s="15"/>
      <c r="MA95" s="15"/>
      <c r="MB95" s="15"/>
      <c r="MC95" s="15"/>
      <c r="MD95" s="15"/>
      <c r="ME95" s="15"/>
      <c r="MF95" s="15"/>
      <c r="MG95" s="15"/>
      <c r="MH95" s="15"/>
      <c r="MI95" s="15"/>
      <c r="MJ95" s="15"/>
      <c r="MK95" s="15"/>
      <c r="ML95" s="15"/>
      <c r="MM95" s="15"/>
      <c r="MN95" s="15"/>
      <c r="MO95" s="15"/>
      <c r="MP95" s="15"/>
      <c r="MQ95" s="15"/>
      <c r="MR95" s="15"/>
      <c r="MS95" s="15"/>
      <c r="MT95" s="15"/>
      <c r="MU95" s="15"/>
      <c r="MV95" s="15"/>
      <c r="MW95" s="15"/>
      <c r="MX95" s="15"/>
      <c r="MY95" s="15"/>
      <c r="MZ95" s="15"/>
      <c r="NA95" s="15"/>
      <c r="NB95" s="15"/>
      <c r="NC95" s="15"/>
      <c r="ND95" s="15"/>
      <c r="NE95" s="15"/>
      <c r="NF95" s="15"/>
      <c r="NG95" s="15"/>
      <c r="NH95" s="15"/>
      <c r="NI95" s="15">
        <f>COUNTIF(Tableau1[[#This Row],[01/01/2020]:[31/12/2020]],NI$3)</f>
        <v>0</v>
      </c>
      <c r="NJ95" s="15">
        <f>COUNTIF(Tableau1[[#This Row],[01/01/2020]:[31/12/2020]],NJ$3)</f>
        <v>0</v>
      </c>
      <c r="NK95" s="15">
        <f>COUNTIF(Tableau1[[#This Row],[01/01/2020]:[31/12/2020]],NK$3)</f>
        <v>0</v>
      </c>
      <c r="NL95" s="15">
        <f>COUNTIF(Tableau1[[#This Row],[01/01/2020]:[31/12/2020]],NL$3)</f>
        <v>0</v>
      </c>
      <c r="NM95" s="15">
        <f>COUNTIF(Tableau1[[#This Row],[01/01/2020]:[31/12/2020]],NM$3)</f>
        <v>0</v>
      </c>
      <c r="NN95" s="15">
        <f>COUNTIF(Tableau1[[#This Row],[01/01/2020]:[31/12/2020]],NN$3)</f>
        <v>0</v>
      </c>
      <c r="NO95" s="23">
        <f>COUNTIF(Tableau1[[#This Row],[01/01/2020]:[31/12/2020]],NO$3)</f>
        <v>0</v>
      </c>
    </row>
    <row r="96" spans="1:379" x14ac:dyDescent="0.25">
      <c r="A96" s="22" t="s">
        <v>476</v>
      </c>
      <c r="B96" s="15"/>
      <c r="C96" s="15"/>
      <c r="D96" s="15"/>
      <c r="E96" s="15" t="e">
        <f>VLOOKUP(Tableau1[[#This Row],[centre]],Feuil3!$A$2:$C$46,2,FALSE)</f>
        <v>#N/A</v>
      </c>
      <c r="F96" s="15" t="e">
        <f>VLOOKUP(Tableau1[[#This Row],[centre]],Feuil3!$A$2:$C$46,3,FALSE)</f>
        <v>#N/A</v>
      </c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  <c r="HY96" s="15"/>
      <c r="HZ96" s="15"/>
      <c r="IA96" s="15"/>
      <c r="IB96" s="15"/>
      <c r="IC96" s="15"/>
      <c r="ID96" s="15"/>
      <c r="IE96" s="15"/>
      <c r="IF96" s="15"/>
      <c r="IG96" s="15"/>
      <c r="IH96" s="15"/>
      <c r="II96" s="15"/>
      <c r="IJ96" s="15"/>
      <c r="IK96" s="15"/>
      <c r="IL96" s="15"/>
      <c r="IM96" s="15"/>
      <c r="IN96" s="15"/>
      <c r="IO96" s="15"/>
      <c r="IP96" s="15"/>
      <c r="IQ96" s="15"/>
      <c r="IR96" s="15"/>
      <c r="IS96" s="15"/>
      <c r="IT96" s="15"/>
      <c r="IU96" s="15"/>
      <c r="IV96" s="15"/>
      <c r="IW96" s="15"/>
      <c r="IX96" s="15"/>
      <c r="IY96" s="15"/>
      <c r="IZ96" s="15"/>
      <c r="JA96" s="15"/>
      <c r="JB96" s="15"/>
      <c r="JC96" s="15"/>
      <c r="JD96" s="15"/>
      <c r="JE96" s="15"/>
      <c r="JF96" s="15"/>
      <c r="JG96" s="15"/>
      <c r="JH96" s="15"/>
      <c r="JI96" s="15"/>
      <c r="JJ96" s="15"/>
      <c r="JK96" s="15"/>
      <c r="JL96" s="15"/>
      <c r="JM96" s="15"/>
      <c r="JN96" s="15"/>
      <c r="JO96" s="15"/>
      <c r="JP96" s="15"/>
      <c r="JQ96" s="15"/>
      <c r="JR96" s="15"/>
      <c r="JS96" s="15"/>
      <c r="JT96" s="15"/>
      <c r="JU96" s="15"/>
      <c r="JV96" s="15"/>
      <c r="JW96" s="15"/>
      <c r="JX96" s="15"/>
      <c r="JY96" s="15"/>
      <c r="JZ96" s="15"/>
      <c r="KA96" s="15"/>
      <c r="KB96" s="15"/>
      <c r="KC96" s="15"/>
      <c r="KD96" s="15"/>
      <c r="KE96" s="15"/>
      <c r="KF96" s="15"/>
      <c r="KG96" s="15"/>
      <c r="KH96" s="15"/>
      <c r="KI96" s="15"/>
      <c r="KJ96" s="15"/>
      <c r="KK96" s="15"/>
      <c r="KL96" s="15"/>
      <c r="KM96" s="15"/>
      <c r="KN96" s="15"/>
      <c r="KO96" s="15"/>
      <c r="KP96" s="15"/>
      <c r="KQ96" s="15"/>
      <c r="KR96" s="15"/>
      <c r="KS96" s="15"/>
      <c r="KT96" s="15"/>
      <c r="KU96" s="15"/>
      <c r="KV96" s="15"/>
      <c r="KW96" s="15"/>
      <c r="KX96" s="15"/>
      <c r="KY96" s="15"/>
      <c r="KZ96" s="15"/>
      <c r="LA96" s="15"/>
      <c r="LB96" s="15"/>
      <c r="LC96" s="15"/>
      <c r="LD96" s="15"/>
      <c r="LE96" s="15"/>
      <c r="LF96" s="15"/>
      <c r="LG96" s="15"/>
      <c r="LH96" s="15"/>
      <c r="LI96" s="15"/>
      <c r="LJ96" s="15"/>
      <c r="LK96" s="15"/>
      <c r="LL96" s="15"/>
      <c r="LM96" s="15"/>
      <c r="LN96" s="15"/>
      <c r="LO96" s="15"/>
      <c r="LP96" s="15"/>
      <c r="LQ96" s="15"/>
      <c r="LR96" s="15"/>
      <c r="LS96" s="15"/>
      <c r="LT96" s="15"/>
      <c r="LU96" s="15"/>
      <c r="LV96" s="15"/>
      <c r="LW96" s="15"/>
      <c r="LX96" s="15"/>
      <c r="LY96" s="15"/>
      <c r="LZ96" s="15"/>
      <c r="MA96" s="15"/>
      <c r="MB96" s="15"/>
      <c r="MC96" s="15"/>
      <c r="MD96" s="15"/>
      <c r="ME96" s="15"/>
      <c r="MF96" s="15"/>
      <c r="MG96" s="15"/>
      <c r="MH96" s="15"/>
      <c r="MI96" s="15"/>
      <c r="MJ96" s="15"/>
      <c r="MK96" s="15"/>
      <c r="ML96" s="15"/>
      <c r="MM96" s="15"/>
      <c r="MN96" s="15"/>
      <c r="MO96" s="15"/>
      <c r="MP96" s="15"/>
      <c r="MQ96" s="15"/>
      <c r="MR96" s="15"/>
      <c r="MS96" s="15"/>
      <c r="MT96" s="15"/>
      <c r="MU96" s="15"/>
      <c r="MV96" s="15"/>
      <c r="MW96" s="15"/>
      <c r="MX96" s="15"/>
      <c r="MY96" s="15"/>
      <c r="MZ96" s="15"/>
      <c r="NA96" s="15"/>
      <c r="NB96" s="15"/>
      <c r="NC96" s="15"/>
      <c r="ND96" s="15"/>
      <c r="NE96" s="15"/>
      <c r="NF96" s="15"/>
      <c r="NG96" s="15"/>
      <c r="NH96" s="15"/>
      <c r="NI96" s="15">
        <f>COUNTIF(Tableau1[[#This Row],[01/01/2020]:[31/12/2020]],NI$3)</f>
        <v>0</v>
      </c>
      <c r="NJ96" s="15">
        <f>COUNTIF(Tableau1[[#This Row],[01/01/2020]:[31/12/2020]],NJ$3)</f>
        <v>0</v>
      </c>
      <c r="NK96" s="15">
        <f>COUNTIF(Tableau1[[#This Row],[01/01/2020]:[31/12/2020]],NK$3)</f>
        <v>0</v>
      </c>
      <c r="NL96" s="15">
        <f>COUNTIF(Tableau1[[#This Row],[01/01/2020]:[31/12/2020]],NL$3)</f>
        <v>0</v>
      </c>
      <c r="NM96" s="15">
        <f>COUNTIF(Tableau1[[#This Row],[01/01/2020]:[31/12/2020]],NM$3)</f>
        <v>0</v>
      </c>
      <c r="NN96" s="15">
        <f>COUNTIF(Tableau1[[#This Row],[01/01/2020]:[31/12/2020]],NN$3)</f>
        <v>0</v>
      </c>
      <c r="NO96" s="23">
        <f>COUNTIF(Tableau1[[#This Row],[01/01/2020]:[31/12/2020]],NO$3)</f>
        <v>0</v>
      </c>
    </row>
    <row r="97" spans="1:379" x14ac:dyDescent="0.25">
      <c r="A97" s="22" t="s">
        <v>473</v>
      </c>
      <c r="B97" s="15"/>
      <c r="C97" s="15"/>
      <c r="D97" s="15"/>
      <c r="E97" s="15" t="e">
        <f>VLOOKUP(Tableau1[[#This Row],[centre]],Feuil3!$A$2:$C$46,2,FALSE)</f>
        <v>#N/A</v>
      </c>
      <c r="F97" s="15" t="e">
        <f>VLOOKUP(Tableau1[[#This Row],[centre]],Feuil3!$A$2:$C$46,3,FALSE)</f>
        <v>#N/A</v>
      </c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  <c r="HY97" s="15"/>
      <c r="HZ97" s="15"/>
      <c r="IA97" s="15"/>
      <c r="IB97" s="15"/>
      <c r="IC97" s="15"/>
      <c r="ID97" s="15"/>
      <c r="IE97" s="15"/>
      <c r="IF97" s="15"/>
      <c r="IG97" s="15"/>
      <c r="IH97" s="15"/>
      <c r="II97" s="15"/>
      <c r="IJ97" s="15"/>
      <c r="IK97" s="15"/>
      <c r="IL97" s="15"/>
      <c r="IM97" s="15"/>
      <c r="IN97" s="15"/>
      <c r="IO97" s="15"/>
      <c r="IP97" s="15"/>
      <c r="IQ97" s="15"/>
      <c r="IR97" s="15"/>
      <c r="IS97" s="15"/>
      <c r="IT97" s="15"/>
      <c r="IU97" s="15"/>
      <c r="IV97" s="15"/>
      <c r="IW97" s="15"/>
      <c r="IX97" s="15"/>
      <c r="IY97" s="15"/>
      <c r="IZ97" s="15"/>
      <c r="JA97" s="15"/>
      <c r="JB97" s="15"/>
      <c r="JC97" s="15"/>
      <c r="JD97" s="15"/>
      <c r="JE97" s="15"/>
      <c r="JF97" s="15"/>
      <c r="JG97" s="15"/>
      <c r="JH97" s="15"/>
      <c r="JI97" s="15"/>
      <c r="JJ97" s="15"/>
      <c r="JK97" s="15"/>
      <c r="JL97" s="15"/>
      <c r="JM97" s="15"/>
      <c r="JN97" s="15"/>
      <c r="JO97" s="15"/>
      <c r="JP97" s="15"/>
      <c r="JQ97" s="15"/>
      <c r="JR97" s="15"/>
      <c r="JS97" s="15"/>
      <c r="JT97" s="15"/>
      <c r="JU97" s="15"/>
      <c r="JV97" s="15"/>
      <c r="JW97" s="15"/>
      <c r="JX97" s="15"/>
      <c r="JY97" s="15"/>
      <c r="JZ97" s="15"/>
      <c r="KA97" s="15"/>
      <c r="KB97" s="15"/>
      <c r="KC97" s="15"/>
      <c r="KD97" s="15"/>
      <c r="KE97" s="15"/>
      <c r="KF97" s="15"/>
      <c r="KG97" s="15"/>
      <c r="KH97" s="15"/>
      <c r="KI97" s="15"/>
      <c r="KJ97" s="15"/>
      <c r="KK97" s="15"/>
      <c r="KL97" s="15"/>
      <c r="KM97" s="15"/>
      <c r="KN97" s="15"/>
      <c r="KO97" s="15"/>
      <c r="KP97" s="15"/>
      <c r="KQ97" s="15"/>
      <c r="KR97" s="15"/>
      <c r="KS97" s="15"/>
      <c r="KT97" s="15"/>
      <c r="KU97" s="15"/>
      <c r="KV97" s="15"/>
      <c r="KW97" s="15"/>
      <c r="KX97" s="15"/>
      <c r="KY97" s="15"/>
      <c r="KZ97" s="15"/>
      <c r="LA97" s="15"/>
      <c r="LB97" s="15"/>
      <c r="LC97" s="15"/>
      <c r="LD97" s="15"/>
      <c r="LE97" s="15"/>
      <c r="LF97" s="15"/>
      <c r="LG97" s="15"/>
      <c r="LH97" s="15"/>
      <c r="LI97" s="15"/>
      <c r="LJ97" s="15"/>
      <c r="LK97" s="15"/>
      <c r="LL97" s="15"/>
      <c r="LM97" s="15"/>
      <c r="LN97" s="15"/>
      <c r="LO97" s="15"/>
      <c r="LP97" s="15"/>
      <c r="LQ97" s="15"/>
      <c r="LR97" s="15"/>
      <c r="LS97" s="15"/>
      <c r="LT97" s="15"/>
      <c r="LU97" s="15"/>
      <c r="LV97" s="15"/>
      <c r="LW97" s="15"/>
      <c r="LX97" s="15"/>
      <c r="LY97" s="15"/>
      <c r="LZ97" s="15"/>
      <c r="MA97" s="15"/>
      <c r="MB97" s="15"/>
      <c r="MC97" s="15"/>
      <c r="MD97" s="15"/>
      <c r="ME97" s="15"/>
      <c r="MF97" s="15"/>
      <c r="MG97" s="15"/>
      <c r="MH97" s="15"/>
      <c r="MI97" s="15"/>
      <c r="MJ97" s="15"/>
      <c r="MK97" s="15"/>
      <c r="ML97" s="15"/>
      <c r="MM97" s="15"/>
      <c r="MN97" s="15"/>
      <c r="MO97" s="15"/>
      <c r="MP97" s="15"/>
      <c r="MQ97" s="15"/>
      <c r="MR97" s="15"/>
      <c r="MS97" s="15"/>
      <c r="MT97" s="15"/>
      <c r="MU97" s="15"/>
      <c r="MV97" s="15"/>
      <c r="MW97" s="15"/>
      <c r="MX97" s="15"/>
      <c r="MY97" s="15"/>
      <c r="MZ97" s="15"/>
      <c r="NA97" s="15"/>
      <c r="NB97" s="15"/>
      <c r="NC97" s="15"/>
      <c r="ND97" s="15"/>
      <c r="NE97" s="15"/>
      <c r="NF97" s="15"/>
      <c r="NG97" s="15"/>
      <c r="NH97" s="15"/>
      <c r="NI97" s="15">
        <f>COUNTIF(Tableau1[[#This Row],[01/01/2020]:[31/12/2020]],NI$3)</f>
        <v>0</v>
      </c>
      <c r="NJ97" s="15">
        <f>COUNTIF(Tableau1[[#This Row],[01/01/2020]:[31/12/2020]],NJ$3)</f>
        <v>0</v>
      </c>
      <c r="NK97" s="15">
        <f>COUNTIF(Tableau1[[#This Row],[01/01/2020]:[31/12/2020]],NK$3)</f>
        <v>0</v>
      </c>
      <c r="NL97" s="15">
        <f>COUNTIF(Tableau1[[#This Row],[01/01/2020]:[31/12/2020]],NL$3)</f>
        <v>0</v>
      </c>
      <c r="NM97" s="15">
        <f>COUNTIF(Tableau1[[#This Row],[01/01/2020]:[31/12/2020]],NM$3)</f>
        <v>0</v>
      </c>
      <c r="NN97" s="15">
        <f>COUNTIF(Tableau1[[#This Row],[01/01/2020]:[31/12/2020]],NN$3)</f>
        <v>0</v>
      </c>
      <c r="NO97" s="23">
        <f>COUNTIF(Tableau1[[#This Row],[01/01/2020]:[31/12/2020]],NO$3)</f>
        <v>0</v>
      </c>
    </row>
    <row r="98" spans="1:379" x14ac:dyDescent="0.25">
      <c r="A98" s="22" t="s">
        <v>474</v>
      </c>
      <c r="B98" s="15"/>
      <c r="C98" s="15"/>
      <c r="D98" s="15"/>
      <c r="E98" s="15" t="e">
        <f>VLOOKUP(Tableau1[[#This Row],[centre]],Feuil3!$A$2:$C$46,2,FALSE)</f>
        <v>#N/A</v>
      </c>
      <c r="F98" s="15" t="e">
        <f>VLOOKUP(Tableau1[[#This Row],[centre]],Feuil3!$A$2:$C$46,3,FALSE)</f>
        <v>#N/A</v>
      </c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  <c r="HY98" s="15"/>
      <c r="HZ98" s="15"/>
      <c r="IA98" s="15"/>
      <c r="IB98" s="15"/>
      <c r="IC98" s="15"/>
      <c r="ID98" s="15"/>
      <c r="IE98" s="15"/>
      <c r="IF98" s="15"/>
      <c r="IG98" s="15"/>
      <c r="IH98" s="15"/>
      <c r="II98" s="15"/>
      <c r="IJ98" s="15"/>
      <c r="IK98" s="15"/>
      <c r="IL98" s="15"/>
      <c r="IM98" s="15"/>
      <c r="IN98" s="15"/>
      <c r="IO98" s="15"/>
      <c r="IP98" s="15"/>
      <c r="IQ98" s="15"/>
      <c r="IR98" s="15"/>
      <c r="IS98" s="15"/>
      <c r="IT98" s="15"/>
      <c r="IU98" s="15"/>
      <c r="IV98" s="15"/>
      <c r="IW98" s="15"/>
      <c r="IX98" s="15"/>
      <c r="IY98" s="15"/>
      <c r="IZ98" s="15"/>
      <c r="JA98" s="15"/>
      <c r="JB98" s="15"/>
      <c r="JC98" s="15"/>
      <c r="JD98" s="15"/>
      <c r="JE98" s="15"/>
      <c r="JF98" s="15"/>
      <c r="JG98" s="15"/>
      <c r="JH98" s="15"/>
      <c r="JI98" s="15"/>
      <c r="JJ98" s="15"/>
      <c r="JK98" s="15"/>
      <c r="JL98" s="15"/>
      <c r="JM98" s="15"/>
      <c r="JN98" s="15"/>
      <c r="JO98" s="15"/>
      <c r="JP98" s="15"/>
      <c r="JQ98" s="15"/>
      <c r="JR98" s="15"/>
      <c r="JS98" s="15"/>
      <c r="JT98" s="15"/>
      <c r="JU98" s="15"/>
      <c r="JV98" s="15"/>
      <c r="JW98" s="15"/>
      <c r="JX98" s="15"/>
      <c r="JY98" s="15"/>
      <c r="JZ98" s="15"/>
      <c r="KA98" s="15"/>
      <c r="KB98" s="15"/>
      <c r="KC98" s="15"/>
      <c r="KD98" s="15"/>
      <c r="KE98" s="15"/>
      <c r="KF98" s="15"/>
      <c r="KG98" s="15"/>
      <c r="KH98" s="15"/>
      <c r="KI98" s="15"/>
      <c r="KJ98" s="15"/>
      <c r="KK98" s="15"/>
      <c r="KL98" s="15"/>
      <c r="KM98" s="15"/>
      <c r="KN98" s="15"/>
      <c r="KO98" s="15"/>
      <c r="KP98" s="15"/>
      <c r="KQ98" s="15"/>
      <c r="KR98" s="15"/>
      <c r="KS98" s="15"/>
      <c r="KT98" s="15"/>
      <c r="KU98" s="15"/>
      <c r="KV98" s="15"/>
      <c r="KW98" s="15"/>
      <c r="KX98" s="15"/>
      <c r="KY98" s="15"/>
      <c r="KZ98" s="15"/>
      <c r="LA98" s="15"/>
      <c r="LB98" s="15"/>
      <c r="LC98" s="15"/>
      <c r="LD98" s="15"/>
      <c r="LE98" s="15"/>
      <c r="LF98" s="15"/>
      <c r="LG98" s="15"/>
      <c r="LH98" s="15"/>
      <c r="LI98" s="15"/>
      <c r="LJ98" s="15"/>
      <c r="LK98" s="15"/>
      <c r="LL98" s="15"/>
      <c r="LM98" s="15"/>
      <c r="LN98" s="15"/>
      <c r="LO98" s="15"/>
      <c r="LP98" s="15"/>
      <c r="LQ98" s="15"/>
      <c r="LR98" s="15"/>
      <c r="LS98" s="15"/>
      <c r="LT98" s="15"/>
      <c r="LU98" s="15"/>
      <c r="LV98" s="15"/>
      <c r="LW98" s="15"/>
      <c r="LX98" s="15"/>
      <c r="LY98" s="15"/>
      <c r="LZ98" s="15"/>
      <c r="MA98" s="15"/>
      <c r="MB98" s="15"/>
      <c r="MC98" s="15"/>
      <c r="MD98" s="15"/>
      <c r="ME98" s="15"/>
      <c r="MF98" s="15"/>
      <c r="MG98" s="15"/>
      <c r="MH98" s="15"/>
      <c r="MI98" s="15"/>
      <c r="MJ98" s="15"/>
      <c r="MK98" s="15"/>
      <c r="ML98" s="15"/>
      <c r="MM98" s="15"/>
      <c r="MN98" s="15"/>
      <c r="MO98" s="15"/>
      <c r="MP98" s="15"/>
      <c r="MQ98" s="15"/>
      <c r="MR98" s="15"/>
      <c r="MS98" s="15"/>
      <c r="MT98" s="15"/>
      <c r="MU98" s="15"/>
      <c r="MV98" s="15"/>
      <c r="MW98" s="15"/>
      <c r="MX98" s="15"/>
      <c r="MY98" s="15"/>
      <c r="MZ98" s="15"/>
      <c r="NA98" s="15"/>
      <c r="NB98" s="15"/>
      <c r="NC98" s="15"/>
      <c r="ND98" s="15"/>
      <c r="NE98" s="15"/>
      <c r="NF98" s="15"/>
      <c r="NG98" s="15"/>
      <c r="NH98" s="15"/>
      <c r="NI98" s="15">
        <f>COUNTIF(Tableau1[[#This Row],[01/01/2020]:[31/12/2020]],NI$3)</f>
        <v>0</v>
      </c>
      <c r="NJ98" s="15">
        <f>COUNTIF(Tableau1[[#This Row],[01/01/2020]:[31/12/2020]],NJ$3)</f>
        <v>0</v>
      </c>
      <c r="NK98" s="15">
        <f>COUNTIF(Tableau1[[#This Row],[01/01/2020]:[31/12/2020]],NK$3)</f>
        <v>0</v>
      </c>
      <c r="NL98" s="15">
        <f>COUNTIF(Tableau1[[#This Row],[01/01/2020]:[31/12/2020]],NL$3)</f>
        <v>0</v>
      </c>
      <c r="NM98" s="15">
        <f>COUNTIF(Tableau1[[#This Row],[01/01/2020]:[31/12/2020]],NM$3)</f>
        <v>0</v>
      </c>
      <c r="NN98" s="15">
        <f>COUNTIF(Tableau1[[#This Row],[01/01/2020]:[31/12/2020]],NN$3)</f>
        <v>0</v>
      </c>
      <c r="NO98" s="23">
        <f>COUNTIF(Tableau1[[#This Row],[01/01/2020]:[31/12/2020]],NO$3)</f>
        <v>0</v>
      </c>
    </row>
    <row r="99" spans="1:379" x14ac:dyDescent="0.25">
      <c r="A99" s="22" t="s">
        <v>475</v>
      </c>
      <c r="B99" s="15"/>
      <c r="C99" s="15"/>
      <c r="D99" s="15"/>
      <c r="E99" s="15" t="e">
        <f>VLOOKUP(Tableau1[[#This Row],[centre]],Feuil3!$A$2:$C$46,2,FALSE)</f>
        <v>#N/A</v>
      </c>
      <c r="F99" s="15" t="e">
        <f>VLOOKUP(Tableau1[[#This Row],[centre]],Feuil3!$A$2:$C$46,3,FALSE)</f>
        <v>#N/A</v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  <c r="HY99" s="15"/>
      <c r="HZ99" s="15"/>
      <c r="IA99" s="15"/>
      <c r="IB99" s="15"/>
      <c r="IC99" s="15"/>
      <c r="ID99" s="15"/>
      <c r="IE99" s="15"/>
      <c r="IF99" s="15"/>
      <c r="IG99" s="15"/>
      <c r="IH99" s="15"/>
      <c r="II99" s="15"/>
      <c r="IJ99" s="15"/>
      <c r="IK99" s="15"/>
      <c r="IL99" s="15"/>
      <c r="IM99" s="15"/>
      <c r="IN99" s="15"/>
      <c r="IO99" s="15"/>
      <c r="IP99" s="15"/>
      <c r="IQ99" s="15"/>
      <c r="IR99" s="15"/>
      <c r="IS99" s="15"/>
      <c r="IT99" s="15"/>
      <c r="IU99" s="15"/>
      <c r="IV99" s="15"/>
      <c r="IW99" s="15"/>
      <c r="IX99" s="15"/>
      <c r="IY99" s="15"/>
      <c r="IZ99" s="15"/>
      <c r="JA99" s="15"/>
      <c r="JB99" s="15"/>
      <c r="JC99" s="15"/>
      <c r="JD99" s="15"/>
      <c r="JE99" s="15"/>
      <c r="JF99" s="15"/>
      <c r="JG99" s="15"/>
      <c r="JH99" s="15"/>
      <c r="JI99" s="15"/>
      <c r="JJ99" s="15"/>
      <c r="JK99" s="15"/>
      <c r="JL99" s="15"/>
      <c r="JM99" s="15"/>
      <c r="JN99" s="15"/>
      <c r="JO99" s="15"/>
      <c r="JP99" s="15"/>
      <c r="JQ99" s="15"/>
      <c r="JR99" s="15"/>
      <c r="JS99" s="15"/>
      <c r="JT99" s="15"/>
      <c r="JU99" s="15"/>
      <c r="JV99" s="15"/>
      <c r="JW99" s="15"/>
      <c r="JX99" s="15"/>
      <c r="JY99" s="15"/>
      <c r="JZ99" s="15"/>
      <c r="KA99" s="15"/>
      <c r="KB99" s="15"/>
      <c r="KC99" s="15"/>
      <c r="KD99" s="15"/>
      <c r="KE99" s="15"/>
      <c r="KF99" s="15"/>
      <c r="KG99" s="15"/>
      <c r="KH99" s="15"/>
      <c r="KI99" s="15"/>
      <c r="KJ99" s="15"/>
      <c r="KK99" s="15"/>
      <c r="KL99" s="15"/>
      <c r="KM99" s="15"/>
      <c r="KN99" s="15"/>
      <c r="KO99" s="15"/>
      <c r="KP99" s="15"/>
      <c r="KQ99" s="15"/>
      <c r="KR99" s="15"/>
      <c r="KS99" s="15"/>
      <c r="KT99" s="15"/>
      <c r="KU99" s="15"/>
      <c r="KV99" s="15"/>
      <c r="KW99" s="15"/>
      <c r="KX99" s="15"/>
      <c r="KY99" s="15"/>
      <c r="KZ99" s="15"/>
      <c r="LA99" s="15"/>
      <c r="LB99" s="15"/>
      <c r="LC99" s="15"/>
      <c r="LD99" s="15"/>
      <c r="LE99" s="15"/>
      <c r="LF99" s="15"/>
      <c r="LG99" s="15"/>
      <c r="LH99" s="15"/>
      <c r="LI99" s="15"/>
      <c r="LJ99" s="15"/>
      <c r="LK99" s="15"/>
      <c r="LL99" s="15"/>
      <c r="LM99" s="15"/>
      <c r="LN99" s="15"/>
      <c r="LO99" s="15"/>
      <c r="LP99" s="15"/>
      <c r="LQ99" s="15"/>
      <c r="LR99" s="15"/>
      <c r="LS99" s="15"/>
      <c r="LT99" s="15"/>
      <c r="LU99" s="15"/>
      <c r="LV99" s="15"/>
      <c r="LW99" s="15"/>
      <c r="LX99" s="15"/>
      <c r="LY99" s="15"/>
      <c r="LZ99" s="15"/>
      <c r="MA99" s="15"/>
      <c r="MB99" s="15"/>
      <c r="MC99" s="15"/>
      <c r="MD99" s="15"/>
      <c r="ME99" s="15"/>
      <c r="MF99" s="15"/>
      <c r="MG99" s="15"/>
      <c r="MH99" s="15"/>
      <c r="MI99" s="15"/>
      <c r="MJ99" s="15"/>
      <c r="MK99" s="15"/>
      <c r="ML99" s="15"/>
      <c r="MM99" s="15"/>
      <c r="MN99" s="15"/>
      <c r="MO99" s="15"/>
      <c r="MP99" s="15"/>
      <c r="MQ99" s="15"/>
      <c r="MR99" s="15"/>
      <c r="MS99" s="15"/>
      <c r="MT99" s="15"/>
      <c r="MU99" s="15"/>
      <c r="MV99" s="15"/>
      <c r="MW99" s="15"/>
      <c r="MX99" s="15"/>
      <c r="MY99" s="15"/>
      <c r="MZ99" s="15"/>
      <c r="NA99" s="15"/>
      <c r="NB99" s="15"/>
      <c r="NC99" s="15"/>
      <c r="ND99" s="15"/>
      <c r="NE99" s="15"/>
      <c r="NF99" s="15"/>
      <c r="NG99" s="15"/>
      <c r="NH99" s="15"/>
      <c r="NI99" s="15">
        <f>COUNTIF(Tableau1[[#This Row],[01/01/2020]:[31/12/2020]],NI$3)</f>
        <v>0</v>
      </c>
      <c r="NJ99" s="15">
        <f>COUNTIF(Tableau1[[#This Row],[01/01/2020]:[31/12/2020]],NJ$3)</f>
        <v>0</v>
      </c>
      <c r="NK99" s="15">
        <f>COUNTIF(Tableau1[[#This Row],[01/01/2020]:[31/12/2020]],NK$3)</f>
        <v>0</v>
      </c>
      <c r="NL99" s="15">
        <f>COUNTIF(Tableau1[[#This Row],[01/01/2020]:[31/12/2020]],NL$3)</f>
        <v>0</v>
      </c>
      <c r="NM99" s="15">
        <f>COUNTIF(Tableau1[[#This Row],[01/01/2020]:[31/12/2020]],NM$3)</f>
        <v>0</v>
      </c>
      <c r="NN99" s="15">
        <f>COUNTIF(Tableau1[[#This Row],[01/01/2020]:[31/12/2020]],NN$3)</f>
        <v>0</v>
      </c>
      <c r="NO99" s="23">
        <f>COUNTIF(Tableau1[[#This Row],[01/01/2020]:[31/12/2020]],NO$3)</f>
        <v>0</v>
      </c>
    </row>
    <row r="100" spans="1:379" x14ac:dyDescent="0.25">
      <c r="A100" s="22" t="s">
        <v>476</v>
      </c>
      <c r="B100" s="15"/>
      <c r="C100" s="15"/>
      <c r="D100" s="15"/>
      <c r="E100" s="15" t="e">
        <f>VLOOKUP(Tableau1[[#This Row],[centre]],Feuil3!$A$2:$C$46,2,FALSE)</f>
        <v>#N/A</v>
      </c>
      <c r="F100" s="15" t="e">
        <f>VLOOKUP(Tableau1[[#This Row],[centre]],Feuil3!$A$2:$C$46,3,FALSE)</f>
        <v>#N/A</v>
      </c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  <c r="IV100" s="15"/>
      <c r="IW100" s="15"/>
      <c r="IX100" s="15"/>
      <c r="IY100" s="15"/>
      <c r="IZ100" s="15"/>
      <c r="JA100" s="15"/>
      <c r="JB100" s="15"/>
      <c r="JC100" s="15"/>
      <c r="JD100" s="15"/>
      <c r="JE100" s="15"/>
      <c r="JF100" s="15"/>
      <c r="JG100" s="15"/>
      <c r="JH100" s="15"/>
      <c r="JI100" s="15"/>
      <c r="JJ100" s="15"/>
      <c r="JK100" s="15"/>
      <c r="JL100" s="15"/>
      <c r="JM100" s="15"/>
      <c r="JN100" s="15"/>
      <c r="JO100" s="15"/>
      <c r="JP100" s="15"/>
      <c r="JQ100" s="15"/>
      <c r="JR100" s="15"/>
      <c r="JS100" s="15"/>
      <c r="JT100" s="15"/>
      <c r="JU100" s="15"/>
      <c r="JV100" s="15"/>
      <c r="JW100" s="15"/>
      <c r="JX100" s="15"/>
      <c r="JY100" s="15"/>
      <c r="JZ100" s="15"/>
      <c r="KA100" s="15"/>
      <c r="KB100" s="15"/>
      <c r="KC100" s="15"/>
      <c r="KD100" s="15"/>
      <c r="KE100" s="15"/>
      <c r="KF100" s="15"/>
      <c r="KG100" s="15"/>
      <c r="KH100" s="15"/>
      <c r="KI100" s="15"/>
      <c r="KJ100" s="15"/>
      <c r="KK100" s="15"/>
      <c r="KL100" s="15"/>
      <c r="KM100" s="15"/>
      <c r="KN100" s="15"/>
      <c r="KO100" s="15"/>
      <c r="KP100" s="15"/>
      <c r="KQ100" s="15"/>
      <c r="KR100" s="15"/>
      <c r="KS100" s="15"/>
      <c r="KT100" s="15"/>
      <c r="KU100" s="15"/>
      <c r="KV100" s="15"/>
      <c r="KW100" s="15"/>
      <c r="KX100" s="15"/>
      <c r="KY100" s="15"/>
      <c r="KZ100" s="15"/>
      <c r="LA100" s="15"/>
      <c r="LB100" s="15"/>
      <c r="LC100" s="15"/>
      <c r="LD100" s="15"/>
      <c r="LE100" s="15"/>
      <c r="LF100" s="15"/>
      <c r="LG100" s="15"/>
      <c r="LH100" s="15"/>
      <c r="LI100" s="15"/>
      <c r="LJ100" s="15"/>
      <c r="LK100" s="15"/>
      <c r="LL100" s="15"/>
      <c r="LM100" s="15"/>
      <c r="LN100" s="15"/>
      <c r="LO100" s="15"/>
      <c r="LP100" s="15"/>
      <c r="LQ100" s="15"/>
      <c r="LR100" s="15"/>
      <c r="LS100" s="15"/>
      <c r="LT100" s="15"/>
      <c r="LU100" s="15"/>
      <c r="LV100" s="15"/>
      <c r="LW100" s="15"/>
      <c r="LX100" s="15"/>
      <c r="LY100" s="15"/>
      <c r="LZ100" s="15"/>
      <c r="MA100" s="15"/>
      <c r="MB100" s="15"/>
      <c r="MC100" s="15"/>
      <c r="MD100" s="15"/>
      <c r="ME100" s="15"/>
      <c r="MF100" s="15"/>
      <c r="MG100" s="15"/>
      <c r="MH100" s="15"/>
      <c r="MI100" s="15"/>
      <c r="MJ100" s="15"/>
      <c r="MK100" s="15"/>
      <c r="ML100" s="15"/>
      <c r="MM100" s="15"/>
      <c r="MN100" s="15"/>
      <c r="MO100" s="15"/>
      <c r="MP100" s="15"/>
      <c r="MQ100" s="15"/>
      <c r="MR100" s="15"/>
      <c r="MS100" s="15"/>
      <c r="MT100" s="15"/>
      <c r="MU100" s="15"/>
      <c r="MV100" s="15"/>
      <c r="MW100" s="15"/>
      <c r="MX100" s="15"/>
      <c r="MY100" s="15"/>
      <c r="MZ100" s="15"/>
      <c r="NA100" s="15"/>
      <c r="NB100" s="15"/>
      <c r="NC100" s="15"/>
      <c r="ND100" s="15"/>
      <c r="NE100" s="15"/>
      <c r="NF100" s="15"/>
      <c r="NG100" s="15"/>
      <c r="NH100" s="15"/>
      <c r="NI100" s="15">
        <f>COUNTIF(Tableau1[[#This Row],[01/01/2020]:[31/12/2020]],NI$3)</f>
        <v>0</v>
      </c>
      <c r="NJ100" s="15">
        <f>COUNTIF(Tableau1[[#This Row],[01/01/2020]:[31/12/2020]],NJ$3)</f>
        <v>0</v>
      </c>
      <c r="NK100" s="15">
        <f>COUNTIF(Tableau1[[#This Row],[01/01/2020]:[31/12/2020]],NK$3)</f>
        <v>0</v>
      </c>
      <c r="NL100" s="15">
        <f>COUNTIF(Tableau1[[#This Row],[01/01/2020]:[31/12/2020]],NL$3)</f>
        <v>0</v>
      </c>
      <c r="NM100" s="15">
        <f>COUNTIF(Tableau1[[#This Row],[01/01/2020]:[31/12/2020]],NM$3)</f>
        <v>0</v>
      </c>
      <c r="NN100" s="15">
        <f>COUNTIF(Tableau1[[#This Row],[01/01/2020]:[31/12/2020]],NN$3)</f>
        <v>0</v>
      </c>
      <c r="NO100" s="23">
        <f>COUNTIF(Tableau1[[#This Row],[01/01/2020]:[31/12/2020]],NO$3)</f>
        <v>0</v>
      </c>
    </row>
    <row r="101" spans="1:379" x14ac:dyDescent="0.25">
      <c r="A101" s="22" t="s">
        <v>473</v>
      </c>
      <c r="B101" s="15"/>
      <c r="C101" s="15"/>
      <c r="D101" s="15"/>
      <c r="E101" s="15" t="e">
        <f>VLOOKUP(Tableau1[[#This Row],[centre]],Feuil3!$A$2:$C$46,2,FALSE)</f>
        <v>#N/A</v>
      </c>
      <c r="F101" s="15" t="e">
        <f>VLOOKUP(Tableau1[[#This Row],[centre]],Feuil3!$A$2:$C$46,3,FALSE)</f>
        <v>#N/A</v>
      </c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  <c r="HY101" s="15"/>
      <c r="HZ101" s="15"/>
      <c r="IA101" s="15"/>
      <c r="IB101" s="15"/>
      <c r="IC101" s="15"/>
      <c r="ID101" s="15"/>
      <c r="IE101" s="15"/>
      <c r="IF101" s="15"/>
      <c r="IG101" s="15"/>
      <c r="IH101" s="15"/>
      <c r="II101" s="15"/>
      <c r="IJ101" s="15"/>
      <c r="IK101" s="15"/>
      <c r="IL101" s="15"/>
      <c r="IM101" s="15"/>
      <c r="IN101" s="15"/>
      <c r="IO101" s="15"/>
      <c r="IP101" s="15"/>
      <c r="IQ101" s="15"/>
      <c r="IR101" s="15"/>
      <c r="IS101" s="15"/>
      <c r="IT101" s="15"/>
      <c r="IU101" s="15"/>
      <c r="IV101" s="15"/>
      <c r="IW101" s="15"/>
      <c r="IX101" s="15"/>
      <c r="IY101" s="15"/>
      <c r="IZ101" s="15"/>
      <c r="JA101" s="15"/>
      <c r="JB101" s="15"/>
      <c r="JC101" s="15"/>
      <c r="JD101" s="15"/>
      <c r="JE101" s="15"/>
      <c r="JF101" s="15"/>
      <c r="JG101" s="15"/>
      <c r="JH101" s="15"/>
      <c r="JI101" s="15"/>
      <c r="JJ101" s="15"/>
      <c r="JK101" s="15"/>
      <c r="JL101" s="15"/>
      <c r="JM101" s="15"/>
      <c r="JN101" s="15"/>
      <c r="JO101" s="15"/>
      <c r="JP101" s="15"/>
      <c r="JQ101" s="15"/>
      <c r="JR101" s="15"/>
      <c r="JS101" s="15"/>
      <c r="JT101" s="15"/>
      <c r="JU101" s="15"/>
      <c r="JV101" s="15"/>
      <c r="JW101" s="15"/>
      <c r="JX101" s="15"/>
      <c r="JY101" s="15"/>
      <c r="JZ101" s="15"/>
      <c r="KA101" s="15"/>
      <c r="KB101" s="15"/>
      <c r="KC101" s="15"/>
      <c r="KD101" s="15"/>
      <c r="KE101" s="15"/>
      <c r="KF101" s="15"/>
      <c r="KG101" s="15"/>
      <c r="KH101" s="15"/>
      <c r="KI101" s="15"/>
      <c r="KJ101" s="15"/>
      <c r="KK101" s="15"/>
      <c r="KL101" s="15"/>
      <c r="KM101" s="15"/>
      <c r="KN101" s="15"/>
      <c r="KO101" s="15"/>
      <c r="KP101" s="15"/>
      <c r="KQ101" s="15"/>
      <c r="KR101" s="15"/>
      <c r="KS101" s="15"/>
      <c r="KT101" s="15"/>
      <c r="KU101" s="15"/>
      <c r="KV101" s="15"/>
      <c r="KW101" s="15"/>
      <c r="KX101" s="15"/>
      <c r="KY101" s="15"/>
      <c r="KZ101" s="15"/>
      <c r="LA101" s="15"/>
      <c r="LB101" s="15"/>
      <c r="LC101" s="15"/>
      <c r="LD101" s="15"/>
      <c r="LE101" s="15"/>
      <c r="LF101" s="15"/>
      <c r="LG101" s="15"/>
      <c r="LH101" s="15"/>
      <c r="LI101" s="15"/>
      <c r="LJ101" s="15"/>
      <c r="LK101" s="15"/>
      <c r="LL101" s="15"/>
      <c r="LM101" s="15"/>
      <c r="LN101" s="15"/>
      <c r="LO101" s="15"/>
      <c r="LP101" s="15"/>
      <c r="LQ101" s="15"/>
      <c r="LR101" s="15"/>
      <c r="LS101" s="15"/>
      <c r="LT101" s="15"/>
      <c r="LU101" s="15"/>
      <c r="LV101" s="15"/>
      <c r="LW101" s="15"/>
      <c r="LX101" s="15"/>
      <c r="LY101" s="15"/>
      <c r="LZ101" s="15"/>
      <c r="MA101" s="15"/>
      <c r="MB101" s="15"/>
      <c r="MC101" s="15"/>
      <c r="MD101" s="15"/>
      <c r="ME101" s="15"/>
      <c r="MF101" s="15"/>
      <c r="MG101" s="15"/>
      <c r="MH101" s="15"/>
      <c r="MI101" s="15"/>
      <c r="MJ101" s="15"/>
      <c r="MK101" s="15"/>
      <c r="ML101" s="15"/>
      <c r="MM101" s="15"/>
      <c r="MN101" s="15"/>
      <c r="MO101" s="15"/>
      <c r="MP101" s="15"/>
      <c r="MQ101" s="15"/>
      <c r="MR101" s="15"/>
      <c r="MS101" s="15"/>
      <c r="MT101" s="15"/>
      <c r="MU101" s="15"/>
      <c r="MV101" s="15"/>
      <c r="MW101" s="15"/>
      <c r="MX101" s="15"/>
      <c r="MY101" s="15"/>
      <c r="MZ101" s="15"/>
      <c r="NA101" s="15"/>
      <c r="NB101" s="15"/>
      <c r="NC101" s="15"/>
      <c r="ND101" s="15"/>
      <c r="NE101" s="15"/>
      <c r="NF101" s="15"/>
      <c r="NG101" s="15"/>
      <c r="NH101" s="15"/>
      <c r="NI101" s="15">
        <f>COUNTIF(Tableau1[[#This Row],[01/01/2020]:[31/12/2020]],NI$3)</f>
        <v>0</v>
      </c>
      <c r="NJ101" s="15">
        <f>COUNTIF(Tableau1[[#This Row],[01/01/2020]:[31/12/2020]],NJ$3)</f>
        <v>0</v>
      </c>
      <c r="NK101" s="15">
        <f>COUNTIF(Tableau1[[#This Row],[01/01/2020]:[31/12/2020]],NK$3)</f>
        <v>0</v>
      </c>
      <c r="NL101" s="15">
        <f>COUNTIF(Tableau1[[#This Row],[01/01/2020]:[31/12/2020]],NL$3)</f>
        <v>0</v>
      </c>
      <c r="NM101" s="15">
        <f>COUNTIF(Tableau1[[#This Row],[01/01/2020]:[31/12/2020]],NM$3)</f>
        <v>0</v>
      </c>
      <c r="NN101" s="15">
        <f>COUNTIF(Tableau1[[#This Row],[01/01/2020]:[31/12/2020]],NN$3)</f>
        <v>0</v>
      </c>
      <c r="NO101" s="23">
        <f>COUNTIF(Tableau1[[#This Row],[01/01/2020]:[31/12/2020]],NO$3)</f>
        <v>0</v>
      </c>
    </row>
    <row r="102" spans="1:379" x14ac:dyDescent="0.25">
      <c r="A102" s="22" t="s">
        <v>474</v>
      </c>
      <c r="B102" s="15"/>
      <c r="C102" s="15"/>
      <c r="D102" s="15"/>
      <c r="E102" s="15" t="e">
        <f>VLOOKUP(Tableau1[[#This Row],[centre]],Feuil3!$A$2:$C$46,2,FALSE)</f>
        <v>#N/A</v>
      </c>
      <c r="F102" s="15" t="e">
        <f>VLOOKUP(Tableau1[[#This Row],[centre]],Feuil3!$A$2:$C$46,3,FALSE)</f>
        <v>#N/A</v>
      </c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  <c r="HY102" s="15"/>
      <c r="HZ102" s="15"/>
      <c r="IA102" s="15"/>
      <c r="IB102" s="15"/>
      <c r="IC102" s="15"/>
      <c r="ID102" s="15"/>
      <c r="IE102" s="15"/>
      <c r="IF102" s="15"/>
      <c r="IG102" s="15"/>
      <c r="IH102" s="15"/>
      <c r="II102" s="15"/>
      <c r="IJ102" s="15"/>
      <c r="IK102" s="15"/>
      <c r="IL102" s="15"/>
      <c r="IM102" s="15"/>
      <c r="IN102" s="15"/>
      <c r="IO102" s="15"/>
      <c r="IP102" s="15"/>
      <c r="IQ102" s="15"/>
      <c r="IR102" s="15"/>
      <c r="IS102" s="15"/>
      <c r="IT102" s="15"/>
      <c r="IU102" s="15"/>
      <c r="IV102" s="15"/>
      <c r="IW102" s="15"/>
      <c r="IX102" s="15"/>
      <c r="IY102" s="15"/>
      <c r="IZ102" s="15"/>
      <c r="JA102" s="15"/>
      <c r="JB102" s="15"/>
      <c r="JC102" s="15"/>
      <c r="JD102" s="15"/>
      <c r="JE102" s="15"/>
      <c r="JF102" s="15"/>
      <c r="JG102" s="15"/>
      <c r="JH102" s="15"/>
      <c r="JI102" s="15"/>
      <c r="JJ102" s="15"/>
      <c r="JK102" s="15"/>
      <c r="JL102" s="15"/>
      <c r="JM102" s="15"/>
      <c r="JN102" s="15"/>
      <c r="JO102" s="15"/>
      <c r="JP102" s="15"/>
      <c r="JQ102" s="15"/>
      <c r="JR102" s="15"/>
      <c r="JS102" s="15"/>
      <c r="JT102" s="15"/>
      <c r="JU102" s="15"/>
      <c r="JV102" s="15"/>
      <c r="JW102" s="15"/>
      <c r="JX102" s="15"/>
      <c r="JY102" s="15"/>
      <c r="JZ102" s="15"/>
      <c r="KA102" s="15"/>
      <c r="KB102" s="15"/>
      <c r="KC102" s="15"/>
      <c r="KD102" s="15"/>
      <c r="KE102" s="15"/>
      <c r="KF102" s="15"/>
      <c r="KG102" s="15"/>
      <c r="KH102" s="15"/>
      <c r="KI102" s="15"/>
      <c r="KJ102" s="15"/>
      <c r="KK102" s="15"/>
      <c r="KL102" s="15"/>
      <c r="KM102" s="15"/>
      <c r="KN102" s="15"/>
      <c r="KO102" s="15"/>
      <c r="KP102" s="15"/>
      <c r="KQ102" s="15"/>
      <c r="KR102" s="15"/>
      <c r="KS102" s="15"/>
      <c r="KT102" s="15"/>
      <c r="KU102" s="15"/>
      <c r="KV102" s="15"/>
      <c r="KW102" s="15"/>
      <c r="KX102" s="15"/>
      <c r="KY102" s="15"/>
      <c r="KZ102" s="15"/>
      <c r="LA102" s="15"/>
      <c r="LB102" s="15"/>
      <c r="LC102" s="15"/>
      <c r="LD102" s="15"/>
      <c r="LE102" s="15"/>
      <c r="LF102" s="15"/>
      <c r="LG102" s="15"/>
      <c r="LH102" s="15"/>
      <c r="LI102" s="15"/>
      <c r="LJ102" s="15"/>
      <c r="LK102" s="15"/>
      <c r="LL102" s="15"/>
      <c r="LM102" s="15"/>
      <c r="LN102" s="15"/>
      <c r="LO102" s="15"/>
      <c r="LP102" s="15"/>
      <c r="LQ102" s="15"/>
      <c r="LR102" s="15"/>
      <c r="LS102" s="15"/>
      <c r="LT102" s="15"/>
      <c r="LU102" s="15"/>
      <c r="LV102" s="15"/>
      <c r="LW102" s="15"/>
      <c r="LX102" s="15"/>
      <c r="LY102" s="15"/>
      <c r="LZ102" s="15"/>
      <c r="MA102" s="15"/>
      <c r="MB102" s="15"/>
      <c r="MC102" s="15"/>
      <c r="MD102" s="15"/>
      <c r="ME102" s="15"/>
      <c r="MF102" s="15"/>
      <c r="MG102" s="15"/>
      <c r="MH102" s="15"/>
      <c r="MI102" s="15"/>
      <c r="MJ102" s="15"/>
      <c r="MK102" s="15"/>
      <c r="ML102" s="15"/>
      <c r="MM102" s="15"/>
      <c r="MN102" s="15"/>
      <c r="MO102" s="15"/>
      <c r="MP102" s="15"/>
      <c r="MQ102" s="15"/>
      <c r="MR102" s="15"/>
      <c r="MS102" s="15"/>
      <c r="MT102" s="15"/>
      <c r="MU102" s="15"/>
      <c r="MV102" s="15"/>
      <c r="MW102" s="15"/>
      <c r="MX102" s="15"/>
      <c r="MY102" s="15"/>
      <c r="MZ102" s="15"/>
      <c r="NA102" s="15"/>
      <c r="NB102" s="15"/>
      <c r="NC102" s="15"/>
      <c r="ND102" s="15"/>
      <c r="NE102" s="15"/>
      <c r="NF102" s="15"/>
      <c r="NG102" s="15"/>
      <c r="NH102" s="15"/>
      <c r="NI102" s="15">
        <f>COUNTIF(Tableau1[[#This Row],[01/01/2020]:[31/12/2020]],NI$3)</f>
        <v>0</v>
      </c>
      <c r="NJ102" s="15">
        <f>COUNTIF(Tableau1[[#This Row],[01/01/2020]:[31/12/2020]],NJ$3)</f>
        <v>0</v>
      </c>
      <c r="NK102" s="15">
        <f>COUNTIF(Tableau1[[#This Row],[01/01/2020]:[31/12/2020]],NK$3)</f>
        <v>0</v>
      </c>
      <c r="NL102" s="15">
        <f>COUNTIF(Tableau1[[#This Row],[01/01/2020]:[31/12/2020]],NL$3)</f>
        <v>0</v>
      </c>
      <c r="NM102" s="15">
        <f>COUNTIF(Tableau1[[#This Row],[01/01/2020]:[31/12/2020]],NM$3)</f>
        <v>0</v>
      </c>
      <c r="NN102" s="15">
        <f>COUNTIF(Tableau1[[#This Row],[01/01/2020]:[31/12/2020]],NN$3)</f>
        <v>0</v>
      </c>
      <c r="NO102" s="23">
        <f>COUNTIF(Tableau1[[#This Row],[01/01/2020]:[31/12/2020]],NO$3)</f>
        <v>0</v>
      </c>
    </row>
    <row r="103" spans="1:379" x14ac:dyDescent="0.25">
      <c r="A103" s="22" t="s">
        <v>475</v>
      </c>
      <c r="B103" s="15"/>
      <c r="C103" s="15"/>
      <c r="D103" s="15"/>
      <c r="E103" s="15" t="e">
        <f>VLOOKUP(Tableau1[[#This Row],[centre]],Feuil3!$A$2:$C$46,2,FALSE)</f>
        <v>#N/A</v>
      </c>
      <c r="F103" s="15" t="e">
        <f>VLOOKUP(Tableau1[[#This Row],[centre]],Feuil3!$A$2:$C$46,3,FALSE)</f>
        <v>#N/A</v>
      </c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  <c r="IP103" s="15"/>
      <c r="IQ103" s="15"/>
      <c r="IR103" s="15"/>
      <c r="IS103" s="15"/>
      <c r="IT103" s="15"/>
      <c r="IU103" s="15"/>
      <c r="IV103" s="15"/>
      <c r="IW103" s="15"/>
      <c r="IX103" s="15"/>
      <c r="IY103" s="15"/>
      <c r="IZ103" s="15"/>
      <c r="JA103" s="15"/>
      <c r="JB103" s="15"/>
      <c r="JC103" s="15"/>
      <c r="JD103" s="15"/>
      <c r="JE103" s="15"/>
      <c r="JF103" s="15"/>
      <c r="JG103" s="15"/>
      <c r="JH103" s="15"/>
      <c r="JI103" s="15"/>
      <c r="JJ103" s="15"/>
      <c r="JK103" s="15"/>
      <c r="JL103" s="15"/>
      <c r="JM103" s="15"/>
      <c r="JN103" s="15"/>
      <c r="JO103" s="15"/>
      <c r="JP103" s="15"/>
      <c r="JQ103" s="15"/>
      <c r="JR103" s="15"/>
      <c r="JS103" s="15"/>
      <c r="JT103" s="15"/>
      <c r="JU103" s="15"/>
      <c r="JV103" s="15"/>
      <c r="JW103" s="15"/>
      <c r="JX103" s="15"/>
      <c r="JY103" s="15"/>
      <c r="JZ103" s="15"/>
      <c r="KA103" s="15"/>
      <c r="KB103" s="15"/>
      <c r="KC103" s="15"/>
      <c r="KD103" s="15"/>
      <c r="KE103" s="15"/>
      <c r="KF103" s="15"/>
      <c r="KG103" s="15"/>
      <c r="KH103" s="15"/>
      <c r="KI103" s="15"/>
      <c r="KJ103" s="15"/>
      <c r="KK103" s="15"/>
      <c r="KL103" s="15"/>
      <c r="KM103" s="15"/>
      <c r="KN103" s="15"/>
      <c r="KO103" s="15"/>
      <c r="KP103" s="15"/>
      <c r="KQ103" s="15"/>
      <c r="KR103" s="15"/>
      <c r="KS103" s="15"/>
      <c r="KT103" s="15"/>
      <c r="KU103" s="15"/>
      <c r="KV103" s="15"/>
      <c r="KW103" s="15"/>
      <c r="KX103" s="15"/>
      <c r="KY103" s="15"/>
      <c r="KZ103" s="15"/>
      <c r="LA103" s="15"/>
      <c r="LB103" s="15"/>
      <c r="LC103" s="15"/>
      <c r="LD103" s="15"/>
      <c r="LE103" s="15"/>
      <c r="LF103" s="15"/>
      <c r="LG103" s="15"/>
      <c r="LH103" s="15"/>
      <c r="LI103" s="15"/>
      <c r="LJ103" s="15"/>
      <c r="LK103" s="15"/>
      <c r="LL103" s="15"/>
      <c r="LM103" s="15"/>
      <c r="LN103" s="15"/>
      <c r="LO103" s="15"/>
      <c r="LP103" s="15"/>
      <c r="LQ103" s="15"/>
      <c r="LR103" s="15"/>
      <c r="LS103" s="15"/>
      <c r="LT103" s="15"/>
      <c r="LU103" s="15"/>
      <c r="LV103" s="15"/>
      <c r="LW103" s="15"/>
      <c r="LX103" s="15"/>
      <c r="LY103" s="15"/>
      <c r="LZ103" s="15"/>
      <c r="MA103" s="15"/>
      <c r="MB103" s="15"/>
      <c r="MC103" s="15"/>
      <c r="MD103" s="15"/>
      <c r="ME103" s="15"/>
      <c r="MF103" s="15"/>
      <c r="MG103" s="15"/>
      <c r="MH103" s="15"/>
      <c r="MI103" s="15"/>
      <c r="MJ103" s="15"/>
      <c r="MK103" s="15"/>
      <c r="ML103" s="15"/>
      <c r="MM103" s="15"/>
      <c r="MN103" s="15"/>
      <c r="MO103" s="15"/>
      <c r="MP103" s="15"/>
      <c r="MQ103" s="15"/>
      <c r="MR103" s="15"/>
      <c r="MS103" s="15"/>
      <c r="MT103" s="15"/>
      <c r="MU103" s="15"/>
      <c r="MV103" s="15"/>
      <c r="MW103" s="15"/>
      <c r="MX103" s="15"/>
      <c r="MY103" s="15"/>
      <c r="MZ103" s="15"/>
      <c r="NA103" s="15"/>
      <c r="NB103" s="15"/>
      <c r="NC103" s="15"/>
      <c r="ND103" s="15"/>
      <c r="NE103" s="15"/>
      <c r="NF103" s="15"/>
      <c r="NG103" s="15"/>
      <c r="NH103" s="15"/>
      <c r="NI103" s="15">
        <f>COUNTIF(Tableau1[[#This Row],[01/01/2020]:[31/12/2020]],NI$3)</f>
        <v>0</v>
      </c>
      <c r="NJ103" s="15">
        <f>COUNTIF(Tableau1[[#This Row],[01/01/2020]:[31/12/2020]],NJ$3)</f>
        <v>0</v>
      </c>
      <c r="NK103" s="15">
        <f>COUNTIF(Tableau1[[#This Row],[01/01/2020]:[31/12/2020]],NK$3)</f>
        <v>0</v>
      </c>
      <c r="NL103" s="15">
        <f>COUNTIF(Tableau1[[#This Row],[01/01/2020]:[31/12/2020]],NL$3)</f>
        <v>0</v>
      </c>
      <c r="NM103" s="15">
        <f>COUNTIF(Tableau1[[#This Row],[01/01/2020]:[31/12/2020]],NM$3)</f>
        <v>0</v>
      </c>
      <c r="NN103" s="15">
        <f>COUNTIF(Tableau1[[#This Row],[01/01/2020]:[31/12/2020]],NN$3)</f>
        <v>0</v>
      </c>
      <c r="NO103" s="23">
        <f>COUNTIF(Tableau1[[#This Row],[01/01/2020]:[31/12/2020]],NO$3)</f>
        <v>0</v>
      </c>
    </row>
    <row r="104" spans="1:379" x14ac:dyDescent="0.25">
      <c r="A104" s="22" t="s">
        <v>476</v>
      </c>
      <c r="B104" s="15"/>
      <c r="C104" s="15"/>
      <c r="D104" s="15"/>
      <c r="E104" s="15" t="e">
        <f>VLOOKUP(Tableau1[[#This Row],[centre]],Feuil3!$A$2:$C$46,2,FALSE)</f>
        <v>#N/A</v>
      </c>
      <c r="F104" s="15" t="e">
        <f>VLOOKUP(Tableau1[[#This Row],[centre]],Feuil3!$A$2:$C$46,3,FALSE)</f>
        <v>#N/A</v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  <c r="IW104" s="15"/>
      <c r="IX104" s="15"/>
      <c r="IY104" s="15"/>
      <c r="IZ104" s="15"/>
      <c r="JA104" s="15"/>
      <c r="JB104" s="15"/>
      <c r="JC104" s="15"/>
      <c r="JD104" s="15"/>
      <c r="JE104" s="15"/>
      <c r="JF104" s="15"/>
      <c r="JG104" s="15"/>
      <c r="JH104" s="15"/>
      <c r="JI104" s="15"/>
      <c r="JJ104" s="15"/>
      <c r="JK104" s="15"/>
      <c r="JL104" s="15"/>
      <c r="JM104" s="15"/>
      <c r="JN104" s="15"/>
      <c r="JO104" s="15"/>
      <c r="JP104" s="15"/>
      <c r="JQ104" s="15"/>
      <c r="JR104" s="15"/>
      <c r="JS104" s="15"/>
      <c r="JT104" s="15"/>
      <c r="JU104" s="15"/>
      <c r="JV104" s="15"/>
      <c r="JW104" s="15"/>
      <c r="JX104" s="15"/>
      <c r="JY104" s="15"/>
      <c r="JZ104" s="15"/>
      <c r="KA104" s="15"/>
      <c r="KB104" s="15"/>
      <c r="KC104" s="15"/>
      <c r="KD104" s="15"/>
      <c r="KE104" s="15"/>
      <c r="KF104" s="15"/>
      <c r="KG104" s="15"/>
      <c r="KH104" s="15"/>
      <c r="KI104" s="15"/>
      <c r="KJ104" s="15"/>
      <c r="KK104" s="15"/>
      <c r="KL104" s="15"/>
      <c r="KM104" s="15"/>
      <c r="KN104" s="15"/>
      <c r="KO104" s="15"/>
      <c r="KP104" s="15"/>
      <c r="KQ104" s="15"/>
      <c r="KR104" s="15"/>
      <c r="KS104" s="15"/>
      <c r="KT104" s="15"/>
      <c r="KU104" s="15"/>
      <c r="KV104" s="15"/>
      <c r="KW104" s="15"/>
      <c r="KX104" s="15"/>
      <c r="KY104" s="15"/>
      <c r="KZ104" s="15"/>
      <c r="LA104" s="15"/>
      <c r="LB104" s="15"/>
      <c r="LC104" s="15"/>
      <c r="LD104" s="15"/>
      <c r="LE104" s="15"/>
      <c r="LF104" s="15"/>
      <c r="LG104" s="15"/>
      <c r="LH104" s="15"/>
      <c r="LI104" s="15"/>
      <c r="LJ104" s="15"/>
      <c r="LK104" s="15"/>
      <c r="LL104" s="15"/>
      <c r="LM104" s="15"/>
      <c r="LN104" s="15"/>
      <c r="LO104" s="15"/>
      <c r="LP104" s="15"/>
      <c r="LQ104" s="15"/>
      <c r="LR104" s="15"/>
      <c r="LS104" s="15"/>
      <c r="LT104" s="15"/>
      <c r="LU104" s="15"/>
      <c r="LV104" s="15"/>
      <c r="LW104" s="15"/>
      <c r="LX104" s="15"/>
      <c r="LY104" s="15"/>
      <c r="LZ104" s="15"/>
      <c r="MA104" s="15"/>
      <c r="MB104" s="15"/>
      <c r="MC104" s="15"/>
      <c r="MD104" s="15"/>
      <c r="ME104" s="15"/>
      <c r="MF104" s="15"/>
      <c r="MG104" s="15"/>
      <c r="MH104" s="15"/>
      <c r="MI104" s="15"/>
      <c r="MJ104" s="15"/>
      <c r="MK104" s="15"/>
      <c r="ML104" s="15"/>
      <c r="MM104" s="15"/>
      <c r="MN104" s="15"/>
      <c r="MO104" s="15"/>
      <c r="MP104" s="15"/>
      <c r="MQ104" s="15"/>
      <c r="MR104" s="15"/>
      <c r="MS104" s="15"/>
      <c r="MT104" s="15"/>
      <c r="MU104" s="15"/>
      <c r="MV104" s="15"/>
      <c r="MW104" s="15"/>
      <c r="MX104" s="15"/>
      <c r="MY104" s="15"/>
      <c r="MZ104" s="15"/>
      <c r="NA104" s="15"/>
      <c r="NB104" s="15"/>
      <c r="NC104" s="15"/>
      <c r="ND104" s="15"/>
      <c r="NE104" s="15"/>
      <c r="NF104" s="15"/>
      <c r="NG104" s="15"/>
      <c r="NH104" s="15"/>
      <c r="NI104" s="15">
        <f>COUNTIF(Tableau1[[#This Row],[01/01/2020]:[31/12/2020]],NI$3)</f>
        <v>0</v>
      </c>
      <c r="NJ104" s="15">
        <f>COUNTIF(Tableau1[[#This Row],[01/01/2020]:[31/12/2020]],NJ$3)</f>
        <v>0</v>
      </c>
      <c r="NK104" s="15">
        <f>COUNTIF(Tableau1[[#This Row],[01/01/2020]:[31/12/2020]],NK$3)</f>
        <v>0</v>
      </c>
      <c r="NL104" s="15">
        <f>COUNTIF(Tableau1[[#This Row],[01/01/2020]:[31/12/2020]],NL$3)</f>
        <v>0</v>
      </c>
      <c r="NM104" s="15">
        <f>COUNTIF(Tableau1[[#This Row],[01/01/2020]:[31/12/2020]],NM$3)</f>
        <v>0</v>
      </c>
      <c r="NN104" s="15">
        <f>COUNTIF(Tableau1[[#This Row],[01/01/2020]:[31/12/2020]],NN$3)</f>
        <v>0</v>
      </c>
      <c r="NO104" s="23">
        <f>COUNTIF(Tableau1[[#This Row],[01/01/2020]:[31/12/2020]],NO$3)</f>
        <v>0</v>
      </c>
    </row>
    <row r="105" spans="1:379" x14ac:dyDescent="0.25">
      <c r="A105" s="22" t="s">
        <v>473</v>
      </c>
      <c r="B105" s="15"/>
      <c r="C105" s="15"/>
      <c r="D105" s="15"/>
      <c r="E105" s="15" t="e">
        <f>VLOOKUP(Tableau1[[#This Row],[centre]],Feuil3!$A$2:$C$46,2,FALSE)</f>
        <v>#N/A</v>
      </c>
      <c r="F105" s="15" t="e">
        <f>VLOOKUP(Tableau1[[#This Row],[centre]],Feuil3!$A$2:$C$46,3,FALSE)</f>
        <v>#N/A</v>
      </c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  <c r="HY105" s="15"/>
      <c r="HZ105" s="15"/>
      <c r="IA105" s="15"/>
      <c r="IB105" s="15"/>
      <c r="IC105" s="15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  <c r="IO105" s="15"/>
      <c r="IP105" s="15"/>
      <c r="IQ105" s="15"/>
      <c r="IR105" s="15"/>
      <c r="IS105" s="15"/>
      <c r="IT105" s="15"/>
      <c r="IU105" s="15"/>
      <c r="IV105" s="15"/>
      <c r="IW105" s="15"/>
      <c r="IX105" s="15"/>
      <c r="IY105" s="15"/>
      <c r="IZ105" s="15"/>
      <c r="JA105" s="15"/>
      <c r="JB105" s="15"/>
      <c r="JC105" s="15"/>
      <c r="JD105" s="15"/>
      <c r="JE105" s="15"/>
      <c r="JF105" s="15"/>
      <c r="JG105" s="15"/>
      <c r="JH105" s="15"/>
      <c r="JI105" s="15"/>
      <c r="JJ105" s="15"/>
      <c r="JK105" s="15"/>
      <c r="JL105" s="15"/>
      <c r="JM105" s="15"/>
      <c r="JN105" s="15"/>
      <c r="JO105" s="15"/>
      <c r="JP105" s="15"/>
      <c r="JQ105" s="15"/>
      <c r="JR105" s="15"/>
      <c r="JS105" s="15"/>
      <c r="JT105" s="15"/>
      <c r="JU105" s="15"/>
      <c r="JV105" s="15"/>
      <c r="JW105" s="15"/>
      <c r="JX105" s="15"/>
      <c r="JY105" s="15"/>
      <c r="JZ105" s="15"/>
      <c r="KA105" s="15"/>
      <c r="KB105" s="15"/>
      <c r="KC105" s="15"/>
      <c r="KD105" s="15"/>
      <c r="KE105" s="15"/>
      <c r="KF105" s="15"/>
      <c r="KG105" s="15"/>
      <c r="KH105" s="15"/>
      <c r="KI105" s="15"/>
      <c r="KJ105" s="15"/>
      <c r="KK105" s="15"/>
      <c r="KL105" s="15"/>
      <c r="KM105" s="15"/>
      <c r="KN105" s="15"/>
      <c r="KO105" s="15"/>
      <c r="KP105" s="15"/>
      <c r="KQ105" s="15"/>
      <c r="KR105" s="15"/>
      <c r="KS105" s="15"/>
      <c r="KT105" s="15"/>
      <c r="KU105" s="15"/>
      <c r="KV105" s="15"/>
      <c r="KW105" s="15"/>
      <c r="KX105" s="15"/>
      <c r="KY105" s="15"/>
      <c r="KZ105" s="15"/>
      <c r="LA105" s="15"/>
      <c r="LB105" s="15"/>
      <c r="LC105" s="15"/>
      <c r="LD105" s="15"/>
      <c r="LE105" s="15"/>
      <c r="LF105" s="15"/>
      <c r="LG105" s="15"/>
      <c r="LH105" s="15"/>
      <c r="LI105" s="15"/>
      <c r="LJ105" s="15"/>
      <c r="LK105" s="15"/>
      <c r="LL105" s="15"/>
      <c r="LM105" s="15"/>
      <c r="LN105" s="15"/>
      <c r="LO105" s="15"/>
      <c r="LP105" s="15"/>
      <c r="LQ105" s="15"/>
      <c r="LR105" s="15"/>
      <c r="LS105" s="15"/>
      <c r="LT105" s="15"/>
      <c r="LU105" s="15"/>
      <c r="LV105" s="15"/>
      <c r="LW105" s="15"/>
      <c r="LX105" s="15"/>
      <c r="LY105" s="15"/>
      <c r="LZ105" s="15"/>
      <c r="MA105" s="15"/>
      <c r="MB105" s="15"/>
      <c r="MC105" s="15"/>
      <c r="MD105" s="15"/>
      <c r="ME105" s="15"/>
      <c r="MF105" s="15"/>
      <c r="MG105" s="15"/>
      <c r="MH105" s="15"/>
      <c r="MI105" s="15"/>
      <c r="MJ105" s="15"/>
      <c r="MK105" s="15"/>
      <c r="ML105" s="15"/>
      <c r="MM105" s="15"/>
      <c r="MN105" s="15"/>
      <c r="MO105" s="15"/>
      <c r="MP105" s="15"/>
      <c r="MQ105" s="15"/>
      <c r="MR105" s="15"/>
      <c r="MS105" s="15"/>
      <c r="MT105" s="15"/>
      <c r="MU105" s="15"/>
      <c r="MV105" s="15"/>
      <c r="MW105" s="15"/>
      <c r="MX105" s="15"/>
      <c r="MY105" s="15"/>
      <c r="MZ105" s="15"/>
      <c r="NA105" s="15"/>
      <c r="NB105" s="15"/>
      <c r="NC105" s="15"/>
      <c r="ND105" s="15"/>
      <c r="NE105" s="15"/>
      <c r="NF105" s="15"/>
      <c r="NG105" s="15"/>
      <c r="NH105" s="15"/>
      <c r="NI105" s="15">
        <f>COUNTIF(Tableau1[[#This Row],[01/01/2020]:[31/12/2020]],NI$3)</f>
        <v>0</v>
      </c>
      <c r="NJ105" s="15">
        <f>COUNTIF(Tableau1[[#This Row],[01/01/2020]:[31/12/2020]],NJ$3)</f>
        <v>0</v>
      </c>
      <c r="NK105" s="15">
        <f>COUNTIF(Tableau1[[#This Row],[01/01/2020]:[31/12/2020]],NK$3)</f>
        <v>0</v>
      </c>
      <c r="NL105" s="15">
        <f>COUNTIF(Tableau1[[#This Row],[01/01/2020]:[31/12/2020]],NL$3)</f>
        <v>0</v>
      </c>
      <c r="NM105" s="15">
        <f>COUNTIF(Tableau1[[#This Row],[01/01/2020]:[31/12/2020]],NM$3)</f>
        <v>0</v>
      </c>
      <c r="NN105" s="15">
        <f>COUNTIF(Tableau1[[#This Row],[01/01/2020]:[31/12/2020]],NN$3)</f>
        <v>0</v>
      </c>
      <c r="NO105" s="23">
        <f>COUNTIF(Tableau1[[#This Row],[01/01/2020]:[31/12/2020]],NO$3)</f>
        <v>0</v>
      </c>
    </row>
    <row r="106" spans="1:379" x14ac:dyDescent="0.25">
      <c r="A106" s="22" t="s">
        <v>474</v>
      </c>
      <c r="B106" s="15"/>
      <c r="C106" s="15"/>
      <c r="D106" s="15"/>
      <c r="E106" s="15" t="e">
        <f>VLOOKUP(Tableau1[[#This Row],[centre]],Feuil3!$A$2:$C$46,2,FALSE)</f>
        <v>#N/A</v>
      </c>
      <c r="F106" s="15" t="e">
        <f>VLOOKUP(Tableau1[[#This Row],[centre]],Feuil3!$A$2:$C$46,3,FALSE)</f>
        <v>#N/A</v>
      </c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  <c r="HY106" s="15"/>
      <c r="HZ106" s="15"/>
      <c r="IA106" s="15"/>
      <c r="IB106" s="15"/>
      <c r="IC106" s="15"/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  <c r="IO106" s="15"/>
      <c r="IP106" s="15"/>
      <c r="IQ106" s="15"/>
      <c r="IR106" s="15"/>
      <c r="IS106" s="15"/>
      <c r="IT106" s="15"/>
      <c r="IU106" s="15"/>
      <c r="IV106" s="15"/>
      <c r="IW106" s="15"/>
      <c r="IX106" s="15"/>
      <c r="IY106" s="15"/>
      <c r="IZ106" s="15"/>
      <c r="JA106" s="15"/>
      <c r="JB106" s="15"/>
      <c r="JC106" s="15"/>
      <c r="JD106" s="15"/>
      <c r="JE106" s="15"/>
      <c r="JF106" s="15"/>
      <c r="JG106" s="15"/>
      <c r="JH106" s="15"/>
      <c r="JI106" s="15"/>
      <c r="JJ106" s="15"/>
      <c r="JK106" s="15"/>
      <c r="JL106" s="15"/>
      <c r="JM106" s="15"/>
      <c r="JN106" s="15"/>
      <c r="JO106" s="15"/>
      <c r="JP106" s="15"/>
      <c r="JQ106" s="15"/>
      <c r="JR106" s="15"/>
      <c r="JS106" s="15"/>
      <c r="JT106" s="15"/>
      <c r="JU106" s="15"/>
      <c r="JV106" s="15"/>
      <c r="JW106" s="15"/>
      <c r="JX106" s="15"/>
      <c r="JY106" s="15"/>
      <c r="JZ106" s="15"/>
      <c r="KA106" s="15"/>
      <c r="KB106" s="15"/>
      <c r="KC106" s="15"/>
      <c r="KD106" s="15"/>
      <c r="KE106" s="15"/>
      <c r="KF106" s="15"/>
      <c r="KG106" s="15"/>
      <c r="KH106" s="15"/>
      <c r="KI106" s="15"/>
      <c r="KJ106" s="15"/>
      <c r="KK106" s="15"/>
      <c r="KL106" s="15"/>
      <c r="KM106" s="15"/>
      <c r="KN106" s="15"/>
      <c r="KO106" s="15"/>
      <c r="KP106" s="15"/>
      <c r="KQ106" s="15"/>
      <c r="KR106" s="15"/>
      <c r="KS106" s="15"/>
      <c r="KT106" s="15"/>
      <c r="KU106" s="15"/>
      <c r="KV106" s="15"/>
      <c r="KW106" s="15"/>
      <c r="KX106" s="15"/>
      <c r="KY106" s="15"/>
      <c r="KZ106" s="15"/>
      <c r="LA106" s="15"/>
      <c r="LB106" s="15"/>
      <c r="LC106" s="15"/>
      <c r="LD106" s="15"/>
      <c r="LE106" s="15"/>
      <c r="LF106" s="15"/>
      <c r="LG106" s="15"/>
      <c r="LH106" s="15"/>
      <c r="LI106" s="15"/>
      <c r="LJ106" s="15"/>
      <c r="LK106" s="15"/>
      <c r="LL106" s="15"/>
      <c r="LM106" s="15"/>
      <c r="LN106" s="15"/>
      <c r="LO106" s="15"/>
      <c r="LP106" s="15"/>
      <c r="LQ106" s="15"/>
      <c r="LR106" s="15"/>
      <c r="LS106" s="15"/>
      <c r="LT106" s="15"/>
      <c r="LU106" s="15"/>
      <c r="LV106" s="15"/>
      <c r="LW106" s="15"/>
      <c r="LX106" s="15"/>
      <c r="LY106" s="15"/>
      <c r="LZ106" s="15"/>
      <c r="MA106" s="15"/>
      <c r="MB106" s="15"/>
      <c r="MC106" s="15"/>
      <c r="MD106" s="15"/>
      <c r="ME106" s="15"/>
      <c r="MF106" s="15"/>
      <c r="MG106" s="15"/>
      <c r="MH106" s="15"/>
      <c r="MI106" s="15"/>
      <c r="MJ106" s="15"/>
      <c r="MK106" s="15"/>
      <c r="ML106" s="15"/>
      <c r="MM106" s="15"/>
      <c r="MN106" s="15"/>
      <c r="MO106" s="15"/>
      <c r="MP106" s="15"/>
      <c r="MQ106" s="15"/>
      <c r="MR106" s="15"/>
      <c r="MS106" s="15"/>
      <c r="MT106" s="15"/>
      <c r="MU106" s="15"/>
      <c r="MV106" s="15"/>
      <c r="MW106" s="15"/>
      <c r="MX106" s="15"/>
      <c r="MY106" s="15"/>
      <c r="MZ106" s="15"/>
      <c r="NA106" s="15"/>
      <c r="NB106" s="15"/>
      <c r="NC106" s="15"/>
      <c r="ND106" s="15"/>
      <c r="NE106" s="15"/>
      <c r="NF106" s="15"/>
      <c r="NG106" s="15"/>
      <c r="NH106" s="15"/>
      <c r="NI106" s="15">
        <f>COUNTIF(Tableau1[[#This Row],[01/01/2020]:[31/12/2020]],NI$3)</f>
        <v>0</v>
      </c>
      <c r="NJ106" s="15">
        <f>COUNTIF(Tableau1[[#This Row],[01/01/2020]:[31/12/2020]],NJ$3)</f>
        <v>0</v>
      </c>
      <c r="NK106" s="15">
        <f>COUNTIF(Tableau1[[#This Row],[01/01/2020]:[31/12/2020]],NK$3)</f>
        <v>0</v>
      </c>
      <c r="NL106" s="15">
        <f>COUNTIF(Tableau1[[#This Row],[01/01/2020]:[31/12/2020]],NL$3)</f>
        <v>0</v>
      </c>
      <c r="NM106" s="15">
        <f>COUNTIF(Tableau1[[#This Row],[01/01/2020]:[31/12/2020]],NM$3)</f>
        <v>0</v>
      </c>
      <c r="NN106" s="15">
        <f>COUNTIF(Tableau1[[#This Row],[01/01/2020]:[31/12/2020]],NN$3)</f>
        <v>0</v>
      </c>
      <c r="NO106" s="23">
        <f>COUNTIF(Tableau1[[#This Row],[01/01/2020]:[31/12/2020]],NO$3)</f>
        <v>0</v>
      </c>
    </row>
    <row r="107" spans="1:379" x14ac:dyDescent="0.25">
      <c r="A107" s="22" t="s">
        <v>475</v>
      </c>
      <c r="B107" s="15"/>
      <c r="C107" s="15"/>
      <c r="D107" s="15"/>
      <c r="E107" s="15" t="e">
        <f>VLOOKUP(Tableau1[[#This Row],[centre]],Feuil3!$A$2:$C$46,2,FALSE)</f>
        <v>#N/A</v>
      </c>
      <c r="F107" s="15" t="e">
        <f>VLOOKUP(Tableau1[[#This Row],[centre]],Feuil3!$A$2:$C$46,3,FALSE)</f>
        <v>#N/A</v>
      </c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  <c r="JV107" s="15"/>
      <c r="JW107" s="15"/>
      <c r="JX107" s="15"/>
      <c r="JY107" s="1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  <c r="KP107" s="15"/>
      <c r="KQ107" s="15"/>
      <c r="KR107" s="15"/>
      <c r="KS107" s="15"/>
      <c r="KT107" s="15"/>
      <c r="KU107" s="15"/>
      <c r="KV107" s="15"/>
      <c r="KW107" s="15"/>
      <c r="KX107" s="15"/>
      <c r="KY107" s="15"/>
      <c r="KZ107" s="15"/>
      <c r="LA107" s="15"/>
      <c r="LB107" s="15"/>
      <c r="LC107" s="15"/>
      <c r="LD107" s="15"/>
      <c r="LE107" s="15"/>
      <c r="LF107" s="15"/>
      <c r="LG107" s="15"/>
      <c r="LH107" s="15"/>
      <c r="LI107" s="15"/>
      <c r="LJ107" s="15"/>
      <c r="LK107" s="15"/>
      <c r="LL107" s="15"/>
      <c r="LM107" s="15"/>
      <c r="LN107" s="15"/>
      <c r="LO107" s="15"/>
      <c r="LP107" s="15"/>
      <c r="LQ107" s="15"/>
      <c r="LR107" s="15"/>
      <c r="LS107" s="15"/>
      <c r="LT107" s="15"/>
      <c r="LU107" s="15"/>
      <c r="LV107" s="15"/>
      <c r="LW107" s="15"/>
      <c r="LX107" s="15"/>
      <c r="LY107" s="15"/>
      <c r="LZ107" s="15"/>
      <c r="MA107" s="15"/>
      <c r="MB107" s="15"/>
      <c r="MC107" s="15"/>
      <c r="MD107" s="15"/>
      <c r="ME107" s="15"/>
      <c r="MF107" s="15"/>
      <c r="MG107" s="15"/>
      <c r="MH107" s="15"/>
      <c r="MI107" s="15"/>
      <c r="MJ107" s="15"/>
      <c r="MK107" s="15"/>
      <c r="ML107" s="15"/>
      <c r="MM107" s="15"/>
      <c r="MN107" s="15"/>
      <c r="MO107" s="15"/>
      <c r="MP107" s="15"/>
      <c r="MQ107" s="15"/>
      <c r="MR107" s="15"/>
      <c r="MS107" s="15"/>
      <c r="MT107" s="15"/>
      <c r="MU107" s="15"/>
      <c r="MV107" s="15"/>
      <c r="MW107" s="15"/>
      <c r="MX107" s="15"/>
      <c r="MY107" s="15"/>
      <c r="MZ107" s="15"/>
      <c r="NA107" s="15"/>
      <c r="NB107" s="15"/>
      <c r="NC107" s="15"/>
      <c r="ND107" s="15"/>
      <c r="NE107" s="15"/>
      <c r="NF107" s="15"/>
      <c r="NG107" s="15"/>
      <c r="NH107" s="15"/>
      <c r="NI107" s="15">
        <f>COUNTIF(Tableau1[[#This Row],[01/01/2020]:[31/12/2020]],NI$3)</f>
        <v>0</v>
      </c>
      <c r="NJ107" s="15">
        <f>COUNTIF(Tableau1[[#This Row],[01/01/2020]:[31/12/2020]],NJ$3)</f>
        <v>0</v>
      </c>
      <c r="NK107" s="15">
        <f>COUNTIF(Tableau1[[#This Row],[01/01/2020]:[31/12/2020]],NK$3)</f>
        <v>0</v>
      </c>
      <c r="NL107" s="15">
        <f>COUNTIF(Tableau1[[#This Row],[01/01/2020]:[31/12/2020]],NL$3)</f>
        <v>0</v>
      </c>
      <c r="NM107" s="15">
        <f>COUNTIF(Tableau1[[#This Row],[01/01/2020]:[31/12/2020]],NM$3)</f>
        <v>0</v>
      </c>
      <c r="NN107" s="15">
        <f>COUNTIF(Tableau1[[#This Row],[01/01/2020]:[31/12/2020]],NN$3)</f>
        <v>0</v>
      </c>
      <c r="NO107" s="23">
        <f>COUNTIF(Tableau1[[#This Row],[01/01/2020]:[31/12/2020]],NO$3)</f>
        <v>0</v>
      </c>
    </row>
    <row r="108" spans="1:379" x14ac:dyDescent="0.25">
      <c r="A108" s="22" t="s">
        <v>476</v>
      </c>
      <c r="B108" s="15"/>
      <c r="C108" s="15"/>
      <c r="D108" s="15"/>
      <c r="E108" s="15" t="e">
        <f>VLOOKUP(Tableau1[[#This Row],[centre]],Feuil3!$A$2:$C$46,2,FALSE)</f>
        <v>#N/A</v>
      </c>
      <c r="F108" s="15" t="e">
        <f>VLOOKUP(Tableau1[[#This Row],[centre]],Feuil3!$A$2:$C$46,3,FALSE)</f>
        <v>#N/A</v>
      </c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  <c r="IW108" s="15"/>
      <c r="IX108" s="15"/>
      <c r="IY108" s="15"/>
      <c r="IZ108" s="15"/>
      <c r="JA108" s="15"/>
      <c r="JB108" s="15"/>
      <c r="JC108" s="15"/>
      <c r="JD108" s="15"/>
      <c r="JE108" s="15"/>
      <c r="JF108" s="15"/>
      <c r="JG108" s="15"/>
      <c r="JH108" s="15"/>
      <c r="JI108" s="15"/>
      <c r="JJ108" s="15"/>
      <c r="JK108" s="15"/>
      <c r="JL108" s="15"/>
      <c r="JM108" s="15"/>
      <c r="JN108" s="15"/>
      <c r="JO108" s="15"/>
      <c r="JP108" s="15"/>
      <c r="JQ108" s="15"/>
      <c r="JR108" s="15"/>
      <c r="JS108" s="15"/>
      <c r="JT108" s="15"/>
      <c r="JU108" s="15"/>
      <c r="JV108" s="15"/>
      <c r="JW108" s="15"/>
      <c r="JX108" s="15"/>
      <c r="JY108" s="15"/>
      <c r="JZ108" s="15"/>
      <c r="KA108" s="15"/>
      <c r="KB108" s="15"/>
      <c r="KC108" s="15"/>
      <c r="KD108" s="15"/>
      <c r="KE108" s="15"/>
      <c r="KF108" s="15"/>
      <c r="KG108" s="15"/>
      <c r="KH108" s="15"/>
      <c r="KI108" s="15"/>
      <c r="KJ108" s="15"/>
      <c r="KK108" s="15"/>
      <c r="KL108" s="15"/>
      <c r="KM108" s="15"/>
      <c r="KN108" s="15"/>
      <c r="KO108" s="15"/>
      <c r="KP108" s="15"/>
      <c r="KQ108" s="15"/>
      <c r="KR108" s="15"/>
      <c r="KS108" s="15"/>
      <c r="KT108" s="15"/>
      <c r="KU108" s="15"/>
      <c r="KV108" s="15"/>
      <c r="KW108" s="15"/>
      <c r="KX108" s="15"/>
      <c r="KY108" s="15"/>
      <c r="KZ108" s="15"/>
      <c r="LA108" s="15"/>
      <c r="LB108" s="15"/>
      <c r="LC108" s="15"/>
      <c r="LD108" s="15"/>
      <c r="LE108" s="15"/>
      <c r="LF108" s="15"/>
      <c r="LG108" s="15"/>
      <c r="LH108" s="15"/>
      <c r="LI108" s="15"/>
      <c r="LJ108" s="15"/>
      <c r="LK108" s="15"/>
      <c r="LL108" s="15"/>
      <c r="LM108" s="15"/>
      <c r="LN108" s="15"/>
      <c r="LO108" s="15"/>
      <c r="LP108" s="15"/>
      <c r="LQ108" s="15"/>
      <c r="LR108" s="15"/>
      <c r="LS108" s="15"/>
      <c r="LT108" s="15"/>
      <c r="LU108" s="15"/>
      <c r="LV108" s="15"/>
      <c r="LW108" s="15"/>
      <c r="LX108" s="15"/>
      <c r="LY108" s="15"/>
      <c r="LZ108" s="15"/>
      <c r="MA108" s="15"/>
      <c r="MB108" s="15"/>
      <c r="MC108" s="15"/>
      <c r="MD108" s="15"/>
      <c r="ME108" s="15"/>
      <c r="MF108" s="15"/>
      <c r="MG108" s="15"/>
      <c r="MH108" s="15"/>
      <c r="MI108" s="15"/>
      <c r="MJ108" s="15"/>
      <c r="MK108" s="15"/>
      <c r="ML108" s="15"/>
      <c r="MM108" s="15"/>
      <c r="MN108" s="15"/>
      <c r="MO108" s="15"/>
      <c r="MP108" s="15"/>
      <c r="MQ108" s="15"/>
      <c r="MR108" s="15"/>
      <c r="MS108" s="15"/>
      <c r="MT108" s="15"/>
      <c r="MU108" s="15"/>
      <c r="MV108" s="15"/>
      <c r="MW108" s="15"/>
      <c r="MX108" s="15"/>
      <c r="MY108" s="15"/>
      <c r="MZ108" s="15"/>
      <c r="NA108" s="15"/>
      <c r="NB108" s="15"/>
      <c r="NC108" s="15"/>
      <c r="ND108" s="15"/>
      <c r="NE108" s="15"/>
      <c r="NF108" s="15"/>
      <c r="NG108" s="15"/>
      <c r="NH108" s="15"/>
      <c r="NI108" s="15">
        <f>COUNTIF(Tableau1[[#This Row],[01/01/2020]:[31/12/2020]],NI$3)</f>
        <v>0</v>
      </c>
      <c r="NJ108" s="15">
        <f>COUNTIF(Tableau1[[#This Row],[01/01/2020]:[31/12/2020]],NJ$3)</f>
        <v>0</v>
      </c>
      <c r="NK108" s="15">
        <f>COUNTIF(Tableau1[[#This Row],[01/01/2020]:[31/12/2020]],NK$3)</f>
        <v>0</v>
      </c>
      <c r="NL108" s="15">
        <f>COUNTIF(Tableau1[[#This Row],[01/01/2020]:[31/12/2020]],NL$3)</f>
        <v>0</v>
      </c>
      <c r="NM108" s="15">
        <f>COUNTIF(Tableau1[[#This Row],[01/01/2020]:[31/12/2020]],NM$3)</f>
        <v>0</v>
      </c>
      <c r="NN108" s="15">
        <f>COUNTIF(Tableau1[[#This Row],[01/01/2020]:[31/12/2020]],NN$3)</f>
        <v>0</v>
      </c>
      <c r="NO108" s="23">
        <f>COUNTIF(Tableau1[[#This Row],[01/01/2020]:[31/12/2020]],NO$3)</f>
        <v>0</v>
      </c>
    </row>
    <row r="109" spans="1:379" x14ac:dyDescent="0.25">
      <c r="A109" s="22" t="s">
        <v>473</v>
      </c>
      <c r="B109" s="15"/>
      <c r="C109" s="15"/>
      <c r="D109" s="15"/>
      <c r="E109" s="15" t="e">
        <f>VLOOKUP(Tableau1[[#This Row],[centre]],Feuil3!$A$2:$C$46,2,FALSE)</f>
        <v>#N/A</v>
      </c>
      <c r="F109" s="15" t="e">
        <f>VLOOKUP(Tableau1[[#This Row],[centre]],Feuil3!$A$2:$C$46,3,FALSE)</f>
        <v>#N/A</v>
      </c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  <c r="LN109" s="15"/>
      <c r="LO109" s="15"/>
      <c r="LP109" s="15"/>
      <c r="LQ109" s="15"/>
      <c r="LR109" s="15"/>
      <c r="LS109" s="15"/>
      <c r="LT109" s="15"/>
      <c r="LU109" s="15"/>
      <c r="LV109" s="15"/>
      <c r="LW109" s="15"/>
      <c r="LX109" s="15"/>
      <c r="LY109" s="15"/>
      <c r="LZ109" s="15"/>
      <c r="MA109" s="15"/>
      <c r="MB109" s="15"/>
      <c r="MC109" s="15"/>
      <c r="MD109" s="15"/>
      <c r="ME109" s="15"/>
      <c r="MF109" s="15"/>
      <c r="MG109" s="15"/>
      <c r="MH109" s="15"/>
      <c r="MI109" s="15"/>
      <c r="MJ109" s="15"/>
      <c r="MK109" s="15"/>
      <c r="ML109" s="15"/>
      <c r="MM109" s="15"/>
      <c r="MN109" s="15"/>
      <c r="MO109" s="15"/>
      <c r="MP109" s="15"/>
      <c r="MQ109" s="15"/>
      <c r="MR109" s="15"/>
      <c r="MS109" s="15"/>
      <c r="MT109" s="15"/>
      <c r="MU109" s="15"/>
      <c r="MV109" s="15"/>
      <c r="MW109" s="15"/>
      <c r="MX109" s="15"/>
      <c r="MY109" s="15"/>
      <c r="MZ109" s="15"/>
      <c r="NA109" s="15"/>
      <c r="NB109" s="15"/>
      <c r="NC109" s="15"/>
      <c r="ND109" s="15"/>
      <c r="NE109" s="15"/>
      <c r="NF109" s="15"/>
      <c r="NG109" s="15"/>
      <c r="NH109" s="15"/>
      <c r="NI109" s="15">
        <f>COUNTIF(Tableau1[[#This Row],[01/01/2020]:[31/12/2020]],NI$3)</f>
        <v>0</v>
      </c>
      <c r="NJ109" s="15">
        <f>COUNTIF(Tableau1[[#This Row],[01/01/2020]:[31/12/2020]],NJ$3)</f>
        <v>0</v>
      </c>
      <c r="NK109" s="15">
        <f>COUNTIF(Tableau1[[#This Row],[01/01/2020]:[31/12/2020]],NK$3)</f>
        <v>0</v>
      </c>
      <c r="NL109" s="15">
        <f>COUNTIF(Tableau1[[#This Row],[01/01/2020]:[31/12/2020]],NL$3)</f>
        <v>0</v>
      </c>
      <c r="NM109" s="15">
        <f>COUNTIF(Tableau1[[#This Row],[01/01/2020]:[31/12/2020]],NM$3)</f>
        <v>0</v>
      </c>
      <c r="NN109" s="15">
        <f>COUNTIF(Tableau1[[#This Row],[01/01/2020]:[31/12/2020]],NN$3)</f>
        <v>0</v>
      </c>
      <c r="NO109" s="23">
        <f>COUNTIF(Tableau1[[#This Row],[01/01/2020]:[31/12/2020]],NO$3)</f>
        <v>0</v>
      </c>
    </row>
    <row r="110" spans="1:379" x14ac:dyDescent="0.25">
      <c r="A110" s="22" t="s">
        <v>474</v>
      </c>
      <c r="B110" s="15"/>
      <c r="C110" s="15"/>
      <c r="D110" s="15"/>
      <c r="E110" s="15" t="e">
        <f>VLOOKUP(Tableau1[[#This Row],[centre]],Feuil3!$A$2:$C$46,2,FALSE)</f>
        <v>#N/A</v>
      </c>
      <c r="F110" s="15" t="e">
        <f>VLOOKUP(Tableau1[[#This Row],[centre]],Feuil3!$A$2:$C$46,3,FALSE)</f>
        <v>#N/A</v>
      </c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  <c r="HY110" s="15"/>
      <c r="HZ110" s="15"/>
      <c r="IA110" s="15"/>
      <c r="IB110" s="15"/>
      <c r="IC110" s="15"/>
      <c r="ID110" s="15"/>
      <c r="IE110" s="15"/>
      <c r="IF110" s="15"/>
      <c r="IG110" s="15"/>
      <c r="IH110" s="15"/>
      <c r="II110" s="15"/>
      <c r="IJ110" s="15"/>
      <c r="IK110" s="15"/>
      <c r="IL110" s="15"/>
      <c r="IM110" s="15"/>
      <c r="IN110" s="15"/>
      <c r="IO110" s="15"/>
      <c r="IP110" s="15"/>
      <c r="IQ110" s="15"/>
      <c r="IR110" s="15"/>
      <c r="IS110" s="15"/>
      <c r="IT110" s="15"/>
      <c r="IU110" s="15"/>
      <c r="IV110" s="15"/>
      <c r="IW110" s="15"/>
      <c r="IX110" s="15"/>
      <c r="IY110" s="15"/>
      <c r="IZ110" s="15"/>
      <c r="JA110" s="15"/>
      <c r="JB110" s="15"/>
      <c r="JC110" s="15"/>
      <c r="JD110" s="15"/>
      <c r="JE110" s="15"/>
      <c r="JF110" s="15"/>
      <c r="JG110" s="15"/>
      <c r="JH110" s="15"/>
      <c r="JI110" s="15"/>
      <c r="JJ110" s="15"/>
      <c r="JK110" s="15"/>
      <c r="JL110" s="15"/>
      <c r="JM110" s="15"/>
      <c r="JN110" s="15"/>
      <c r="JO110" s="15"/>
      <c r="JP110" s="15"/>
      <c r="JQ110" s="15"/>
      <c r="JR110" s="15"/>
      <c r="JS110" s="15"/>
      <c r="JT110" s="15"/>
      <c r="JU110" s="15"/>
      <c r="JV110" s="15"/>
      <c r="JW110" s="15"/>
      <c r="JX110" s="15"/>
      <c r="JY110" s="15"/>
      <c r="JZ110" s="15"/>
      <c r="KA110" s="15"/>
      <c r="KB110" s="15"/>
      <c r="KC110" s="15"/>
      <c r="KD110" s="15"/>
      <c r="KE110" s="15"/>
      <c r="KF110" s="15"/>
      <c r="KG110" s="15"/>
      <c r="KH110" s="15"/>
      <c r="KI110" s="15"/>
      <c r="KJ110" s="15"/>
      <c r="KK110" s="15"/>
      <c r="KL110" s="15"/>
      <c r="KM110" s="15"/>
      <c r="KN110" s="15"/>
      <c r="KO110" s="15"/>
      <c r="KP110" s="15"/>
      <c r="KQ110" s="15"/>
      <c r="KR110" s="15"/>
      <c r="KS110" s="15"/>
      <c r="KT110" s="15"/>
      <c r="KU110" s="15"/>
      <c r="KV110" s="15"/>
      <c r="KW110" s="15"/>
      <c r="KX110" s="15"/>
      <c r="KY110" s="15"/>
      <c r="KZ110" s="15"/>
      <c r="LA110" s="15"/>
      <c r="LB110" s="15"/>
      <c r="LC110" s="15"/>
      <c r="LD110" s="15"/>
      <c r="LE110" s="15"/>
      <c r="LF110" s="15"/>
      <c r="LG110" s="15"/>
      <c r="LH110" s="15"/>
      <c r="LI110" s="15"/>
      <c r="LJ110" s="15"/>
      <c r="LK110" s="15"/>
      <c r="LL110" s="15"/>
      <c r="LM110" s="15"/>
      <c r="LN110" s="15"/>
      <c r="LO110" s="15"/>
      <c r="LP110" s="15"/>
      <c r="LQ110" s="15"/>
      <c r="LR110" s="15"/>
      <c r="LS110" s="15"/>
      <c r="LT110" s="15"/>
      <c r="LU110" s="15"/>
      <c r="LV110" s="15"/>
      <c r="LW110" s="15"/>
      <c r="LX110" s="15"/>
      <c r="LY110" s="15"/>
      <c r="LZ110" s="15"/>
      <c r="MA110" s="15"/>
      <c r="MB110" s="15"/>
      <c r="MC110" s="15"/>
      <c r="MD110" s="15"/>
      <c r="ME110" s="15"/>
      <c r="MF110" s="15"/>
      <c r="MG110" s="15"/>
      <c r="MH110" s="15"/>
      <c r="MI110" s="15"/>
      <c r="MJ110" s="15"/>
      <c r="MK110" s="15"/>
      <c r="ML110" s="15"/>
      <c r="MM110" s="15"/>
      <c r="MN110" s="15"/>
      <c r="MO110" s="15"/>
      <c r="MP110" s="15"/>
      <c r="MQ110" s="15"/>
      <c r="MR110" s="15"/>
      <c r="MS110" s="15"/>
      <c r="MT110" s="15"/>
      <c r="MU110" s="15"/>
      <c r="MV110" s="15"/>
      <c r="MW110" s="15"/>
      <c r="MX110" s="15"/>
      <c r="MY110" s="15"/>
      <c r="MZ110" s="15"/>
      <c r="NA110" s="15"/>
      <c r="NB110" s="15"/>
      <c r="NC110" s="15"/>
      <c r="ND110" s="15"/>
      <c r="NE110" s="15"/>
      <c r="NF110" s="15"/>
      <c r="NG110" s="15"/>
      <c r="NH110" s="15"/>
      <c r="NI110" s="15">
        <f>COUNTIF(Tableau1[[#This Row],[01/01/2020]:[31/12/2020]],NI$3)</f>
        <v>0</v>
      </c>
      <c r="NJ110" s="15">
        <f>COUNTIF(Tableau1[[#This Row],[01/01/2020]:[31/12/2020]],NJ$3)</f>
        <v>0</v>
      </c>
      <c r="NK110" s="15">
        <f>COUNTIF(Tableau1[[#This Row],[01/01/2020]:[31/12/2020]],NK$3)</f>
        <v>0</v>
      </c>
      <c r="NL110" s="15">
        <f>COUNTIF(Tableau1[[#This Row],[01/01/2020]:[31/12/2020]],NL$3)</f>
        <v>0</v>
      </c>
      <c r="NM110" s="15">
        <f>COUNTIF(Tableau1[[#This Row],[01/01/2020]:[31/12/2020]],NM$3)</f>
        <v>0</v>
      </c>
      <c r="NN110" s="15">
        <f>COUNTIF(Tableau1[[#This Row],[01/01/2020]:[31/12/2020]],NN$3)</f>
        <v>0</v>
      </c>
      <c r="NO110" s="23">
        <f>COUNTIF(Tableau1[[#This Row],[01/01/2020]:[31/12/2020]],NO$3)</f>
        <v>0</v>
      </c>
    </row>
    <row r="111" spans="1:379" x14ac:dyDescent="0.25">
      <c r="A111" s="22" t="s">
        <v>475</v>
      </c>
      <c r="B111" s="15"/>
      <c r="C111" s="15"/>
      <c r="D111" s="15"/>
      <c r="E111" s="15" t="e">
        <f>VLOOKUP(Tableau1[[#This Row],[centre]],Feuil3!$A$2:$C$46,2,FALSE)</f>
        <v>#N/A</v>
      </c>
      <c r="F111" s="15" t="e">
        <f>VLOOKUP(Tableau1[[#This Row],[centre]],Feuil3!$A$2:$C$46,3,FALSE)</f>
        <v>#N/A</v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  <c r="HY111" s="15"/>
      <c r="HZ111" s="15"/>
      <c r="IA111" s="15"/>
      <c r="IB111" s="15"/>
      <c r="IC111" s="15"/>
      <c r="ID111" s="15"/>
      <c r="IE111" s="15"/>
      <c r="IF111" s="15"/>
      <c r="IG111" s="15"/>
      <c r="IH111" s="15"/>
      <c r="II111" s="15"/>
      <c r="IJ111" s="15"/>
      <c r="IK111" s="15"/>
      <c r="IL111" s="15"/>
      <c r="IM111" s="15"/>
      <c r="IN111" s="15"/>
      <c r="IO111" s="15"/>
      <c r="IP111" s="15"/>
      <c r="IQ111" s="15"/>
      <c r="IR111" s="15"/>
      <c r="IS111" s="15"/>
      <c r="IT111" s="15"/>
      <c r="IU111" s="15"/>
      <c r="IV111" s="15"/>
      <c r="IW111" s="15"/>
      <c r="IX111" s="15"/>
      <c r="IY111" s="15"/>
      <c r="IZ111" s="15"/>
      <c r="JA111" s="15"/>
      <c r="JB111" s="15"/>
      <c r="JC111" s="15"/>
      <c r="JD111" s="15"/>
      <c r="JE111" s="15"/>
      <c r="JF111" s="15"/>
      <c r="JG111" s="15"/>
      <c r="JH111" s="15"/>
      <c r="JI111" s="15"/>
      <c r="JJ111" s="15"/>
      <c r="JK111" s="15"/>
      <c r="JL111" s="15"/>
      <c r="JM111" s="15"/>
      <c r="JN111" s="15"/>
      <c r="JO111" s="15"/>
      <c r="JP111" s="15"/>
      <c r="JQ111" s="15"/>
      <c r="JR111" s="15"/>
      <c r="JS111" s="15"/>
      <c r="JT111" s="15"/>
      <c r="JU111" s="15"/>
      <c r="JV111" s="15"/>
      <c r="JW111" s="15"/>
      <c r="JX111" s="15"/>
      <c r="JY111" s="15"/>
      <c r="JZ111" s="15"/>
      <c r="KA111" s="15"/>
      <c r="KB111" s="15"/>
      <c r="KC111" s="15"/>
      <c r="KD111" s="15"/>
      <c r="KE111" s="15"/>
      <c r="KF111" s="15"/>
      <c r="KG111" s="15"/>
      <c r="KH111" s="15"/>
      <c r="KI111" s="15"/>
      <c r="KJ111" s="15"/>
      <c r="KK111" s="15"/>
      <c r="KL111" s="15"/>
      <c r="KM111" s="15"/>
      <c r="KN111" s="15"/>
      <c r="KO111" s="15"/>
      <c r="KP111" s="15"/>
      <c r="KQ111" s="15"/>
      <c r="KR111" s="15"/>
      <c r="KS111" s="15"/>
      <c r="KT111" s="15"/>
      <c r="KU111" s="15"/>
      <c r="KV111" s="15"/>
      <c r="KW111" s="15"/>
      <c r="KX111" s="15"/>
      <c r="KY111" s="15"/>
      <c r="KZ111" s="15"/>
      <c r="LA111" s="15"/>
      <c r="LB111" s="15"/>
      <c r="LC111" s="15"/>
      <c r="LD111" s="15"/>
      <c r="LE111" s="15"/>
      <c r="LF111" s="15"/>
      <c r="LG111" s="15"/>
      <c r="LH111" s="15"/>
      <c r="LI111" s="15"/>
      <c r="LJ111" s="15"/>
      <c r="LK111" s="15"/>
      <c r="LL111" s="15"/>
      <c r="LM111" s="15"/>
      <c r="LN111" s="15"/>
      <c r="LO111" s="15"/>
      <c r="LP111" s="15"/>
      <c r="LQ111" s="15"/>
      <c r="LR111" s="15"/>
      <c r="LS111" s="15"/>
      <c r="LT111" s="15"/>
      <c r="LU111" s="15"/>
      <c r="LV111" s="15"/>
      <c r="LW111" s="15"/>
      <c r="LX111" s="15"/>
      <c r="LY111" s="15"/>
      <c r="LZ111" s="15"/>
      <c r="MA111" s="15"/>
      <c r="MB111" s="15"/>
      <c r="MC111" s="15"/>
      <c r="MD111" s="15"/>
      <c r="ME111" s="15"/>
      <c r="MF111" s="15"/>
      <c r="MG111" s="15"/>
      <c r="MH111" s="15"/>
      <c r="MI111" s="15"/>
      <c r="MJ111" s="15"/>
      <c r="MK111" s="15"/>
      <c r="ML111" s="15"/>
      <c r="MM111" s="15"/>
      <c r="MN111" s="15"/>
      <c r="MO111" s="15"/>
      <c r="MP111" s="15"/>
      <c r="MQ111" s="15"/>
      <c r="MR111" s="15"/>
      <c r="MS111" s="15"/>
      <c r="MT111" s="15"/>
      <c r="MU111" s="15"/>
      <c r="MV111" s="15"/>
      <c r="MW111" s="15"/>
      <c r="MX111" s="15"/>
      <c r="MY111" s="15"/>
      <c r="MZ111" s="15"/>
      <c r="NA111" s="15"/>
      <c r="NB111" s="15"/>
      <c r="NC111" s="15"/>
      <c r="ND111" s="15"/>
      <c r="NE111" s="15"/>
      <c r="NF111" s="15"/>
      <c r="NG111" s="15"/>
      <c r="NH111" s="15"/>
      <c r="NI111" s="15">
        <f>COUNTIF(Tableau1[[#This Row],[01/01/2020]:[31/12/2020]],NI$3)</f>
        <v>0</v>
      </c>
      <c r="NJ111" s="15">
        <f>COUNTIF(Tableau1[[#This Row],[01/01/2020]:[31/12/2020]],NJ$3)</f>
        <v>0</v>
      </c>
      <c r="NK111" s="15">
        <f>COUNTIF(Tableau1[[#This Row],[01/01/2020]:[31/12/2020]],NK$3)</f>
        <v>0</v>
      </c>
      <c r="NL111" s="15">
        <f>COUNTIF(Tableau1[[#This Row],[01/01/2020]:[31/12/2020]],NL$3)</f>
        <v>0</v>
      </c>
      <c r="NM111" s="15">
        <f>COUNTIF(Tableau1[[#This Row],[01/01/2020]:[31/12/2020]],NM$3)</f>
        <v>0</v>
      </c>
      <c r="NN111" s="15">
        <f>COUNTIF(Tableau1[[#This Row],[01/01/2020]:[31/12/2020]],NN$3)</f>
        <v>0</v>
      </c>
      <c r="NO111" s="23">
        <f>COUNTIF(Tableau1[[#This Row],[01/01/2020]:[31/12/2020]],NO$3)</f>
        <v>0</v>
      </c>
    </row>
    <row r="112" spans="1:379" x14ac:dyDescent="0.25">
      <c r="A112" s="22" t="s">
        <v>476</v>
      </c>
      <c r="B112" s="15"/>
      <c r="C112" s="15"/>
      <c r="D112" s="15"/>
      <c r="E112" s="15" t="e">
        <f>VLOOKUP(Tableau1[[#This Row],[centre]],Feuil3!$A$2:$C$46,2,FALSE)</f>
        <v>#N/A</v>
      </c>
      <c r="F112" s="15" t="e">
        <f>VLOOKUP(Tableau1[[#This Row],[centre]],Feuil3!$A$2:$C$46,3,FALSE)</f>
        <v>#N/A</v>
      </c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  <c r="HY112" s="15"/>
      <c r="HZ112" s="15"/>
      <c r="IA112" s="15"/>
      <c r="IB112" s="15"/>
      <c r="IC112" s="15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  <c r="IW112" s="15"/>
      <c r="IX112" s="15"/>
      <c r="IY112" s="15"/>
      <c r="IZ112" s="15"/>
      <c r="JA112" s="15"/>
      <c r="JB112" s="15"/>
      <c r="JC112" s="15"/>
      <c r="JD112" s="15"/>
      <c r="JE112" s="15"/>
      <c r="JF112" s="15"/>
      <c r="JG112" s="15"/>
      <c r="JH112" s="15"/>
      <c r="JI112" s="15"/>
      <c r="JJ112" s="15"/>
      <c r="JK112" s="15"/>
      <c r="JL112" s="15"/>
      <c r="JM112" s="15"/>
      <c r="JN112" s="15"/>
      <c r="JO112" s="15"/>
      <c r="JP112" s="15"/>
      <c r="JQ112" s="15"/>
      <c r="JR112" s="15"/>
      <c r="JS112" s="15"/>
      <c r="JT112" s="15"/>
      <c r="JU112" s="15"/>
      <c r="JV112" s="15"/>
      <c r="JW112" s="15"/>
      <c r="JX112" s="15"/>
      <c r="JY112" s="15"/>
      <c r="JZ112" s="15"/>
      <c r="KA112" s="15"/>
      <c r="KB112" s="15"/>
      <c r="KC112" s="15"/>
      <c r="KD112" s="15"/>
      <c r="KE112" s="15"/>
      <c r="KF112" s="15"/>
      <c r="KG112" s="15"/>
      <c r="KH112" s="15"/>
      <c r="KI112" s="15"/>
      <c r="KJ112" s="15"/>
      <c r="KK112" s="15"/>
      <c r="KL112" s="15"/>
      <c r="KM112" s="15"/>
      <c r="KN112" s="15"/>
      <c r="KO112" s="15"/>
      <c r="KP112" s="15"/>
      <c r="KQ112" s="15"/>
      <c r="KR112" s="15"/>
      <c r="KS112" s="15"/>
      <c r="KT112" s="15"/>
      <c r="KU112" s="15"/>
      <c r="KV112" s="15"/>
      <c r="KW112" s="15"/>
      <c r="KX112" s="15"/>
      <c r="KY112" s="15"/>
      <c r="KZ112" s="15"/>
      <c r="LA112" s="15"/>
      <c r="LB112" s="15"/>
      <c r="LC112" s="15"/>
      <c r="LD112" s="15"/>
      <c r="LE112" s="15"/>
      <c r="LF112" s="15"/>
      <c r="LG112" s="15"/>
      <c r="LH112" s="15"/>
      <c r="LI112" s="15"/>
      <c r="LJ112" s="15"/>
      <c r="LK112" s="15"/>
      <c r="LL112" s="15"/>
      <c r="LM112" s="15"/>
      <c r="LN112" s="15"/>
      <c r="LO112" s="15"/>
      <c r="LP112" s="15"/>
      <c r="LQ112" s="15"/>
      <c r="LR112" s="15"/>
      <c r="LS112" s="15"/>
      <c r="LT112" s="15"/>
      <c r="LU112" s="15"/>
      <c r="LV112" s="15"/>
      <c r="LW112" s="15"/>
      <c r="LX112" s="15"/>
      <c r="LY112" s="15"/>
      <c r="LZ112" s="15"/>
      <c r="MA112" s="15"/>
      <c r="MB112" s="15"/>
      <c r="MC112" s="15"/>
      <c r="MD112" s="15"/>
      <c r="ME112" s="15"/>
      <c r="MF112" s="15"/>
      <c r="MG112" s="15"/>
      <c r="MH112" s="15"/>
      <c r="MI112" s="15"/>
      <c r="MJ112" s="15"/>
      <c r="MK112" s="15"/>
      <c r="ML112" s="15"/>
      <c r="MM112" s="15"/>
      <c r="MN112" s="15"/>
      <c r="MO112" s="15"/>
      <c r="MP112" s="15"/>
      <c r="MQ112" s="15"/>
      <c r="MR112" s="15"/>
      <c r="MS112" s="15"/>
      <c r="MT112" s="15"/>
      <c r="MU112" s="15"/>
      <c r="MV112" s="15"/>
      <c r="MW112" s="15"/>
      <c r="MX112" s="15"/>
      <c r="MY112" s="15"/>
      <c r="MZ112" s="15"/>
      <c r="NA112" s="15"/>
      <c r="NB112" s="15"/>
      <c r="NC112" s="15"/>
      <c r="ND112" s="15"/>
      <c r="NE112" s="15"/>
      <c r="NF112" s="15"/>
      <c r="NG112" s="15"/>
      <c r="NH112" s="15"/>
      <c r="NI112" s="15">
        <f>COUNTIF(Tableau1[[#This Row],[01/01/2020]:[31/12/2020]],NI$3)</f>
        <v>0</v>
      </c>
      <c r="NJ112" s="15">
        <f>COUNTIF(Tableau1[[#This Row],[01/01/2020]:[31/12/2020]],NJ$3)</f>
        <v>0</v>
      </c>
      <c r="NK112" s="15">
        <f>COUNTIF(Tableau1[[#This Row],[01/01/2020]:[31/12/2020]],NK$3)</f>
        <v>0</v>
      </c>
      <c r="NL112" s="15">
        <f>COUNTIF(Tableau1[[#This Row],[01/01/2020]:[31/12/2020]],NL$3)</f>
        <v>0</v>
      </c>
      <c r="NM112" s="15">
        <f>COUNTIF(Tableau1[[#This Row],[01/01/2020]:[31/12/2020]],NM$3)</f>
        <v>0</v>
      </c>
      <c r="NN112" s="15">
        <f>COUNTIF(Tableau1[[#This Row],[01/01/2020]:[31/12/2020]],NN$3)</f>
        <v>0</v>
      </c>
      <c r="NO112" s="23">
        <f>COUNTIF(Tableau1[[#This Row],[01/01/2020]:[31/12/2020]],NO$3)</f>
        <v>0</v>
      </c>
    </row>
    <row r="113" spans="1:379" x14ac:dyDescent="0.25">
      <c r="A113" s="22" t="s">
        <v>473</v>
      </c>
      <c r="B113" s="15"/>
      <c r="C113" s="15"/>
      <c r="D113" s="15"/>
      <c r="E113" s="15" t="e">
        <f>VLOOKUP(Tableau1[[#This Row],[centre]],Feuil3!$A$2:$C$46,2,FALSE)</f>
        <v>#N/A</v>
      </c>
      <c r="F113" s="15" t="e">
        <f>VLOOKUP(Tableau1[[#This Row],[centre]],Feuil3!$A$2:$C$46,3,FALSE)</f>
        <v>#N/A</v>
      </c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  <c r="HY113" s="15"/>
      <c r="HZ113" s="15"/>
      <c r="IA113" s="15"/>
      <c r="IB113" s="15"/>
      <c r="IC113" s="15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  <c r="IW113" s="15"/>
      <c r="IX113" s="15"/>
      <c r="IY113" s="15"/>
      <c r="IZ113" s="15"/>
      <c r="JA113" s="15"/>
      <c r="JB113" s="15"/>
      <c r="JC113" s="15"/>
      <c r="JD113" s="15"/>
      <c r="JE113" s="15"/>
      <c r="JF113" s="15"/>
      <c r="JG113" s="15"/>
      <c r="JH113" s="15"/>
      <c r="JI113" s="15"/>
      <c r="JJ113" s="15"/>
      <c r="JK113" s="15"/>
      <c r="JL113" s="15"/>
      <c r="JM113" s="15"/>
      <c r="JN113" s="15"/>
      <c r="JO113" s="15"/>
      <c r="JP113" s="15"/>
      <c r="JQ113" s="15"/>
      <c r="JR113" s="15"/>
      <c r="JS113" s="15"/>
      <c r="JT113" s="15"/>
      <c r="JU113" s="15"/>
      <c r="JV113" s="15"/>
      <c r="JW113" s="15"/>
      <c r="JX113" s="15"/>
      <c r="JY113" s="15"/>
      <c r="JZ113" s="15"/>
      <c r="KA113" s="15"/>
      <c r="KB113" s="15"/>
      <c r="KC113" s="15"/>
      <c r="KD113" s="15"/>
      <c r="KE113" s="15"/>
      <c r="KF113" s="15"/>
      <c r="KG113" s="15"/>
      <c r="KH113" s="15"/>
      <c r="KI113" s="15"/>
      <c r="KJ113" s="15"/>
      <c r="KK113" s="15"/>
      <c r="KL113" s="15"/>
      <c r="KM113" s="15"/>
      <c r="KN113" s="15"/>
      <c r="KO113" s="15"/>
      <c r="KP113" s="15"/>
      <c r="KQ113" s="15"/>
      <c r="KR113" s="15"/>
      <c r="KS113" s="15"/>
      <c r="KT113" s="15"/>
      <c r="KU113" s="15"/>
      <c r="KV113" s="15"/>
      <c r="KW113" s="15"/>
      <c r="KX113" s="15"/>
      <c r="KY113" s="15"/>
      <c r="KZ113" s="15"/>
      <c r="LA113" s="15"/>
      <c r="LB113" s="15"/>
      <c r="LC113" s="15"/>
      <c r="LD113" s="15"/>
      <c r="LE113" s="15"/>
      <c r="LF113" s="15"/>
      <c r="LG113" s="15"/>
      <c r="LH113" s="15"/>
      <c r="LI113" s="15"/>
      <c r="LJ113" s="15"/>
      <c r="LK113" s="15"/>
      <c r="LL113" s="15"/>
      <c r="LM113" s="15"/>
      <c r="LN113" s="15"/>
      <c r="LO113" s="15"/>
      <c r="LP113" s="15"/>
      <c r="LQ113" s="15"/>
      <c r="LR113" s="15"/>
      <c r="LS113" s="15"/>
      <c r="LT113" s="15"/>
      <c r="LU113" s="15"/>
      <c r="LV113" s="15"/>
      <c r="LW113" s="15"/>
      <c r="LX113" s="15"/>
      <c r="LY113" s="15"/>
      <c r="LZ113" s="15"/>
      <c r="MA113" s="15"/>
      <c r="MB113" s="15"/>
      <c r="MC113" s="15"/>
      <c r="MD113" s="15"/>
      <c r="ME113" s="15"/>
      <c r="MF113" s="15"/>
      <c r="MG113" s="15"/>
      <c r="MH113" s="15"/>
      <c r="MI113" s="15"/>
      <c r="MJ113" s="15"/>
      <c r="MK113" s="15"/>
      <c r="ML113" s="15"/>
      <c r="MM113" s="15"/>
      <c r="MN113" s="15"/>
      <c r="MO113" s="15"/>
      <c r="MP113" s="15"/>
      <c r="MQ113" s="15"/>
      <c r="MR113" s="15"/>
      <c r="MS113" s="15"/>
      <c r="MT113" s="15"/>
      <c r="MU113" s="15"/>
      <c r="MV113" s="15"/>
      <c r="MW113" s="15"/>
      <c r="MX113" s="15"/>
      <c r="MY113" s="15"/>
      <c r="MZ113" s="15"/>
      <c r="NA113" s="15"/>
      <c r="NB113" s="15"/>
      <c r="NC113" s="15"/>
      <c r="ND113" s="15"/>
      <c r="NE113" s="15"/>
      <c r="NF113" s="15"/>
      <c r="NG113" s="15"/>
      <c r="NH113" s="15"/>
      <c r="NI113" s="15">
        <f>COUNTIF(Tableau1[[#This Row],[01/01/2020]:[31/12/2020]],NI$3)</f>
        <v>0</v>
      </c>
      <c r="NJ113" s="15">
        <f>COUNTIF(Tableau1[[#This Row],[01/01/2020]:[31/12/2020]],NJ$3)</f>
        <v>0</v>
      </c>
      <c r="NK113" s="15">
        <f>COUNTIF(Tableau1[[#This Row],[01/01/2020]:[31/12/2020]],NK$3)</f>
        <v>0</v>
      </c>
      <c r="NL113" s="15">
        <f>COUNTIF(Tableau1[[#This Row],[01/01/2020]:[31/12/2020]],NL$3)</f>
        <v>0</v>
      </c>
      <c r="NM113" s="15">
        <f>COUNTIF(Tableau1[[#This Row],[01/01/2020]:[31/12/2020]],NM$3)</f>
        <v>0</v>
      </c>
      <c r="NN113" s="15">
        <f>COUNTIF(Tableau1[[#This Row],[01/01/2020]:[31/12/2020]],NN$3)</f>
        <v>0</v>
      </c>
      <c r="NO113" s="23">
        <f>COUNTIF(Tableau1[[#This Row],[01/01/2020]:[31/12/2020]],NO$3)</f>
        <v>0</v>
      </c>
    </row>
    <row r="114" spans="1:379" x14ac:dyDescent="0.25">
      <c r="A114" s="22" t="s">
        <v>474</v>
      </c>
      <c r="B114" s="15"/>
      <c r="C114" s="15"/>
      <c r="D114" s="15"/>
      <c r="E114" s="15" t="e">
        <f>VLOOKUP(Tableau1[[#This Row],[centre]],Feuil3!$A$2:$C$46,2,FALSE)</f>
        <v>#N/A</v>
      </c>
      <c r="F114" s="15" t="e">
        <f>VLOOKUP(Tableau1[[#This Row],[centre]],Feuil3!$A$2:$C$46,3,FALSE)</f>
        <v>#N/A</v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  <c r="HY114" s="15"/>
      <c r="HZ114" s="15"/>
      <c r="IA114" s="15"/>
      <c r="IB114" s="15"/>
      <c r="IC114" s="15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  <c r="IW114" s="15"/>
      <c r="IX114" s="15"/>
      <c r="IY114" s="15"/>
      <c r="IZ114" s="15"/>
      <c r="JA114" s="15"/>
      <c r="JB114" s="15"/>
      <c r="JC114" s="15"/>
      <c r="JD114" s="15"/>
      <c r="JE114" s="15"/>
      <c r="JF114" s="15"/>
      <c r="JG114" s="15"/>
      <c r="JH114" s="15"/>
      <c r="JI114" s="15"/>
      <c r="JJ114" s="15"/>
      <c r="JK114" s="15"/>
      <c r="JL114" s="15"/>
      <c r="JM114" s="15"/>
      <c r="JN114" s="15"/>
      <c r="JO114" s="15"/>
      <c r="JP114" s="15"/>
      <c r="JQ114" s="15"/>
      <c r="JR114" s="15"/>
      <c r="JS114" s="15"/>
      <c r="JT114" s="15"/>
      <c r="JU114" s="15"/>
      <c r="JV114" s="15"/>
      <c r="JW114" s="15"/>
      <c r="JX114" s="15"/>
      <c r="JY114" s="15"/>
      <c r="JZ114" s="15"/>
      <c r="KA114" s="15"/>
      <c r="KB114" s="15"/>
      <c r="KC114" s="15"/>
      <c r="KD114" s="15"/>
      <c r="KE114" s="15"/>
      <c r="KF114" s="15"/>
      <c r="KG114" s="15"/>
      <c r="KH114" s="15"/>
      <c r="KI114" s="15"/>
      <c r="KJ114" s="15"/>
      <c r="KK114" s="15"/>
      <c r="KL114" s="15"/>
      <c r="KM114" s="15"/>
      <c r="KN114" s="15"/>
      <c r="KO114" s="15"/>
      <c r="KP114" s="15"/>
      <c r="KQ114" s="15"/>
      <c r="KR114" s="15"/>
      <c r="KS114" s="15"/>
      <c r="KT114" s="15"/>
      <c r="KU114" s="15"/>
      <c r="KV114" s="15"/>
      <c r="KW114" s="15"/>
      <c r="KX114" s="15"/>
      <c r="KY114" s="15"/>
      <c r="KZ114" s="15"/>
      <c r="LA114" s="15"/>
      <c r="LB114" s="15"/>
      <c r="LC114" s="15"/>
      <c r="LD114" s="15"/>
      <c r="LE114" s="15"/>
      <c r="LF114" s="15"/>
      <c r="LG114" s="15"/>
      <c r="LH114" s="15"/>
      <c r="LI114" s="15"/>
      <c r="LJ114" s="15"/>
      <c r="LK114" s="15"/>
      <c r="LL114" s="15"/>
      <c r="LM114" s="15"/>
      <c r="LN114" s="15"/>
      <c r="LO114" s="15"/>
      <c r="LP114" s="15"/>
      <c r="LQ114" s="15"/>
      <c r="LR114" s="15"/>
      <c r="LS114" s="15"/>
      <c r="LT114" s="15"/>
      <c r="LU114" s="15"/>
      <c r="LV114" s="15"/>
      <c r="LW114" s="15"/>
      <c r="LX114" s="15"/>
      <c r="LY114" s="15"/>
      <c r="LZ114" s="15"/>
      <c r="MA114" s="15"/>
      <c r="MB114" s="15"/>
      <c r="MC114" s="15"/>
      <c r="MD114" s="15"/>
      <c r="ME114" s="15"/>
      <c r="MF114" s="15"/>
      <c r="MG114" s="15"/>
      <c r="MH114" s="15"/>
      <c r="MI114" s="15"/>
      <c r="MJ114" s="15"/>
      <c r="MK114" s="15"/>
      <c r="ML114" s="15"/>
      <c r="MM114" s="15"/>
      <c r="MN114" s="15"/>
      <c r="MO114" s="15"/>
      <c r="MP114" s="15"/>
      <c r="MQ114" s="15"/>
      <c r="MR114" s="15"/>
      <c r="MS114" s="15"/>
      <c r="MT114" s="15"/>
      <c r="MU114" s="15"/>
      <c r="MV114" s="15"/>
      <c r="MW114" s="15"/>
      <c r="MX114" s="15"/>
      <c r="MY114" s="15"/>
      <c r="MZ114" s="15"/>
      <c r="NA114" s="15"/>
      <c r="NB114" s="15"/>
      <c r="NC114" s="15"/>
      <c r="ND114" s="15"/>
      <c r="NE114" s="15"/>
      <c r="NF114" s="15"/>
      <c r="NG114" s="15"/>
      <c r="NH114" s="15"/>
      <c r="NI114" s="15">
        <f>COUNTIF(Tableau1[[#This Row],[01/01/2020]:[31/12/2020]],NI$3)</f>
        <v>0</v>
      </c>
      <c r="NJ114" s="15">
        <f>COUNTIF(Tableau1[[#This Row],[01/01/2020]:[31/12/2020]],NJ$3)</f>
        <v>0</v>
      </c>
      <c r="NK114" s="15">
        <f>COUNTIF(Tableau1[[#This Row],[01/01/2020]:[31/12/2020]],NK$3)</f>
        <v>0</v>
      </c>
      <c r="NL114" s="15">
        <f>COUNTIF(Tableau1[[#This Row],[01/01/2020]:[31/12/2020]],NL$3)</f>
        <v>0</v>
      </c>
      <c r="NM114" s="15">
        <f>COUNTIF(Tableau1[[#This Row],[01/01/2020]:[31/12/2020]],NM$3)</f>
        <v>0</v>
      </c>
      <c r="NN114" s="15">
        <f>COUNTIF(Tableau1[[#This Row],[01/01/2020]:[31/12/2020]],NN$3)</f>
        <v>0</v>
      </c>
      <c r="NO114" s="23">
        <f>COUNTIF(Tableau1[[#This Row],[01/01/2020]:[31/12/2020]],NO$3)</f>
        <v>0</v>
      </c>
    </row>
    <row r="115" spans="1:379" x14ac:dyDescent="0.25">
      <c r="A115" s="22" t="s">
        <v>475</v>
      </c>
      <c r="B115" s="15"/>
      <c r="C115" s="15"/>
      <c r="D115" s="15"/>
      <c r="E115" s="15" t="e">
        <f>VLOOKUP(Tableau1[[#This Row],[centre]],Feuil3!$A$2:$C$46,2,FALSE)</f>
        <v>#N/A</v>
      </c>
      <c r="F115" s="15" t="e">
        <f>VLOOKUP(Tableau1[[#This Row],[centre]],Feuil3!$A$2:$C$46,3,FALSE)</f>
        <v>#N/A</v>
      </c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  <c r="HY115" s="15"/>
      <c r="HZ115" s="15"/>
      <c r="IA115" s="15"/>
      <c r="IB115" s="15"/>
      <c r="IC115" s="15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  <c r="IW115" s="15"/>
      <c r="IX115" s="15"/>
      <c r="IY115" s="15"/>
      <c r="IZ115" s="15"/>
      <c r="JA115" s="15"/>
      <c r="JB115" s="15"/>
      <c r="JC115" s="15"/>
      <c r="JD115" s="15"/>
      <c r="JE115" s="15"/>
      <c r="JF115" s="15"/>
      <c r="JG115" s="15"/>
      <c r="JH115" s="15"/>
      <c r="JI115" s="15"/>
      <c r="JJ115" s="15"/>
      <c r="JK115" s="15"/>
      <c r="JL115" s="15"/>
      <c r="JM115" s="15"/>
      <c r="JN115" s="15"/>
      <c r="JO115" s="15"/>
      <c r="JP115" s="15"/>
      <c r="JQ115" s="15"/>
      <c r="JR115" s="15"/>
      <c r="JS115" s="15"/>
      <c r="JT115" s="15"/>
      <c r="JU115" s="15"/>
      <c r="JV115" s="15"/>
      <c r="JW115" s="15"/>
      <c r="JX115" s="15"/>
      <c r="JY115" s="15"/>
      <c r="JZ115" s="15"/>
      <c r="KA115" s="15"/>
      <c r="KB115" s="15"/>
      <c r="KC115" s="15"/>
      <c r="KD115" s="15"/>
      <c r="KE115" s="15"/>
      <c r="KF115" s="15"/>
      <c r="KG115" s="15"/>
      <c r="KH115" s="15"/>
      <c r="KI115" s="15"/>
      <c r="KJ115" s="15"/>
      <c r="KK115" s="15"/>
      <c r="KL115" s="15"/>
      <c r="KM115" s="15"/>
      <c r="KN115" s="15"/>
      <c r="KO115" s="15"/>
      <c r="KP115" s="15"/>
      <c r="KQ115" s="15"/>
      <c r="KR115" s="15"/>
      <c r="KS115" s="15"/>
      <c r="KT115" s="15"/>
      <c r="KU115" s="15"/>
      <c r="KV115" s="15"/>
      <c r="KW115" s="15"/>
      <c r="KX115" s="15"/>
      <c r="KY115" s="15"/>
      <c r="KZ115" s="15"/>
      <c r="LA115" s="15"/>
      <c r="LB115" s="15"/>
      <c r="LC115" s="15"/>
      <c r="LD115" s="15"/>
      <c r="LE115" s="15"/>
      <c r="LF115" s="15"/>
      <c r="LG115" s="15"/>
      <c r="LH115" s="15"/>
      <c r="LI115" s="15"/>
      <c r="LJ115" s="15"/>
      <c r="LK115" s="15"/>
      <c r="LL115" s="15"/>
      <c r="LM115" s="15"/>
      <c r="LN115" s="15"/>
      <c r="LO115" s="15"/>
      <c r="LP115" s="15"/>
      <c r="LQ115" s="15"/>
      <c r="LR115" s="15"/>
      <c r="LS115" s="15"/>
      <c r="LT115" s="15"/>
      <c r="LU115" s="15"/>
      <c r="LV115" s="15"/>
      <c r="LW115" s="15"/>
      <c r="LX115" s="15"/>
      <c r="LY115" s="15"/>
      <c r="LZ115" s="15"/>
      <c r="MA115" s="15"/>
      <c r="MB115" s="15"/>
      <c r="MC115" s="15"/>
      <c r="MD115" s="15"/>
      <c r="ME115" s="15"/>
      <c r="MF115" s="15"/>
      <c r="MG115" s="15"/>
      <c r="MH115" s="15"/>
      <c r="MI115" s="15"/>
      <c r="MJ115" s="15"/>
      <c r="MK115" s="15"/>
      <c r="ML115" s="15"/>
      <c r="MM115" s="15"/>
      <c r="MN115" s="15"/>
      <c r="MO115" s="15"/>
      <c r="MP115" s="15"/>
      <c r="MQ115" s="15"/>
      <c r="MR115" s="15"/>
      <c r="MS115" s="15"/>
      <c r="MT115" s="15"/>
      <c r="MU115" s="15"/>
      <c r="MV115" s="15"/>
      <c r="MW115" s="15"/>
      <c r="MX115" s="15"/>
      <c r="MY115" s="15"/>
      <c r="MZ115" s="15"/>
      <c r="NA115" s="15"/>
      <c r="NB115" s="15"/>
      <c r="NC115" s="15"/>
      <c r="ND115" s="15"/>
      <c r="NE115" s="15"/>
      <c r="NF115" s="15"/>
      <c r="NG115" s="15"/>
      <c r="NH115" s="15"/>
      <c r="NI115" s="15">
        <f>COUNTIF(Tableau1[[#This Row],[01/01/2020]:[31/12/2020]],NI$3)</f>
        <v>0</v>
      </c>
      <c r="NJ115" s="15">
        <f>COUNTIF(Tableau1[[#This Row],[01/01/2020]:[31/12/2020]],NJ$3)</f>
        <v>0</v>
      </c>
      <c r="NK115" s="15">
        <f>COUNTIF(Tableau1[[#This Row],[01/01/2020]:[31/12/2020]],NK$3)</f>
        <v>0</v>
      </c>
      <c r="NL115" s="15">
        <f>COUNTIF(Tableau1[[#This Row],[01/01/2020]:[31/12/2020]],NL$3)</f>
        <v>0</v>
      </c>
      <c r="NM115" s="15">
        <f>COUNTIF(Tableau1[[#This Row],[01/01/2020]:[31/12/2020]],NM$3)</f>
        <v>0</v>
      </c>
      <c r="NN115" s="15">
        <f>COUNTIF(Tableau1[[#This Row],[01/01/2020]:[31/12/2020]],NN$3)</f>
        <v>0</v>
      </c>
      <c r="NO115" s="23">
        <f>COUNTIF(Tableau1[[#This Row],[01/01/2020]:[31/12/2020]],NO$3)</f>
        <v>0</v>
      </c>
    </row>
    <row r="116" spans="1:379" x14ac:dyDescent="0.25">
      <c r="A116" s="22" t="s">
        <v>476</v>
      </c>
      <c r="B116" s="15"/>
      <c r="C116" s="15"/>
      <c r="D116" s="15"/>
      <c r="E116" s="15" t="e">
        <f>VLOOKUP(Tableau1[[#This Row],[centre]],Feuil3!$A$2:$C$46,2,FALSE)</f>
        <v>#N/A</v>
      </c>
      <c r="F116" s="15" t="e">
        <f>VLOOKUP(Tableau1[[#This Row],[centre]],Feuil3!$A$2:$C$46,3,FALSE)</f>
        <v>#N/A</v>
      </c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  <c r="HY116" s="15"/>
      <c r="HZ116" s="15"/>
      <c r="IA116" s="15"/>
      <c r="IB116" s="15"/>
      <c r="IC116" s="15"/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  <c r="IW116" s="15"/>
      <c r="IX116" s="15"/>
      <c r="IY116" s="15"/>
      <c r="IZ116" s="15"/>
      <c r="JA116" s="15"/>
      <c r="JB116" s="15"/>
      <c r="JC116" s="15"/>
      <c r="JD116" s="15"/>
      <c r="JE116" s="15"/>
      <c r="JF116" s="15"/>
      <c r="JG116" s="15"/>
      <c r="JH116" s="15"/>
      <c r="JI116" s="15"/>
      <c r="JJ116" s="15"/>
      <c r="JK116" s="15"/>
      <c r="JL116" s="15"/>
      <c r="JM116" s="15"/>
      <c r="JN116" s="15"/>
      <c r="JO116" s="15"/>
      <c r="JP116" s="15"/>
      <c r="JQ116" s="15"/>
      <c r="JR116" s="15"/>
      <c r="JS116" s="15"/>
      <c r="JT116" s="15"/>
      <c r="JU116" s="15"/>
      <c r="JV116" s="15"/>
      <c r="JW116" s="15"/>
      <c r="JX116" s="15"/>
      <c r="JY116" s="1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  <c r="KP116" s="15"/>
      <c r="KQ116" s="15"/>
      <c r="KR116" s="15"/>
      <c r="KS116" s="15"/>
      <c r="KT116" s="15"/>
      <c r="KU116" s="15"/>
      <c r="KV116" s="15"/>
      <c r="KW116" s="15"/>
      <c r="KX116" s="15"/>
      <c r="KY116" s="15"/>
      <c r="KZ116" s="15"/>
      <c r="LA116" s="15"/>
      <c r="LB116" s="15"/>
      <c r="LC116" s="15"/>
      <c r="LD116" s="15"/>
      <c r="LE116" s="15"/>
      <c r="LF116" s="15"/>
      <c r="LG116" s="15"/>
      <c r="LH116" s="15"/>
      <c r="LI116" s="15"/>
      <c r="LJ116" s="15"/>
      <c r="LK116" s="15"/>
      <c r="LL116" s="15"/>
      <c r="LM116" s="15"/>
      <c r="LN116" s="15"/>
      <c r="LO116" s="15"/>
      <c r="LP116" s="15"/>
      <c r="LQ116" s="15"/>
      <c r="LR116" s="15"/>
      <c r="LS116" s="15"/>
      <c r="LT116" s="15"/>
      <c r="LU116" s="15"/>
      <c r="LV116" s="15"/>
      <c r="LW116" s="15"/>
      <c r="LX116" s="15"/>
      <c r="LY116" s="15"/>
      <c r="LZ116" s="15"/>
      <c r="MA116" s="15"/>
      <c r="MB116" s="15"/>
      <c r="MC116" s="15"/>
      <c r="MD116" s="15"/>
      <c r="ME116" s="15"/>
      <c r="MF116" s="15"/>
      <c r="MG116" s="15"/>
      <c r="MH116" s="15"/>
      <c r="MI116" s="15"/>
      <c r="MJ116" s="15"/>
      <c r="MK116" s="15"/>
      <c r="ML116" s="15"/>
      <c r="MM116" s="15"/>
      <c r="MN116" s="15"/>
      <c r="MO116" s="15"/>
      <c r="MP116" s="15"/>
      <c r="MQ116" s="15"/>
      <c r="MR116" s="15"/>
      <c r="MS116" s="15"/>
      <c r="MT116" s="15"/>
      <c r="MU116" s="15"/>
      <c r="MV116" s="15"/>
      <c r="MW116" s="15"/>
      <c r="MX116" s="15"/>
      <c r="MY116" s="15"/>
      <c r="MZ116" s="15"/>
      <c r="NA116" s="15"/>
      <c r="NB116" s="15"/>
      <c r="NC116" s="15"/>
      <c r="ND116" s="15"/>
      <c r="NE116" s="15"/>
      <c r="NF116" s="15"/>
      <c r="NG116" s="15"/>
      <c r="NH116" s="15"/>
      <c r="NI116" s="15">
        <f>COUNTIF(Tableau1[[#This Row],[01/01/2020]:[31/12/2020]],NI$3)</f>
        <v>0</v>
      </c>
      <c r="NJ116" s="15">
        <f>COUNTIF(Tableau1[[#This Row],[01/01/2020]:[31/12/2020]],NJ$3)</f>
        <v>0</v>
      </c>
      <c r="NK116" s="15">
        <f>COUNTIF(Tableau1[[#This Row],[01/01/2020]:[31/12/2020]],NK$3)</f>
        <v>0</v>
      </c>
      <c r="NL116" s="15">
        <f>COUNTIF(Tableau1[[#This Row],[01/01/2020]:[31/12/2020]],NL$3)</f>
        <v>0</v>
      </c>
      <c r="NM116" s="15">
        <f>COUNTIF(Tableau1[[#This Row],[01/01/2020]:[31/12/2020]],NM$3)</f>
        <v>0</v>
      </c>
      <c r="NN116" s="15">
        <f>COUNTIF(Tableau1[[#This Row],[01/01/2020]:[31/12/2020]],NN$3)</f>
        <v>0</v>
      </c>
      <c r="NO116" s="23">
        <f>COUNTIF(Tableau1[[#This Row],[01/01/2020]:[31/12/2020]],NO$3)</f>
        <v>0</v>
      </c>
    </row>
    <row r="117" spans="1:379" x14ac:dyDescent="0.25">
      <c r="A117" s="22" t="s">
        <v>473</v>
      </c>
      <c r="B117" s="15"/>
      <c r="C117" s="15"/>
      <c r="D117" s="15"/>
      <c r="E117" s="15" t="e">
        <f>VLOOKUP(Tableau1[[#This Row],[centre]],Feuil3!$A$2:$C$46,2,FALSE)</f>
        <v>#N/A</v>
      </c>
      <c r="F117" s="15" t="e">
        <f>VLOOKUP(Tableau1[[#This Row],[centre]],Feuil3!$A$2:$C$46,3,FALSE)</f>
        <v>#N/A</v>
      </c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  <c r="HY117" s="15"/>
      <c r="HZ117" s="15"/>
      <c r="IA117" s="15"/>
      <c r="IB117" s="15"/>
      <c r="IC117" s="15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  <c r="IW117" s="15"/>
      <c r="IX117" s="15"/>
      <c r="IY117" s="15"/>
      <c r="IZ117" s="15"/>
      <c r="JA117" s="15"/>
      <c r="JB117" s="15"/>
      <c r="JC117" s="15"/>
      <c r="JD117" s="15"/>
      <c r="JE117" s="15"/>
      <c r="JF117" s="15"/>
      <c r="JG117" s="15"/>
      <c r="JH117" s="15"/>
      <c r="JI117" s="15"/>
      <c r="JJ117" s="15"/>
      <c r="JK117" s="15"/>
      <c r="JL117" s="15"/>
      <c r="JM117" s="15"/>
      <c r="JN117" s="15"/>
      <c r="JO117" s="15"/>
      <c r="JP117" s="15"/>
      <c r="JQ117" s="15"/>
      <c r="JR117" s="15"/>
      <c r="JS117" s="15"/>
      <c r="JT117" s="15"/>
      <c r="JU117" s="15"/>
      <c r="JV117" s="15"/>
      <c r="JW117" s="15"/>
      <c r="JX117" s="15"/>
      <c r="JY117" s="15"/>
      <c r="JZ117" s="15"/>
      <c r="KA117" s="15"/>
      <c r="KB117" s="15"/>
      <c r="KC117" s="15"/>
      <c r="KD117" s="15"/>
      <c r="KE117" s="15"/>
      <c r="KF117" s="15"/>
      <c r="KG117" s="15"/>
      <c r="KH117" s="15"/>
      <c r="KI117" s="15"/>
      <c r="KJ117" s="15"/>
      <c r="KK117" s="15"/>
      <c r="KL117" s="15"/>
      <c r="KM117" s="15"/>
      <c r="KN117" s="15"/>
      <c r="KO117" s="15"/>
      <c r="KP117" s="15"/>
      <c r="KQ117" s="15"/>
      <c r="KR117" s="15"/>
      <c r="KS117" s="15"/>
      <c r="KT117" s="15"/>
      <c r="KU117" s="15"/>
      <c r="KV117" s="15"/>
      <c r="KW117" s="15"/>
      <c r="KX117" s="15"/>
      <c r="KY117" s="15"/>
      <c r="KZ117" s="15"/>
      <c r="LA117" s="15"/>
      <c r="LB117" s="15"/>
      <c r="LC117" s="15"/>
      <c r="LD117" s="15"/>
      <c r="LE117" s="15"/>
      <c r="LF117" s="15"/>
      <c r="LG117" s="15"/>
      <c r="LH117" s="15"/>
      <c r="LI117" s="15"/>
      <c r="LJ117" s="15"/>
      <c r="LK117" s="15"/>
      <c r="LL117" s="15"/>
      <c r="LM117" s="15"/>
      <c r="LN117" s="15"/>
      <c r="LO117" s="15"/>
      <c r="LP117" s="15"/>
      <c r="LQ117" s="15"/>
      <c r="LR117" s="15"/>
      <c r="LS117" s="15"/>
      <c r="LT117" s="15"/>
      <c r="LU117" s="15"/>
      <c r="LV117" s="15"/>
      <c r="LW117" s="15"/>
      <c r="LX117" s="15"/>
      <c r="LY117" s="15"/>
      <c r="LZ117" s="15"/>
      <c r="MA117" s="15"/>
      <c r="MB117" s="15"/>
      <c r="MC117" s="15"/>
      <c r="MD117" s="15"/>
      <c r="ME117" s="15"/>
      <c r="MF117" s="15"/>
      <c r="MG117" s="15"/>
      <c r="MH117" s="15"/>
      <c r="MI117" s="15"/>
      <c r="MJ117" s="15"/>
      <c r="MK117" s="15"/>
      <c r="ML117" s="15"/>
      <c r="MM117" s="15"/>
      <c r="MN117" s="15"/>
      <c r="MO117" s="15"/>
      <c r="MP117" s="15"/>
      <c r="MQ117" s="15"/>
      <c r="MR117" s="15"/>
      <c r="MS117" s="15"/>
      <c r="MT117" s="15"/>
      <c r="MU117" s="15"/>
      <c r="MV117" s="15"/>
      <c r="MW117" s="15"/>
      <c r="MX117" s="15"/>
      <c r="MY117" s="15"/>
      <c r="MZ117" s="15"/>
      <c r="NA117" s="15"/>
      <c r="NB117" s="15"/>
      <c r="NC117" s="15"/>
      <c r="ND117" s="15"/>
      <c r="NE117" s="15"/>
      <c r="NF117" s="15"/>
      <c r="NG117" s="15"/>
      <c r="NH117" s="15"/>
      <c r="NI117" s="15">
        <f>COUNTIF(Tableau1[[#This Row],[01/01/2020]:[31/12/2020]],NI$3)</f>
        <v>0</v>
      </c>
      <c r="NJ117" s="15">
        <f>COUNTIF(Tableau1[[#This Row],[01/01/2020]:[31/12/2020]],NJ$3)</f>
        <v>0</v>
      </c>
      <c r="NK117" s="15">
        <f>COUNTIF(Tableau1[[#This Row],[01/01/2020]:[31/12/2020]],NK$3)</f>
        <v>0</v>
      </c>
      <c r="NL117" s="15">
        <f>COUNTIF(Tableau1[[#This Row],[01/01/2020]:[31/12/2020]],NL$3)</f>
        <v>0</v>
      </c>
      <c r="NM117" s="15">
        <f>COUNTIF(Tableau1[[#This Row],[01/01/2020]:[31/12/2020]],NM$3)</f>
        <v>0</v>
      </c>
      <c r="NN117" s="15">
        <f>COUNTIF(Tableau1[[#This Row],[01/01/2020]:[31/12/2020]],NN$3)</f>
        <v>0</v>
      </c>
      <c r="NO117" s="23">
        <f>COUNTIF(Tableau1[[#This Row],[01/01/2020]:[31/12/2020]],NO$3)</f>
        <v>0</v>
      </c>
    </row>
    <row r="118" spans="1:379" x14ac:dyDescent="0.25">
      <c r="A118" s="22" t="s">
        <v>474</v>
      </c>
      <c r="B118" s="15"/>
      <c r="C118" s="15"/>
      <c r="D118" s="15"/>
      <c r="E118" s="15" t="e">
        <f>VLOOKUP(Tableau1[[#This Row],[centre]],Feuil3!$A$2:$C$46,2,FALSE)</f>
        <v>#N/A</v>
      </c>
      <c r="F118" s="15" t="e">
        <f>VLOOKUP(Tableau1[[#This Row],[centre]],Feuil3!$A$2:$C$46,3,FALSE)</f>
        <v>#N/A</v>
      </c>
      <c r="G118" s="15"/>
      <c r="H118" s="15" t="s">
        <v>448</v>
      </c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  <c r="HY118" s="15"/>
      <c r="HZ118" s="15"/>
      <c r="IA118" s="15"/>
      <c r="IB118" s="15"/>
      <c r="IC118" s="15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  <c r="IW118" s="15"/>
      <c r="IX118" s="15"/>
      <c r="IY118" s="15"/>
      <c r="IZ118" s="15"/>
      <c r="JA118" s="15"/>
      <c r="JB118" s="15"/>
      <c r="JC118" s="15"/>
      <c r="JD118" s="15"/>
      <c r="JE118" s="15"/>
      <c r="JF118" s="15"/>
      <c r="JG118" s="15"/>
      <c r="JH118" s="15"/>
      <c r="JI118" s="15"/>
      <c r="JJ118" s="15"/>
      <c r="JK118" s="15"/>
      <c r="JL118" s="15"/>
      <c r="JM118" s="15"/>
      <c r="JN118" s="15"/>
      <c r="JO118" s="15"/>
      <c r="JP118" s="15"/>
      <c r="JQ118" s="15"/>
      <c r="JR118" s="15"/>
      <c r="JS118" s="15"/>
      <c r="JT118" s="15"/>
      <c r="JU118" s="15"/>
      <c r="JV118" s="15"/>
      <c r="JW118" s="15"/>
      <c r="JX118" s="15"/>
      <c r="JY118" s="15"/>
      <c r="JZ118" s="15"/>
      <c r="KA118" s="15"/>
      <c r="KB118" s="15"/>
      <c r="KC118" s="15"/>
      <c r="KD118" s="15"/>
      <c r="KE118" s="15"/>
      <c r="KF118" s="15"/>
      <c r="KG118" s="15"/>
      <c r="KH118" s="15"/>
      <c r="KI118" s="15"/>
      <c r="KJ118" s="15"/>
      <c r="KK118" s="15"/>
      <c r="KL118" s="15"/>
      <c r="KM118" s="15"/>
      <c r="KN118" s="15"/>
      <c r="KO118" s="15"/>
      <c r="KP118" s="15"/>
      <c r="KQ118" s="15"/>
      <c r="KR118" s="15"/>
      <c r="KS118" s="15"/>
      <c r="KT118" s="15"/>
      <c r="KU118" s="15"/>
      <c r="KV118" s="15"/>
      <c r="KW118" s="15"/>
      <c r="KX118" s="15"/>
      <c r="KY118" s="15"/>
      <c r="KZ118" s="15"/>
      <c r="LA118" s="15"/>
      <c r="LB118" s="15"/>
      <c r="LC118" s="15"/>
      <c r="LD118" s="15"/>
      <c r="LE118" s="15"/>
      <c r="LF118" s="15"/>
      <c r="LG118" s="15"/>
      <c r="LH118" s="15"/>
      <c r="LI118" s="15"/>
      <c r="LJ118" s="15"/>
      <c r="LK118" s="15"/>
      <c r="LL118" s="15"/>
      <c r="LM118" s="15"/>
      <c r="LN118" s="15"/>
      <c r="LO118" s="15"/>
      <c r="LP118" s="15"/>
      <c r="LQ118" s="15"/>
      <c r="LR118" s="15"/>
      <c r="LS118" s="15"/>
      <c r="LT118" s="15"/>
      <c r="LU118" s="15"/>
      <c r="LV118" s="15"/>
      <c r="LW118" s="15"/>
      <c r="LX118" s="15"/>
      <c r="LY118" s="15"/>
      <c r="LZ118" s="15"/>
      <c r="MA118" s="15"/>
      <c r="MB118" s="15"/>
      <c r="MC118" s="15"/>
      <c r="MD118" s="15"/>
      <c r="ME118" s="15"/>
      <c r="MF118" s="15"/>
      <c r="MG118" s="15"/>
      <c r="MH118" s="15"/>
      <c r="MI118" s="15"/>
      <c r="MJ118" s="15"/>
      <c r="MK118" s="15"/>
      <c r="ML118" s="15"/>
      <c r="MM118" s="15"/>
      <c r="MN118" s="15"/>
      <c r="MO118" s="15"/>
      <c r="MP118" s="15"/>
      <c r="MQ118" s="15"/>
      <c r="MR118" s="15"/>
      <c r="MS118" s="15"/>
      <c r="MT118" s="15"/>
      <c r="MU118" s="15"/>
      <c r="MV118" s="15"/>
      <c r="MW118" s="15"/>
      <c r="MX118" s="15"/>
      <c r="MY118" s="15"/>
      <c r="MZ118" s="15"/>
      <c r="NA118" s="15"/>
      <c r="NB118" s="15"/>
      <c r="NC118" s="15"/>
      <c r="ND118" s="15"/>
      <c r="NE118" s="15"/>
      <c r="NF118" s="15"/>
      <c r="NG118" s="15"/>
      <c r="NH118" s="15"/>
      <c r="NI118" s="15">
        <f>COUNTIF(Tableau1[[#This Row],[01/01/2020]:[31/12/2020]],NI$3)</f>
        <v>0</v>
      </c>
      <c r="NJ118" s="15">
        <f>COUNTIF(Tableau1[[#This Row],[01/01/2020]:[31/12/2020]],NJ$3)</f>
        <v>0</v>
      </c>
      <c r="NK118" s="15">
        <f>COUNTIF(Tableau1[[#This Row],[01/01/2020]:[31/12/2020]],NK$3)</f>
        <v>0</v>
      </c>
      <c r="NL118" s="15">
        <f>COUNTIF(Tableau1[[#This Row],[01/01/2020]:[31/12/2020]],NL$3)</f>
        <v>1</v>
      </c>
      <c r="NM118" s="15">
        <f>COUNTIF(Tableau1[[#This Row],[01/01/2020]:[31/12/2020]],NM$3)</f>
        <v>0</v>
      </c>
      <c r="NN118" s="15">
        <f>COUNTIF(Tableau1[[#This Row],[01/01/2020]:[31/12/2020]],NN$3)</f>
        <v>0</v>
      </c>
      <c r="NO118" s="23">
        <f>COUNTIF(Tableau1[[#This Row],[01/01/2020]:[31/12/2020]],NO$3)</f>
        <v>0</v>
      </c>
    </row>
    <row r="119" spans="1:379" x14ac:dyDescent="0.25">
      <c r="A119" s="22" t="s">
        <v>475</v>
      </c>
      <c r="B119" s="15"/>
      <c r="C119" s="15"/>
      <c r="D119" s="15"/>
      <c r="E119" s="15" t="e">
        <f>VLOOKUP(Tableau1[[#This Row],[centre]],Feuil3!$A$2:$C$46,2,FALSE)</f>
        <v>#N/A</v>
      </c>
      <c r="F119" s="15" t="e">
        <f>VLOOKUP(Tableau1[[#This Row],[centre]],Feuil3!$A$2:$C$46,3,FALSE)</f>
        <v>#N/A</v>
      </c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  <c r="HY119" s="15"/>
      <c r="HZ119" s="15"/>
      <c r="IA119" s="15"/>
      <c r="IB119" s="15"/>
      <c r="IC119" s="15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  <c r="IW119" s="15"/>
      <c r="IX119" s="15"/>
      <c r="IY119" s="15"/>
      <c r="IZ119" s="15"/>
      <c r="JA119" s="15"/>
      <c r="JB119" s="15"/>
      <c r="JC119" s="15"/>
      <c r="JD119" s="15"/>
      <c r="JE119" s="15"/>
      <c r="JF119" s="15"/>
      <c r="JG119" s="15"/>
      <c r="JH119" s="15"/>
      <c r="JI119" s="15"/>
      <c r="JJ119" s="15"/>
      <c r="JK119" s="15"/>
      <c r="JL119" s="15"/>
      <c r="JM119" s="15"/>
      <c r="JN119" s="15"/>
      <c r="JO119" s="15"/>
      <c r="JP119" s="15"/>
      <c r="JQ119" s="15"/>
      <c r="JR119" s="15"/>
      <c r="JS119" s="15"/>
      <c r="JT119" s="15"/>
      <c r="JU119" s="15"/>
      <c r="JV119" s="15"/>
      <c r="JW119" s="15"/>
      <c r="JX119" s="15"/>
      <c r="JY119" s="15"/>
      <c r="JZ119" s="15"/>
      <c r="KA119" s="15"/>
      <c r="KB119" s="15"/>
      <c r="KC119" s="15"/>
      <c r="KD119" s="15"/>
      <c r="KE119" s="15"/>
      <c r="KF119" s="15"/>
      <c r="KG119" s="15"/>
      <c r="KH119" s="15"/>
      <c r="KI119" s="15"/>
      <c r="KJ119" s="15"/>
      <c r="KK119" s="15"/>
      <c r="KL119" s="15"/>
      <c r="KM119" s="15"/>
      <c r="KN119" s="15"/>
      <c r="KO119" s="15"/>
      <c r="KP119" s="15"/>
      <c r="KQ119" s="15"/>
      <c r="KR119" s="15"/>
      <c r="KS119" s="15"/>
      <c r="KT119" s="15"/>
      <c r="KU119" s="15"/>
      <c r="KV119" s="15"/>
      <c r="KW119" s="15"/>
      <c r="KX119" s="15"/>
      <c r="KY119" s="15"/>
      <c r="KZ119" s="15"/>
      <c r="LA119" s="15"/>
      <c r="LB119" s="15"/>
      <c r="LC119" s="15"/>
      <c r="LD119" s="15"/>
      <c r="LE119" s="15"/>
      <c r="LF119" s="15"/>
      <c r="LG119" s="15"/>
      <c r="LH119" s="15"/>
      <c r="LI119" s="15"/>
      <c r="LJ119" s="15"/>
      <c r="LK119" s="15"/>
      <c r="LL119" s="15"/>
      <c r="LM119" s="15"/>
      <c r="LN119" s="15"/>
      <c r="LO119" s="15"/>
      <c r="LP119" s="15"/>
      <c r="LQ119" s="15"/>
      <c r="LR119" s="15"/>
      <c r="LS119" s="15"/>
      <c r="LT119" s="15"/>
      <c r="LU119" s="15"/>
      <c r="LV119" s="15"/>
      <c r="LW119" s="15"/>
      <c r="LX119" s="15"/>
      <c r="LY119" s="15"/>
      <c r="LZ119" s="15"/>
      <c r="MA119" s="15"/>
      <c r="MB119" s="15"/>
      <c r="MC119" s="15"/>
      <c r="MD119" s="15"/>
      <c r="ME119" s="15"/>
      <c r="MF119" s="15"/>
      <c r="MG119" s="15"/>
      <c r="MH119" s="15"/>
      <c r="MI119" s="15"/>
      <c r="MJ119" s="15"/>
      <c r="MK119" s="15"/>
      <c r="ML119" s="15"/>
      <c r="MM119" s="15"/>
      <c r="MN119" s="15"/>
      <c r="MO119" s="15"/>
      <c r="MP119" s="15"/>
      <c r="MQ119" s="15"/>
      <c r="MR119" s="15"/>
      <c r="MS119" s="15"/>
      <c r="MT119" s="15"/>
      <c r="MU119" s="15"/>
      <c r="MV119" s="15"/>
      <c r="MW119" s="15"/>
      <c r="MX119" s="15"/>
      <c r="MY119" s="15"/>
      <c r="MZ119" s="15"/>
      <c r="NA119" s="15"/>
      <c r="NB119" s="15"/>
      <c r="NC119" s="15"/>
      <c r="ND119" s="15"/>
      <c r="NE119" s="15"/>
      <c r="NF119" s="15"/>
      <c r="NG119" s="15"/>
      <c r="NH119" s="15"/>
      <c r="NI119" s="15">
        <f>COUNTIF(Tableau1[[#This Row],[01/01/2020]:[31/12/2020]],NI$3)</f>
        <v>0</v>
      </c>
      <c r="NJ119" s="15">
        <f>COUNTIF(Tableau1[[#This Row],[01/01/2020]:[31/12/2020]],NJ$3)</f>
        <v>0</v>
      </c>
      <c r="NK119" s="15">
        <f>COUNTIF(Tableau1[[#This Row],[01/01/2020]:[31/12/2020]],NK$3)</f>
        <v>0</v>
      </c>
      <c r="NL119" s="15">
        <f>COUNTIF(Tableau1[[#This Row],[01/01/2020]:[31/12/2020]],NL$3)</f>
        <v>0</v>
      </c>
      <c r="NM119" s="15">
        <f>COUNTIF(Tableau1[[#This Row],[01/01/2020]:[31/12/2020]],NM$3)</f>
        <v>0</v>
      </c>
      <c r="NN119" s="15">
        <f>COUNTIF(Tableau1[[#This Row],[01/01/2020]:[31/12/2020]],NN$3)</f>
        <v>0</v>
      </c>
      <c r="NO119" s="23">
        <f>COUNTIF(Tableau1[[#This Row],[01/01/2020]:[31/12/2020]],NO$3)</f>
        <v>0</v>
      </c>
    </row>
    <row r="120" spans="1:379" x14ac:dyDescent="0.25">
      <c r="A120" s="22" t="s">
        <v>476</v>
      </c>
      <c r="B120" s="15"/>
      <c r="C120" s="15"/>
      <c r="D120" s="15"/>
      <c r="E120" s="15" t="e">
        <f>VLOOKUP(Tableau1[[#This Row],[centre]],Feuil3!$A$2:$C$46,2,FALSE)</f>
        <v>#N/A</v>
      </c>
      <c r="F120" s="15" t="e">
        <f>VLOOKUP(Tableau1[[#This Row],[centre]],Feuil3!$A$2:$C$46,3,FALSE)</f>
        <v>#N/A</v>
      </c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  <c r="HY120" s="15"/>
      <c r="HZ120" s="15"/>
      <c r="IA120" s="15"/>
      <c r="IB120" s="15"/>
      <c r="IC120" s="15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  <c r="IW120" s="15"/>
      <c r="IX120" s="15"/>
      <c r="IY120" s="15"/>
      <c r="IZ120" s="15"/>
      <c r="JA120" s="15"/>
      <c r="JB120" s="15"/>
      <c r="JC120" s="15"/>
      <c r="JD120" s="15"/>
      <c r="JE120" s="15"/>
      <c r="JF120" s="15"/>
      <c r="JG120" s="15"/>
      <c r="JH120" s="15"/>
      <c r="JI120" s="15"/>
      <c r="JJ120" s="15"/>
      <c r="JK120" s="15"/>
      <c r="JL120" s="15"/>
      <c r="JM120" s="15"/>
      <c r="JN120" s="15"/>
      <c r="JO120" s="15"/>
      <c r="JP120" s="15"/>
      <c r="JQ120" s="15"/>
      <c r="JR120" s="15"/>
      <c r="JS120" s="15"/>
      <c r="JT120" s="15"/>
      <c r="JU120" s="15"/>
      <c r="JV120" s="15"/>
      <c r="JW120" s="15"/>
      <c r="JX120" s="15"/>
      <c r="JY120" s="15"/>
      <c r="JZ120" s="15"/>
      <c r="KA120" s="15"/>
      <c r="KB120" s="15"/>
      <c r="KC120" s="15"/>
      <c r="KD120" s="15"/>
      <c r="KE120" s="15"/>
      <c r="KF120" s="15"/>
      <c r="KG120" s="15"/>
      <c r="KH120" s="15"/>
      <c r="KI120" s="15"/>
      <c r="KJ120" s="15"/>
      <c r="KK120" s="15"/>
      <c r="KL120" s="15"/>
      <c r="KM120" s="15"/>
      <c r="KN120" s="15"/>
      <c r="KO120" s="15"/>
      <c r="KP120" s="15"/>
      <c r="KQ120" s="15"/>
      <c r="KR120" s="15"/>
      <c r="KS120" s="15"/>
      <c r="KT120" s="15"/>
      <c r="KU120" s="15"/>
      <c r="KV120" s="15"/>
      <c r="KW120" s="15"/>
      <c r="KX120" s="15"/>
      <c r="KY120" s="15"/>
      <c r="KZ120" s="15"/>
      <c r="LA120" s="15"/>
      <c r="LB120" s="15"/>
      <c r="LC120" s="15"/>
      <c r="LD120" s="15"/>
      <c r="LE120" s="15"/>
      <c r="LF120" s="15"/>
      <c r="LG120" s="15"/>
      <c r="LH120" s="15"/>
      <c r="LI120" s="15"/>
      <c r="LJ120" s="15"/>
      <c r="LK120" s="15"/>
      <c r="LL120" s="15"/>
      <c r="LM120" s="15"/>
      <c r="LN120" s="15"/>
      <c r="LO120" s="15"/>
      <c r="LP120" s="15"/>
      <c r="LQ120" s="15"/>
      <c r="LR120" s="15"/>
      <c r="LS120" s="15"/>
      <c r="LT120" s="15"/>
      <c r="LU120" s="15"/>
      <c r="LV120" s="15"/>
      <c r="LW120" s="15"/>
      <c r="LX120" s="15"/>
      <c r="LY120" s="15"/>
      <c r="LZ120" s="15"/>
      <c r="MA120" s="15"/>
      <c r="MB120" s="15"/>
      <c r="MC120" s="15"/>
      <c r="MD120" s="15"/>
      <c r="ME120" s="15"/>
      <c r="MF120" s="15"/>
      <c r="MG120" s="15"/>
      <c r="MH120" s="15"/>
      <c r="MI120" s="15"/>
      <c r="MJ120" s="15"/>
      <c r="MK120" s="15"/>
      <c r="ML120" s="15"/>
      <c r="MM120" s="15"/>
      <c r="MN120" s="15"/>
      <c r="MO120" s="15"/>
      <c r="MP120" s="15"/>
      <c r="MQ120" s="15"/>
      <c r="MR120" s="15"/>
      <c r="MS120" s="15"/>
      <c r="MT120" s="15"/>
      <c r="MU120" s="15"/>
      <c r="MV120" s="15"/>
      <c r="MW120" s="15"/>
      <c r="MX120" s="15"/>
      <c r="MY120" s="15"/>
      <c r="MZ120" s="15"/>
      <c r="NA120" s="15"/>
      <c r="NB120" s="15"/>
      <c r="NC120" s="15"/>
      <c r="ND120" s="15"/>
      <c r="NE120" s="15"/>
      <c r="NF120" s="15"/>
      <c r="NG120" s="15"/>
      <c r="NH120" s="15"/>
      <c r="NI120" s="15">
        <f>COUNTIF(Tableau1[[#This Row],[01/01/2020]:[31/12/2020]],NI$3)</f>
        <v>0</v>
      </c>
      <c r="NJ120" s="15">
        <f>COUNTIF(Tableau1[[#This Row],[01/01/2020]:[31/12/2020]],NJ$3)</f>
        <v>0</v>
      </c>
      <c r="NK120" s="15">
        <f>COUNTIF(Tableau1[[#This Row],[01/01/2020]:[31/12/2020]],NK$3)</f>
        <v>0</v>
      </c>
      <c r="NL120" s="15">
        <f>COUNTIF(Tableau1[[#This Row],[01/01/2020]:[31/12/2020]],NL$3)</f>
        <v>0</v>
      </c>
      <c r="NM120" s="15">
        <f>COUNTIF(Tableau1[[#This Row],[01/01/2020]:[31/12/2020]],NM$3)</f>
        <v>0</v>
      </c>
      <c r="NN120" s="15">
        <f>COUNTIF(Tableau1[[#This Row],[01/01/2020]:[31/12/2020]],NN$3)</f>
        <v>0</v>
      </c>
      <c r="NO120" s="23">
        <f>COUNTIF(Tableau1[[#This Row],[01/01/2020]:[31/12/2020]],NO$3)</f>
        <v>0</v>
      </c>
    </row>
    <row r="121" spans="1:379" x14ac:dyDescent="0.25">
      <c r="A121" s="22" t="s">
        <v>473</v>
      </c>
      <c r="B121" s="15"/>
      <c r="C121" s="15"/>
      <c r="D121" s="15"/>
      <c r="E121" s="15" t="e">
        <f>VLOOKUP(Tableau1[[#This Row],[centre]],Feuil3!$A$2:$C$46,2,FALSE)</f>
        <v>#N/A</v>
      </c>
      <c r="F121" s="15" t="e">
        <f>VLOOKUP(Tableau1[[#This Row],[centre]],Feuil3!$A$2:$C$46,3,FALSE)</f>
        <v>#N/A</v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 t="s">
        <v>448</v>
      </c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  <c r="IW121" s="15"/>
      <c r="IX121" s="15"/>
      <c r="IY121" s="15"/>
      <c r="IZ121" s="15"/>
      <c r="JA121" s="15"/>
      <c r="JB121" s="15"/>
      <c r="JC121" s="15"/>
      <c r="JD121" s="15"/>
      <c r="JE121" s="15"/>
      <c r="JF121" s="15"/>
      <c r="JG121" s="15"/>
      <c r="JH121" s="15"/>
      <c r="JI121" s="15"/>
      <c r="JJ121" s="15"/>
      <c r="JK121" s="15"/>
      <c r="JL121" s="15"/>
      <c r="JM121" s="15"/>
      <c r="JN121" s="15"/>
      <c r="JO121" s="15"/>
      <c r="JP121" s="15"/>
      <c r="JQ121" s="15"/>
      <c r="JR121" s="15"/>
      <c r="JS121" s="15"/>
      <c r="JT121" s="15"/>
      <c r="JU121" s="15"/>
      <c r="JV121" s="15"/>
      <c r="JW121" s="15"/>
      <c r="JX121" s="15"/>
      <c r="JY121" s="15"/>
      <c r="JZ121" s="15"/>
      <c r="KA121" s="15"/>
      <c r="KB121" s="15"/>
      <c r="KC121" s="15"/>
      <c r="KD121" s="15"/>
      <c r="KE121" s="15"/>
      <c r="KF121" s="15"/>
      <c r="KG121" s="15"/>
      <c r="KH121" s="15"/>
      <c r="KI121" s="15"/>
      <c r="KJ121" s="15"/>
      <c r="KK121" s="15"/>
      <c r="KL121" s="15"/>
      <c r="KM121" s="15"/>
      <c r="KN121" s="15"/>
      <c r="KO121" s="15"/>
      <c r="KP121" s="15"/>
      <c r="KQ121" s="15"/>
      <c r="KR121" s="15"/>
      <c r="KS121" s="15"/>
      <c r="KT121" s="15"/>
      <c r="KU121" s="15"/>
      <c r="KV121" s="15"/>
      <c r="KW121" s="15"/>
      <c r="KX121" s="15"/>
      <c r="KY121" s="15"/>
      <c r="KZ121" s="15"/>
      <c r="LA121" s="15"/>
      <c r="LB121" s="15"/>
      <c r="LC121" s="15"/>
      <c r="LD121" s="15"/>
      <c r="LE121" s="15"/>
      <c r="LF121" s="15"/>
      <c r="LG121" s="15"/>
      <c r="LH121" s="15"/>
      <c r="LI121" s="15"/>
      <c r="LJ121" s="15"/>
      <c r="LK121" s="15"/>
      <c r="LL121" s="15"/>
      <c r="LM121" s="15"/>
      <c r="LN121" s="15"/>
      <c r="LO121" s="15"/>
      <c r="LP121" s="15"/>
      <c r="LQ121" s="15"/>
      <c r="LR121" s="15"/>
      <c r="LS121" s="15"/>
      <c r="LT121" s="15"/>
      <c r="LU121" s="15"/>
      <c r="LV121" s="15"/>
      <c r="LW121" s="15"/>
      <c r="LX121" s="15"/>
      <c r="LY121" s="15"/>
      <c r="LZ121" s="15"/>
      <c r="MA121" s="15"/>
      <c r="MB121" s="15"/>
      <c r="MC121" s="15"/>
      <c r="MD121" s="15"/>
      <c r="ME121" s="15"/>
      <c r="MF121" s="15"/>
      <c r="MG121" s="15"/>
      <c r="MH121" s="15"/>
      <c r="MI121" s="15"/>
      <c r="MJ121" s="15"/>
      <c r="MK121" s="15"/>
      <c r="ML121" s="15"/>
      <c r="MM121" s="15"/>
      <c r="MN121" s="15"/>
      <c r="MO121" s="15"/>
      <c r="MP121" s="15"/>
      <c r="MQ121" s="15"/>
      <c r="MR121" s="15"/>
      <c r="MS121" s="15"/>
      <c r="MT121" s="15"/>
      <c r="MU121" s="15"/>
      <c r="MV121" s="15"/>
      <c r="MW121" s="15"/>
      <c r="MX121" s="15"/>
      <c r="MY121" s="15"/>
      <c r="MZ121" s="15"/>
      <c r="NA121" s="15"/>
      <c r="NB121" s="15"/>
      <c r="NC121" s="15"/>
      <c r="ND121" s="15"/>
      <c r="NE121" s="15"/>
      <c r="NF121" s="15"/>
      <c r="NG121" s="15"/>
      <c r="NH121" s="15"/>
      <c r="NI121" s="15">
        <f>COUNTIF(Tableau1[[#This Row],[01/01/2020]:[31/12/2020]],NI$3)</f>
        <v>0</v>
      </c>
      <c r="NJ121" s="15">
        <f>COUNTIF(Tableau1[[#This Row],[01/01/2020]:[31/12/2020]],NJ$3)</f>
        <v>0</v>
      </c>
      <c r="NK121" s="15">
        <f>COUNTIF(Tableau1[[#This Row],[01/01/2020]:[31/12/2020]],NK$3)</f>
        <v>0</v>
      </c>
      <c r="NL121" s="15">
        <f>COUNTIF(Tableau1[[#This Row],[01/01/2020]:[31/12/2020]],NL$3)</f>
        <v>1</v>
      </c>
      <c r="NM121" s="15">
        <f>COUNTIF(Tableau1[[#This Row],[01/01/2020]:[31/12/2020]],NM$3)</f>
        <v>0</v>
      </c>
      <c r="NN121" s="15">
        <f>COUNTIF(Tableau1[[#This Row],[01/01/2020]:[31/12/2020]],NN$3)</f>
        <v>0</v>
      </c>
      <c r="NO121" s="23">
        <f>COUNTIF(Tableau1[[#This Row],[01/01/2020]:[31/12/2020]],NO$3)</f>
        <v>0</v>
      </c>
    </row>
    <row r="122" spans="1:379" x14ac:dyDescent="0.25">
      <c r="A122" s="22" t="s">
        <v>474</v>
      </c>
      <c r="B122" s="15"/>
      <c r="C122" s="15"/>
      <c r="D122" s="15"/>
      <c r="E122" s="15" t="e">
        <f>VLOOKUP(Tableau1[[#This Row],[centre]],Feuil3!$A$2:$C$46,2,FALSE)</f>
        <v>#N/A</v>
      </c>
      <c r="F122" s="15" t="e">
        <f>VLOOKUP(Tableau1[[#This Row],[centre]],Feuil3!$A$2:$C$46,3,FALSE)</f>
        <v>#N/A</v>
      </c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  <c r="IW122" s="15"/>
      <c r="IX122" s="15"/>
      <c r="IY122" s="15"/>
      <c r="IZ122" s="15"/>
      <c r="JA122" s="15"/>
      <c r="JB122" s="15"/>
      <c r="JC122" s="15"/>
      <c r="JD122" s="15"/>
      <c r="JE122" s="15"/>
      <c r="JF122" s="15"/>
      <c r="JG122" s="15"/>
      <c r="JH122" s="15"/>
      <c r="JI122" s="15"/>
      <c r="JJ122" s="15"/>
      <c r="JK122" s="15"/>
      <c r="JL122" s="15"/>
      <c r="JM122" s="15"/>
      <c r="JN122" s="15"/>
      <c r="JO122" s="15"/>
      <c r="JP122" s="15"/>
      <c r="JQ122" s="15"/>
      <c r="JR122" s="15"/>
      <c r="JS122" s="15"/>
      <c r="JT122" s="15"/>
      <c r="JU122" s="15"/>
      <c r="JV122" s="15"/>
      <c r="JW122" s="15"/>
      <c r="JX122" s="15"/>
      <c r="JY122" s="15"/>
      <c r="JZ122" s="15"/>
      <c r="KA122" s="15"/>
      <c r="KB122" s="15"/>
      <c r="KC122" s="15"/>
      <c r="KD122" s="15"/>
      <c r="KE122" s="15"/>
      <c r="KF122" s="15"/>
      <c r="KG122" s="15"/>
      <c r="KH122" s="15"/>
      <c r="KI122" s="15"/>
      <c r="KJ122" s="15"/>
      <c r="KK122" s="15"/>
      <c r="KL122" s="15"/>
      <c r="KM122" s="15"/>
      <c r="KN122" s="15"/>
      <c r="KO122" s="15"/>
      <c r="KP122" s="15"/>
      <c r="KQ122" s="15"/>
      <c r="KR122" s="15"/>
      <c r="KS122" s="15"/>
      <c r="KT122" s="15"/>
      <c r="KU122" s="15"/>
      <c r="KV122" s="15"/>
      <c r="KW122" s="15"/>
      <c r="KX122" s="15"/>
      <c r="KY122" s="15"/>
      <c r="KZ122" s="15"/>
      <c r="LA122" s="15"/>
      <c r="LB122" s="15"/>
      <c r="LC122" s="15"/>
      <c r="LD122" s="15"/>
      <c r="LE122" s="15"/>
      <c r="LF122" s="15"/>
      <c r="LG122" s="15"/>
      <c r="LH122" s="15"/>
      <c r="LI122" s="15"/>
      <c r="LJ122" s="15"/>
      <c r="LK122" s="15"/>
      <c r="LL122" s="15"/>
      <c r="LM122" s="15"/>
      <c r="LN122" s="15"/>
      <c r="LO122" s="15"/>
      <c r="LP122" s="15"/>
      <c r="LQ122" s="15"/>
      <c r="LR122" s="15"/>
      <c r="LS122" s="15"/>
      <c r="LT122" s="15"/>
      <c r="LU122" s="15"/>
      <c r="LV122" s="15"/>
      <c r="LW122" s="15"/>
      <c r="LX122" s="15"/>
      <c r="LY122" s="15"/>
      <c r="LZ122" s="15"/>
      <c r="MA122" s="15"/>
      <c r="MB122" s="15"/>
      <c r="MC122" s="15"/>
      <c r="MD122" s="15"/>
      <c r="ME122" s="15"/>
      <c r="MF122" s="15"/>
      <c r="MG122" s="15"/>
      <c r="MH122" s="15"/>
      <c r="MI122" s="15"/>
      <c r="MJ122" s="15"/>
      <c r="MK122" s="15"/>
      <c r="ML122" s="15"/>
      <c r="MM122" s="15"/>
      <c r="MN122" s="15"/>
      <c r="MO122" s="15"/>
      <c r="MP122" s="15"/>
      <c r="MQ122" s="15"/>
      <c r="MR122" s="15"/>
      <c r="MS122" s="15"/>
      <c r="MT122" s="15"/>
      <c r="MU122" s="15"/>
      <c r="MV122" s="15"/>
      <c r="MW122" s="15"/>
      <c r="MX122" s="15"/>
      <c r="MY122" s="15"/>
      <c r="MZ122" s="15"/>
      <c r="NA122" s="15"/>
      <c r="NB122" s="15"/>
      <c r="NC122" s="15"/>
      <c r="ND122" s="15"/>
      <c r="NE122" s="15"/>
      <c r="NF122" s="15"/>
      <c r="NG122" s="15"/>
      <c r="NH122" s="15"/>
      <c r="NI122" s="15">
        <f>COUNTIF(Tableau1[[#This Row],[01/01/2020]:[31/12/2020]],NI$3)</f>
        <v>0</v>
      </c>
      <c r="NJ122" s="15">
        <f>COUNTIF(Tableau1[[#This Row],[01/01/2020]:[31/12/2020]],NJ$3)</f>
        <v>0</v>
      </c>
      <c r="NK122" s="15">
        <f>COUNTIF(Tableau1[[#This Row],[01/01/2020]:[31/12/2020]],NK$3)</f>
        <v>0</v>
      </c>
      <c r="NL122" s="15">
        <f>COUNTIF(Tableau1[[#This Row],[01/01/2020]:[31/12/2020]],NL$3)</f>
        <v>0</v>
      </c>
      <c r="NM122" s="15">
        <f>COUNTIF(Tableau1[[#This Row],[01/01/2020]:[31/12/2020]],NM$3)</f>
        <v>0</v>
      </c>
      <c r="NN122" s="15">
        <f>COUNTIF(Tableau1[[#This Row],[01/01/2020]:[31/12/2020]],NN$3)</f>
        <v>0</v>
      </c>
      <c r="NO122" s="23">
        <f>COUNTIF(Tableau1[[#This Row],[01/01/2020]:[31/12/2020]],NO$3)</f>
        <v>0</v>
      </c>
    </row>
    <row r="123" spans="1:379" x14ac:dyDescent="0.25">
      <c r="A123" s="22" t="s">
        <v>475</v>
      </c>
      <c r="B123" s="15"/>
      <c r="C123" s="15"/>
      <c r="D123" s="15"/>
      <c r="E123" s="15" t="e">
        <f>VLOOKUP(Tableau1[[#This Row],[centre]],Feuil3!$A$2:$C$46,2,FALSE)</f>
        <v>#N/A</v>
      </c>
      <c r="F123" s="15" t="e">
        <f>VLOOKUP(Tableau1[[#This Row],[centre]],Feuil3!$A$2:$C$46,3,FALSE)</f>
        <v>#N/A</v>
      </c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  <c r="HY123" s="15"/>
      <c r="HZ123" s="15"/>
      <c r="IA123" s="15"/>
      <c r="IB123" s="15"/>
      <c r="IC123" s="15"/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  <c r="IV123" s="15"/>
      <c r="IW123" s="15"/>
      <c r="IX123" s="15"/>
      <c r="IY123" s="15"/>
      <c r="IZ123" s="15"/>
      <c r="JA123" s="15"/>
      <c r="JB123" s="15"/>
      <c r="JC123" s="15"/>
      <c r="JD123" s="15"/>
      <c r="JE123" s="15"/>
      <c r="JF123" s="15"/>
      <c r="JG123" s="15"/>
      <c r="JH123" s="15"/>
      <c r="JI123" s="15"/>
      <c r="JJ123" s="15"/>
      <c r="JK123" s="15"/>
      <c r="JL123" s="15"/>
      <c r="JM123" s="15"/>
      <c r="JN123" s="15"/>
      <c r="JO123" s="15"/>
      <c r="JP123" s="15"/>
      <c r="JQ123" s="15"/>
      <c r="JR123" s="15"/>
      <c r="JS123" s="15"/>
      <c r="JT123" s="15"/>
      <c r="JU123" s="15"/>
      <c r="JV123" s="15"/>
      <c r="JW123" s="15"/>
      <c r="JX123" s="15"/>
      <c r="JY123" s="15"/>
      <c r="JZ123" s="15"/>
      <c r="KA123" s="15"/>
      <c r="KB123" s="15"/>
      <c r="KC123" s="15"/>
      <c r="KD123" s="15"/>
      <c r="KE123" s="15"/>
      <c r="KF123" s="15"/>
      <c r="KG123" s="15"/>
      <c r="KH123" s="15"/>
      <c r="KI123" s="15"/>
      <c r="KJ123" s="15"/>
      <c r="KK123" s="15"/>
      <c r="KL123" s="15"/>
      <c r="KM123" s="15"/>
      <c r="KN123" s="15"/>
      <c r="KO123" s="15"/>
      <c r="KP123" s="15"/>
      <c r="KQ123" s="15"/>
      <c r="KR123" s="15"/>
      <c r="KS123" s="15"/>
      <c r="KT123" s="15"/>
      <c r="KU123" s="15"/>
      <c r="KV123" s="15"/>
      <c r="KW123" s="15"/>
      <c r="KX123" s="15"/>
      <c r="KY123" s="15"/>
      <c r="KZ123" s="15"/>
      <c r="LA123" s="15"/>
      <c r="LB123" s="15"/>
      <c r="LC123" s="15"/>
      <c r="LD123" s="15"/>
      <c r="LE123" s="15"/>
      <c r="LF123" s="15"/>
      <c r="LG123" s="15"/>
      <c r="LH123" s="15"/>
      <c r="LI123" s="15"/>
      <c r="LJ123" s="15"/>
      <c r="LK123" s="15"/>
      <c r="LL123" s="15"/>
      <c r="LM123" s="15"/>
      <c r="LN123" s="15"/>
      <c r="LO123" s="15"/>
      <c r="LP123" s="15"/>
      <c r="LQ123" s="15"/>
      <c r="LR123" s="15"/>
      <c r="LS123" s="15"/>
      <c r="LT123" s="15"/>
      <c r="LU123" s="15"/>
      <c r="LV123" s="15"/>
      <c r="LW123" s="15"/>
      <c r="LX123" s="15"/>
      <c r="LY123" s="15"/>
      <c r="LZ123" s="15"/>
      <c r="MA123" s="15"/>
      <c r="MB123" s="15"/>
      <c r="MC123" s="15"/>
      <c r="MD123" s="15"/>
      <c r="ME123" s="15"/>
      <c r="MF123" s="15"/>
      <c r="MG123" s="15"/>
      <c r="MH123" s="15"/>
      <c r="MI123" s="15"/>
      <c r="MJ123" s="15"/>
      <c r="MK123" s="15"/>
      <c r="ML123" s="15"/>
      <c r="MM123" s="15"/>
      <c r="MN123" s="15"/>
      <c r="MO123" s="15"/>
      <c r="MP123" s="15"/>
      <c r="MQ123" s="15"/>
      <c r="MR123" s="15"/>
      <c r="MS123" s="15"/>
      <c r="MT123" s="15"/>
      <c r="MU123" s="15"/>
      <c r="MV123" s="15"/>
      <c r="MW123" s="15"/>
      <c r="MX123" s="15"/>
      <c r="MY123" s="15"/>
      <c r="MZ123" s="15"/>
      <c r="NA123" s="15"/>
      <c r="NB123" s="15"/>
      <c r="NC123" s="15"/>
      <c r="ND123" s="15"/>
      <c r="NE123" s="15"/>
      <c r="NF123" s="15"/>
      <c r="NG123" s="15"/>
      <c r="NH123" s="15"/>
      <c r="NI123" s="15">
        <f>COUNTIF(Tableau1[[#This Row],[01/01/2020]:[31/12/2020]],NI$3)</f>
        <v>0</v>
      </c>
      <c r="NJ123" s="15">
        <f>COUNTIF(Tableau1[[#This Row],[01/01/2020]:[31/12/2020]],NJ$3)</f>
        <v>0</v>
      </c>
      <c r="NK123" s="15">
        <f>COUNTIF(Tableau1[[#This Row],[01/01/2020]:[31/12/2020]],NK$3)</f>
        <v>0</v>
      </c>
      <c r="NL123" s="15">
        <f>COUNTIF(Tableau1[[#This Row],[01/01/2020]:[31/12/2020]],NL$3)</f>
        <v>0</v>
      </c>
      <c r="NM123" s="15">
        <f>COUNTIF(Tableau1[[#This Row],[01/01/2020]:[31/12/2020]],NM$3)</f>
        <v>0</v>
      </c>
      <c r="NN123" s="15">
        <f>COUNTIF(Tableau1[[#This Row],[01/01/2020]:[31/12/2020]],NN$3)</f>
        <v>0</v>
      </c>
      <c r="NO123" s="23">
        <f>COUNTIF(Tableau1[[#This Row],[01/01/2020]:[31/12/2020]],NO$3)</f>
        <v>0</v>
      </c>
    </row>
    <row r="124" spans="1:379" x14ac:dyDescent="0.25">
      <c r="A124" s="22" t="s">
        <v>476</v>
      </c>
      <c r="B124" s="15"/>
      <c r="C124" s="15"/>
      <c r="D124" s="15"/>
      <c r="E124" s="15" t="e">
        <f>VLOOKUP(Tableau1[[#This Row],[centre]],Feuil3!$A$2:$C$46,2,FALSE)</f>
        <v>#N/A</v>
      </c>
      <c r="F124" s="15" t="e">
        <f>VLOOKUP(Tableau1[[#This Row],[centre]],Feuil3!$A$2:$C$46,3,FALSE)</f>
        <v>#N/A</v>
      </c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  <c r="HY124" s="15"/>
      <c r="HZ124" s="15"/>
      <c r="IA124" s="15"/>
      <c r="IB124" s="15"/>
      <c r="IC124" s="15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  <c r="IW124" s="15"/>
      <c r="IX124" s="15"/>
      <c r="IY124" s="15"/>
      <c r="IZ124" s="15"/>
      <c r="JA124" s="15"/>
      <c r="JB124" s="15"/>
      <c r="JC124" s="15"/>
      <c r="JD124" s="15"/>
      <c r="JE124" s="15"/>
      <c r="JF124" s="15"/>
      <c r="JG124" s="15"/>
      <c r="JH124" s="15"/>
      <c r="JI124" s="15"/>
      <c r="JJ124" s="15"/>
      <c r="JK124" s="15"/>
      <c r="JL124" s="15"/>
      <c r="JM124" s="15"/>
      <c r="JN124" s="15"/>
      <c r="JO124" s="15"/>
      <c r="JP124" s="15"/>
      <c r="JQ124" s="15"/>
      <c r="JR124" s="15"/>
      <c r="JS124" s="15"/>
      <c r="JT124" s="15"/>
      <c r="JU124" s="15"/>
      <c r="JV124" s="15"/>
      <c r="JW124" s="15"/>
      <c r="JX124" s="15"/>
      <c r="JY124" s="15"/>
      <c r="JZ124" s="15"/>
      <c r="KA124" s="15"/>
      <c r="KB124" s="15"/>
      <c r="KC124" s="15"/>
      <c r="KD124" s="15"/>
      <c r="KE124" s="15"/>
      <c r="KF124" s="15"/>
      <c r="KG124" s="15"/>
      <c r="KH124" s="15"/>
      <c r="KI124" s="15"/>
      <c r="KJ124" s="15"/>
      <c r="KK124" s="15"/>
      <c r="KL124" s="15"/>
      <c r="KM124" s="15"/>
      <c r="KN124" s="15"/>
      <c r="KO124" s="15"/>
      <c r="KP124" s="15"/>
      <c r="KQ124" s="15"/>
      <c r="KR124" s="15"/>
      <c r="KS124" s="15"/>
      <c r="KT124" s="15"/>
      <c r="KU124" s="15"/>
      <c r="KV124" s="15"/>
      <c r="KW124" s="15"/>
      <c r="KX124" s="15"/>
      <c r="KY124" s="15"/>
      <c r="KZ124" s="15"/>
      <c r="LA124" s="15"/>
      <c r="LB124" s="15"/>
      <c r="LC124" s="15"/>
      <c r="LD124" s="15"/>
      <c r="LE124" s="15"/>
      <c r="LF124" s="15"/>
      <c r="LG124" s="15"/>
      <c r="LH124" s="15"/>
      <c r="LI124" s="15"/>
      <c r="LJ124" s="15"/>
      <c r="LK124" s="15"/>
      <c r="LL124" s="15"/>
      <c r="LM124" s="15"/>
      <c r="LN124" s="15"/>
      <c r="LO124" s="15"/>
      <c r="LP124" s="15"/>
      <c r="LQ124" s="15"/>
      <c r="LR124" s="15"/>
      <c r="LS124" s="15"/>
      <c r="LT124" s="15"/>
      <c r="LU124" s="15"/>
      <c r="LV124" s="15"/>
      <c r="LW124" s="15"/>
      <c r="LX124" s="15"/>
      <c r="LY124" s="15"/>
      <c r="LZ124" s="15"/>
      <c r="MA124" s="15"/>
      <c r="MB124" s="15"/>
      <c r="MC124" s="15"/>
      <c r="MD124" s="15"/>
      <c r="ME124" s="15"/>
      <c r="MF124" s="15"/>
      <c r="MG124" s="15"/>
      <c r="MH124" s="15"/>
      <c r="MI124" s="15"/>
      <c r="MJ124" s="15"/>
      <c r="MK124" s="15"/>
      <c r="ML124" s="15"/>
      <c r="MM124" s="15"/>
      <c r="MN124" s="15"/>
      <c r="MO124" s="15"/>
      <c r="MP124" s="15"/>
      <c r="MQ124" s="15"/>
      <c r="MR124" s="15"/>
      <c r="MS124" s="15"/>
      <c r="MT124" s="15"/>
      <c r="MU124" s="15"/>
      <c r="MV124" s="15"/>
      <c r="MW124" s="15"/>
      <c r="MX124" s="15"/>
      <c r="MY124" s="15"/>
      <c r="MZ124" s="15"/>
      <c r="NA124" s="15"/>
      <c r="NB124" s="15"/>
      <c r="NC124" s="15"/>
      <c r="ND124" s="15"/>
      <c r="NE124" s="15"/>
      <c r="NF124" s="15"/>
      <c r="NG124" s="15"/>
      <c r="NH124" s="15"/>
      <c r="NI124" s="15">
        <f>COUNTIF(Tableau1[[#This Row],[01/01/2020]:[31/12/2020]],NI$3)</f>
        <v>0</v>
      </c>
      <c r="NJ124" s="15">
        <f>COUNTIF(Tableau1[[#This Row],[01/01/2020]:[31/12/2020]],NJ$3)</f>
        <v>0</v>
      </c>
      <c r="NK124" s="15">
        <f>COUNTIF(Tableau1[[#This Row],[01/01/2020]:[31/12/2020]],NK$3)</f>
        <v>0</v>
      </c>
      <c r="NL124" s="15">
        <f>COUNTIF(Tableau1[[#This Row],[01/01/2020]:[31/12/2020]],NL$3)</f>
        <v>0</v>
      </c>
      <c r="NM124" s="15">
        <f>COUNTIF(Tableau1[[#This Row],[01/01/2020]:[31/12/2020]],NM$3)</f>
        <v>0</v>
      </c>
      <c r="NN124" s="15">
        <f>COUNTIF(Tableau1[[#This Row],[01/01/2020]:[31/12/2020]],NN$3)</f>
        <v>0</v>
      </c>
      <c r="NO124" s="23">
        <f>COUNTIF(Tableau1[[#This Row],[01/01/2020]:[31/12/2020]],NO$3)</f>
        <v>0</v>
      </c>
    </row>
    <row r="125" spans="1:379" x14ac:dyDescent="0.25">
      <c r="A125" s="22" t="s">
        <v>473</v>
      </c>
      <c r="B125" s="15"/>
      <c r="C125" s="15"/>
      <c r="D125" s="15"/>
      <c r="E125" s="15" t="e">
        <f>VLOOKUP(Tableau1[[#This Row],[centre]],Feuil3!$A$2:$C$46,2,FALSE)</f>
        <v>#N/A</v>
      </c>
      <c r="F125" s="15" t="e">
        <f>VLOOKUP(Tableau1[[#This Row],[centre]],Feuil3!$A$2:$C$46,3,FALSE)</f>
        <v>#N/A</v>
      </c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  <c r="HY125" s="15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  <c r="IW125" s="15"/>
      <c r="IX125" s="15"/>
      <c r="IY125" s="15"/>
      <c r="IZ125" s="15"/>
      <c r="JA125" s="15"/>
      <c r="JB125" s="15"/>
      <c r="JC125" s="15"/>
      <c r="JD125" s="15"/>
      <c r="JE125" s="15"/>
      <c r="JF125" s="15"/>
      <c r="JG125" s="15"/>
      <c r="JH125" s="15"/>
      <c r="JI125" s="15"/>
      <c r="JJ125" s="15"/>
      <c r="JK125" s="15"/>
      <c r="JL125" s="15"/>
      <c r="JM125" s="15"/>
      <c r="JN125" s="15"/>
      <c r="JO125" s="15"/>
      <c r="JP125" s="15"/>
      <c r="JQ125" s="15"/>
      <c r="JR125" s="15"/>
      <c r="JS125" s="15"/>
      <c r="JT125" s="15"/>
      <c r="JU125" s="15"/>
      <c r="JV125" s="15"/>
      <c r="JW125" s="15"/>
      <c r="JX125" s="15"/>
      <c r="JY125" s="15"/>
      <c r="JZ125" s="15"/>
      <c r="KA125" s="15"/>
      <c r="KB125" s="15"/>
      <c r="KC125" s="15"/>
      <c r="KD125" s="15"/>
      <c r="KE125" s="15"/>
      <c r="KF125" s="15"/>
      <c r="KG125" s="15"/>
      <c r="KH125" s="15"/>
      <c r="KI125" s="15"/>
      <c r="KJ125" s="15"/>
      <c r="KK125" s="15"/>
      <c r="KL125" s="15"/>
      <c r="KM125" s="15"/>
      <c r="KN125" s="15"/>
      <c r="KO125" s="15"/>
      <c r="KP125" s="15"/>
      <c r="KQ125" s="15"/>
      <c r="KR125" s="15"/>
      <c r="KS125" s="15"/>
      <c r="KT125" s="15"/>
      <c r="KU125" s="15"/>
      <c r="KV125" s="15"/>
      <c r="KW125" s="15"/>
      <c r="KX125" s="15"/>
      <c r="KY125" s="15"/>
      <c r="KZ125" s="15"/>
      <c r="LA125" s="15"/>
      <c r="LB125" s="15"/>
      <c r="LC125" s="15"/>
      <c r="LD125" s="15"/>
      <c r="LE125" s="15"/>
      <c r="LF125" s="15"/>
      <c r="LG125" s="15"/>
      <c r="LH125" s="15"/>
      <c r="LI125" s="15"/>
      <c r="LJ125" s="15"/>
      <c r="LK125" s="15"/>
      <c r="LL125" s="15"/>
      <c r="LM125" s="15"/>
      <c r="LN125" s="15"/>
      <c r="LO125" s="15"/>
      <c r="LP125" s="15"/>
      <c r="LQ125" s="15"/>
      <c r="LR125" s="15"/>
      <c r="LS125" s="15"/>
      <c r="LT125" s="15"/>
      <c r="LU125" s="15"/>
      <c r="LV125" s="15"/>
      <c r="LW125" s="15"/>
      <c r="LX125" s="15"/>
      <c r="LY125" s="15"/>
      <c r="LZ125" s="15"/>
      <c r="MA125" s="15"/>
      <c r="MB125" s="15"/>
      <c r="MC125" s="15"/>
      <c r="MD125" s="15"/>
      <c r="ME125" s="15"/>
      <c r="MF125" s="15"/>
      <c r="MG125" s="15"/>
      <c r="MH125" s="15"/>
      <c r="MI125" s="15"/>
      <c r="MJ125" s="15"/>
      <c r="MK125" s="15"/>
      <c r="ML125" s="15"/>
      <c r="MM125" s="15"/>
      <c r="MN125" s="15"/>
      <c r="MO125" s="15"/>
      <c r="MP125" s="15"/>
      <c r="MQ125" s="15"/>
      <c r="MR125" s="15"/>
      <c r="MS125" s="15"/>
      <c r="MT125" s="15"/>
      <c r="MU125" s="15"/>
      <c r="MV125" s="15"/>
      <c r="MW125" s="15"/>
      <c r="MX125" s="15"/>
      <c r="MY125" s="15"/>
      <c r="MZ125" s="15"/>
      <c r="NA125" s="15"/>
      <c r="NB125" s="15"/>
      <c r="NC125" s="15"/>
      <c r="ND125" s="15"/>
      <c r="NE125" s="15"/>
      <c r="NF125" s="15"/>
      <c r="NG125" s="15"/>
      <c r="NH125" s="15"/>
      <c r="NI125" s="15">
        <f>COUNTIF(Tableau1[[#This Row],[01/01/2020]:[31/12/2020]],NI$3)</f>
        <v>0</v>
      </c>
      <c r="NJ125" s="15">
        <f>COUNTIF(Tableau1[[#This Row],[01/01/2020]:[31/12/2020]],NJ$3)</f>
        <v>0</v>
      </c>
      <c r="NK125" s="15">
        <f>COUNTIF(Tableau1[[#This Row],[01/01/2020]:[31/12/2020]],NK$3)</f>
        <v>0</v>
      </c>
      <c r="NL125" s="15">
        <f>COUNTIF(Tableau1[[#This Row],[01/01/2020]:[31/12/2020]],NL$3)</f>
        <v>0</v>
      </c>
      <c r="NM125" s="15">
        <f>COUNTIF(Tableau1[[#This Row],[01/01/2020]:[31/12/2020]],NM$3)</f>
        <v>0</v>
      </c>
      <c r="NN125" s="15">
        <f>COUNTIF(Tableau1[[#This Row],[01/01/2020]:[31/12/2020]],NN$3)</f>
        <v>0</v>
      </c>
      <c r="NO125" s="23">
        <f>COUNTIF(Tableau1[[#This Row],[01/01/2020]:[31/12/2020]],NO$3)</f>
        <v>0</v>
      </c>
    </row>
    <row r="126" spans="1:379" x14ac:dyDescent="0.25">
      <c r="A126" s="22" t="s">
        <v>474</v>
      </c>
      <c r="B126" s="15"/>
      <c r="C126" s="15"/>
      <c r="D126" s="15"/>
      <c r="E126" s="15" t="e">
        <f>VLOOKUP(Tableau1[[#This Row],[centre]],Feuil3!$A$2:$C$46,2,FALSE)</f>
        <v>#N/A</v>
      </c>
      <c r="F126" s="15" t="e">
        <f>VLOOKUP(Tableau1[[#This Row],[centre]],Feuil3!$A$2:$C$46,3,FALSE)</f>
        <v>#N/A</v>
      </c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  <c r="HY126" s="15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  <c r="IW126" s="15"/>
      <c r="IX126" s="15"/>
      <c r="IY126" s="15"/>
      <c r="IZ126" s="15"/>
      <c r="JA126" s="15"/>
      <c r="JB126" s="15"/>
      <c r="JC126" s="15"/>
      <c r="JD126" s="15"/>
      <c r="JE126" s="15"/>
      <c r="JF126" s="15"/>
      <c r="JG126" s="15"/>
      <c r="JH126" s="15"/>
      <c r="JI126" s="15"/>
      <c r="JJ126" s="15"/>
      <c r="JK126" s="15"/>
      <c r="JL126" s="15"/>
      <c r="JM126" s="15"/>
      <c r="JN126" s="15"/>
      <c r="JO126" s="15"/>
      <c r="JP126" s="15"/>
      <c r="JQ126" s="15"/>
      <c r="JR126" s="15"/>
      <c r="JS126" s="15"/>
      <c r="JT126" s="15"/>
      <c r="JU126" s="15"/>
      <c r="JV126" s="15"/>
      <c r="JW126" s="15"/>
      <c r="JX126" s="15"/>
      <c r="JY126" s="15"/>
      <c r="JZ126" s="15"/>
      <c r="KA126" s="15"/>
      <c r="KB126" s="15"/>
      <c r="KC126" s="15"/>
      <c r="KD126" s="15"/>
      <c r="KE126" s="15"/>
      <c r="KF126" s="15"/>
      <c r="KG126" s="15"/>
      <c r="KH126" s="15"/>
      <c r="KI126" s="15"/>
      <c r="KJ126" s="15"/>
      <c r="KK126" s="15"/>
      <c r="KL126" s="15"/>
      <c r="KM126" s="15"/>
      <c r="KN126" s="15"/>
      <c r="KO126" s="15"/>
      <c r="KP126" s="15"/>
      <c r="KQ126" s="15"/>
      <c r="KR126" s="15"/>
      <c r="KS126" s="15"/>
      <c r="KT126" s="15"/>
      <c r="KU126" s="15"/>
      <c r="KV126" s="15"/>
      <c r="KW126" s="15"/>
      <c r="KX126" s="15"/>
      <c r="KY126" s="15"/>
      <c r="KZ126" s="15"/>
      <c r="LA126" s="15"/>
      <c r="LB126" s="15"/>
      <c r="LC126" s="15"/>
      <c r="LD126" s="15"/>
      <c r="LE126" s="15"/>
      <c r="LF126" s="15"/>
      <c r="LG126" s="15"/>
      <c r="LH126" s="15"/>
      <c r="LI126" s="15"/>
      <c r="LJ126" s="15"/>
      <c r="LK126" s="15"/>
      <c r="LL126" s="15"/>
      <c r="LM126" s="15"/>
      <c r="LN126" s="15"/>
      <c r="LO126" s="15"/>
      <c r="LP126" s="15"/>
      <c r="LQ126" s="15"/>
      <c r="LR126" s="15"/>
      <c r="LS126" s="15"/>
      <c r="LT126" s="15"/>
      <c r="LU126" s="15"/>
      <c r="LV126" s="15"/>
      <c r="LW126" s="15"/>
      <c r="LX126" s="15"/>
      <c r="LY126" s="15"/>
      <c r="LZ126" s="15"/>
      <c r="MA126" s="15"/>
      <c r="MB126" s="15"/>
      <c r="MC126" s="15"/>
      <c r="MD126" s="15"/>
      <c r="ME126" s="15"/>
      <c r="MF126" s="15"/>
      <c r="MG126" s="15"/>
      <c r="MH126" s="15"/>
      <c r="MI126" s="15"/>
      <c r="MJ126" s="15"/>
      <c r="MK126" s="15"/>
      <c r="ML126" s="15"/>
      <c r="MM126" s="15"/>
      <c r="MN126" s="15"/>
      <c r="MO126" s="15"/>
      <c r="MP126" s="15"/>
      <c r="MQ126" s="15"/>
      <c r="MR126" s="15"/>
      <c r="MS126" s="15"/>
      <c r="MT126" s="15"/>
      <c r="MU126" s="15"/>
      <c r="MV126" s="15"/>
      <c r="MW126" s="15"/>
      <c r="MX126" s="15"/>
      <c r="MY126" s="15"/>
      <c r="MZ126" s="15"/>
      <c r="NA126" s="15"/>
      <c r="NB126" s="15"/>
      <c r="NC126" s="15"/>
      <c r="ND126" s="15"/>
      <c r="NE126" s="15"/>
      <c r="NF126" s="15"/>
      <c r="NG126" s="15"/>
      <c r="NH126" s="15"/>
      <c r="NI126" s="15">
        <f>COUNTIF(Tableau1[[#This Row],[01/01/2020]:[31/12/2020]],NI$3)</f>
        <v>0</v>
      </c>
      <c r="NJ126" s="15">
        <f>COUNTIF(Tableau1[[#This Row],[01/01/2020]:[31/12/2020]],NJ$3)</f>
        <v>0</v>
      </c>
      <c r="NK126" s="15">
        <f>COUNTIF(Tableau1[[#This Row],[01/01/2020]:[31/12/2020]],NK$3)</f>
        <v>0</v>
      </c>
      <c r="NL126" s="15">
        <f>COUNTIF(Tableau1[[#This Row],[01/01/2020]:[31/12/2020]],NL$3)</f>
        <v>0</v>
      </c>
      <c r="NM126" s="15">
        <f>COUNTIF(Tableau1[[#This Row],[01/01/2020]:[31/12/2020]],NM$3)</f>
        <v>0</v>
      </c>
      <c r="NN126" s="15">
        <f>COUNTIF(Tableau1[[#This Row],[01/01/2020]:[31/12/2020]],NN$3)</f>
        <v>0</v>
      </c>
      <c r="NO126" s="23">
        <f>COUNTIF(Tableau1[[#This Row],[01/01/2020]:[31/12/2020]],NO$3)</f>
        <v>0</v>
      </c>
    </row>
    <row r="127" spans="1:379" x14ac:dyDescent="0.25">
      <c r="A127" s="22" t="s">
        <v>475</v>
      </c>
      <c r="B127" s="15"/>
      <c r="C127" s="15"/>
      <c r="D127" s="15"/>
      <c r="E127" s="15" t="e">
        <f>VLOOKUP(Tableau1[[#This Row],[centre]],Feuil3!$A$2:$C$46,2,FALSE)</f>
        <v>#N/A</v>
      </c>
      <c r="F127" s="15" t="e">
        <f>VLOOKUP(Tableau1[[#This Row],[centre]],Feuil3!$A$2:$C$46,3,FALSE)</f>
        <v>#N/A</v>
      </c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  <c r="IW127" s="15"/>
      <c r="IX127" s="15"/>
      <c r="IY127" s="15"/>
      <c r="IZ127" s="15"/>
      <c r="JA127" s="15"/>
      <c r="JB127" s="15"/>
      <c r="JC127" s="15"/>
      <c r="JD127" s="15"/>
      <c r="JE127" s="15"/>
      <c r="JF127" s="15"/>
      <c r="JG127" s="15"/>
      <c r="JH127" s="15"/>
      <c r="JI127" s="15"/>
      <c r="JJ127" s="15"/>
      <c r="JK127" s="15"/>
      <c r="JL127" s="15"/>
      <c r="JM127" s="15"/>
      <c r="JN127" s="15"/>
      <c r="JO127" s="15"/>
      <c r="JP127" s="15"/>
      <c r="JQ127" s="15"/>
      <c r="JR127" s="15"/>
      <c r="JS127" s="15"/>
      <c r="JT127" s="15"/>
      <c r="JU127" s="15"/>
      <c r="JV127" s="15"/>
      <c r="JW127" s="15"/>
      <c r="JX127" s="15"/>
      <c r="JY127" s="15"/>
      <c r="JZ127" s="15"/>
      <c r="KA127" s="15"/>
      <c r="KB127" s="15"/>
      <c r="KC127" s="15"/>
      <c r="KD127" s="15"/>
      <c r="KE127" s="15"/>
      <c r="KF127" s="15"/>
      <c r="KG127" s="15"/>
      <c r="KH127" s="15"/>
      <c r="KI127" s="15"/>
      <c r="KJ127" s="15"/>
      <c r="KK127" s="15"/>
      <c r="KL127" s="15"/>
      <c r="KM127" s="15"/>
      <c r="KN127" s="15"/>
      <c r="KO127" s="15"/>
      <c r="KP127" s="15"/>
      <c r="KQ127" s="15"/>
      <c r="KR127" s="15"/>
      <c r="KS127" s="15"/>
      <c r="KT127" s="15"/>
      <c r="KU127" s="15"/>
      <c r="KV127" s="15"/>
      <c r="KW127" s="15"/>
      <c r="KX127" s="15"/>
      <c r="KY127" s="15"/>
      <c r="KZ127" s="15"/>
      <c r="LA127" s="15"/>
      <c r="LB127" s="15"/>
      <c r="LC127" s="15"/>
      <c r="LD127" s="15"/>
      <c r="LE127" s="15"/>
      <c r="LF127" s="15"/>
      <c r="LG127" s="15"/>
      <c r="LH127" s="15"/>
      <c r="LI127" s="15"/>
      <c r="LJ127" s="15"/>
      <c r="LK127" s="15"/>
      <c r="LL127" s="15"/>
      <c r="LM127" s="15"/>
      <c r="LN127" s="15"/>
      <c r="LO127" s="15"/>
      <c r="LP127" s="15"/>
      <c r="LQ127" s="15"/>
      <c r="LR127" s="15"/>
      <c r="LS127" s="15"/>
      <c r="LT127" s="15"/>
      <c r="LU127" s="15"/>
      <c r="LV127" s="15"/>
      <c r="LW127" s="15"/>
      <c r="LX127" s="15"/>
      <c r="LY127" s="15"/>
      <c r="LZ127" s="15"/>
      <c r="MA127" s="15"/>
      <c r="MB127" s="15"/>
      <c r="MC127" s="15"/>
      <c r="MD127" s="15"/>
      <c r="ME127" s="15"/>
      <c r="MF127" s="15"/>
      <c r="MG127" s="15"/>
      <c r="MH127" s="15"/>
      <c r="MI127" s="15"/>
      <c r="MJ127" s="15"/>
      <c r="MK127" s="15"/>
      <c r="ML127" s="15"/>
      <c r="MM127" s="15"/>
      <c r="MN127" s="15"/>
      <c r="MO127" s="15"/>
      <c r="MP127" s="15"/>
      <c r="MQ127" s="15"/>
      <c r="MR127" s="15"/>
      <c r="MS127" s="15"/>
      <c r="MT127" s="15"/>
      <c r="MU127" s="15"/>
      <c r="MV127" s="15"/>
      <c r="MW127" s="15"/>
      <c r="MX127" s="15"/>
      <c r="MY127" s="15"/>
      <c r="MZ127" s="15"/>
      <c r="NA127" s="15"/>
      <c r="NB127" s="15"/>
      <c r="NC127" s="15"/>
      <c r="ND127" s="15"/>
      <c r="NE127" s="15"/>
      <c r="NF127" s="15"/>
      <c r="NG127" s="15"/>
      <c r="NH127" s="15"/>
      <c r="NI127" s="15">
        <f>COUNTIF(Tableau1[[#This Row],[01/01/2020]:[31/12/2020]],NI$3)</f>
        <v>0</v>
      </c>
      <c r="NJ127" s="15">
        <f>COUNTIF(Tableau1[[#This Row],[01/01/2020]:[31/12/2020]],NJ$3)</f>
        <v>0</v>
      </c>
      <c r="NK127" s="15">
        <f>COUNTIF(Tableau1[[#This Row],[01/01/2020]:[31/12/2020]],NK$3)</f>
        <v>0</v>
      </c>
      <c r="NL127" s="15">
        <f>COUNTIF(Tableau1[[#This Row],[01/01/2020]:[31/12/2020]],NL$3)</f>
        <v>0</v>
      </c>
      <c r="NM127" s="15">
        <f>COUNTIF(Tableau1[[#This Row],[01/01/2020]:[31/12/2020]],NM$3)</f>
        <v>0</v>
      </c>
      <c r="NN127" s="15">
        <f>COUNTIF(Tableau1[[#This Row],[01/01/2020]:[31/12/2020]],NN$3)</f>
        <v>0</v>
      </c>
      <c r="NO127" s="23">
        <f>COUNTIF(Tableau1[[#This Row],[01/01/2020]:[31/12/2020]],NO$3)</f>
        <v>0</v>
      </c>
    </row>
    <row r="128" spans="1:379" x14ac:dyDescent="0.25">
      <c r="A128" s="22" t="s">
        <v>476</v>
      </c>
      <c r="B128" s="15"/>
      <c r="C128" s="15"/>
      <c r="D128" s="15"/>
      <c r="E128" s="15" t="e">
        <f>VLOOKUP(Tableau1[[#This Row],[centre]],Feuil3!$A$2:$C$46,2,FALSE)</f>
        <v>#N/A</v>
      </c>
      <c r="F128" s="15" t="e">
        <f>VLOOKUP(Tableau1[[#This Row],[centre]],Feuil3!$A$2:$C$46,3,FALSE)</f>
        <v>#N/A</v>
      </c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  <c r="IW128" s="15"/>
      <c r="IX128" s="15"/>
      <c r="IY128" s="15"/>
      <c r="IZ128" s="15"/>
      <c r="JA128" s="15"/>
      <c r="JB128" s="15"/>
      <c r="JC128" s="15"/>
      <c r="JD128" s="15"/>
      <c r="JE128" s="15"/>
      <c r="JF128" s="15"/>
      <c r="JG128" s="15"/>
      <c r="JH128" s="15"/>
      <c r="JI128" s="15"/>
      <c r="JJ128" s="15"/>
      <c r="JK128" s="15"/>
      <c r="JL128" s="15"/>
      <c r="JM128" s="15"/>
      <c r="JN128" s="15"/>
      <c r="JO128" s="15"/>
      <c r="JP128" s="15"/>
      <c r="JQ128" s="15"/>
      <c r="JR128" s="15"/>
      <c r="JS128" s="15"/>
      <c r="JT128" s="15"/>
      <c r="JU128" s="15"/>
      <c r="JV128" s="15"/>
      <c r="JW128" s="15"/>
      <c r="JX128" s="15"/>
      <c r="JY128" s="15"/>
      <c r="JZ128" s="15"/>
      <c r="KA128" s="15"/>
      <c r="KB128" s="15"/>
      <c r="KC128" s="15"/>
      <c r="KD128" s="15"/>
      <c r="KE128" s="15"/>
      <c r="KF128" s="15"/>
      <c r="KG128" s="15"/>
      <c r="KH128" s="15"/>
      <c r="KI128" s="15"/>
      <c r="KJ128" s="15"/>
      <c r="KK128" s="15"/>
      <c r="KL128" s="15"/>
      <c r="KM128" s="15"/>
      <c r="KN128" s="15"/>
      <c r="KO128" s="15"/>
      <c r="KP128" s="15"/>
      <c r="KQ128" s="15"/>
      <c r="KR128" s="15"/>
      <c r="KS128" s="15"/>
      <c r="KT128" s="15"/>
      <c r="KU128" s="15"/>
      <c r="KV128" s="15"/>
      <c r="KW128" s="15"/>
      <c r="KX128" s="15"/>
      <c r="KY128" s="15"/>
      <c r="KZ128" s="15"/>
      <c r="LA128" s="15"/>
      <c r="LB128" s="15"/>
      <c r="LC128" s="15"/>
      <c r="LD128" s="15"/>
      <c r="LE128" s="15"/>
      <c r="LF128" s="15"/>
      <c r="LG128" s="15"/>
      <c r="LH128" s="15"/>
      <c r="LI128" s="15"/>
      <c r="LJ128" s="15"/>
      <c r="LK128" s="15"/>
      <c r="LL128" s="15"/>
      <c r="LM128" s="15"/>
      <c r="LN128" s="15"/>
      <c r="LO128" s="15"/>
      <c r="LP128" s="15"/>
      <c r="LQ128" s="15"/>
      <c r="LR128" s="15"/>
      <c r="LS128" s="15"/>
      <c r="LT128" s="15"/>
      <c r="LU128" s="15"/>
      <c r="LV128" s="15"/>
      <c r="LW128" s="15"/>
      <c r="LX128" s="15"/>
      <c r="LY128" s="15"/>
      <c r="LZ128" s="15"/>
      <c r="MA128" s="15"/>
      <c r="MB128" s="15"/>
      <c r="MC128" s="15"/>
      <c r="MD128" s="15"/>
      <c r="ME128" s="15"/>
      <c r="MF128" s="15"/>
      <c r="MG128" s="15"/>
      <c r="MH128" s="15"/>
      <c r="MI128" s="15"/>
      <c r="MJ128" s="15"/>
      <c r="MK128" s="15"/>
      <c r="ML128" s="15"/>
      <c r="MM128" s="15"/>
      <c r="MN128" s="15"/>
      <c r="MO128" s="15"/>
      <c r="MP128" s="15"/>
      <c r="MQ128" s="15"/>
      <c r="MR128" s="15"/>
      <c r="MS128" s="15"/>
      <c r="MT128" s="15"/>
      <c r="MU128" s="15"/>
      <c r="MV128" s="15"/>
      <c r="MW128" s="15"/>
      <c r="MX128" s="15"/>
      <c r="MY128" s="15"/>
      <c r="MZ128" s="15"/>
      <c r="NA128" s="15"/>
      <c r="NB128" s="15"/>
      <c r="NC128" s="15"/>
      <c r="ND128" s="15"/>
      <c r="NE128" s="15"/>
      <c r="NF128" s="15"/>
      <c r="NG128" s="15"/>
      <c r="NH128" s="15"/>
      <c r="NI128" s="15">
        <f>COUNTIF(Tableau1[[#This Row],[01/01/2020]:[31/12/2020]],NI$3)</f>
        <v>0</v>
      </c>
      <c r="NJ128" s="15">
        <f>COUNTIF(Tableau1[[#This Row],[01/01/2020]:[31/12/2020]],NJ$3)</f>
        <v>0</v>
      </c>
      <c r="NK128" s="15">
        <f>COUNTIF(Tableau1[[#This Row],[01/01/2020]:[31/12/2020]],NK$3)</f>
        <v>0</v>
      </c>
      <c r="NL128" s="15">
        <f>COUNTIF(Tableau1[[#This Row],[01/01/2020]:[31/12/2020]],NL$3)</f>
        <v>0</v>
      </c>
      <c r="NM128" s="15">
        <f>COUNTIF(Tableau1[[#This Row],[01/01/2020]:[31/12/2020]],NM$3)</f>
        <v>0</v>
      </c>
      <c r="NN128" s="15">
        <f>COUNTIF(Tableau1[[#This Row],[01/01/2020]:[31/12/2020]],NN$3)</f>
        <v>0</v>
      </c>
      <c r="NO128" s="23">
        <f>COUNTIF(Tableau1[[#This Row],[01/01/2020]:[31/12/2020]],NO$3)</f>
        <v>0</v>
      </c>
    </row>
    <row r="129" spans="1:379" x14ac:dyDescent="0.25">
      <c r="A129" s="22" t="s">
        <v>473</v>
      </c>
      <c r="B129" s="15"/>
      <c r="C129" s="15"/>
      <c r="D129" s="15"/>
      <c r="E129" s="15" t="e">
        <f>VLOOKUP(Tableau1[[#This Row],[centre]],Feuil3!$A$2:$C$46,2,FALSE)</f>
        <v>#N/A</v>
      </c>
      <c r="F129" s="15" t="e">
        <f>VLOOKUP(Tableau1[[#This Row],[centre]],Feuil3!$A$2:$C$46,3,FALSE)</f>
        <v>#N/A</v>
      </c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  <c r="HY129" s="15"/>
      <c r="HZ129" s="15"/>
      <c r="IA129" s="15"/>
      <c r="IB129" s="15"/>
      <c r="IC129" s="15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  <c r="IW129" s="15"/>
      <c r="IX129" s="15"/>
      <c r="IY129" s="15"/>
      <c r="IZ129" s="15"/>
      <c r="JA129" s="15"/>
      <c r="JB129" s="15"/>
      <c r="JC129" s="15"/>
      <c r="JD129" s="15"/>
      <c r="JE129" s="15"/>
      <c r="JF129" s="15"/>
      <c r="JG129" s="15"/>
      <c r="JH129" s="15"/>
      <c r="JI129" s="15"/>
      <c r="JJ129" s="15"/>
      <c r="JK129" s="15"/>
      <c r="JL129" s="15"/>
      <c r="JM129" s="15"/>
      <c r="JN129" s="15"/>
      <c r="JO129" s="15"/>
      <c r="JP129" s="15"/>
      <c r="JQ129" s="15"/>
      <c r="JR129" s="15"/>
      <c r="JS129" s="15"/>
      <c r="JT129" s="15"/>
      <c r="JU129" s="15"/>
      <c r="JV129" s="15"/>
      <c r="JW129" s="15"/>
      <c r="JX129" s="15"/>
      <c r="JY129" s="15"/>
      <c r="JZ129" s="15"/>
      <c r="KA129" s="15"/>
      <c r="KB129" s="15"/>
      <c r="KC129" s="15"/>
      <c r="KD129" s="15"/>
      <c r="KE129" s="15"/>
      <c r="KF129" s="15"/>
      <c r="KG129" s="15"/>
      <c r="KH129" s="15"/>
      <c r="KI129" s="15"/>
      <c r="KJ129" s="15"/>
      <c r="KK129" s="15"/>
      <c r="KL129" s="15"/>
      <c r="KM129" s="15"/>
      <c r="KN129" s="15"/>
      <c r="KO129" s="15"/>
      <c r="KP129" s="15"/>
      <c r="KQ129" s="15"/>
      <c r="KR129" s="15"/>
      <c r="KS129" s="15"/>
      <c r="KT129" s="15"/>
      <c r="KU129" s="15"/>
      <c r="KV129" s="15"/>
      <c r="KW129" s="15"/>
      <c r="KX129" s="15"/>
      <c r="KY129" s="15"/>
      <c r="KZ129" s="15"/>
      <c r="LA129" s="15"/>
      <c r="LB129" s="15"/>
      <c r="LC129" s="15"/>
      <c r="LD129" s="15"/>
      <c r="LE129" s="15"/>
      <c r="LF129" s="15"/>
      <c r="LG129" s="15"/>
      <c r="LH129" s="15"/>
      <c r="LI129" s="15"/>
      <c r="LJ129" s="15"/>
      <c r="LK129" s="15"/>
      <c r="LL129" s="15"/>
      <c r="LM129" s="15"/>
      <c r="LN129" s="15"/>
      <c r="LO129" s="15"/>
      <c r="LP129" s="15"/>
      <c r="LQ129" s="15"/>
      <c r="LR129" s="15"/>
      <c r="LS129" s="15"/>
      <c r="LT129" s="15"/>
      <c r="LU129" s="15"/>
      <c r="LV129" s="15"/>
      <c r="LW129" s="15"/>
      <c r="LX129" s="15"/>
      <c r="LY129" s="15"/>
      <c r="LZ129" s="15"/>
      <c r="MA129" s="15"/>
      <c r="MB129" s="15"/>
      <c r="MC129" s="15"/>
      <c r="MD129" s="15"/>
      <c r="ME129" s="15"/>
      <c r="MF129" s="15"/>
      <c r="MG129" s="15"/>
      <c r="MH129" s="15"/>
      <c r="MI129" s="15"/>
      <c r="MJ129" s="15"/>
      <c r="MK129" s="15"/>
      <c r="ML129" s="15"/>
      <c r="MM129" s="15"/>
      <c r="MN129" s="15"/>
      <c r="MO129" s="15"/>
      <c r="MP129" s="15"/>
      <c r="MQ129" s="15"/>
      <c r="MR129" s="15"/>
      <c r="MS129" s="15"/>
      <c r="MT129" s="15"/>
      <c r="MU129" s="15"/>
      <c r="MV129" s="15"/>
      <c r="MW129" s="15"/>
      <c r="MX129" s="15"/>
      <c r="MY129" s="15"/>
      <c r="MZ129" s="15"/>
      <c r="NA129" s="15"/>
      <c r="NB129" s="15"/>
      <c r="NC129" s="15"/>
      <c r="ND129" s="15"/>
      <c r="NE129" s="15"/>
      <c r="NF129" s="15"/>
      <c r="NG129" s="15"/>
      <c r="NH129" s="15"/>
      <c r="NI129" s="15">
        <f>COUNTIF(Tableau1[[#This Row],[01/01/2020]:[31/12/2020]],NI$3)</f>
        <v>0</v>
      </c>
      <c r="NJ129" s="15">
        <f>COUNTIF(Tableau1[[#This Row],[01/01/2020]:[31/12/2020]],NJ$3)</f>
        <v>0</v>
      </c>
      <c r="NK129" s="15">
        <f>COUNTIF(Tableau1[[#This Row],[01/01/2020]:[31/12/2020]],NK$3)</f>
        <v>0</v>
      </c>
      <c r="NL129" s="15">
        <f>COUNTIF(Tableau1[[#This Row],[01/01/2020]:[31/12/2020]],NL$3)</f>
        <v>0</v>
      </c>
      <c r="NM129" s="15">
        <f>COUNTIF(Tableau1[[#This Row],[01/01/2020]:[31/12/2020]],NM$3)</f>
        <v>0</v>
      </c>
      <c r="NN129" s="15">
        <f>COUNTIF(Tableau1[[#This Row],[01/01/2020]:[31/12/2020]],NN$3)</f>
        <v>0</v>
      </c>
      <c r="NO129" s="23">
        <f>COUNTIF(Tableau1[[#This Row],[01/01/2020]:[31/12/2020]],NO$3)</f>
        <v>0</v>
      </c>
    </row>
    <row r="130" spans="1:379" x14ac:dyDescent="0.25">
      <c r="A130" s="22" t="s">
        <v>474</v>
      </c>
      <c r="B130" s="15"/>
      <c r="C130" s="15"/>
      <c r="D130" s="15"/>
      <c r="E130" s="15" t="e">
        <f>VLOOKUP(Tableau1[[#This Row],[centre]],Feuil3!$A$2:$C$46,2,FALSE)</f>
        <v>#N/A</v>
      </c>
      <c r="F130" s="15" t="e">
        <f>VLOOKUP(Tableau1[[#This Row],[centre]],Feuil3!$A$2:$C$46,3,FALSE)</f>
        <v>#N/A</v>
      </c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  <c r="HY130" s="15"/>
      <c r="HZ130" s="15"/>
      <c r="IA130" s="15"/>
      <c r="IB130" s="15"/>
      <c r="IC130" s="15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  <c r="IW130" s="15"/>
      <c r="IX130" s="15"/>
      <c r="IY130" s="15"/>
      <c r="IZ130" s="15"/>
      <c r="JA130" s="15"/>
      <c r="JB130" s="15"/>
      <c r="JC130" s="15"/>
      <c r="JD130" s="15"/>
      <c r="JE130" s="15"/>
      <c r="JF130" s="15"/>
      <c r="JG130" s="15"/>
      <c r="JH130" s="15"/>
      <c r="JI130" s="15"/>
      <c r="JJ130" s="15"/>
      <c r="JK130" s="15"/>
      <c r="JL130" s="15"/>
      <c r="JM130" s="15"/>
      <c r="JN130" s="15"/>
      <c r="JO130" s="15"/>
      <c r="JP130" s="15"/>
      <c r="JQ130" s="15"/>
      <c r="JR130" s="15"/>
      <c r="JS130" s="15"/>
      <c r="JT130" s="15"/>
      <c r="JU130" s="15"/>
      <c r="JV130" s="15"/>
      <c r="JW130" s="15"/>
      <c r="JX130" s="15"/>
      <c r="JY130" s="15"/>
      <c r="JZ130" s="15"/>
      <c r="KA130" s="15"/>
      <c r="KB130" s="15"/>
      <c r="KC130" s="15"/>
      <c r="KD130" s="15"/>
      <c r="KE130" s="15"/>
      <c r="KF130" s="15"/>
      <c r="KG130" s="15"/>
      <c r="KH130" s="15"/>
      <c r="KI130" s="15"/>
      <c r="KJ130" s="15"/>
      <c r="KK130" s="15"/>
      <c r="KL130" s="15"/>
      <c r="KM130" s="15"/>
      <c r="KN130" s="15"/>
      <c r="KO130" s="15"/>
      <c r="KP130" s="15"/>
      <c r="KQ130" s="15"/>
      <c r="KR130" s="15"/>
      <c r="KS130" s="15"/>
      <c r="KT130" s="15"/>
      <c r="KU130" s="15"/>
      <c r="KV130" s="15"/>
      <c r="KW130" s="15"/>
      <c r="KX130" s="15"/>
      <c r="KY130" s="15"/>
      <c r="KZ130" s="15"/>
      <c r="LA130" s="15"/>
      <c r="LB130" s="15"/>
      <c r="LC130" s="15"/>
      <c r="LD130" s="15"/>
      <c r="LE130" s="15"/>
      <c r="LF130" s="15"/>
      <c r="LG130" s="15"/>
      <c r="LH130" s="15"/>
      <c r="LI130" s="15"/>
      <c r="LJ130" s="15"/>
      <c r="LK130" s="15"/>
      <c r="LL130" s="15"/>
      <c r="LM130" s="15"/>
      <c r="LN130" s="15"/>
      <c r="LO130" s="15"/>
      <c r="LP130" s="15"/>
      <c r="LQ130" s="15"/>
      <c r="LR130" s="15"/>
      <c r="LS130" s="15"/>
      <c r="LT130" s="15"/>
      <c r="LU130" s="15"/>
      <c r="LV130" s="15"/>
      <c r="LW130" s="15"/>
      <c r="LX130" s="15"/>
      <c r="LY130" s="15"/>
      <c r="LZ130" s="15"/>
      <c r="MA130" s="15"/>
      <c r="MB130" s="15"/>
      <c r="MC130" s="15"/>
      <c r="MD130" s="15"/>
      <c r="ME130" s="15"/>
      <c r="MF130" s="15"/>
      <c r="MG130" s="15"/>
      <c r="MH130" s="15"/>
      <c r="MI130" s="15"/>
      <c r="MJ130" s="15"/>
      <c r="MK130" s="15"/>
      <c r="ML130" s="15"/>
      <c r="MM130" s="15"/>
      <c r="MN130" s="15"/>
      <c r="MO130" s="15"/>
      <c r="MP130" s="15"/>
      <c r="MQ130" s="15"/>
      <c r="MR130" s="15"/>
      <c r="MS130" s="15"/>
      <c r="MT130" s="15"/>
      <c r="MU130" s="15"/>
      <c r="MV130" s="15"/>
      <c r="MW130" s="15"/>
      <c r="MX130" s="15"/>
      <c r="MY130" s="15"/>
      <c r="MZ130" s="15"/>
      <c r="NA130" s="15"/>
      <c r="NB130" s="15"/>
      <c r="NC130" s="15"/>
      <c r="ND130" s="15"/>
      <c r="NE130" s="15"/>
      <c r="NF130" s="15"/>
      <c r="NG130" s="15"/>
      <c r="NH130" s="15"/>
      <c r="NI130" s="15">
        <f>COUNTIF(Tableau1[[#This Row],[01/01/2020]:[31/12/2020]],NI$3)</f>
        <v>0</v>
      </c>
      <c r="NJ130" s="15">
        <f>COUNTIF(Tableau1[[#This Row],[01/01/2020]:[31/12/2020]],NJ$3)</f>
        <v>0</v>
      </c>
      <c r="NK130" s="15">
        <f>COUNTIF(Tableau1[[#This Row],[01/01/2020]:[31/12/2020]],NK$3)</f>
        <v>0</v>
      </c>
      <c r="NL130" s="15">
        <f>COUNTIF(Tableau1[[#This Row],[01/01/2020]:[31/12/2020]],NL$3)</f>
        <v>0</v>
      </c>
      <c r="NM130" s="15">
        <f>COUNTIF(Tableau1[[#This Row],[01/01/2020]:[31/12/2020]],NM$3)</f>
        <v>0</v>
      </c>
      <c r="NN130" s="15">
        <f>COUNTIF(Tableau1[[#This Row],[01/01/2020]:[31/12/2020]],NN$3)</f>
        <v>0</v>
      </c>
      <c r="NO130" s="23">
        <f>COUNTIF(Tableau1[[#This Row],[01/01/2020]:[31/12/2020]],NO$3)</f>
        <v>0</v>
      </c>
    </row>
    <row r="131" spans="1:379" x14ac:dyDescent="0.25">
      <c r="A131" s="22" t="s">
        <v>475</v>
      </c>
      <c r="B131" s="15"/>
      <c r="C131" s="15"/>
      <c r="D131" s="15"/>
      <c r="E131" s="15" t="e">
        <f>VLOOKUP(Tableau1[[#This Row],[centre]],Feuil3!$A$2:$C$46,2,FALSE)</f>
        <v>#N/A</v>
      </c>
      <c r="F131" s="15" t="e">
        <f>VLOOKUP(Tableau1[[#This Row],[centre]],Feuil3!$A$2:$C$46,3,FALSE)</f>
        <v>#N/A</v>
      </c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  <c r="HY131" s="15"/>
      <c r="HZ131" s="15"/>
      <c r="IA131" s="15"/>
      <c r="IB131" s="15"/>
      <c r="IC131" s="15"/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  <c r="IW131" s="15"/>
      <c r="IX131" s="15"/>
      <c r="IY131" s="15"/>
      <c r="IZ131" s="15"/>
      <c r="JA131" s="15"/>
      <c r="JB131" s="15"/>
      <c r="JC131" s="15"/>
      <c r="JD131" s="15"/>
      <c r="JE131" s="15"/>
      <c r="JF131" s="15"/>
      <c r="JG131" s="15"/>
      <c r="JH131" s="15"/>
      <c r="JI131" s="15"/>
      <c r="JJ131" s="15"/>
      <c r="JK131" s="15"/>
      <c r="JL131" s="15"/>
      <c r="JM131" s="15"/>
      <c r="JN131" s="15"/>
      <c r="JO131" s="15"/>
      <c r="JP131" s="15"/>
      <c r="JQ131" s="15"/>
      <c r="JR131" s="15"/>
      <c r="JS131" s="15"/>
      <c r="JT131" s="15"/>
      <c r="JU131" s="15"/>
      <c r="JV131" s="15"/>
      <c r="JW131" s="15"/>
      <c r="JX131" s="15"/>
      <c r="JY131" s="15"/>
      <c r="JZ131" s="15"/>
      <c r="KA131" s="15"/>
      <c r="KB131" s="15"/>
      <c r="KC131" s="15"/>
      <c r="KD131" s="15"/>
      <c r="KE131" s="15"/>
      <c r="KF131" s="15"/>
      <c r="KG131" s="15"/>
      <c r="KH131" s="15"/>
      <c r="KI131" s="15"/>
      <c r="KJ131" s="15"/>
      <c r="KK131" s="15"/>
      <c r="KL131" s="15"/>
      <c r="KM131" s="15"/>
      <c r="KN131" s="15"/>
      <c r="KO131" s="15"/>
      <c r="KP131" s="15"/>
      <c r="KQ131" s="15"/>
      <c r="KR131" s="15"/>
      <c r="KS131" s="15"/>
      <c r="KT131" s="15"/>
      <c r="KU131" s="15"/>
      <c r="KV131" s="15"/>
      <c r="KW131" s="15"/>
      <c r="KX131" s="15"/>
      <c r="KY131" s="15"/>
      <c r="KZ131" s="15"/>
      <c r="LA131" s="15"/>
      <c r="LB131" s="15"/>
      <c r="LC131" s="15"/>
      <c r="LD131" s="15"/>
      <c r="LE131" s="15"/>
      <c r="LF131" s="15"/>
      <c r="LG131" s="15"/>
      <c r="LH131" s="15"/>
      <c r="LI131" s="15"/>
      <c r="LJ131" s="15"/>
      <c r="LK131" s="15"/>
      <c r="LL131" s="15"/>
      <c r="LM131" s="15"/>
      <c r="LN131" s="15"/>
      <c r="LO131" s="15"/>
      <c r="LP131" s="15"/>
      <c r="LQ131" s="15"/>
      <c r="LR131" s="15"/>
      <c r="LS131" s="15"/>
      <c r="LT131" s="15"/>
      <c r="LU131" s="15"/>
      <c r="LV131" s="15"/>
      <c r="LW131" s="15"/>
      <c r="LX131" s="15"/>
      <c r="LY131" s="15"/>
      <c r="LZ131" s="15"/>
      <c r="MA131" s="15"/>
      <c r="MB131" s="15"/>
      <c r="MC131" s="15"/>
      <c r="MD131" s="15"/>
      <c r="ME131" s="15"/>
      <c r="MF131" s="15"/>
      <c r="MG131" s="15"/>
      <c r="MH131" s="15"/>
      <c r="MI131" s="15"/>
      <c r="MJ131" s="15"/>
      <c r="MK131" s="15"/>
      <c r="ML131" s="15"/>
      <c r="MM131" s="15"/>
      <c r="MN131" s="15"/>
      <c r="MO131" s="15"/>
      <c r="MP131" s="15"/>
      <c r="MQ131" s="15"/>
      <c r="MR131" s="15"/>
      <c r="MS131" s="15"/>
      <c r="MT131" s="15"/>
      <c r="MU131" s="15"/>
      <c r="MV131" s="15"/>
      <c r="MW131" s="15"/>
      <c r="MX131" s="15"/>
      <c r="MY131" s="15"/>
      <c r="MZ131" s="15"/>
      <c r="NA131" s="15"/>
      <c r="NB131" s="15"/>
      <c r="NC131" s="15"/>
      <c r="ND131" s="15"/>
      <c r="NE131" s="15"/>
      <c r="NF131" s="15"/>
      <c r="NG131" s="15"/>
      <c r="NH131" s="15"/>
      <c r="NI131" s="15">
        <f>COUNTIF(Tableau1[[#This Row],[01/01/2020]:[31/12/2020]],NI$3)</f>
        <v>0</v>
      </c>
      <c r="NJ131" s="15">
        <f>COUNTIF(Tableau1[[#This Row],[01/01/2020]:[31/12/2020]],NJ$3)</f>
        <v>0</v>
      </c>
      <c r="NK131" s="15">
        <f>COUNTIF(Tableau1[[#This Row],[01/01/2020]:[31/12/2020]],NK$3)</f>
        <v>0</v>
      </c>
      <c r="NL131" s="15">
        <f>COUNTIF(Tableau1[[#This Row],[01/01/2020]:[31/12/2020]],NL$3)</f>
        <v>0</v>
      </c>
      <c r="NM131" s="15">
        <f>COUNTIF(Tableau1[[#This Row],[01/01/2020]:[31/12/2020]],NM$3)</f>
        <v>0</v>
      </c>
      <c r="NN131" s="15">
        <f>COUNTIF(Tableau1[[#This Row],[01/01/2020]:[31/12/2020]],NN$3)</f>
        <v>0</v>
      </c>
      <c r="NO131" s="23">
        <f>COUNTIF(Tableau1[[#This Row],[01/01/2020]:[31/12/2020]],NO$3)</f>
        <v>0</v>
      </c>
    </row>
    <row r="132" spans="1:379" x14ac:dyDescent="0.25">
      <c r="A132" s="22" t="s">
        <v>476</v>
      </c>
      <c r="B132" s="15"/>
      <c r="C132" s="15"/>
      <c r="D132" s="15"/>
      <c r="E132" s="15" t="e">
        <f>VLOOKUP(Tableau1[[#This Row],[centre]],Feuil3!$A$2:$C$46,2,FALSE)</f>
        <v>#N/A</v>
      </c>
      <c r="F132" s="15" t="e">
        <f>VLOOKUP(Tableau1[[#This Row],[centre]],Feuil3!$A$2:$C$46,3,FALSE)</f>
        <v>#N/A</v>
      </c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  <c r="HY132" s="15"/>
      <c r="HZ132" s="15"/>
      <c r="IA132" s="15"/>
      <c r="IB132" s="15"/>
      <c r="IC132" s="15"/>
      <c r="ID132" s="15"/>
      <c r="IE132" s="15"/>
      <c r="IF132" s="15"/>
      <c r="IG132" s="15"/>
      <c r="IH132" s="15"/>
      <c r="II132" s="15"/>
      <c r="IJ132" s="15"/>
      <c r="IK132" s="15"/>
      <c r="IL132" s="15"/>
      <c r="IM132" s="15"/>
      <c r="IN132" s="15"/>
      <c r="IO132" s="15"/>
      <c r="IP132" s="15"/>
      <c r="IQ132" s="15"/>
      <c r="IR132" s="15"/>
      <c r="IS132" s="15"/>
      <c r="IT132" s="15"/>
      <c r="IU132" s="15"/>
      <c r="IV132" s="15"/>
      <c r="IW132" s="15"/>
      <c r="IX132" s="15"/>
      <c r="IY132" s="15"/>
      <c r="IZ132" s="15"/>
      <c r="JA132" s="15"/>
      <c r="JB132" s="15"/>
      <c r="JC132" s="15"/>
      <c r="JD132" s="15"/>
      <c r="JE132" s="15"/>
      <c r="JF132" s="15"/>
      <c r="JG132" s="15"/>
      <c r="JH132" s="15"/>
      <c r="JI132" s="15"/>
      <c r="JJ132" s="15"/>
      <c r="JK132" s="15"/>
      <c r="JL132" s="15"/>
      <c r="JM132" s="15"/>
      <c r="JN132" s="15"/>
      <c r="JO132" s="15"/>
      <c r="JP132" s="15"/>
      <c r="JQ132" s="15"/>
      <c r="JR132" s="15"/>
      <c r="JS132" s="15"/>
      <c r="JT132" s="15"/>
      <c r="JU132" s="15"/>
      <c r="JV132" s="15"/>
      <c r="JW132" s="15"/>
      <c r="JX132" s="15"/>
      <c r="JY132" s="15"/>
      <c r="JZ132" s="15"/>
      <c r="KA132" s="15"/>
      <c r="KB132" s="15"/>
      <c r="KC132" s="15"/>
      <c r="KD132" s="15"/>
      <c r="KE132" s="15"/>
      <c r="KF132" s="15"/>
      <c r="KG132" s="15"/>
      <c r="KH132" s="15"/>
      <c r="KI132" s="15"/>
      <c r="KJ132" s="15"/>
      <c r="KK132" s="15"/>
      <c r="KL132" s="15"/>
      <c r="KM132" s="15"/>
      <c r="KN132" s="15"/>
      <c r="KO132" s="15"/>
      <c r="KP132" s="15"/>
      <c r="KQ132" s="15"/>
      <c r="KR132" s="15"/>
      <c r="KS132" s="15"/>
      <c r="KT132" s="15"/>
      <c r="KU132" s="15"/>
      <c r="KV132" s="15"/>
      <c r="KW132" s="15"/>
      <c r="KX132" s="15"/>
      <c r="KY132" s="15"/>
      <c r="KZ132" s="15"/>
      <c r="LA132" s="15"/>
      <c r="LB132" s="15"/>
      <c r="LC132" s="15"/>
      <c r="LD132" s="15"/>
      <c r="LE132" s="15"/>
      <c r="LF132" s="15"/>
      <c r="LG132" s="15"/>
      <c r="LH132" s="15"/>
      <c r="LI132" s="15"/>
      <c r="LJ132" s="15"/>
      <c r="LK132" s="15"/>
      <c r="LL132" s="15"/>
      <c r="LM132" s="15"/>
      <c r="LN132" s="15"/>
      <c r="LO132" s="15"/>
      <c r="LP132" s="15"/>
      <c r="LQ132" s="15"/>
      <c r="LR132" s="15"/>
      <c r="LS132" s="15"/>
      <c r="LT132" s="15"/>
      <c r="LU132" s="15"/>
      <c r="LV132" s="15"/>
      <c r="LW132" s="15"/>
      <c r="LX132" s="15"/>
      <c r="LY132" s="15"/>
      <c r="LZ132" s="15"/>
      <c r="MA132" s="15"/>
      <c r="MB132" s="15"/>
      <c r="MC132" s="15"/>
      <c r="MD132" s="15"/>
      <c r="ME132" s="15"/>
      <c r="MF132" s="15"/>
      <c r="MG132" s="15"/>
      <c r="MH132" s="15"/>
      <c r="MI132" s="15"/>
      <c r="MJ132" s="15"/>
      <c r="MK132" s="15"/>
      <c r="ML132" s="15"/>
      <c r="MM132" s="15"/>
      <c r="MN132" s="15"/>
      <c r="MO132" s="15"/>
      <c r="MP132" s="15"/>
      <c r="MQ132" s="15"/>
      <c r="MR132" s="15"/>
      <c r="MS132" s="15"/>
      <c r="MT132" s="15"/>
      <c r="MU132" s="15"/>
      <c r="MV132" s="15"/>
      <c r="MW132" s="15"/>
      <c r="MX132" s="15"/>
      <c r="MY132" s="15"/>
      <c r="MZ132" s="15"/>
      <c r="NA132" s="15"/>
      <c r="NB132" s="15"/>
      <c r="NC132" s="15"/>
      <c r="ND132" s="15"/>
      <c r="NE132" s="15"/>
      <c r="NF132" s="15"/>
      <c r="NG132" s="15"/>
      <c r="NH132" s="15"/>
      <c r="NI132" s="15">
        <f>COUNTIF(Tableau1[[#This Row],[01/01/2020]:[31/12/2020]],NI$3)</f>
        <v>0</v>
      </c>
      <c r="NJ132" s="15">
        <f>COUNTIF(Tableau1[[#This Row],[01/01/2020]:[31/12/2020]],NJ$3)</f>
        <v>0</v>
      </c>
      <c r="NK132" s="15">
        <f>COUNTIF(Tableau1[[#This Row],[01/01/2020]:[31/12/2020]],NK$3)</f>
        <v>0</v>
      </c>
      <c r="NL132" s="15">
        <f>COUNTIF(Tableau1[[#This Row],[01/01/2020]:[31/12/2020]],NL$3)</f>
        <v>0</v>
      </c>
      <c r="NM132" s="15">
        <f>COUNTIF(Tableau1[[#This Row],[01/01/2020]:[31/12/2020]],NM$3)</f>
        <v>0</v>
      </c>
      <c r="NN132" s="15">
        <f>COUNTIF(Tableau1[[#This Row],[01/01/2020]:[31/12/2020]],NN$3)</f>
        <v>0</v>
      </c>
      <c r="NO132" s="23">
        <f>COUNTIF(Tableau1[[#This Row],[01/01/2020]:[31/12/2020]],NO$3)</f>
        <v>0</v>
      </c>
    </row>
    <row r="133" spans="1:379" x14ac:dyDescent="0.25">
      <c r="A133" s="22" t="s">
        <v>473</v>
      </c>
      <c r="B133" s="15"/>
      <c r="C133" s="15"/>
      <c r="D133" s="15"/>
      <c r="E133" s="15" t="e">
        <f>VLOOKUP(Tableau1[[#This Row],[centre]],Feuil3!$A$2:$C$46,2,FALSE)</f>
        <v>#N/A</v>
      </c>
      <c r="F133" s="15" t="e">
        <f>VLOOKUP(Tableau1[[#This Row],[centre]],Feuil3!$A$2:$C$46,3,FALSE)</f>
        <v>#N/A</v>
      </c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  <c r="IW133" s="15"/>
      <c r="IX133" s="15"/>
      <c r="IY133" s="15"/>
      <c r="IZ133" s="15"/>
      <c r="JA133" s="15"/>
      <c r="JB133" s="15"/>
      <c r="JC133" s="15"/>
      <c r="JD133" s="15"/>
      <c r="JE133" s="15"/>
      <c r="JF133" s="15"/>
      <c r="JG133" s="15"/>
      <c r="JH133" s="15"/>
      <c r="JI133" s="15"/>
      <c r="JJ133" s="15"/>
      <c r="JK133" s="15"/>
      <c r="JL133" s="15"/>
      <c r="JM133" s="15"/>
      <c r="JN133" s="15"/>
      <c r="JO133" s="15"/>
      <c r="JP133" s="15"/>
      <c r="JQ133" s="15"/>
      <c r="JR133" s="15"/>
      <c r="JS133" s="15"/>
      <c r="JT133" s="15"/>
      <c r="JU133" s="15"/>
      <c r="JV133" s="15"/>
      <c r="JW133" s="15"/>
      <c r="JX133" s="15"/>
      <c r="JY133" s="15"/>
      <c r="JZ133" s="15"/>
      <c r="KA133" s="15"/>
      <c r="KB133" s="15"/>
      <c r="KC133" s="15"/>
      <c r="KD133" s="15"/>
      <c r="KE133" s="15"/>
      <c r="KF133" s="15"/>
      <c r="KG133" s="15"/>
      <c r="KH133" s="15"/>
      <c r="KI133" s="15"/>
      <c r="KJ133" s="15"/>
      <c r="KK133" s="15"/>
      <c r="KL133" s="15"/>
      <c r="KM133" s="15"/>
      <c r="KN133" s="15"/>
      <c r="KO133" s="15"/>
      <c r="KP133" s="15"/>
      <c r="KQ133" s="15"/>
      <c r="KR133" s="15"/>
      <c r="KS133" s="15"/>
      <c r="KT133" s="15"/>
      <c r="KU133" s="15"/>
      <c r="KV133" s="15"/>
      <c r="KW133" s="15"/>
      <c r="KX133" s="15"/>
      <c r="KY133" s="15"/>
      <c r="KZ133" s="15"/>
      <c r="LA133" s="15"/>
      <c r="LB133" s="15"/>
      <c r="LC133" s="15"/>
      <c r="LD133" s="15"/>
      <c r="LE133" s="15"/>
      <c r="LF133" s="15"/>
      <c r="LG133" s="15"/>
      <c r="LH133" s="15"/>
      <c r="LI133" s="15"/>
      <c r="LJ133" s="15"/>
      <c r="LK133" s="15"/>
      <c r="LL133" s="15"/>
      <c r="LM133" s="15"/>
      <c r="LN133" s="15"/>
      <c r="LO133" s="15"/>
      <c r="LP133" s="15"/>
      <c r="LQ133" s="15"/>
      <c r="LR133" s="15"/>
      <c r="LS133" s="15"/>
      <c r="LT133" s="15"/>
      <c r="LU133" s="15"/>
      <c r="LV133" s="15"/>
      <c r="LW133" s="15"/>
      <c r="LX133" s="15"/>
      <c r="LY133" s="15"/>
      <c r="LZ133" s="15"/>
      <c r="MA133" s="15"/>
      <c r="MB133" s="15"/>
      <c r="MC133" s="15"/>
      <c r="MD133" s="15"/>
      <c r="ME133" s="15"/>
      <c r="MF133" s="15"/>
      <c r="MG133" s="15"/>
      <c r="MH133" s="15"/>
      <c r="MI133" s="15"/>
      <c r="MJ133" s="15"/>
      <c r="MK133" s="15"/>
      <c r="ML133" s="15"/>
      <c r="MM133" s="15"/>
      <c r="MN133" s="15"/>
      <c r="MO133" s="15"/>
      <c r="MP133" s="15"/>
      <c r="MQ133" s="15"/>
      <c r="MR133" s="15"/>
      <c r="MS133" s="15"/>
      <c r="MT133" s="15"/>
      <c r="MU133" s="15"/>
      <c r="MV133" s="15"/>
      <c r="MW133" s="15"/>
      <c r="MX133" s="15"/>
      <c r="MY133" s="15"/>
      <c r="MZ133" s="15"/>
      <c r="NA133" s="15"/>
      <c r="NB133" s="15"/>
      <c r="NC133" s="15"/>
      <c r="ND133" s="15"/>
      <c r="NE133" s="15"/>
      <c r="NF133" s="15"/>
      <c r="NG133" s="15"/>
      <c r="NH133" s="15"/>
      <c r="NI133" s="15">
        <f>COUNTIF(Tableau1[[#This Row],[01/01/2020]:[31/12/2020]],NI$3)</f>
        <v>0</v>
      </c>
      <c r="NJ133" s="15">
        <f>COUNTIF(Tableau1[[#This Row],[01/01/2020]:[31/12/2020]],NJ$3)</f>
        <v>0</v>
      </c>
      <c r="NK133" s="15">
        <f>COUNTIF(Tableau1[[#This Row],[01/01/2020]:[31/12/2020]],NK$3)</f>
        <v>0</v>
      </c>
      <c r="NL133" s="15">
        <f>COUNTIF(Tableau1[[#This Row],[01/01/2020]:[31/12/2020]],NL$3)</f>
        <v>0</v>
      </c>
      <c r="NM133" s="15">
        <f>COUNTIF(Tableau1[[#This Row],[01/01/2020]:[31/12/2020]],NM$3)</f>
        <v>0</v>
      </c>
      <c r="NN133" s="15">
        <f>COUNTIF(Tableau1[[#This Row],[01/01/2020]:[31/12/2020]],NN$3)</f>
        <v>0</v>
      </c>
      <c r="NO133" s="23">
        <f>COUNTIF(Tableau1[[#This Row],[01/01/2020]:[31/12/2020]],NO$3)</f>
        <v>0</v>
      </c>
    </row>
    <row r="134" spans="1:379" x14ac:dyDescent="0.25">
      <c r="A134" s="22" t="s">
        <v>474</v>
      </c>
      <c r="B134" s="15"/>
      <c r="C134" s="15"/>
      <c r="D134" s="15"/>
      <c r="E134" s="15" t="e">
        <f>VLOOKUP(Tableau1[[#This Row],[centre]],Feuil3!$A$2:$C$46,2,FALSE)</f>
        <v>#N/A</v>
      </c>
      <c r="F134" s="15" t="e">
        <f>VLOOKUP(Tableau1[[#This Row],[centre]],Feuil3!$A$2:$C$46,3,FALSE)</f>
        <v>#N/A</v>
      </c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 t="s">
        <v>448</v>
      </c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  <c r="IW134" s="15"/>
      <c r="IX134" s="15"/>
      <c r="IY134" s="15"/>
      <c r="IZ134" s="15"/>
      <c r="JA134" s="15"/>
      <c r="JB134" s="15"/>
      <c r="JC134" s="15"/>
      <c r="JD134" s="15"/>
      <c r="JE134" s="15"/>
      <c r="JF134" s="15"/>
      <c r="JG134" s="15"/>
      <c r="JH134" s="15"/>
      <c r="JI134" s="15"/>
      <c r="JJ134" s="15"/>
      <c r="JK134" s="15"/>
      <c r="JL134" s="15"/>
      <c r="JM134" s="15"/>
      <c r="JN134" s="15"/>
      <c r="JO134" s="15"/>
      <c r="JP134" s="15"/>
      <c r="JQ134" s="15"/>
      <c r="JR134" s="15"/>
      <c r="JS134" s="15"/>
      <c r="JT134" s="15"/>
      <c r="JU134" s="15"/>
      <c r="JV134" s="15"/>
      <c r="JW134" s="15"/>
      <c r="JX134" s="15"/>
      <c r="JY134" s="15"/>
      <c r="JZ134" s="15"/>
      <c r="KA134" s="15"/>
      <c r="KB134" s="15"/>
      <c r="KC134" s="15"/>
      <c r="KD134" s="15"/>
      <c r="KE134" s="15"/>
      <c r="KF134" s="15"/>
      <c r="KG134" s="15"/>
      <c r="KH134" s="15"/>
      <c r="KI134" s="15"/>
      <c r="KJ134" s="15"/>
      <c r="KK134" s="15"/>
      <c r="KL134" s="15"/>
      <c r="KM134" s="15"/>
      <c r="KN134" s="15"/>
      <c r="KO134" s="15"/>
      <c r="KP134" s="15"/>
      <c r="KQ134" s="15"/>
      <c r="KR134" s="15"/>
      <c r="KS134" s="15"/>
      <c r="KT134" s="15"/>
      <c r="KU134" s="15"/>
      <c r="KV134" s="15"/>
      <c r="KW134" s="15"/>
      <c r="KX134" s="15"/>
      <c r="KY134" s="15"/>
      <c r="KZ134" s="15"/>
      <c r="LA134" s="15"/>
      <c r="LB134" s="15"/>
      <c r="LC134" s="15"/>
      <c r="LD134" s="15"/>
      <c r="LE134" s="15"/>
      <c r="LF134" s="15"/>
      <c r="LG134" s="15"/>
      <c r="LH134" s="15"/>
      <c r="LI134" s="15"/>
      <c r="LJ134" s="15"/>
      <c r="LK134" s="15"/>
      <c r="LL134" s="15"/>
      <c r="LM134" s="15"/>
      <c r="LN134" s="15"/>
      <c r="LO134" s="15"/>
      <c r="LP134" s="15"/>
      <c r="LQ134" s="15"/>
      <c r="LR134" s="15"/>
      <c r="LS134" s="15"/>
      <c r="LT134" s="15"/>
      <c r="LU134" s="15"/>
      <c r="LV134" s="15"/>
      <c r="LW134" s="15"/>
      <c r="LX134" s="15"/>
      <c r="LY134" s="15"/>
      <c r="LZ134" s="15"/>
      <c r="MA134" s="15"/>
      <c r="MB134" s="15"/>
      <c r="MC134" s="15"/>
      <c r="MD134" s="15"/>
      <c r="ME134" s="15"/>
      <c r="MF134" s="15"/>
      <c r="MG134" s="15"/>
      <c r="MH134" s="15"/>
      <c r="MI134" s="15"/>
      <c r="MJ134" s="15"/>
      <c r="MK134" s="15"/>
      <c r="ML134" s="15"/>
      <c r="MM134" s="15"/>
      <c r="MN134" s="15"/>
      <c r="MO134" s="15"/>
      <c r="MP134" s="15"/>
      <c r="MQ134" s="15"/>
      <c r="MR134" s="15"/>
      <c r="MS134" s="15"/>
      <c r="MT134" s="15"/>
      <c r="MU134" s="15"/>
      <c r="MV134" s="15"/>
      <c r="MW134" s="15"/>
      <c r="MX134" s="15"/>
      <c r="MY134" s="15"/>
      <c r="MZ134" s="15"/>
      <c r="NA134" s="15"/>
      <c r="NB134" s="15"/>
      <c r="NC134" s="15"/>
      <c r="ND134" s="15"/>
      <c r="NE134" s="15"/>
      <c r="NF134" s="15"/>
      <c r="NG134" s="15"/>
      <c r="NH134" s="15"/>
      <c r="NI134" s="15">
        <f>COUNTIF(Tableau1[[#This Row],[01/01/2020]:[31/12/2020]],NI$3)</f>
        <v>0</v>
      </c>
      <c r="NJ134" s="15">
        <f>COUNTIF(Tableau1[[#This Row],[01/01/2020]:[31/12/2020]],NJ$3)</f>
        <v>0</v>
      </c>
      <c r="NK134" s="15">
        <f>COUNTIF(Tableau1[[#This Row],[01/01/2020]:[31/12/2020]],NK$3)</f>
        <v>0</v>
      </c>
      <c r="NL134" s="15">
        <f>COUNTIF(Tableau1[[#This Row],[01/01/2020]:[31/12/2020]],NL$3)</f>
        <v>1</v>
      </c>
      <c r="NM134" s="15">
        <f>COUNTIF(Tableau1[[#This Row],[01/01/2020]:[31/12/2020]],NM$3)</f>
        <v>0</v>
      </c>
      <c r="NN134" s="15">
        <f>COUNTIF(Tableau1[[#This Row],[01/01/2020]:[31/12/2020]],NN$3)</f>
        <v>0</v>
      </c>
      <c r="NO134" s="23">
        <f>COUNTIF(Tableau1[[#This Row],[01/01/2020]:[31/12/2020]],NO$3)</f>
        <v>0</v>
      </c>
    </row>
    <row r="135" spans="1:379" x14ac:dyDescent="0.25">
      <c r="A135" s="22" t="s">
        <v>475</v>
      </c>
      <c r="B135" s="15"/>
      <c r="C135" s="15"/>
      <c r="D135" s="15"/>
      <c r="E135" s="15" t="e">
        <f>VLOOKUP(Tableau1[[#This Row],[centre]],Feuil3!$A$2:$C$46,2,FALSE)</f>
        <v>#N/A</v>
      </c>
      <c r="F135" s="15" t="e">
        <f>VLOOKUP(Tableau1[[#This Row],[centre]],Feuil3!$A$2:$C$46,3,FALSE)</f>
        <v>#N/A</v>
      </c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 t="s">
        <v>448</v>
      </c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  <c r="IP135" s="15"/>
      <c r="IQ135" s="15"/>
      <c r="IR135" s="15"/>
      <c r="IS135" s="15"/>
      <c r="IT135" s="15"/>
      <c r="IU135" s="15"/>
      <c r="IV135" s="15"/>
      <c r="IW135" s="15"/>
      <c r="IX135" s="15"/>
      <c r="IY135" s="15"/>
      <c r="IZ135" s="15"/>
      <c r="JA135" s="15"/>
      <c r="JB135" s="15"/>
      <c r="JC135" s="15"/>
      <c r="JD135" s="15"/>
      <c r="JE135" s="15"/>
      <c r="JF135" s="15"/>
      <c r="JG135" s="15"/>
      <c r="JH135" s="15"/>
      <c r="JI135" s="15"/>
      <c r="JJ135" s="15"/>
      <c r="JK135" s="15"/>
      <c r="JL135" s="15"/>
      <c r="JM135" s="15"/>
      <c r="JN135" s="15"/>
      <c r="JO135" s="15"/>
      <c r="JP135" s="15"/>
      <c r="JQ135" s="15"/>
      <c r="JR135" s="15"/>
      <c r="JS135" s="15"/>
      <c r="JT135" s="15"/>
      <c r="JU135" s="15"/>
      <c r="JV135" s="15"/>
      <c r="JW135" s="15"/>
      <c r="JX135" s="15"/>
      <c r="JY135" s="15"/>
      <c r="JZ135" s="15"/>
      <c r="KA135" s="15"/>
      <c r="KB135" s="15"/>
      <c r="KC135" s="15"/>
      <c r="KD135" s="15"/>
      <c r="KE135" s="15"/>
      <c r="KF135" s="15"/>
      <c r="KG135" s="15"/>
      <c r="KH135" s="15"/>
      <c r="KI135" s="15"/>
      <c r="KJ135" s="15"/>
      <c r="KK135" s="15"/>
      <c r="KL135" s="15"/>
      <c r="KM135" s="15"/>
      <c r="KN135" s="15"/>
      <c r="KO135" s="15"/>
      <c r="KP135" s="15"/>
      <c r="KQ135" s="15"/>
      <c r="KR135" s="15"/>
      <c r="KS135" s="15"/>
      <c r="KT135" s="15"/>
      <c r="KU135" s="15"/>
      <c r="KV135" s="15"/>
      <c r="KW135" s="15"/>
      <c r="KX135" s="15"/>
      <c r="KY135" s="15"/>
      <c r="KZ135" s="15"/>
      <c r="LA135" s="15"/>
      <c r="LB135" s="15"/>
      <c r="LC135" s="15"/>
      <c r="LD135" s="15"/>
      <c r="LE135" s="15"/>
      <c r="LF135" s="15"/>
      <c r="LG135" s="15"/>
      <c r="LH135" s="15"/>
      <c r="LI135" s="15"/>
      <c r="LJ135" s="15"/>
      <c r="LK135" s="15"/>
      <c r="LL135" s="15"/>
      <c r="LM135" s="15"/>
      <c r="LN135" s="15"/>
      <c r="LO135" s="15"/>
      <c r="LP135" s="15"/>
      <c r="LQ135" s="15"/>
      <c r="LR135" s="15"/>
      <c r="LS135" s="15"/>
      <c r="LT135" s="15"/>
      <c r="LU135" s="15"/>
      <c r="LV135" s="15"/>
      <c r="LW135" s="15"/>
      <c r="LX135" s="15"/>
      <c r="LY135" s="15"/>
      <c r="LZ135" s="15"/>
      <c r="MA135" s="15"/>
      <c r="MB135" s="15"/>
      <c r="MC135" s="15"/>
      <c r="MD135" s="15"/>
      <c r="ME135" s="15"/>
      <c r="MF135" s="15"/>
      <c r="MG135" s="15"/>
      <c r="MH135" s="15"/>
      <c r="MI135" s="15"/>
      <c r="MJ135" s="15"/>
      <c r="MK135" s="15"/>
      <c r="ML135" s="15"/>
      <c r="MM135" s="15"/>
      <c r="MN135" s="15"/>
      <c r="MO135" s="15"/>
      <c r="MP135" s="15"/>
      <c r="MQ135" s="15"/>
      <c r="MR135" s="15"/>
      <c r="MS135" s="15"/>
      <c r="MT135" s="15"/>
      <c r="MU135" s="15"/>
      <c r="MV135" s="15"/>
      <c r="MW135" s="15"/>
      <c r="MX135" s="15"/>
      <c r="MY135" s="15"/>
      <c r="MZ135" s="15"/>
      <c r="NA135" s="15"/>
      <c r="NB135" s="15"/>
      <c r="NC135" s="15"/>
      <c r="ND135" s="15"/>
      <c r="NE135" s="15"/>
      <c r="NF135" s="15"/>
      <c r="NG135" s="15"/>
      <c r="NH135" s="15"/>
      <c r="NI135" s="15">
        <f>COUNTIF(Tableau1[[#This Row],[01/01/2020]:[31/12/2020]],NI$3)</f>
        <v>0</v>
      </c>
      <c r="NJ135" s="15">
        <f>COUNTIF(Tableau1[[#This Row],[01/01/2020]:[31/12/2020]],NJ$3)</f>
        <v>0</v>
      </c>
      <c r="NK135" s="15">
        <f>COUNTIF(Tableau1[[#This Row],[01/01/2020]:[31/12/2020]],NK$3)</f>
        <v>0</v>
      </c>
      <c r="NL135" s="15">
        <f>COUNTIF(Tableau1[[#This Row],[01/01/2020]:[31/12/2020]],NL$3)</f>
        <v>1</v>
      </c>
      <c r="NM135" s="15">
        <f>COUNTIF(Tableau1[[#This Row],[01/01/2020]:[31/12/2020]],NM$3)</f>
        <v>0</v>
      </c>
      <c r="NN135" s="15">
        <f>COUNTIF(Tableau1[[#This Row],[01/01/2020]:[31/12/2020]],NN$3)</f>
        <v>0</v>
      </c>
      <c r="NO135" s="23">
        <f>COUNTIF(Tableau1[[#This Row],[01/01/2020]:[31/12/2020]],NO$3)</f>
        <v>0</v>
      </c>
    </row>
    <row r="136" spans="1:379" x14ac:dyDescent="0.25">
      <c r="A136" s="22" t="s">
        <v>476</v>
      </c>
      <c r="B136" s="15"/>
      <c r="C136" s="15"/>
      <c r="D136" s="15"/>
      <c r="E136" s="15" t="e">
        <f>VLOOKUP(Tableau1[[#This Row],[centre]],Feuil3!$A$2:$C$46,2,FALSE)</f>
        <v>#N/A</v>
      </c>
      <c r="F136" s="15" t="e">
        <f>VLOOKUP(Tableau1[[#This Row],[centre]],Feuil3!$A$2:$C$46,3,FALSE)</f>
        <v>#N/A</v>
      </c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  <c r="IP136" s="15"/>
      <c r="IQ136" s="15"/>
      <c r="IR136" s="15"/>
      <c r="IS136" s="15"/>
      <c r="IT136" s="15"/>
      <c r="IU136" s="15"/>
      <c r="IV136" s="15"/>
      <c r="IW136" s="15"/>
      <c r="IX136" s="15"/>
      <c r="IY136" s="15"/>
      <c r="IZ136" s="15"/>
      <c r="JA136" s="15"/>
      <c r="JB136" s="15"/>
      <c r="JC136" s="15"/>
      <c r="JD136" s="15"/>
      <c r="JE136" s="15"/>
      <c r="JF136" s="15"/>
      <c r="JG136" s="15"/>
      <c r="JH136" s="15"/>
      <c r="JI136" s="15"/>
      <c r="JJ136" s="15"/>
      <c r="JK136" s="15"/>
      <c r="JL136" s="15"/>
      <c r="JM136" s="15"/>
      <c r="JN136" s="15"/>
      <c r="JO136" s="15"/>
      <c r="JP136" s="15"/>
      <c r="JQ136" s="15"/>
      <c r="JR136" s="15"/>
      <c r="JS136" s="15"/>
      <c r="JT136" s="15"/>
      <c r="JU136" s="15"/>
      <c r="JV136" s="15"/>
      <c r="JW136" s="15"/>
      <c r="JX136" s="15"/>
      <c r="JY136" s="15"/>
      <c r="JZ136" s="15"/>
      <c r="KA136" s="15"/>
      <c r="KB136" s="15"/>
      <c r="KC136" s="15"/>
      <c r="KD136" s="15"/>
      <c r="KE136" s="15"/>
      <c r="KF136" s="15"/>
      <c r="KG136" s="15"/>
      <c r="KH136" s="15"/>
      <c r="KI136" s="15"/>
      <c r="KJ136" s="15"/>
      <c r="KK136" s="15"/>
      <c r="KL136" s="15"/>
      <c r="KM136" s="15"/>
      <c r="KN136" s="15"/>
      <c r="KO136" s="15"/>
      <c r="KP136" s="15"/>
      <c r="KQ136" s="15"/>
      <c r="KR136" s="15"/>
      <c r="KS136" s="15"/>
      <c r="KT136" s="15"/>
      <c r="KU136" s="15"/>
      <c r="KV136" s="15"/>
      <c r="KW136" s="15"/>
      <c r="KX136" s="15"/>
      <c r="KY136" s="15"/>
      <c r="KZ136" s="15"/>
      <c r="LA136" s="15"/>
      <c r="LB136" s="15"/>
      <c r="LC136" s="15"/>
      <c r="LD136" s="15"/>
      <c r="LE136" s="15"/>
      <c r="LF136" s="15"/>
      <c r="LG136" s="15"/>
      <c r="LH136" s="15"/>
      <c r="LI136" s="15"/>
      <c r="LJ136" s="15"/>
      <c r="LK136" s="15"/>
      <c r="LL136" s="15"/>
      <c r="LM136" s="15"/>
      <c r="LN136" s="15"/>
      <c r="LO136" s="15"/>
      <c r="LP136" s="15"/>
      <c r="LQ136" s="15"/>
      <c r="LR136" s="15"/>
      <c r="LS136" s="15"/>
      <c r="LT136" s="15"/>
      <c r="LU136" s="15"/>
      <c r="LV136" s="15"/>
      <c r="LW136" s="15"/>
      <c r="LX136" s="15"/>
      <c r="LY136" s="15"/>
      <c r="LZ136" s="15"/>
      <c r="MA136" s="15"/>
      <c r="MB136" s="15"/>
      <c r="MC136" s="15"/>
      <c r="MD136" s="15"/>
      <c r="ME136" s="15"/>
      <c r="MF136" s="15"/>
      <c r="MG136" s="15"/>
      <c r="MH136" s="15"/>
      <c r="MI136" s="15"/>
      <c r="MJ136" s="15"/>
      <c r="MK136" s="15"/>
      <c r="ML136" s="15"/>
      <c r="MM136" s="15"/>
      <c r="MN136" s="15"/>
      <c r="MO136" s="15"/>
      <c r="MP136" s="15"/>
      <c r="MQ136" s="15"/>
      <c r="MR136" s="15"/>
      <c r="MS136" s="15"/>
      <c r="MT136" s="15"/>
      <c r="MU136" s="15"/>
      <c r="MV136" s="15"/>
      <c r="MW136" s="15"/>
      <c r="MX136" s="15"/>
      <c r="MY136" s="15"/>
      <c r="MZ136" s="15"/>
      <c r="NA136" s="15"/>
      <c r="NB136" s="15"/>
      <c r="NC136" s="15"/>
      <c r="ND136" s="15"/>
      <c r="NE136" s="15"/>
      <c r="NF136" s="15"/>
      <c r="NG136" s="15"/>
      <c r="NH136" s="15"/>
      <c r="NI136" s="15">
        <f>COUNTIF(Tableau1[[#This Row],[01/01/2020]:[31/12/2020]],NI$3)</f>
        <v>0</v>
      </c>
      <c r="NJ136" s="15">
        <f>COUNTIF(Tableau1[[#This Row],[01/01/2020]:[31/12/2020]],NJ$3)</f>
        <v>0</v>
      </c>
      <c r="NK136" s="15">
        <f>COUNTIF(Tableau1[[#This Row],[01/01/2020]:[31/12/2020]],NK$3)</f>
        <v>0</v>
      </c>
      <c r="NL136" s="15">
        <f>COUNTIF(Tableau1[[#This Row],[01/01/2020]:[31/12/2020]],NL$3)</f>
        <v>0</v>
      </c>
      <c r="NM136" s="15">
        <f>COUNTIF(Tableau1[[#This Row],[01/01/2020]:[31/12/2020]],NM$3)</f>
        <v>0</v>
      </c>
      <c r="NN136" s="15">
        <f>COUNTIF(Tableau1[[#This Row],[01/01/2020]:[31/12/2020]],NN$3)</f>
        <v>0</v>
      </c>
      <c r="NO136" s="23">
        <f>COUNTIF(Tableau1[[#This Row],[01/01/2020]:[31/12/2020]],NO$3)</f>
        <v>0</v>
      </c>
    </row>
    <row r="137" spans="1:379" x14ac:dyDescent="0.25">
      <c r="A137" s="22" t="s">
        <v>473</v>
      </c>
      <c r="B137" s="15"/>
      <c r="C137" s="15"/>
      <c r="D137" s="15"/>
      <c r="E137" s="15" t="e">
        <f>VLOOKUP(Tableau1[[#This Row],[centre]],Feuil3!$A$2:$C$46,2,FALSE)</f>
        <v>#N/A</v>
      </c>
      <c r="F137" s="15" t="e">
        <f>VLOOKUP(Tableau1[[#This Row],[centre]],Feuil3!$A$2:$C$46,3,FALSE)</f>
        <v>#N/A</v>
      </c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  <c r="HY137" s="15"/>
      <c r="HZ137" s="1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  <c r="IO137" s="15"/>
      <c r="IP137" s="15"/>
      <c r="IQ137" s="15"/>
      <c r="IR137" s="15"/>
      <c r="IS137" s="15"/>
      <c r="IT137" s="15"/>
      <c r="IU137" s="15"/>
      <c r="IV137" s="15"/>
      <c r="IW137" s="15"/>
      <c r="IX137" s="15"/>
      <c r="IY137" s="15"/>
      <c r="IZ137" s="15"/>
      <c r="JA137" s="15"/>
      <c r="JB137" s="15"/>
      <c r="JC137" s="15"/>
      <c r="JD137" s="15"/>
      <c r="JE137" s="15"/>
      <c r="JF137" s="15"/>
      <c r="JG137" s="15"/>
      <c r="JH137" s="15"/>
      <c r="JI137" s="15"/>
      <c r="JJ137" s="15"/>
      <c r="JK137" s="15"/>
      <c r="JL137" s="15"/>
      <c r="JM137" s="15"/>
      <c r="JN137" s="15"/>
      <c r="JO137" s="15"/>
      <c r="JP137" s="15"/>
      <c r="JQ137" s="15"/>
      <c r="JR137" s="15"/>
      <c r="JS137" s="15"/>
      <c r="JT137" s="15"/>
      <c r="JU137" s="15"/>
      <c r="JV137" s="15"/>
      <c r="JW137" s="15"/>
      <c r="JX137" s="15"/>
      <c r="JY137" s="15"/>
      <c r="JZ137" s="15"/>
      <c r="KA137" s="15"/>
      <c r="KB137" s="15"/>
      <c r="KC137" s="15"/>
      <c r="KD137" s="15"/>
      <c r="KE137" s="15"/>
      <c r="KF137" s="15"/>
      <c r="KG137" s="15"/>
      <c r="KH137" s="15"/>
      <c r="KI137" s="15"/>
      <c r="KJ137" s="15"/>
      <c r="KK137" s="15"/>
      <c r="KL137" s="15"/>
      <c r="KM137" s="15"/>
      <c r="KN137" s="15"/>
      <c r="KO137" s="15"/>
      <c r="KP137" s="15"/>
      <c r="KQ137" s="15"/>
      <c r="KR137" s="15"/>
      <c r="KS137" s="15"/>
      <c r="KT137" s="15"/>
      <c r="KU137" s="15"/>
      <c r="KV137" s="15"/>
      <c r="KW137" s="15"/>
      <c r="KX137" s="15"/>
      <c r="KY137" s="15"/>
      <c r="KZ137" s="15"/>
      <c r="LA137" s="15"/>
      <c r="LB137" s="15"/>
      <c r="LC137" s="15"/>
      <c r="LD137" s="15"/>
      <c r="LE137" s="15"/>
      <c r="LF137" s="15"/>
      <c r="LG137" s="15"/>
      <c r="LH137" s="15"/>
      <c r="LI137" s="15"/>
      <c r="LJ137" s="15"/>
      <c r="LK137" s="15"/>
      <c r="LL137" s="15"/>
      <c r="LM137" s="15"/>
      <c r="LN137" s="15"/>
      <c r="LO137" s="15"/>
      <c r="LP137" s="15"/>
      <c r="LQ137" s="15"/>
      <c r="LR137" s="15"/>
      <c r="LS137" s="15"/>
      <c r="LT137" s="15"/>
      <c r="LU137" s="15"/>
      <c r="LV137" s="15"/>
      <c r="LW137" s="15"/>
      <c r="LX137" s="15"/>
      <c r="LY137" s="15"/>
      <c r="LZ137" s="15"/>
      <c r="MA137" s="15"/>
      <c r="MB137" s="15"/>
      <c r="MC137" s="15"/>
      <c r="MD137" s="15"/>
      <c r="ME137" s="15"/>
      <c r="MF137" s="15"/>
      <c r="MG137" s="15"/>
      <c r="MH137" s="15"/>
      <c r="MI137" s="15"/>
      <c r="MJ137" s="15"/>
      <c r="MK137" s="15"/>
      <c r="ML137" s="15"/>
      <c r="MM137" s="15"/>
      <c r="MN137" s="15"/>
      <c r="MO137" s="15"/>
      <c r="MP137" s="15"/>
      <c r="MQ137" s="15"/>
      <c r="MR137" s="15"/>
      <c r="MS137" s="15"/>
      <c r="MT137" s="15"/>
      <c r="MU137" s="15"/>
      <c r="MV137" s="15"/>
      <c r="MW137" s="15"/>
      <c r="MX137" s="15"/>
      <c r="MY137" s="15"/>
      <c r="MZ137" s="15"/>
      <c r="NA137" s="15"/>
      <c r="NB137" s="15"/>
      <c r="NC137" s="15"/>
      <c r="ND137" s="15"/>
      <c r="NE137" s="15"/>
      <c r="NF137" s="15"/>
      <c r="NG137" s="15"/>
      <c r="NH137" s="15"/>
      <c r="NI137" s="15">
        <f>COUNTIF(Tableau1[[#This Row],[01/01/2020]:[31/12/2020]],NI$3)</f>
        <v>0</v>
      </c>
      <c r="NJ137" s="15">
        <f>COUNTIF(Tableau1[[#This Row],[01/01/2020]:[31/12/2020]],NJ$3)</f>
        <v>0</v>
      </c>
      <c r="NK137" s="15">
        <f>COUNTIF(Tableau1[[#This Row],[01/01/2020]:[31/12/2020]],NK$3)</f>
        <v>0</v>
      </c>
      <c r="NL137" s="15">
        <f>COUNTIF(Tableau1[[#This Row],[01/01/2020]:[31/12/2020]],NL$3)</f>
        <v>0</v>
      </c>
      <c r="NM137" s="15">
        <f>COUNTIF(Tableau1[[#This Row],[01/01/2020]:[31/12/2020]],NM$3)</f>
        <v>0</v>
      </c>
      <c r="NN137" s="15">
        <f>COUNTIF(Tableau1[[#This Row],[01/01/2020]:[31/12/2020]],NN$3)</f>
        <v>0</v>
      </c>
      <c r="NO137" s="23">
        <f>COUNTIF(Tableau1[[#This Row],[01/01/2020]:[31/12/2020]],NO$3)</f>
        <v>0</v>
      </c>
    </row>
    <row r="138" spans="1:379" x14ac:dyDescent="0.25">
      <c r="A138" s="22" t="s">
        <v>474</v>
      </c>
      <c r="B138" s="15"/>
      <c r="C138" s="15"/>
      <c r="D138" s="15"/>
      <c r="E138" s="15" t="e">
        <f>VLOOKUP(Tableau1[[#This Row],[centre]],Feuil3!$A$2:$C$46,2,FALSE)</f>
        <v>#N/A</v>
      </c>
      <c r="F138" s="15" t="e">
        <f>VLOOKUP(Tableau1[[#This Row],[centre]],Feuil3!$A$2:$C$46,3,FALSE)</f>
        <v>#N/A</v>
      </c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  <c r="IW138" s="15"/>
      <c r="IX138" s="15"/>
      <c r="IY138" s="15"/>
      <c r="IZ138" s="15"/>
      <c r="JA138" s="15"/>
      <c r="JB138" s="15"/>
      <c r="JC138" s="15"/>
      <c r="JD138" s="15"/>
      <c r="JE138" s="15"/>
      <c r="JF138" s="15"/>
      <c r="JG138" s="15"/>
      <c r="JH138" s="15"/>
      <c r="JI138" s="15"/>
      <c r="JJ138" s="15"/>
      <c r="JK138" s="15"/>
      <c r="JL138" s="15"/>
      <c r="JM138" s="15"/>
      <c r="JN138" s="15"/>
      <c r="JO138" s="15"/>
      <c r="JP138" s="15"/>
      <c r="JQ138" s="15"/>
      <c r="JR138" s="15"/>
      <c r="JS138" s="15"/>
      <c r="JT138" s="15"/>
      <c r="JU138" s="15"/>
      <c r="JV138" s="15"/>
      <c r="JW138" s="15"/>
      <c r="JX138" s="15"/>
      <c r="JY138" s="15"/>
      <c r="JZ138" s="15"/>
      <c r="KA138" s="15"/>
      <c r="KB138" s="15"/>
      <c r="KC138" s="15"/>
      <c r="KD138" s="15"/>
      <c r="KE138" s="15"/>
      <c r="KF138" s="15"/>
      <c r="KG138" s="15"/>
      <c r="KH138" s="15"/>
      <c r="KI138" s="15"/>
      <c r="KJ138" s="15"/>
      <c r="KK138" s="15"/>
      <c r="KL138" s="15"/>
      <c r="KM138" s="15"/>
      <c r="KN138" s="15"/>
      <c r="KO138" s="15"/>
      <c r="KP138" s="15"/>
      <c r="KQ138" s="15"/>
      <c r="KR138" s="15"/>
      <c r="KS138" s="15"/>
      <c r="KT138" s="15"/>
      <c r="KU138" s="15"/>
      <c r="KV138" s="15"/>
      <c r="KW138" s="15"/>
      <c r="KX138" s="15"/>
      <c r="KY138" s="15"/>
      <c r="KZ138" s="15"/>
      <c r="LA138" s="15"/>
      <c r="LB138" s="15"/>
      <c r="LC138" s="15"/>
      <c r="LD138" s="15"/>
      <c r="LE138" s="15"/>
      <c r="LF138" s="15"/>
      <c r="LG138" s="15"/>
      <c r="LH138" s="15"/>
      <c r="LI138" s="15"/>
      <c r="LJ138" s="15"/>
      <c r="LK138" s="15"/>
      <c r="LL138" s="15"/>
      <c r="LM138" s="15"/>
      <c r="LN138" s="15"/>
      <c r="LO138" s="15"/>
      <c r="LP138" s="15"/>
      <c r="LQ138" s="15"/>
      <c r="LR138" s="15"/>
      <c r="LS138" s="15"/>
      <c r="LT138" s="15"/>
      <c r="LU138" s="15"/>
      <c r="LV138" s="15"/>
      <c r="LW138" s="15"/>
      <c r="LX138" s="15"/>
      <c r="LY138" s="15"/>
      <c r="LZ138" s="15"/>
      <c r="MA138" s="15"/>
      <c r="MB138" s="15"/>
      <c r="MC138" s="15"/>
      <c r="MD138" s="15"/>
      <c r="ME138" s="15"/>
      <c r="MF138" s="15"/>
      <c r="MG138" s="15"/>
      <c r="MH138" s="15"/>
      <c r="MI138" s="15"/>
      <c r="MJ138" s="15"/>
      <c r="MK138" s="15"/>
      <c r="ML138" s="15"/>
      <c r="MM138" s="15"/>
      <c r="MN138" s="15"/>
      <c r="MO138" s="15"/>
      <c r="MP138" s="15"/>
      <c r="MQ138" s="15"/>
      <c r="MR138" s="15"/>
      <c r="MS138" s="15"/>
      <c r="MT138" s="15"/>
      <c r="MU138" s="15"/>
      <c r="MV138" s="15"/>
      <c r="MW138" s="15"/>
      <c r="MX138" s="15"/>
      <c r="MY138" s="15"/>
      <c r="MZ138" s="15"/>
      <c r="NA138" s="15"/>
      <c r="NB138" s="15"/>
      <c r="NC138" s="15"/>
      <c r="ND138" s="15"/>
      <c r="NE138" s="15"/>
      <c r="NF138" s="15"/>
      <c r="NG138" s="15"/>
      <c r="NH138" s="15"/>
      <c r="NI138" s="15">
        <f>COUNTIF(Tableau1[[#This Row],[01/01/2020]:[31/12/2020]],NI$3)</f>
        <v>0</v>
      </c>
      <c r="NJ138" s="15">
        <f>COUNTIF(Tableau1[[#This Row],[01/01/2020]:[31/12/2020]],NJ$3)</f>
        <v>0</v>
      </c>
      <c r="NK138" s="15">
        <f>COUNTIF(Tableau1[[#This Row],[01/01/2020]:[31/12/2020]],NK$3)</f>
        <v>0</v>
      </c>
      <c r="NL138" s="15">
        <f>COUNTIF(Tableau1[[#This Row],[01/01/2020]:[31/12/2020]],NL$3)</f>
        <v>0</v>
      </c>
      <c r="NM138" s="15">
        <f>COUNTIF(Tableau1[[#This Row],[01/01/2020]:[31/12/2020]],NM$3)</f>
        <v>0</v>
      </c>
      <c r="NN138" s="15">
        <f>COUNTIF(Tableau1[[#This Row],[01/01/2020]:[31/12/2020]],NN$3)</f>
        <v>0</v>
      </c>
      <c r="NO138" s="23">
        <f>COUNTIF(Tableau1[[#This Row],[01/01/2020]:[31/12/2020]],NO$3)</f>
        <v>0</v>
      </c>
    </row>
    <row r="139" spans="1:379" x14ac:dyDescent="0.25">
      <c r="A139" s="22" t="s">
        <v>475</v>
      </c>
      <c r="B139" s="15"/>
      <c r="C139" s="15"/>
      <c r="D139" s="15"/>
      <c r="E139" s="15" t="e">
        <f>VLOOKUP(Tableau1[[#This Row],[centre]],Feuil3!$A$2:$C$46,2,FALSE)</f>
        <v>#N/A</v>
      </c>
      <c r="F139" s="15" t="e">
        <f>VLOOKUP(Tableau1[[#This Row],[centre]],Feuil3!$A$2:$C$46,3,FALSE)</f>
        <v>#N/A</v>
      </c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  <c r="IP139" s="15"/>
      <c r="IQ139" s="15"/>
      <c r="IR139" s="15"/>
      <c r="IS139" s="15"/>
      <c r="IT139" s="15"/>
      <c r="IU139" s="15"/>
      <c r="IV139" s="15"/>
      <c r="IW139" s="15"/>
      <c r="IX139" s="15"/>
      <c r="IY139" s="15"/>
      <c r="IZ139" s="15"/>
      <c r="JA139" s="15"/>
      <c r="JB139" s="15"/>
      <c r="JC139" s="15"/>
      <c r="JD139" s="15"/>
      <c r="JE139" s="15"/>
      <c r="JF139" s="15"/>
      <c r="JG139" s="15"/>
      <c r="JH139" s="15"/>
      <c r="JI139" s="15"/>
      <c r="JJ139" s="15"/>
      <c r="JK139" s="15"/>
      <c r="JL139" s="15"/>
      <c r="JM139" s="15"/>
      <c r="JN139" s="15"/>
      <c r="JO139" s="15"/>
      <c r="JP139" s="15"/>
      <c r="JQ139" s="15"/>
      <c r="JR139" s="15"/>
      <c r="JS139" s="15"/>
      <c r="JT139" s="15"/>
      <c r="JU139" s="15"/>
      <c r="JV139" s="15"/>
      <c r="JW139" s="15"/>
      <c r="JX139" s="15"/>
      <c r="JY139" s="15"/>
      <c r="JZ139" s="15"/>
      <c r="KA139" s="15"/>
      <c r="KB139" s="15"/>
      <c r="KC139" s="15"/>
      <c r="KD139" s="15"/>
      <c r="KE139" s="15"/>
      <c r="KF139" s="15"/>
      <c r="KG139" s="15"/>
      <c r="KH139" s="15"/>
      <c r="KI139" s="15"/>
      <c r="KJ139" s="15"/>
      <c r="KK139" s="15"/>
      <c r="KL139" s="15"/>
      <c r="KM139" s="15"/>
      <c r="KN139" s="15"/>
      <c r="KO139" s="15"/>
      <c r="KP139" s="15"/>
      <c r="KQ139" s="15"/>
      <c r="KR139" s="15"/>
      <c r="KS139" s="15"/>
      <c r="KT139" s="15"/>
      <c r="KU139" s="15"/>
      <c r="KV139" s="15"/>
      <c r="KW139" s="15"/>
      <c r="KX139" s="15"/>
      <c r="KY139" s="15"/>
      <c r="KZ139" s="15"/>
      <c r="LA139" s="15"/>
      <c r="LB139" s="15"/>
      <c r="LC139" s="15"/>
      <c r="LD139" s="15"/>
      <c r="LE139" s="15"/>
      <c r="LF139" s="15"/>
      <c r="LG139" s="15"/>
      <c r="LH139" s="15"/>
      <c r="LI139" s="15"/>
      <c r="LJ139" s="15"/>
      <c r="LK139" s="15"/>
      <c r="LL139" s="15"/>
      <c r="LM139" s="15"/>
      <c r="LN139" s="15"/>
      <c r="LO139" s="15"/>
      <c r="LP139" s="15"/>
      <c r="LQ139" s="15"/>
      <c r="LR139" s="15"/>
      <c r="LS139" s="15"/>
      <c r="LT139" s="15"/>
      <c r="LU139" s="15"/>
      <c r="LV139" s="15"/>
      <c r="LW139" s="15"/>
      <c r="LX139" s="15"/>
      <c r="LY139" s="15"/>
      <c r="LZ139" s="15"/>
      <c r="MA139" s="15"/>
      <c r="MB139" s="15"/>
      <c r="MC139" s="15"/>
      <c r="MD139" s="15"/>
      <c r="ME139" s="15"/>
      <c r="MF139" s="15"/>
      <c r="MG139" s="15"/>
      <c r="MH139" s="15"/>
      <c r="MI139" s="15"/>
      <c r="MJ139" s="15"/>
      <c r="MK139" s="15"/>
      <c r="ML139" s="15"/>
      <c r="MM139" s="15"/>
      <c r="MN139" s="15"/>
      <c r="MO139" s="15"/>
      <c r="MP139" s="15"/>
      <c r="MQ139" s="15"/>
      <c r="MR139" s="15"/>
      <c r="MS139" s="15"/>
      <c r="MT139" s="15"/>
      <c r="MU139" s="15"/>
      <c r="MV139" s="15"/>
      <c r="MW139" s="15"/>
      <c r="MX139" s="15"/>
      <c r="MY139" s="15"/>
      <c r="MZ139" s="15"/>
      <c r="NA139" s="15"/>
      <c r="NB139" s="15"/>
      <c r="NC139" s="15"/>
      <c r="ND139" s="15"/>
      <c r="NE139" s="15"/>
      <c r="NF139" s="15"/>
      <c r="NG139" s="15"/>
      <c r="NH139" s="15"/>
      <c r="NI139" s="15">
        <f>COUNTIF(Tableau1[[#This Row],[01/01/2020]:[31/12/2020]],NI$3)</f>
        <v>0</v>
      </c>
      <c r="NJ139" s="15">
        <f>COUNTIF(Tableau1[[#This Row],[01/01/2020]:[31/12/2020]],NJ$3)</f>
        <v>0</v>
      </c>
      <c r="NK139" s="15">
        <f>COUNTIF(Tableau1[[#This Row],[01/01/2020]:[31/12/2020]],NK$3)</f>
        <v>0</v>
      </c>
      <c r="NL139" s="15">
        <f>COUNTIF(Tableau1[[#This Row],[01/01/2020]:[31/12/2020]],NL$3)</f>
        <v>0</v>
      </c>
      <c r="NM139" s="15">
        <f>COUNTIF(Tableau1[[#This Row],[01/01/2020]:[31/12/2020]],NM$3)</f>
        <v>0</v>
      </c>
      <c r="NN139" s="15">
        <f>COUNTIF(Tableau1[[#This Row],[01/01/2020]:[31/12/2020]],NN$3)</f>
        <v>0</v>
      </c>
      <c r="NO139" s="23">
        <f>COUNTIF(Tableau1[[#This Row],[01/01/2020]:[31/12/2020]],NO$3)</f>
        <v>0</v>
      </c>
    </row>
    <row r="140" spans="1:379" x14ac:dyDescent="0.25">
      <c r="A140" s="22" t="s">
        <v>476</v>
      </c>
      <c r="B140" s="15"/>
      <c r="C140" s="15"/>
      <c r="D140" s="15"/>
      <c r="E140" s="15" t="e">
        <f>VLOOKUP(Tableau1[[#This Row],[centre]],Feuil3!$A$2:$C$46,2,FALSE)</f>
        <v>#N/A</v>
      </c>
      <c r="F140" s="15" t="e">
        <f>VLOOKUP(Tableau1[[#This Row],[centre]],Feuil3!$A$2:$C$46,3,FALSE)</f>
        <v>#N/A</v>
      </c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  <c r="HY140" s="15"/>
      <c r="HZ140" s="1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  <c r="IO140" s="15"/>
      <c r="IP140" s="15"/>
      <c r="IQ140" s="15"/>
      <c r="IR140" s="15"/>
      <c r="IS140" s="15"/>
      <c r="IT140" s="15"/>
      <c r="IU140" s="15"/>
      <c r="IV140" s="15"/>
      <c r="IW140" s="15"/>
      <c r="IX140" s="15"/>
      <c r="IY140" s="15"/>
      <c r="IZ140" s="15"/>
      <c r="JA140" s="15"/>
      <c r="JB140" s="15"/>
      <c r="JC140" s="15"/>
      <c r="JD140" s="15"/>
      <c r="JE140" s="15"/>
      <c r="JF140" s="15"/>
      <c r="JG140" s="15"/>
      <c r="JH140" s="15"/>
      <c r="JI140" s="15"/>
      <c r="JJ140" s="15"/>
      <c r="JK140" s="15"/>
      <c r="JL140" s="15"/>
      <c r="JM140" s="15"/>
      <c r="JN140" s="15"/>
      <c r="JO140" s="15"/>
      <c r="JP140" s="15"/>
      <c r="JQ140" s="15"/>
      <c r="JR140" s="15"/>
      <c r="JS140" s="15"/>
      <c r="JT140" s="15"/>
      <c r="JU140" s="15"/>
      <c r="JV140" s="15"/>
      <c r="JW140" s="15"/>
      <c r="JX140" s="15"/>
      <c r="JY140" s="15"/>
      <c r="JZ140" s="15"/>
      <c r="KA140" s="15"/>
      <c r="KB140" s="15"/>
      <c r="KC140" s="15"/>
      <c r="KD140" s="15"/>
      <c r="KE140" s="15"/>
      <c r="KF140" s="15"/>
      <c r="KG140" s="15"/>
      <c r="KH140" s="15"/>
      <c r="KI140" s="15"/>
      <c r="KJ140" s="15"/>
      <c r="KK140" s="15"/>
      <c r="KL140" s="15"/>
      <c r="KM140" s="15"/>
      <c r="KN140" s="15"/>
      <c r="KO140" s="15"/>
      <c r="KP140" s="15"/>
      <c r="KQ140" s="15"/>
      <c r="KR140" s="15"/>
      <c r="KS140" s="15"/>
      <c r="KT140" s="15"/>
      <c r="KU140" s="15"/>
      <c r="KV140" s="15"/>
      <c r="KW140" s="15"/>
      <c r="KX140" s="15"/>
      <c r="KY140" s="15"/>
      <c r="KZ140" s="15"/>
      <c r="LA140" s="15"/>
      <c r="LB140" s="15"/>
      <c r="LC140" s="15"/>
      <c r="LD140" s="15"/>
      <c r="LE140" s="15"/>
      <c r="LF140" s="15"/>
      <c r="LG140" s="15"/>
      <c r="LH140" s="15"/>
      <c r="LI140" s="15"/>
      <c r="LJ140" s="15"/>
      <c r="LK140" s="15"/>
      <c r="LL140" s="15"/>
      <c r="LM140" s="15"/>
      <c r="LN140" s="15"/>
      <c r="LO140" s="15"/>
      <c r="LP140" s="15"/>
      <c r="LQ140" s="15"/>
      <c r="LR140" s="15"/>
      <c r="LS140" s="15"/>
      <c r="LT140" s="15"/>
      <c r="LU140" s="15"/>
      <c r="LV140" s="15"/>
      <c r="LW140" s="15"/>
      <c r="LX140" s="15"/>
      <c r="LY140" s="15"/>
      <c r="LZ140" s="15"/>
      <c r="MA140" s="15"/>
      <c r="MB140" s="15"/>
      <c r="MC140" s="15"/>
      <c r="MD140" s="15"/>
      <c r="ME140" s="15"/>
      <c r="MF140" s="15"/>
      <c r="MG140" s="15"/>
      <c r="MH140" s="15"/>
      <c r="MI140" s="15"/>
      <c r="MJ140" s="15"/>
      <c r="MK140" s="15"/>
      <c r="ML140" s="15"/>
      <c r="MM140" s="15"/>
      <c r="MN140" s="15"/>
      <c r="MO140" s="15"/>
      <c r="MP140" s="15"/>
      <c r="MQ140" s="15"/>
      <c r="MR140" s="15"/>
      <c r="MS140" s="15"/>
      <c r="MT140" s="15"/>
      <c r="MU140" s="15"/>
      <c r="MV140" s="15"/>
      <c r="MW140" s="15"/>
      <c r="MX140" s="15"/>
      <c r="MY140" s="15"/>
      <c r="MZ140" s="15"/>
      <c r="NA140" s="15"/>
      <c r="NB140" s="15"/>
      <c r="NC140" s="15"/>
      <c r="ND140" s="15"/>
      <c r="NE140" s="15"/>
      <c r="NF140" s="15"/>
      <c r="NG140" s="15"/>
      <c r="NH140" s="15"/>
      <c r="NI140" s="15">
        <f>COUNTIF(Tableau1[[#This Row],[01/01/2020]:[31/12/2020]],NI$3)</f>
        <v>0</v>
      </c>
      <c r="NJ140" s="15">
        <f>COUNTIF(Tableau1[[#This Row],[01/01/2020]:[31/12/2020]],NJ$3)</f>
        <v>0</v>
      </c>
      <c r="NK140" s="15">
        <f>COUNTIF(Tableau1[[#This Row],[01/01/2020]:[31/12/2020]],NK$3)</f>
        <v>0</v>
      </c>
      <c r="NL140" s="15">
        <f>COUNTIF(Tableau1[[#This Row],[01/01/2020]:[31/12/2020]],NL$3)</f>
        <v>0</v>
      </c>
      <c r="NM140" s="15">
        <f>COUNTIF(Tableau1[[#This Row],[01/01/2020]:[31/12/2020]],NM$3)</f>
        <v>0</v>
      </c>
      <c r="NN140" s="15">
        <f>COUNTIF(Tableau1[[#This Row],[01/01/2020]:[31/12/2020]],NN$3)</f>
        <v>0</v>
      </c>
      <c r="NO140" s="23">
        <f>COUNTIF(Tableau1[[#This Row],[01/01/2020]:[31/12/2020]],NO$3)</f>
        <v>0</v>
      </c>
    </row>
    <row r="141" spans="1:379" x14ac:dyDescent="0.25">
      <c r="A141" s="22" t="s">
        <v>473</v>
      </c>
      <c r="B141" s="15"/>
      <c r="C141" s="15"/>
      <c r="D141" s="15"/>
      <c r="E141" s="15" t="e">
        <f>VLOOKUP(Tableau1[[#This Row],[centre]],Feuil3!$A$2:$C$46,2,FALSE)</f>
        <v>#N/A</v>
      </c>
      <c r="F141" s="15" t="e">
        <f>VLOOKUP(Tableau1[[#This Row],[centre]],Feuil3!$A$2:$C$46,3,FALSE)</f>
        <v>#N/A</v>
      </c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 t="s">
        <v>448</v>
      </c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  <c r="HY141" s="15"/>
      <c r="HZ141" s="15"/>
      <c r="IA141" s="15"/>
      <c r="IB141" s="15"/>
      <c r="IC141" s="15"/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  <c r="IO141" s="15"/>
      <c r="IP141" s="15"/>
      <c r="IQ141" s="15"/>
      <c r="IR141" s="15"/>
      <c r="IS141" s="15"/>
      <c r="IT141" s="15"/>
      <c r="IU141" s="15"/>
      <c r="IV141" s="15"/>
      <c r="IW141" s="15"/>
      <c r="IX141" s="15"/>
      <c r="IY141" s="15"/>
      <c r="IZ141" s="15"/>
      <c r="JA141" s="15"/>
      <c r="JB141" s="15"/>
      <c r="JC141" s="15"/>
      <c r="JD141" s="15"/>
      <c r="JE141" s="15"/>
      <c r="JF141" s="15"/>
      <c r="JG141" s="15"/>
      <c r="JH141" s="15"/>
      <c r="JI141" s="15"/>
      <c r="JJ141" s="15"/>
      <c r="JK141" s="15"/>
      <c r="JL141" s="15"/>
      <c r="JM141" s="15"/>
      <c r="JN141" s="15"/>
      <c r="JO141" s="15"/>
      <c r="JP141" s="15"/>
      <c r="JQ141" s="15"/>
      <c r="JR141" s="15"/>
      <c r="JS141" s="15"/>
      <c r="JT141" s="15"/>
      <c r="JU141" s="15"/>
      <c r="JV141" s="15"/>
      <c r="JW141" s="15"/>
      <c r="JX141" s="15"/>
      <c r="JY141" s="15"/>
      <c r="JZ141" s="15"/>
      <c r="KA141" s="15"/>
      <c r="KB141" s="15"/>
      <c r="KC141" s="15"/>
      <c r="KD141" s="15"/>
      <c r="KE141" s="15"/>
      <c r="KF141" s="15"/>
      <c r="KG141" s="15"/>
      <c r="KH141" s="15"/>
      <c r="KI141" s="15"/>
      <c r="KJ141" s="15"/>
      <c r="KK141" s="15"/>
      <c r="KL141" s="15"/>
      <c r="KM141" s="15"/>
      <c r="KN141" s="15"/>
      <c r="KO141" s="15"/>
      <c r="KP141" s="15"/>
      <c r="KQ141" s="15"/>
      <c r="KR141" s="15"/>
      <c r="KS141" s="15"/>
      <c r="KT141" s="15"/>
      <c r="KU141" s="15"/>
      <c r="KV141" s="15"/>
      <c r="KW141" s="15"/>
      <c r="KX141" s="15"/>
      <c r="KY141" s="15"/>
      <c r="KZ141" s="15"/>
      <c r="LA141" s="15"/>
      <c r="LB141" s="15"/>
      <c r="LC141" s="15"/>
      <c r="LD141" s="15"/>
      <c r="LE141" s="15"/>
      <c r="LF141" s="15"/>
      <c r="LG141" s="15"/>
      <c r="LH141" s="15"/>
      <c r="LI141" s="15"/>
      <c r="LJ141" s="15"/>
      <c r="LK141" s="15"/>
      <c r="LL141" s="15"/>
      <c r="LM141" s="15"/>
      <c r="LN141" s="15"/>
      <c r="LO141" s="15"/>
      <c r="LP141" s="15"/>
      <c r="LQ141" s="15"/>
      <c r="LR141" s="15"/>
      <c r="LS141" s="15"/>
      <c r="LT141" s="15"/>
      <c r="LU141" s="15"/>
      <c r="LV141" s="15"/>
      <c r="LW141" s="15"/>
      <c r="LX141" s="15"/>
      <c r="LY141" s="15"/>
      <c r="LZ141" s="15"/>
      <c r="MA141" s="15"/>
      <c r="MB141" s="15"/>
      <c r="MC141" s="15"/>
      <c r="MD141" s="15"/>
      <c r="ME141" s="15"/>
      <c r="MF141" s="15"/>
      <c r="MG141" s="15"/>
      <c r="MH141" s="15"/>
      <c r="MI141" s="15"/>
      <c r="MJ141" s="15"/>
      <c r="MK141" s="15"/>
      <c r="ML141" s="15"/>
      <c r="MM141" s="15"/>
      <c r="MN141" s="15"/>
      <c r="MO141" s="15"/>
      <c r="MP141" s="15"/>
      <c r="MQ141" s="15"/>
      <c r="MR141" s="15"/>
      <c r="MS141" s="15"/>
      <c r="MT141" s="15"/>
      <c r="MU141" s="15"/>
      <c r="MV141" s="15"/>
      <c r="MW141" s="15"/>
      <c r="MX141" s="15"/>
      <c r="MY141" s="15"/>
      <c r="MZ141" s="15"/>
      <c r="NA141" s="15"/>
      <c r="NB141" s="15"/>
      <c r="NC141" s="15"/>
      <c r="ND141" s="15"/>
      <c r="NE141" s="15"/>
      <c r="NF141" s="15"/>
      <c r="NG141" s="15"/>
      <c r="NH141" s="15"/>
      <c r="NI141" s="15">
        <f>COUNTIF(Tableau1[[#This Row],[01/01/2020]:[31/12/2020]],NI$3)</f>
        <v>0</v>
      </c>
      <c r="NJ141" s="15">
        <f>COUNTIF(Tableau1[[#This Row],[01/01/2020]:[31/12/2020]],NJ$3)</f>
        <v>0</v>
      </c>
      <c r="NK141" s="15">
        <f>COUNTIF(Tableau1[[#This Row],[01/01/2020]:[31/12/2020]],NK$3)</f>
        <v>0</v>
      </c>
      <c r="NL141" s="15">
        <f>COUNTIF(Tableau1[[#This Row],[01/01/2020]:[31/12/2020]],NL$3)</f>
        <v>1</v>
      </c>
      <c r="NM141" s="15">
        <f>COUNTIF(Tableau1[[#This Row],[01/01/2020]:[31/12/2020]],NM$3)</f>
        <v>0</v>
      </c>
      <c r="NN141" s="15">
        <f>COUNTIF(Tableau1[[#This Row],[01/01/2020]:[31/12/2020]],NN$3)</f>
        <v>0</v>
      </c>
      <c r="NO141" s="23">
        <f>COUNTIF(Tableau1[[#This Row],[01/01/2020]:[31/12/2020]],NO$3)</f>
        <v>0</v>
      </c>
    </row>
    <row r="142" spans="1:379" x14ac:dyDescent="0.25">
      <c r="A142" s="22" t="s">
        <v>474</v>
      </c>
      <c r="B142" s="15"/>
      <c r="C142" s="15"/>
      <c r="D142" s="15"/>
      <c r="E142" s="15" t="e">
        <f>VLOOKUP(Tableau1[[#This Row],[centre]],Feuil3!$A$2:$C$46,2,FALSE)</f>
        <v>#N/A</v>
      </c>
      <c r="F142" s="15" t="e">
        <f>VLOOKUP(Tableau1[[#This Row],[centre]],Feuil3!$A$2:$C$46,3,FALSE)</f>
        <v>#N/A</v>
      </c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  <c r="HY142" s="15"/>
      <c r="HZ142" s="15"/>
      <c r="IA142" s="15"/>
      <c r="IB142" s="15"/>
      <c r="IC142" s="15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  <c r="IO142" s="15"/>
      <c r="IP142" s="15"/>
      <c r="IQ142" s="15"/>
      <c r="IR142" s="15"/>
      <c r="IS142" s="15"/>
      <c r="IT142" s="15"/>
      <c r="IU142" s="15"/>
      <c r="IV142" s="15"/>
      <c r="IW142" s="15"/>
      <c r="IX142" s="15"/>
      <c r="IY142" s="15"/>
      <c r="IZ142" s="15"/>
      <c r="JA142" s="15"/>
      <c r="JB142" s="15"/>
      <c r="JC142" s="15"/>
      <c r="JD142" s="15"/>
      <c r="JE142" s="15"/>
      <c r="JF142" s="15"/>
      <c r="JG142" s="15"/>
      <c r="JH142" s="15"/>
      <c r="JI142" s="15"/>
      <c r="JJ142" s="15"/>
      <c r="JK142" s="15"/>
      <c r="JL142" s="15"/>
      <c r="JM142" s="15"/>
      <c r="JN142" s="15"/>
      <c r="JO142" s="15"/>
      <c r="JP142" s="15"/>
      <c r="JQ142" s="15"/>
      <c r="JR142" s="15"/>
      <c r="JS142" s="15"/>
      <c r="JT142" s="15"/>
      <c r="JU142" s="15"/>
      <c r="JV142" s="15"/>
      <c r="JW142" s="15"/>
      <c r="JX142" s="15"/>
      <c r="JY142" s="15"/>
      <c r="JZ142" s="15"/>
      <c r="KA142" s="15"/>
      <c r="KB142" s="15"/>
      <c r="KC142" s="15"/>
      <c r="KD142" s="15"/>
      <c r="KE142" s="15"/>
      <c r="KF142" s="15"/>
      <c r="KG142" s="15"/>
      <c r="KH142" s="15"/>
      <c r="KI142" s="15"/>
      <c r="KJ142" s="15"/>
      <c r="KK142" s="15"/>
      <c r="KL142" s="15"/>
      <c r="KM142" s="15"/>
      <c r="KN142" s="15"/>
      <c r="KO142" s="15"/>
      <c r="KP142" s="15"/>
      <c r="KQ142" s="15"/>
      <c r="KR142" s="15"/>
      <c r="KS142" s="15"/>
      <c r="KT142" s="15"/>
      <c r="KU142" s="15"/>
      <c r="KV142" s="15"/>
      <c r="KW142" s="15"/>
      <c r="KX142" s="15"/>
      <c r="KY142" s="15"/>
      <c r="KZ142" s="15"/>
      <c r="LA142" s="15"/>
      <c r="LB142" s="15"/>
      <c r="LC142" s="15"/>
      <c r="LD142" s="15"/>
      <c r="LE142" s="15"/>
      <c r="LF142" s="15"/>
      <c r="LG142" s="15"/>
      <c r="LH142" s="15"/>
      <c r="LI142" s="15"/>
      <c r="LJ142" s="15"/>
      <c r="LK142" s="15"/>
      <c r="LL142" s="15"/>
      <c r="LM142" s="15"/>
      <c r="LN142" s="15"/>
      <c r="LO142" s="15"/>
      <c r="LP142" s="15"/>
      <c r="LQ142" s="15"/>
      <c r="LR142" s="15"/>
      <c r="LS142" s="15"/>
      <c r="LT142" s="15"/>
      <c r="LU142" s="15"/>
      <c r="LV142" s="15"/>
      <c r="LW142" s="15"/>
      <c r="LX142" s="15"/>
      <c r="LY142" s="15"/>
      <c r="LZ142" s="15"/>
      <c r="MA142" s="15"/>
      <c r="MB142" s="15"/>
      <c r="MC142" s="15"/>
      <c r="MD142" s="15"/>
      <c r="ME142" s="15"/>
      <c r="MF142" s="15"/>
      <c r="MG142" s="15"/>
      <c r="MH142" s="15"/>
      <c r="MI142" s="15"/>
      <c r="MJ142" s="15"/>
      <c r="MK142" s="15"/>
      <c r="ML142" s="15"/>
      <c r="MM142" s="15"/>
      <c r="MN142" s="15"/>
      <c r="MO142" s="15"/>
      <c r="MP142" s="15"/>
      <c r="MQ142" s="15"/>
      <c r="MR142" s="15"/>
      <c r="MS142" s="15"/>
      <c r="MT142" s="15"/>
      <c r="MU142" s="15"/>
      <c r="MV142" s="15"/>
      <c r="MW142" s="15"/>
      <c r="MX142" s="15"/>
      <c r="MY142" s="15"/>
      <c r="MZ142" s="15"/>
      <c r="NA142" s="15"/>
      <c r="NB142" s="15"/>
      <c r="NC142" s="15"/>
      <c r="ND142" s="15"/>
      <c r="NE142" s="15"/>
      <c r="NF142" s="15"/>
      <c r="NG142" s="15"/>
      <c r="NH142" s="15"/>
      <c r="NI142" s="15">
        <f>COUNTIF(Tableau1[[#This Row],[01/01/2020]:[31/12/2020]],NI$3)</f>
        <v>0</v>
      </c>
      <c r="NJ142" s="15">
        <f>COUNTIF(Tableau1[[#This Row],[01/01/2020]:[31/12/2020]],NJ$3)</f>
        <v>0</v>
      </c>
      <c r="NK142" s="15">
        <f>COUNTIF(Tableau1[[#This Row],[01/01/2020]:[31/12/2020]],NK$3)</f>
        <v>0</v>
      </c>
      <c r="NL142" s="15">
        <f>COUNTIF(Tableau1[[#This Row],[01/01/2020]:[31/12/2020]],NL$3)</f>
        <v>0</v>
      </c>
      <c r="NM142" s="15">
        <f>COUNTIF(Tableau1[[#This Row],[01/01/2020]:[31/12/2020]],NM$3)</f>
        <v>0</v>
      </c>
      <c r="NN142" s="15">
        <f>COUNTIF(Tableau1[[#This Row],[01/01/2020]:[31/12/2020]],NN$3)</f>
        <v>0</v>
      </c>
      <c r="NO142" s="23">
        <f>COUNTIF(Tableau1[[#This Row],[01/01/2020]:[31/12/2020]],NO$3)</f>
        <v>0</v>
      </c>
    </row>
    <row r="143" spans="1:379" x14ac:dyDescent="0.25">
      <c r="A143" s="22" t="s">
        <v>475</v>
      </c>
      <c r="B143" s="15"/>
      <c r="C143" s="15"/>
      <c r="D143" s="15"/>
      <c r="E143" s="15" t="e">
        <f>VLOOKUP(Tableau1[[#This Row],[centre]],Feuil3!$A$2:$C$46,2,FALSE)</f>
        <v>#N/A</v>
      </c>
      <c r="F143" s="15" t="e">
        <f>VLOOKUP(Tableau1[[#This Row],[centre]],Feuil3!$A$2:$C$46,3,FALSE)</f>
        <v>#N/A</v>
      </c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  <c r="HY143" s="15"/>
      <c r="HZ143" s="15"/>
      <c r="IA143" s="15"/>
      <c r="IB143" s="15"/>
      <c r="IC143" s="15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  <c r="IO143" s="15"/>
      <c r="IP143" s="15"/>
      <c r="IQ143" s="15"/>
      <c r="IR143" s="15"/>
      <c r="IS143" s="15"/>
      <c r="IT143" s="15"/>
      <c r="IU143" s="15"/>
      <c r="IV143" s="15"/>
      <c r="IW143" s="15"/>
      <c r="IX143" s="15"/>
      <c r="IY143" s="15"/>
      <c r="IZ143" s="15"/>
      <c r="JA143" s="15"/>
      <c r="JB143" s="15"/>
      <c r="JC143" s="15"/>
      <c r="JD143" s="15"/>
      <c r="JE143" s="15"/>
      <c r="JF143" s="15"/>
      <c r="JG143" s="15"/>
      <c r="JH143" s="15"/>
      <c r="JI143" s="15"/>
      <c r="JJ143" s="15"/>
      <c r="JK143" s="15"/>
      <c r="JL143" s="15"/>
      <c r="JM143" s="15"/>
      <c r="JN143" s="15"/>
      <c r="JO143" s="15"/>
      <c r="JP143" s="15"/>
      <c r="JQ143" s="15"/>
      <c r="JR143" s="15"/>
      <c r="JS143" s="15"/>
      <c r="JT143" s="15"/>
      <c r="JU143" s="15"/>
      <c r="JV143" s="15"/>
      <c r="JW143" s="15"/>
      <c r="JX143" s="15"/>
      <c r="JY143" s="15"/>
      <c r="JZ143" s="15"/>
      <c r="KA143" s="15"/>
      <c r="KB143" s="15"/>
      <c r="KC143" s="15"/>
      <c r="KD143" s="15"/>
      <c r="KE143" s="15"/>
      <c r="KF143" s="15"/>
      <c r="KG143" s="15"/>
      <c r="KH143" s="15"/>
      <c r="KI143" s="15"/>
      <c r="KJ143" s="15"/>
      <c r="KK143" s="15"/>
      <c r="KL143" s="15"/>
      <c r="KM143" s="15"/>
      <c r="KN143" s="15"/>
      <c r="KO143" s="15"/>
      <c r="KP143" s="15"/>
      <c r="KQ143" s="15"/>
      <c r="KR143" s="15"/>
      <c r="KS143" s="15"/>
      <c r="KT143" s="15"/>
      <c r="KU143" s="15"/>
      <c r="KV143" s="15"/>
      <c r="KW143" s="15"/>
      <c r="KX143" s="15"/>
      <c r="KY143" s="15"/>
      <c r="KZ143" s="15"/>
      <c r="LA143" s="15"/>
      <c r="LB143" s="15"/>
      <c r="LC143" s="15"/>
      <c r="LD143" s="15"/>
      <c r="LE143" s="15"/>
      <c r="LF143" s="15"/>
      <c r="LG143" s="15"/>
      <c r="LH143" s="15"/>
      <c r="LI143" s="15"/>
      <c r="LJ143" s="15"/>
      <c r="LK143" s="15"/>
      <c r="LL143" s="15"/>
      <c r="LM143" s="15"/>
      <c r="LN143" s="15"/>
      <c r="LO143" s="15"/>
      <c r="LP143" s="15"/>
      <c r="LQ143" s="15"/>
      <c r="LR143" s="15"/>
      <c r="LS143" s="15"/>
      <c r="LT143" s="15"/>
      <c r="LU143" s="15"/>
      <c r="LV143" s="15"/>
      <c r="LW143" s="15"/>
      <c r="LX143" s="15"/>
      <c r="LY143" s="15"/>
      <c r="LZ143" s="15"/>
      <c r="MA143" s="15"/>
      <c r="MB143" s="15"/>
      <c r="MC143" s="15"/>
      <c r="MD143" s="15"/>
      <c r="ME143" s="15"/>
      <c r="MF143" s="15"/>
      <c r="MG143" s="15"/>
      <c r="MH143" s="15"/>
      <c r="MI143" s="15"/>
      <c r="MJ143" s="15"/>
      <c r="MK143" s="15"/>
      <c r="ML143" s="15"/>
      <c r="MM143" s="15"/>
      <c r="MN143" s="15"/>
      <c r="MO143" s="15"/>
      <c r="MP143" s="15"/>
      <c r="MQ143" s="15"/>
      <c r="MR143" s="15"/>
      <c r="MS143" s="15"/>
      <c r="MT143" s="15"/>
      <c r="MU143" s="15"/>
      <c r="MV143" s="15"/>
      <c r="MW143" s="15"/>
      <c r="MX143" s="15"/>
      <c r="MY143" s="15"/>
      <c r="MZ143" s="15"/>
      <c r="NA143" s="15"/>
      <c r="NB143" s="15"/>
      <c r="NC143" s="15"/>
      <c r="ND143" s="15"/>
      <c r="NE143" s="15"/>
      <c r="NF143" s="15"/>
      <c r="NG143" s="15"/>
      <c r="NH143" s="15"/>
      <c r="NI143" s="15">
        <f>COUNTIF(Tableau1[[#This Row],[01/01/2020]:[31/12/2020]],NI$3)</f>
        <v>0</v>
      </c>
      <c r="NJ143" s="15">
        <f>COUNTIF(Tableau1[[#This Row],[01/01/2020]:[31/12/2020]],NJ$3)</f>
        <v>0</v>
      </c>
      <c r="NK143" s="15">
        <f>COUNTIF(Tableau1[[#This Row],[01/01/2020]:[31/12/2020]],NK$3)</f>
        <v>0</v>
      </c>
      <c r="NL143" s="15">
        <f>COUNTIF(Tableau1[[#This Row],[01/01/2020]:[31/12/2020]],NL$3)</f>
        <v>0</v>
      </c>
      <c r="NM143" s="15">
        <f>COUNTIF(Tableau1[[#This Row],[01/01/2020]:[31/12/2020]],NM$3)</f>
        <v>0</v>
      </c>
      <c r="NN143" s="15">
        <f>COUNTIF(Tableau1[[#This Row],[01/01/2020]:[31/12/2020]],NN$3)</f>
        <v>0</v>
      </c>
      <c r="NO143" s="23">
        <f>COUNTIF(Tableau1[[#This Row],[01/01/2020]:[31/12/2020]],NO$3)</f>
        <v>0</v>
      </c>
    </row>
    <row r="144" spans="1:379" x14ac:dyDescent="0.25">
      <c r="A144" s="22" t="s">
        <v>476</v>
      </c>
      <c r="B144" s="15"/>
      <c r="C144" s="15"/>
      <c r="D144" s="15"/>
      <c r="E144" s="15" t="e">
        <f>VLOOKUP(Tableau1[[#This Row],[centre]],Feuil3!$A$2:$C$46,2,FALSE)</f>
        <v>#N/A</v>
      </c>
      <c r="F144" s="15" t="e">
        <f>VLOOKUP(Tableau1[[#This Row],[centre]],Feuil3!$A$2:$C$46,3,FALSE)</f>
        <v>#N/A</v>
      </c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  <c r="HY144" s="15"/>
      <c r="HZ144" s="15"/>
      <c r="IA144" s="15"/>
      <c r="IB144" s="15"/>
      <c r="IC144" s="15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  <c r="IO144" s="15"/>
      <c r="IP144" s="15"/>
      <c r="IQ144" s="15"/>
      <c r="IR144" s="15"/>
      <c r="IS144" s="15"/>
      <c r="IT144" s="15"/>
      <c r="IU144" s="15"/>
      <c r="IV144" s="15"/>
      <c r="IW144" s="15"/>
      <c r="IX144" s="15"/>
      <c r="IY144" s="15"/>
      <c r="IZ144" s="15"/>
      <c r="JA144" s="15"/>
      <c r="JB144" s="15"/>
      <c r="JC144" s="15"/>
      <c r="JD144" s="15"/>
      <c r="JE144" s="15"/>
      <c r="JF144" s="15"/>
      <c r="JG144" s="15"/>
      <c r="JH144" s="15"/>
      <c r="JI144" s="15"/>
      <c r="JJ144" s="15"/>
      <c r="JK144" s="15"/>
      <c r="JL144" s="15"/>
      <c r="JM144" s="15"/>
      <c r="JN144" s="15"/>
      <c r="JO144" s="15"/>
      <c r="JP144" s="15"/>
      <c r="JQ144" s="15"/>
      <c r="JR144" s="15"/>
      <c r="JS144" s="15"/>
      <c r="JT144" s="15"/>
      <c r="JU144" s="15"/>
      <c r="JV144" s="15"/>
      <c r="JW144" s="15"/>
      <c r="JX144" s="15"/>
      <c r="JY144" s="15"/>
      <c r="JZ144" s="15"/>
      <c r="KA144" s="15"/>
      <c r="KB144" s="15"/>
      <c r="KC144" s="15"/>
      <c r="KD144" s="15"/>
      <c r="KE144" s="15"/>
      <c r="KF144" s="15"/>
      <c r="KG144" s="15"/>
      <c r="KH144" s="15"/>
      <c r="KI144" s="15"/>
      <c r="KJ144" s="15"/>
      <c r="KK144" s="15"/>
      <c r="KL144" s="15"/>
      <c r="KM144" s="15"/>
      <c r="KN144" s="15"/>
      <c r="KO144" s="15"/>
      <c r="KP144" s="15"/>
      <c r="KQ144" s="15"/>
      <c r="KR144" s="15"/>
      <c r="KS144" s="15"/>
      <c r="KT144" s="15"/>
      <c r="KU144" s="15"/>
      <c r="KV144" s="15"/>
      <c r="KW144" s="15"/>
      <c r="KX144" s="15"/>
      <c r="KY144" s="15"/>
      <c r="KZ144" s="15"/>
      <c r="LA144" s="15"/>
      <c r="LB144" s="15"/>
      <c r="LC144" s="15"/>
      <c r="LD144" s="15"/>
      <c r="LE144" s="15"/>
      <c r="LF144" s="15"/>
      <c r="LG144" s="15"/>
      <c r="LH144" s="15"/>
      <c r="LI144" s="15"/>
      <c r="LJ144" s="15"/>
      <c r="LK144" s="15"/>
      <c r="LL144" s="15"/>
      <c r="LM144" s="15"/>
      <c r="LN144" s="15"/>
      <c r="LO144" s="15"/>
      <c r="LP144" s="15"/>
      <c r="LQ144" s="15"/>
      <c r="LR144" s="15"/>
      <c r="LS144" s="15"/>
      <c r="LT144" s="15"/>
      <c r="LU144" s="15"/>
      <c r="LV144" s="15"/>
      <c r="LW144" s="15"/>
      <c r="LX144" s="15"/>
      <c r="LY144" s="15"/>
      <c r="LZ144" s="15"/>
      <c r="MA144" s="15"/>
      <c r="MB144" s="15"/>
      <c r="MC144" s="15"/>
      <c r="MD144" s="15"/>
      <c r="ME144" s="15"/>
      <c r="MF144" s="15"/>
      <c r="MG144" s="15"/>
      <c r="MH144" s="15"/>
      <c r="MI144" s="15"/>
      <c r="MJ144" s="15"/>
      <c r="MK144" s="15"/>
      <c r="ML144" s="15"/>
      <c r="MM144" s="15"/>
      <c r="MN144" s="15"/>
      <c r="MO144" s="15"/>
      <c r="MP144" s="15"/>
      <c r="MQ144" s="15"/>
      <c r="MR144" s="15"/>
      <c r="MS144" s="15"/>
      <c r="MT144" s="15"/>
      <c r="MU144" s="15"/>
      <c r="MV144" s="15"/>
      <c r="MW144" s="15"/>
      <c r="MX144" s="15"/>
      <c r="MY144" s="15"/>
      <c r="MZ144" s="15"/>
      <c r="NA144" s="15"/>
      <c r="NB144" s="15"/>
      <c r="NC144" s="15"/>
      <c r="ND144" s="15"/>
      <c r="NE144" s="15"/>
      <c r="NF144" s="15"/>
      <c r="NG144" s="15"/>
      <c r="NH144" s="15"/>
      <c r="NI144" s="15">
        <f>COUNTIF(Tableau1[[#This Row],[01/01/2020]:[31/12/2020]],NI$3)</f>
        <v>0</v>
      </c>
      <c r="NJ144" s="15">
        <f>COUNTIF(Tableau1[[#This Row],[01/01/2020]:[31/12/2020]],NJ$3)</f>
        <v>0</v>
      </c>
      <c r="NK144" s="15">
        <f>COUNTIF(Tableau1[[#This Row],[01/01/2020]:[31/12/2020]],NK$3)</f>
        <v>0</v>
      </c>
      <c r="NL144" s="15">
        <f>COUNTIF(Tableau1[[#This Row],[01/01/2020]:[31/12/2020]],NL$3)</f>
        <v>0</v>
      </c>
      <c r="NM144" s="15">
        <f>COUNTIF(Tableau1[[#This Row],[01/01/2020]:[31/12/2020]],NM$3)</f>
        <v>0</v>
      </c>
      <c r="NN144" s="15">
        <f>COUNTIF(Tableau1[[#This Row],[01/01/2020]:[31/12/2020]],NN$3)</f>
        <v>0</v>
      </c>
      <c r="NO144" s="23">
        <f>COUNTIF(Tableau1[[#This Row],[01/01/2020]:[31/12/2020]],NO$3)</f>
        <v>0</v>
      </c>
    </row>
    <row r="145" spans="1:379" x14ac:dyDescent="0.25">
      <c r="A145" s="22" t="s">
        <v>473</v>
      </c>
      <c r="B145" s="15"/>
      <c r="C145" s="15"/>
      <c r="D145" s="15"/>
      <c r="E145" s="15" t="e">
        <f>VLOOKUP(Tableau1[[#This Row],[centre]],Feuil3!$A$2:$C$46,2,FALSE)</f>
        <v>#N/A</v>
      </c>
      <c r="F145" s="15" t="e">
        <f>VLOOKUP(Tableau1[[#This Row],[centre]],Feuil3!$A$2:$C$46,3,FALSE)</f>
        <v>#N/A</v>
      </c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  <c r="HY145" s="15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  <c r="IW145" s="15"/>
      <c r="IX145" s="15"/>
      <c r="IY145" s="15"/>
      <c r="IZ145" s="15"/>
      <c r="JA145" s="15"/>
      <c r="JB145" s="15"/>
      <c r="JC145" s="15"/>
      <c r="JD145" s="15"/>
      <c r="JE145" s="15"/>
      <c r="JF145" s="15"/>
      <c r="JG145" s="15"/>
      <c r="JH145" s="15"/>
      <c r="JI145" s="15"/>
      <c r="JJ145" s="15"/>
      <c r="JK145" s="15"/>
      <c r="JL145" s="15"/>
      <c r="JM145" s="15"/>
      <c r="JN145" s="15"/>
      <c r="JO145" s="15"/>
      <c r="JP145" s="15"/>
      <c r="JQ145" s="15"/>
      <c r="JR145" s="15"/>
      <c r="JS145" s="15"/>
      <c r="JT145" s="15"/>
      <c r="JU145" s="15"/>
      <c r="JV145" s="15"/>
      <c r="JW145" s="15"/>
      <c r="JX145" s="15"/>
      <c r="JY145" s="15"/>
      <c r="JZ145" s="15"/>
      <c r="KA145" s="15"/>
      <c r="KB145" s="15"/>
      <c r="KC145" s="15"/>
      <c r="KD145" s="15"/>
      <c r="KE145" s="15"/>
      <c r="KF145" s="15"/>
      <c r="KG145" s="15"/>
      <c r="KH145" s="15"/>
      <c r="KI145" s="15"/>
      <c r="KJ145" s="15"/>
      <c r="KK145" s="15"/>
      <c r="KL145" s="15"/>
      <c r="KM145" s="15"/>
      <c r="KN145" s="15"/>
      <c r="KO145" s="15"/>
      <c r="KP145" s="15"/>
      <c r="KQ145" s="15"/>
      <c r="KR145" s="15"/>
      <c r="KS145" s="15"/>
      <c r="KT145" s="15"/>
      <c r="KU145" s="15"/>
      <c r="KV145" s="15"/>
      <c r="KW145" s="15"/>
      <c r="KX145" s="15"/>
      <c r="KY145" s="15"/>
      <c r="KZ145" s="15"/>
      <c r="LA145" s="15"/>
      <c r="LB145" s="15"/>
      <c r="LC145" s="15"/>
      <c r="LD145" s="15"/>
      <c r="LE145" s="15"/>
      <c r="LF145" s="15"/>
      <c r="LG145" s="15"/>
      <c r="LH145" s="15"/>
      <c r="LI145" s="15"/>
      <c r="LJ145" s="15"/>
      <c r="LK145" s="15"/>
      <c r="LL145" s="15"/>
      <c r="LM145" s="15"/>
      <c r="LN145" s="15"/>
      <c r="LO145" s="15"/>
      <c r="LP145" s="15"/>
      <c r="LQ145" s="15"/>
      <c r="LR145" s="15"/>
      <c r="LS145" s="15"/>
      <c r="LT145" s="15"/>
      <c r="LU145" s="15"/>
      <c r="LV145" s="15"/>
      <c r="LW145" s="15"/>
      <c r="LX145" s="15"/>
      <c r="LY145" s="15"/>
      <c r="LZ145" s="15"/>
      <c r="MA145" s="15"/>
      <c r="MB145" s="15"/>
      <c r="MC145" s="15"/>
      <c r="MD145" s="15"/>
      <c r="ME145" s="15"/>
      <c r="MF145" s="15"/>
      <c r="MG145" s="15"/>
      <c r="MH145" s="15"/>
      <c r="MI145" s="15"/>
      <c r="MJ145" s="15"/>
      <c r="MK145" s="15"/>
      <c r="ML145" s="15"/>
      <c r="MM145" s="15"/>
      <c r="MN145" s="15"/>
      <c r="MO145" s="15"/>
      <c r="MP145" s="15"/>
      <c r="MQ145" s="15"/>
      <c r="MR145" s="15"/>
      <c r="MS145" s="15"/>
      <c r="MT145" s="15"/>
      <c r="MU145" s="15"/>
      <c r="MV145" s="15"/>
      <c r="MW145" s="15"/>
      <c r="MX145" s="15"/>
      <c r="MY145" s="15"/>
      <c r="MZ145" s="15"/>
      <c r="NA145" s="15"/>
      <c r="NB145" s="15"/>
      <c r="NC145" s="15"/>
      <c r="ND145" s="15"/>
      <c r="NE145" s="15"/>
      <c r="NF145" s="15"/>
      <c r="NG145" s="15"/>
      <c r="NH145" s="15"/>
      <c r="NI145" s="15">
        <f>COUNTIF(Tableau1[[#This Row],[01/01/2020]:[31/12/2020]],NI$3)</f>
        <v>0</v>
      </c>
      <c r="NJ145" s="15">
        <f>COUNTIF(Tableau1[[#This Row],[01/01/2020]:[31/12/2020]],NJ$3)</f>
        <v>0</v>
      </c>
      <c r="NK145" s="15">
        <f>COUNTIF(Tableau1[[#This Row],[01/01/2020]:[31/12/2020]],NK$3)</f>
        <v>0</v>
      </c>
      <c r="NL145" s="15">
        <f>COUNTIF(Tableau1[[#This Row],[01/01/2020]:[31/12/2020]],NL$3)</f>
        <v>0</v>
      </c>
      <c r="NM145" s="15">
        <f>COUNTIF(Tableau1[[#This Row],[01/01/2020]:[31/12/2020]],NM$3)</f>
        <v>0</v>
      </c>
      <c r="NN145" s="15">
        <f>COUNTIF(Tableau1[[#This Row],[01/01/2020]:[31/12/2020]],NN$3)</f>
        <v>0</v>
      </c>
      <c r="NO145" s="23">
        <f>COUNTIF(Tableau1[[#This Row],[01/01/2020]:[31/12/2020]],NO$3)</f>
        <v>0</v>
      </c>
    </row>
    <row r="146" spans="1:379" x14ac:dyDescent="0.25">
      <c r="A146" s="22" t="s">
        <v>474</v>
      </c>
      <c r="B146" s="15"/>
      <c r="C146" s="15"/>
      <c r="D146" s="15"/>
      <c r="E146" s="15" t="e">
        <f>VLOOKUP(Tableau1[[#This Row],[centre]],Feuil3!$A$2:$C$46,2,FALSE)</f>
        <v>#N/A</v>
      </c>
      <c r="F146" s="15" t="e">
        <f>VLOOKUP(Tableau1[[#This Row],[centre]],Feuil3!$A$2:$C$46,3,FALSE)</f>
        <v>#N/A</v>
      </c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  <c r="HY146" s="15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5"/>
      <c r="IP146" s="15"/>
      <c r="IQ146" s="15"/>
      <c r="IR146" s="15"/>
      <c r="IS146" s="15"/>
      <c r="IT146" s="15"/>
      <c r="IU146" s="15"/>
      <c r="IV146" s="15"/>
      <c r="IW146" s="15"/>
      <c r="IX146" s="15"/>
      <c r="IY146" s="15"/>
      <c r="IZ146" s="15"/>
      <c r="JA146" s="15"/>
      <c r="JB146" s="15"/>
      <c r="JC146" s="15"/>
      <c r="JD146" s="15"/>
      <c r="JE146" s="15"/>
      <c r="JF146" s="15"/>
      <c r="JG146" s="15"/>
      <c r="JH146" s="15"/>
      <c r="JI146" s="15"/>
      <c r="JJ146" s="15"/>
      <c r="JK146" s="15"/>
      <c r="JL146" s="15"/>
      <c r="JM146" s="15"/>
      <c r="JN146" s="15"/>
      <c r="JO146" s="15"/>
      <c r="JP146" s="15"/>
      <c r="JQ146" s="15"/>
      <c r="JR146" s="15"/>
      <c r="JS146" s="15"/>
      <c r="JT146" s="15"/>
      <c r="JU146" s="15"/>
      <c r="JV146" s="15"/>
      <c r="JW146" s="15"/>
      <c r="JX146" s="15"/>
      <c r="JY146" s="15"/>
      <c r="JZ146" s="15"/>
      <c r="KA146" s="15"/>
      <c r="KB146" s="15"/>
      <c r="KC146" s="15"/>
      <c r="KD146" s="15"/>
      <c r="KE146" s="15"/>
      <c r="KF146" s="15"/>
      <c r="KG146" s="15"/>
      <c r="KH146" s="15"/>
      <c r="KI146" s="15"/>
      <c r="KJ146" s="15"/>
      <c r="KK146" s="15"/>
      <c r="KL146" s="15"/>
      <c r="KM146" s="15"/>
      <c r="KN146" s="15"/>
      <c r="KO146" s="15"/>
      <c r="KP146" s="15"/>
      <c r="KQ146" s="15"/>
      <c r="KR146" s="15"/>
      <c r="KS146" s="15"/>
      <c r="KT146" s="15"/>
      <c r="KU146" s="15"/>
      <c r="KV146" s="15"/>
      <c r="KW146" s="15"/>
      <c r="KX146" s="15"/>
      <c r="KY146" s="15"/>
      <c r="KZ146" s="15"/>
      <c r="LA146" s="15"/>
      <c r="LB146" s="15"/>
      <c r="LC146" s="15"/>
      <c r="LD146" s="15"/>
      <c r="LE146" s="15"/>
      <c r="LF146" s="15"/>
      <c r="LG146" s="15"/>
      <c r="LH146" s="15"/>
      <c r="LI146" s="15"/>
      <c r="LJ146" s="15"/>
      <c r="LK146" s="15"/>
      <c r="LL146" s="15"/>
      <c r="LM146" s="15"/>
      <c r="LN146" s="15"/>
      <c r="LO146" s="15"/>
      <c r="LP146" s="15"/>
      <c r="LQ146" s="15"/>
      <c r="LR146" s="15"/>
      <c r="LS146" s="15"/>
      <c r="LT146" s="15"/>
      <c r="LU146" s="15"/>
      <c r="LV146" s="15"/>
      <c r="LW146" s="15"/>
      <c r="LX146" s="15"/>
      <c r="LY146" s="15"/>
      <c r="LZ146" s="15"/>
      <c r="MA146" s="15"/>
      <c r="MB146" s="15"/>
      <c r="MC146" s="15"/>
      <c r="MD146" s="15"/>
      <c r="ME146" s="15"/>
      <c r="MF146" s="15"/>
      <c r="MG146" s="15"/>
      <c r="MH146" s="15"/>
      <c r="MI146" s="15"/>
      <c r="MJ146" s="15"/>
      <c r="MK146" s="15"/>
      <c r="ML146" s="15"/>
      <c r="MM146" s="15"/>
      <c r="MN146" s="15"/>
      <c r="MO146" s="15"/>
      <c r="MP146" s="15"/>
      <c r="MQ146" s="15"/>
      <c r="MR146" s="15"/>
      <c r="MS146" s="15"/>
      <c r="MT146" s="15"/>
      <c r="MU146" s="15"/>
      <c r="MV146" s="15"/>
      <c r="MW146" s="15"/>
      <c r="MX146" s="15"/>
      <c r="MY146" s="15"/>
      <c r="MZ146" s="15"/>
      <c r="NA146" s="15"/>
      <c r="NB146" s="15"/>
      <c r="NC146" s="15"/>
      <c r="ND146" s="15"/>
      <c r="NE146" s="15"/>
      <c r="NF146" s="15"/>
      <c r="NG146" s="15"/>
      <c r="NH146" s="15"/>
      <c r="NI146" s="15">
        <f>COUNTIF(Tableau1[[#This Row],[01/01/2020]:[31/12/2020]],NI$3)</f>
        <v>0</v>
      </c>
      <c r="NJ146" s="15">
        <f>COUNTIF(Tableau1[[#This Row],[01/01/2020]:[31/12/2020]],NJ$3)</f>
        <v>0</v>
      </c>
      <c r="NK146" s="15">
        <f>COUNTIF(Tableau1[[#This Row],[01/01/2020]:[31/12/2020]],NK$3)</f>
        <v>0</v>
      </c>
      <c r="NL146" s="15">
        <f>COUNTIF(Tableau1[[#This Row],[01/01/2020]:[31/12/2020]],NL$3)</f>
        <v>0</v>
      </c>
      <c r="NM146" s="15">
        <f>COUNTIF(Tableau1[[#This Row],[01/01/2020]:[31/12/2020]],NM$3)</f>
        <v>0</v>
      </c>
      <c r="NN146" s="15">
        <f>COUNTIF(Tableau1[[#This Row],[01/01/2020]:[31/12/2020]],NN$3)</f>
        <v>0</v>
      </c>
      <c r="NO146" s="23">
        <f>COUNTIF(Tableau1[[#This Row],[01/01/2020]:[31/12/2020]],NO$3)</f>
        <v>0</v>
      </c>
    </row>
    <row r="147" spans="1:379" x14ac:dyDescent="0.25">
      <c r="A147" s="22" t="s">
        <v>475</v>
      </c>
      <c r="B147" s="15"/>
      <c r="C147" s="15"/>
      <c r="D147" s="15"/>
      <c r="E147" s="15" t="e">
        <f>VLOOKUP(Tableau1[[#This Row],[centre]],Feuil3!$A$2:$C$46,2,FALSE)</f>
        <v>#N/A</v>
      </c>
      <c r="F147" s="15" t="e">
        <f>VLOOKUP(Tableau1[[#This Row],[centre]],Feuil3!$A$2:$C$46,3,FALSE)</f>
        <v>#N/A</v>
      </c>
      <c r="G147" s="15"/>
      <c r="H147" s="15"/>
      <c r="I147" s="15"/>
      <c r="J147" s="15"/>
      <c r="K147" s="15" t="s">
        <v>450</v>
      </c>
      <c r="L147" s="15" t="s">
        <v>450</v>
      </c>
      <c r="M147" s="15" t="s">
        <v>450</v>
      </c>
      <c r="N147" s="15" t="s">
        <v>450</v>
      </c>
      <c r="O147" s="15" t="s">
        <v>450</v>
      </c>
      <c r="P147" s="15" t="s">
        <v>450</v>
      </c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  <c r="HY147" s="15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  <c r="IW147" s="15"/>
      <c r="IX147" s="15"/>
      <c r="IY147" s="15"/>
      <c r="IZ147" s="15"/>
      <c r="JA147" s="15"/>
      <c r="JB147" s="15"/>
      <c r="JC147" s="15"/>
      <c r="JD147" s="15"/>
      <c r="JE147" s="15"/>
      <c r="JF147" s="15"/>
      <c r="JG147" s="15"/>
      <c r="JH147" s="15"/>
      <c r="JI147" s="15"/>
      <c r="JJ147" s="15"/>
      <c r="JK147" s="15"/>
      <c r="JL147" s="15"/>
      <c r="JM147" s="15"/>
      <c r="JN147" s="15"/>
      <c r="JO147" s="15"/>
      <c r="JP147" s="15"/>
      <c r="JQ147" s="15"/>
      <c r="JR147" s="15"/>
      <c r="JS147" s="15"/>
      <c r="JT147" s="15"/>
      <c r="JU147" s="15"/>
      <c r="JV147" s="15"/>
      <c r="JW147" s="15"/>
      <c r="JX147" s="15"/>
      <c r="JY147" s="15"/>
      <c r="JZ147" s="15"/>
      <c r="KA147" s="15"/>
      <c r="KB147" s="15"/>
      <c r="KC147" s="15"/>
      <c r="KD147" s="15"/>
      <c r="KE147" s="15"/>
      <c r="KF147" s="15"/>
      <c r="KG147" s="15"/>
      <c r="KH147" s="15"/>
      <c r="KI147" s="15"/>
      <c r="KJ147" s="15"/>
      <c r="KK147" s="15"/>
      <c r="KL147" s="15"/>
      <c r="KM147" s="15"/>
      <c r="KN147" s="15"/>
      <c r="KO147" s="15"/>
      <c r="KP147" s="15"/>
      <c r="KQ147" s="15"/>
      <c r="KR147" s="15"/>
      <c r="KS147" s="15"/>
      <c r="KT147" s="15"/>
      <c r="KU147" s="15"/>
      <c r="KV147" s="15"/>
      <c r="KW147" s="15"/>
      <c r="KX147" s="15"/>
      <c r="KY147" s="15"/>
      <c r="KZ147" s="15"/>
      <c r="LA147" s="15"/>
      <c r="LB147" s="15"/>
      <c r="LC147" s="15"/>
      <c r="LD147" s="15"/>
      <c r="LE147" s="15"/>
      <c r="LF147" s="15"/>
      <c r="LG147" s="15"/>
      <c r="LH147" s="15"/>
      <c r="LI147" s="15"/>
      <c r="LJ147" s="15"/>
      <c r="LK147" s="15"/>
      <c r="LL147" s="15"/>
      <c r="LM147" s="15"/>
      <c r="LN147" s="15"/>
      <c r="LO147" s="15"/>
      <c r="LP147" s="15"/>
      <c r="LQ147" s="15"/>
      <c r="LR147" s="15"/>
      <c r="LS147" s="15"/>
      <c r="LT147" s="15"/>
      <c r="LU147" s="15"/>
      <c r="LV147" s="15"/>
      <c r="LW147" s="15"/>
      <c r="LX147" s="15"/>
      <c r="LY147" s="15"/>
      <c r="LZ147" s="15"/>
      <c r="MA147" s="15"/>
      <c r="MB147" s="15"/>
      <c r="MC147" s="15"/>
      <c r="MD147" s="15"/>
      <c r="ME147" s="15"/>
      <c r="MF147" s="15"/>
      <c r="MG147" s="15"/>
      <c r="MH147" s="15"/>
      <c r="MI147" s="15"/>
      <c r="MJ147" s="15"/>
      <c r="MK147" s="15"/>
      <c r="ML147" s="15"/>
      <c r="MM147" s="15"/>
      <c r="MN147" s="15"/>
      <c r="MO147" s="15"/>
      <c r="MP147" s="15"/>
      <c r="MQ147" s="15"/>
      <c r="MR147" s="15"/>
      <c r="MS147" s="15"/>
      <c r="MT147" s="15"/>
      <c r="MU147" s="15"/>
      <c r="MV147" s="15"/>
      <c r="MW147" s="15"/>
      <c r="MX147" s="15"/>
      <c r="MY147" s="15"/>
      <c r="MZ147" s="15"/>
      <c r="NA147" s="15"/>
      <c r="NB147" s="15"/>
      <c r="NC147" s="15"/>
      <c r="ND147" s="15"/>
      <c r="NE147" s="15"/>
      <c r="NF147" s="15"/>
      <c r="NG147" s="15"/>
      <c r="NH147" s="15"/>
      <c r="NI147" s="15">
        <f>COUNTIF(Tableau1[[#This Row],[01/01/2020]:[31/12/2020]],NI$3)</f>
        <v>0</v>
      </c>
      <c r="NJ147" s="15">
        <f>COUNTIF(Tableau1[[#This Row],[01/01/2020]:[31/12/2020]],NJ$3)</f>
        <v>0</v>
      </c>
      <c r="NK147" s="15">
        <f>COUNTIF(Tableau1[[#This Row],[01/01/2020]:[31/12/2020]],NK$3)</f>
        <v>0</v>
      </c>
      <c r="NL147" s="15">
        <f>COUNTIF(Tableau1[[#This Row],[01/01/2020]:[31/12/2020]],NL$3)</f>
        <v>0</v>
      </c>
      <c r="NM147" s="15">
        <f>COUNTIF(Tableau1[[#This Row],[01/01/2020]:[31/12/2020]],NM$3)</f>
        <v>6</v>
      </c>
      <c r="NN147" s="15">
        <f>COUNTIF(Tableau1[[#This Row],[01/01/2020]:[31/12/2020]],NN$3)</f>
        <v>0</v>
      </c>
      <c r="NO147" s="23">
        <f>COUNTIF(Tableau1[[#This Row],[01/01/2020]:[31/12/2020]],NO$3)</f>
        <v>0</v>
      </c>
    </row>
    <row r="148" spans="1:379" x14ac:dyDescent="0.25">
      <c r="A148" s="22" t="s">
        <v>476</v>
      </c>
      <c r="B148" s="15"/>
      <c r="C148" s="15"/>
      <c r="D148" s="15"/>
      <c r="E148" s="15" t="e">
        <f>VLOOKUP(Tableau1[[#This Row],[centre]],Feuil3!$A$2:$C$46,2,FALSE)</f>
        <v>#N/A</v>
      </c>
      <c r="F148" s="15" t="e">
        <f>VLOOKUP(Tableau1[[#This Row],[centre]],Feuil3!$A$2:$C$46,3,FALSE)</f>
        <v>#N/A</v>
      </c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  <c r="HY148" s="15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  <c r="IW148" s="15"/>
      <c r="IX148" s="15"/>
      <c r="IY148" s="15"/>
      <c r="IZ148" s="15"/>
      <c r="JA148" s="15"/>
      <c r="JB148" s="15"/>
      <c r="JC148" s="15"/>
      <c r="JD148" s="15"/>
      <c r="JE148" s="15"/>
      <c r="JF148" s="15"/>
      <c r="JG148" s="15"/>
      <c r="JH148" s="15"/>
      <c r="JI148" s="15"/>
      <c r="JJ148" s="15"/>
      <c r="JK148" s="15"/>
      <c r="JL148" s="15"/>
      <c r="JM148" s="15"/>
      <c r="JN148" s="15"/>
      <c r="JO148" s="15"/>
      <c r="JP148" s="15"/>
      <c r="JQ148" s="15"/>
      <c r="JR148" s="15"/>
      <c r="JS148" s="15"/>
      <c r="JT148" s="15"/>
      <c r="JU148" s="15"/>
      <c r="JV148" s="15"/>
      <c r="JW148" s="15"/>
      <c r="JX148" s="15"/>
      <c r="JY148" s="15"/>
      <c r="JZ148" s="15"/>
      <c r="KA148" s="15"/>
      <c r="KB148" s="15"/>
      <c r="KC148" s="15"/>
      <c r="KD148" s="15"/>
      <c r="KE148" s="15"/>
      <c r="KF148" s="15"/>
      <c r="KG148" s="15"/>
      <c r="KH148" s="15"/>
      <c r="KI148" s="15"/>
      <c r="KJ148" s="15"/>
      <c r="KK148" s="15"/>
      <c r="KL148" s="15"/>
      <c r="KM148" s="15"/>
      <c r="KN148" s="15"/>
      <c r="KO148" s="15"/>
      <c r="KP148" s="15"/>
      <c r="KQ148" s="15"/>
      <c r="KR148" s="15"/>
      <c r="KS148" s="15"/>
      <c r="KT148" s="15"/>
      <c r="KU148" s="15"/>
      <c r="KV148" s="15"/>
      <c r="KW148" s="15"/>
      <c r="KX148" s="15"/>
      <c r="KY148" s="15"/>
      <c r="KZ148" s="15"/>
      <c r="LA148" s="15"/>
      <c r="LB148" s="15"/>
      <c r="LC148" s="15"/>
      <c r="LD148" s="15"/>
      <c r="LE148" s="15"/>
      <c r="LF148" s="15"/>
      <c r="LG148" s="15"/>
      <c r="LH148" s="15"/>
      <c r="LI148" s="15"/>
      <c r="LJ148" s="15"/>
      <c r="LK148" s="15"/>
      <c r="LL148" s="15"/>
      <c r="LM148" s="15"/>
      <c r="LN148" s="15"/>
      <c r="LO148" s="15"/>
      <c r="LP148" s="15"/>
      <c r="LQ148" s="15"/>
      <c r="LR148" s="15"/>
      <c r="LS148" s="15"/>
      <c r="LT148" s="15"/>
      <c r="LU148" s="15"/>
      <c r="LV148" s="15"/>
      <c r="LW148" s="15"/>
      <c r="LX148" s="15"/>
      <c r="LY148" s="15"/>
      <c r="LZ148" s="15"/>
      <c r="MA148" s="15"/>
      <c r="MB148" s="15"/>
      <c r="MC148" s="15"/>
      <c r="MD148" s="15"/>
      <c r="ME148" s="15"/>
      <c r="MF148" s="15"/>
      <c r="MG148" s="15"/>
      <c r="MH148" s="15"/>
      <c r="MI148" s="15"/>
      <c r="MJ148" s="15"/>
      <c r="MK148" s="15"/>
      <c r="ML148" s="15"/>
      <c r="MM148" s="15"/>
      <c r="MN148" s="15"/>
      <c r="MO148" s="15"/>
      <c r="MP148" s="15"/>
      <c r="MQ148" s="15"/>
      <c r="MR148" s="15"/>
      <c r="MS148" s="15"/>
      <c r="MT148" s="15"/>
      <c r="MU148" s="15"/>
      <c r="MV148" s="15"/>
      <c r="MW148" s="15"/>
      <c r="MX148" s="15"/>
      <c r="MY148" s="15"/>
      <c r="MZ148" s="15"/>
      <c r="NA148" s="15"/>
      <c r="NB148" s="15"/>
      <c r="NC148" s="15"/>
      <c r="ND148" s="15"/>
      <c r="NE148" s="15"/>
      <c r="NF148" s="15"/>
      <c r="NG148" s="15"/>
      <c r="NH148" s="15"/>
      <c r="NI148" s="15">
        <f>COUNTIF(Tableau1[[#This Row],[01/01/2020]:[31/12/2020]],NI$3)</f>
        <v>0</v>
      </c>
      <c r="NJ148" s="15">
        <f>COUNTIF(Tableau1[[#This Row],[01/01/2020]:[31/12/2020]],NJ$3)</f>
        <v>0</v>
      </c>
      <c r="NK148" s="15">
        <f>COUNTIF(Tableau1[[#This Row],[01/01/2020]:[31/12/2020]],NK$3)</f>
        <v>0</v>
      </c>
      <c r="NL148" s="15">
        <f>COUNTIF(Tableau1[[#This Row],[01/01/2020]:[31/12/2020]],NL$3)</f>
        <v>0</v>
      </c>
      <c r="NM148" s="15">
        <f>COUNTIF(Tableau1[[#This Row],[01/01/2020]:[31/12/2020]],NM$3)</f>
        <v>0</v>
      </c>
      <c r="NN148" s="15">
        <f>COUNTIF(Tableau1[[#This Row],[01/01/2020]:[31/12/2020]],NN$3)</f>
        <v>0</v>
      </c>
      <c r="NO148" s="23">
        <f>COUNTIF(Tableau1[[#This Row],[01/01/2020]:[31/12/2020]],NO$3)</f>
        <v>0</v>
      </c>
    </row>
    <row r="149" spans="1:379" x14ac:dyDescent="0.25">
      <c r="A149" s="22" t="s">
        <v>473</v>
      </c>
      <c r="B149" s="15"/>
      <c r="C149" s="15"/>
      <c r="D149" s="15"/>
      <c r="E149" s="15" t="e">
        <f>VLOOKUP(Tableau1[[#This Row],[centre]],Feuil3!$A$2:$C$46,2,FALSE)</f>
        <v>#N/A</v>
      </c>
      <c r="F149" s="15" t="e">
        <f>VLOOKUP(Tableau1[[#This Row],[centre]],Feuil3!$A$2:$C$46,3,FALSE)</f>
        <v>#N/A</v>
      </c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 t="s">
        <v>448</v>
      </c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  <c r="IO149" s="15"/>
      <c r="IP149" s="15"/>
      <c r="IQ149" s="15"/>
      <c r="IR149" s="15"/>
      <c r="IS149" s="15"/>
      <c r="IT149" s="15"/>
      <c r="IU149" s="15"/>
      <c r="IV149" s="15"/>
      <c r="IW149" s="15"/>
      <c r="IX149" s="15"/>
      <c r="IY149" s="15"/>
      <c r="IZ149" s="15"/>
      <c r="JA149" s="15"/>
      <c r="JB149" s="15"/>
      <c r="JC149" s="15"/>
      <c r="JD149" s="15"/>
      <c r="JE149" s="15"/>
      <c r="JF149" s="15"/>
      <c r="JG149" s="15"/>
      <c r="JH149" s="15"/>
      <c r="JI149" s="15"/>
      <c r="JJ149" s="15"/>
      <c r="JK149" s="15"/>
      <c r="JL149" s="15"/>
      <c r="JM149" s="15"/>
      <c r="JN149" s="15"/>
      <c r="JO149" s="15"/>
      <c r="JP149" s="15"/>
      <c r="JQ149" s="15"/>
      <c r="JR149" s="15"/>
      <c r="JS149" s="15"/>
      <c r="JT149" s="15"/>
      <c r="JU149" s="15"/>
      <c r="JV149" s="15"/>
      <c r="JW149" s="15"/>
      <c r="JX149" s="15"/>
      <c r="JY149" s="15"/>
      <c r="JZ149" s="15"/>
      <c r="KA149" s="15"/>
      <c r="KB149" s="15"/>
      <c r="KC149" s="15"/>
      <c r="KD149" s="15"/>
      <c r="KE149" s="15"/>
      <c r="KF149" s="15"/>
      <c r="KG149" s="15"/>
      <c r="KH149" s="15"/>
      <c r="KI149" s="15"/>
      <c r="KJ149" s="15"/>
      <c r="KK149" s="15"/>
      <c r="KL149" s="15"/>
      <c r="KM149" s="15"/>
      <c r="KN149" s="15"/>
      <c r="KO149" s="15"/>
      <c r="KP149" s="15"/>
      <c r="KQ149" s="15"/>
      <c r="KR149" s="15"/>
      <c r="KS149" s="15"/>
      <c r="KT149" s="15"/>
      <c r="KU149" s="15"/>
      <c r="KV149" s="15"/>
      <c r="KW149" s="15"/>
      <c r="KX149" s="15"/>
      <c r="KY149" s="15"/>
      <c r="KZ149" s="15"/>
      <c r="LA149" s="15"/>
      <c r="LB149" s="15"/>
      <c r="LC149" s="15"/>
      <c r="LD149" s="15"/>
      <c r="LE149" s="15"/>
      <c r="LF149" s="15"/>
      <c r="LG149" s="15"/>
      <c r="LH149" s="15"/>
      <c r="LI149" s="15"/>
      <c r="LJ149" s="15"/>
      <c r="LK149" s="15"/>
      <c r="LL149" s="15"/>
      <c r="LM149" s="15"/>
      <c r="LN149" s="15"/>
      <c r="LO149" s="15"/>
      <c r="LP149" s="15"/>
      <c r="LQ149" s="15"/>
      <c r="LR149" s="15"/>
      <c r="LS149" s="15"/>
      <c r="LT149" s="15"/>
      <c r="LU149" s="15"/>
      <c r="LV149" s="15"/>
      <c r="LW149" s="15"/>
      <c r="LX149" s="15"/>
      <c r="LY149" s="15"/>
      <c r="LZ149" s="15"/>
      <c r="MA149" s="15"/>
      <c r="MB149" s="15"/>
      <c r="MC149" s="15"/>
      <c r="MD149" s="15"/>
      <c r="ME149" s="15"/>
      <c r="MF149" s="15"/>
      <c r="MG149" s="15"/>
      <c r="MH149" s="15"/>
      <c r="MI149" s="15"/>
      <c r="MJ149" s="15"/>
      <c r="MK149" s="15"/>
      <c r="ML149" s="15"/>
      <c r="MM149" s="15"/>
      <c r="MN149" s="15"/>
      <c r="MO149" s="15"/>
      <c r="MP149" s="15"/>
      <c r="MQ149" s="15"/>
      <c r="MR149" s="15"/>
      <c r="MS149" s="15"/>
      <c r="MT149" s="15"/>
      <c r="MU149" s="15"/>
      <c r="MV149" s="15"/>
      <c r="MW149" s="15"/>
      <c r="MX149" s="15"/>
      <c r="MY149" s="15"/>
      <c r="MZ149" s="15"/>
      <c r="NA149" s="15"/>
      <c r="NB149" s="15"/>
      <c r="NC149" s="15"/>
      <c r="ND149" s="15"/>
      <c r="NE149" s="15"/>
      <c r="NF149" s="15"/>
      <c r="NG149" s="15"/>
      <c r="NH149" s="15"/>
      <c r="NI149" s="15">
        <f>COUNTIF(Tableau1[[#This Row],[01/01/2020]:[31/12/2020]],NI$3)</f>
        <v>0</v>
      </c>
      <c r="NJ149" s="15">
        <f>COUNTIF(Tableau1[[#This Row],[01/01/2020]:[31/12/2020]],NJ$3)</f>
        <v>0</v>
      </c>
      <c r="NK149" s="15">
        <f>COUNTIF(Tableau1[[#This Row],[01/01/2020]:[31/12/2020]],NK$3)</f>
        <v>0</v>
      </c>
      <c r="NL149" s="15">
        <f>COUNTIF(Tableau1[[#This Row],[01/01/2020]:[31/12/2020]],NL$3)</f>
        <v>1</v>
      </c>
      <c r="NM149" s="15">
        <f>COUNTIF(Tableau1[[#This Row],[01/01/2020]:[31/12/2020]],NM$3)</f>
        <v>0</v>
      </c>
      <c r="NN149" s="15">
        <f>COUNTIF(Tableau1[[#This Row],[01/01/2020]:[31/12/2020]],NN$3)</f>
        <v>0</v>
      </c>
      <c r="NO149" s="23">
        <f>COUNTIF(Tableau1[[#This Row],[01/01/2020]:[31/12/2020]],NO$3)</f>
        <v>0</v>
      </c>
    </row>
    <row r="150" spans="1:379" x14ac:dyDescent="0.25">
      <c r="A150" s="22" t="s">
        <v>474</v>
      </c>
      <c r="B150" s="15"/>
      <c r="C150" s="15"/>
      <c r="D150" s="15"/>
      <c r="E150" s="15" t="e">
        <f>VLOOKUP(Tableau1[[#This Row],[centre]],Feuil3!$A$2:$C$46,2,FALSE)</f>
        <v>#N/A</v>
      </c>
      <c r="F150" s="15" t="e">
        <f>VLOOKUP(Tableau1[[#This Row],[centre]],Feuil3!$A$2:$C$46,3,FALSE)</f>
        <v>#N/A</v>
      </c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 t="s">
        <v>448</v>
      </c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  <c r="HY150" s="15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  <c r="IO150" s="15"/>
      <c r="IP150" s="15"/>
      <c r="IQ150" s="15"/>
      <c r="IR150" s="15"/>
      <c r="IS150" s="15"/>
      <c r="IT150" s="15"/>
      <c r="IU150" s="15"/>
      <c r="IV150" s="15"/>
      <c r="IW150" s="15"/>
      <c r="IX150" s="15"/>
      <c r="IY150" s="15"/>
      <c r="IZ150" s="15"/>
      <c r="JA150" s="15"/>
      <c r="JB150" s="15"/>
      <c r="JC150" s="15"/>
      <c r="JD150" s="15"/>
      <c r="JE150" s="15"/>
      <c r="JF150" s="15"/>
      <c r="JG150" s="15"/>
      <c r="JH150" s="15"/>
      <c r="JI150" s="15"/>
      <c r="JJ150" s="15"/>
      <c r="JK150" s="15"/>
      <c r="JL150" s="15"/>
      <c r="JM150" s="15"/>
      <c r="JN150" s="15"/>
      <c r="JO150" s="15"/>
      <c r="JP150" s="15"/>
      <c r="JQ150" s="15"/>
      <c r="JR150" s="15"/>
      <c r="JS150" s="15"/>
      <c r="JT150" s="15"/>
      <c r="JU150" s="15"/>
      <c r="JV150" s="15"/>
      <c r="JW150" s="15"/>
      <c r="JX150" s="15"/>
      <c r="JY150" s="15"/>
      <c r="JZ150" s="15"/>
      <c r="KA150" s="15"/>
      <c r="KB150" s="15"/>
      <c r="KC150" s="15"/>
      <c r="KD150" s="15"/>
      <c r="KE150" s="15"/>
      <c r="KF150" s="15"/>
      <c r="KG150" s="15"/>
      <c r="KH150" s="15"/>
      <c r="KI150" s="15"/>
      <c r="KJ150" s="15"/>
      <c r="KK150" s="15"/>
      <c r="KL150" s="15"/>
      <c r="KM150" s="15"/>
      <c r="KN150" s="15"/>
      <c r="KO150" s="15"/>
      <c r="KP150" s="15"/>
      <c r="KQ150" s="15"/>
      <c r="KR150" s="15"/>
      <c r="KS150" s="15"/>
      <c r="KT150" s="15"/>
      <c r="KU150" s="15"/>
      <c r="KV150" s="15"/>
      <c r="KW150" s="15"/>
      <c r="KX150" s="15"/>
      <c r="KY150" s="15"/>
      <c r="KZ150" s="15"/>
      <c r="LA150" s="15"/>
      <c r="LB150" s="15"/>
      <c r="LC150" s="15"/>
      <c r="LD150" s="15"/>
      <c r="LE150" s="15"/>
      <c r="LF150" s="15"/>
      <c r="LG150" s="15"/>
      <c r="LH150" s="15"/>
      <c r="LI150" s="15"/>
      <c r="LJ150" s="15"/>
      <c r="LK150" s="15"/>
      <c r="LL150" s="15"/>
      <c r="LM150" s="15"/>
      <c r="LN150" s="15"/>
      <c r="LO150" s="15"/>
      <c r="LP150" s="15"/>
      <c r="LQ150" s="15"/>
      <c r="LR150" s="15"/>
      <c r="LS150" s="15"/>
      <c r="LT150" s="15"/>
      <c r="LU150" s="15"/>
      <c r="LV150" s="15"/>
      <c r="LW150" s="15"/>
      <c r="LX150" s="15"/>
      <c r="LY150" s="15"/>
      <c r="LZ150" s="15"/>
      <c r="MA150" s="15"/>
      <c r="MB150" s="15"/>
      <c r="MC150" s="15"/>
      <c r="MD150" s="15"/>
      <c r="ME150" s="15"/>
      <c r="MF150" s="15"/>
      <c r="MG150" s="15"/>
      <c r="MH150" s="15"/>
      <c r="MI150" s="15"/>
      <c r="MJ150" s="15"/>
      <c r="MK150" s="15"/>
      <c r="ML150" s="15"/>
      <c r="MM150" s="15"/>
      <c r="MN150" s="15"/>
      <c r="MO150" s="15"/>
      <c r="MP150" s="15"/>
      <c r="MQ150" s="15"/>
      <c r="MR150" s="15"/>
      <c r="MS150" s="15"/>
      <c r="MT150" s="15"/>
      <c r="MU150" s="15"/>
      <c r="MV150" s="15"/>
      <c r="MW150" s="15"/>
      <c r="MX150" s="15"/>
      <c r="MY150" s="15"/>
      <c r="MZ150" s="15"/>
      <c r="NA150" s="15"/>
      <c r="NB150" s="15"/>
      <c r="NC150" s="15"/>
      <c r="ND150" s="15"/>
      <c r="NE150" s="15"/>
      <c r="NF150" s="15"/>
      <c r="NG150" s="15"/>
      <c r="NH150" s="15"/>
      <c r="NI150" s="15">
        <f>COUNTIF(Tableau1[[#This Row],[01/01/2020]:[31/12/2020]],NI$3)</f>
        <v>0</v>
      </c>
      <c r="NJ150" s="15">
        <f>COUNTIF(Tableau1[[#This Row],[01/01/2020]:[31/12/2020]],NJ$3)</f>
        <v>0</v>
      </c>
      <c r="NK150" s="15">
        <f>COUNTIF(Tableau1[[#This Row],[01/01/2020]:[31/12/2020]],NK$3)</f>
        <v>0</v>
      </c>
      <c r="NL150" s="15">
        <f>COUNTIF(Tableau1[[#This Row],[01/01/2020]:[31/12/2020]],NL$3)</f>
        <v>1</v>
      </c>
      <c r="NM150" s="15">
        <f>COUNTIF(Tableau1[[#This Row],[01/01/2020]:[31/12/2020]],NM$3)</f>
        <v>0</v>
      </c>
      <c r="NN150" s="15">
        <f>COUNTIF(Tableau1[[#This Row],[01/01/2020]:[31/12/2020]],NN$3)</f>
        <v>0</v>
      </c>
      <c r="NO150" s="23">
        <f>COUNTIF(Tableau1[[#This Row],[01/01/2020]:[31/12/2020]],NO$3)</f>
        <v>0</v>
      </c>
    </row>
    <row r="151" spans="1:379" x14ac:dyDescent="0.25">
      <c r="A151" s="22" t="s">
        <v>475</v>
      </c>
      <c r="B151" s="15"/>
      <c r="C151" s="15"/>
      <c r="D151" s="15"/>
      <c r="E151" s="15" t="e">
        <f>VLOOKUP(Tableau1[[#This Row],[centre]],Feuil3!$A$2:$C$46,2,FALSE)</f>
        <v>#N/A</v>
      </c>
      <c r="F151" s="15" t="e">
        <f>VLOOKUP(Tableau1[[#This Row],[centre]],Feuil3!$A$2:$C$46,3,FALSE)</f>
        <v>#N/A</v>
      </c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  <c r="HY151" s="15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  <c r="IO151" s="15"/>
      <c r="IP151" s="15"/>
      <c r="IQ151" s="15"/>
      <c r="IR151" s="15"/>
      <c r="IS151" s="15"/>
      <c r="IT151" s="15"/>
      <c r="IU151" s="15"/>
      <c r="IV151" s="15"/>
      <c r="IW151" s="15"/>
      <c r="IX151" s="15"/>
      <c r="IY151" s="15"/>
      <c r="IZ151" s="15"/>
      <c r="JA151" s="15"/>
      <c r="JB151" s="15"/>
      <c r="JC151" s="15"/>
      <c r="JD151" s="15"/>
      <c r="JE151" s="15"/>
      <c r="JF151" s="15"/>
      <c r="JG151" s="15"/>
      <c r="JH151" s="15"/>
      <c r="JI151" s="15"/>
      <c r="JJ151" s="15"/>
      <c r="JK151" s="15"/>
      <c r="JL151" s="15"/>
      <c r="JM151" s="15"/>
      <c r="JN151" s="15"/>
      <c r="JO151" s="15"/>
      <c r="JP151" s="15"/>
      <c r="JQ151" s="15"/>
      <c r="JR151" s="15"/>
      <c r="JS151" s="15"/>
      <c r="JT151" s="15"/>
      <c r="JU151" s="15"/>
      <c r="JV151" s="15"/>
      <c r="JW151" s="15"/>
      <c r="JX151" s="15"/>
      <c r="JY151" s="15"/>
      <c r="JZ151" s="15"/>
      <c r="KA151" s="15"/>
      <c r="KB151" s="15"/>
      <c r="KC151" s="15"/>
      <c r="KD151" s="15"/>
      <c r="KE151" s="15"/>
      <c r="KF151" s="15"/>
      <c r="KG151" s="15"/>
      <c r="KH151" s="15"/>
      <c r="KI151" s="15"/>
      <c r="KJ151" s="15"/>
      <c r="KK151" s="15"/>
      <c r="KL151" s="15"/>
      <c r="KM151" s="15"/>
      <c r="KN151" s="15"/>
      <c r="KO151" s="15"/>
      <c r="KP151" s="15"/>
      <c r="KQ151" s="15"/>
      <c r="KR151" s="15"/>
      <c r="KS151" s="15"/>
      <c r="KT151" s="15"/>
      <c r="KU151" s="15"/>
      <c r="KV151" s="15"/>
      <c r="KW151" s="15"/>
      <c r="KX151" s="15"/>
      <c r="KY151" s="15"/>
      <c r="KZ151" s="15"/>
      <c r="LA151" s="15"/>
      <c r="LB151" s="15"/>
      <c r="LC151" s="15"/>
      <c r="LD151" s="15"/>
      <c r="LE151" s="15"/>
      <c r="LF151" s="15"/>
      <c r="LG151" s="15"/>
      <c r="LH151" s="15"/>
      <c r="LI151" s="15"/>
      <c r="LJ151" s="15"/>
      <c r="LK151" s="15"/>
      <c r="LL151" s="15"/>
      <c r="LM151" s="15"/>
      <c r="LN151" s="15"/>
      <c r="LO151" s="15"/>
      <c r="LP151" s="15"/>
      <c r="LQ151" s="15"/>
      <c r="LR151" s="15"/>
      <c r="LS151" s="15"/>
      <c r="LT151" s="15"/>
      <c r="LU151" s="15"/>
      <c r="LV151" s="15"/>
      <c r="LW151" s="15"/>
      <c r="LX151" s="15"/>
      <c r="LY151" s="15"/>
      <c r="LZ151" s="15"/>
      <c r="MA151" s="15"/>
      <c r="MB151" s="15"/>
      <c r="MC151" s="15"/>
      <c r="MD151" s="15"/>
      <c r="ME151" s="15"/>
      <c r="MF151" s="15"/>
      <c r="MG151" s="15"/>
      <c r="MH151" s="15"/>
      <c r="MI151" s="15"/>
      <c r="MJ151" s="15"/>
      <c r="MK151" s="15"/>
      <c r="ML151" s="15"/>
      <c r="MM151" s="15"/>
      <c r="MN151" s="15"/>
      <c r="MO151" s="15"/>
      <c r="MP151" s="15"/>
      <c r="MQ151" s="15"/>
      <c r="MR151" s="15"/>
      <c r="MS151" s="15"/>
      <c r="MT151" s="15"/>
      <c r="MU151" s="15"/>
      <c r="MV151" s="15"/>
      <c r="MW151" s="15"/>
      <c r="MX151" s="15"/>
      <c r="MY151" s="15"/>
      <c r="MZ151" s="15"/>
      <c r="NA151" s="15"/>
      <c r="NB151" s="15"/>
      <c r="NC151" s="15"/>
      <c r="ND151" s="15"/>
      <c r="NE151" s="15"/>
      <c r="NF151" s="15"/>
      <c r="NG151" s="15"/>
      <c r="NH151" s="15"/>
      <c r="NI151" s="15">
        <f>COUNTIF(Tableau1[[#This Row],[01/01/2020]:[31/12/2020]],NI$3)</f>
        <v>0</v>
      </c>
      <c r="NJ151" s="15">
        <f>COUNTIF(Tableau1[[#This Row],[01/01/2020]:[31/12/2020]],NJ$3)</f>
        <v>0</v>
      </c>
      <c r="NK151" s="15">
        <f>COUNTIF(Tableau1[[#This Row],[01/01/2020]:[31/12/2020]],NK$3)</f>
        <v>0</v>
      </c>
      <c r="NL151" s="15">
        <f>COUNTIF(Tableau1[[#This Row],[01/01/2020]:[31/12/2020]],NL$3)</f>
        <v>0</v>
      </c>
      <c r="NM151" s="15">
        <f>COUNTIF(Tableau1[[#This Row],[01/01/2020]:[31/12/2020]],NM$3)</f>
        <v>0</v>
      </c>
      <c r="NN151" s="15">
        <f>COUNTIF(Tableau1[[#This Row],[01/01/2020]:[31/12/2020]],NN$3)</f>
        <v>0</v>
      </c>
      <c r="NO151" s="23">
        <f>COUNTIF(Tableau1[[#This Row],[01/01/2020]:[31/12/2020]],NO$3)</f>
        <v>0</v>
      </c>
    </row>
    <row r="152" spans="1:379" x14ac:dyDescent="0.25">
      <c r="A152" s="22" t="s">
        <v>476</v>
      </c>
      <c r="B152" s="15"/>
      <c r="C152" s="15"/>
      <c r="D152" s="15"/>
      <c r="E152" s="15" t="e">
        <f>VLOOKUP(Tableau1[[#This Row],[centre]],Feuil3!$A$2:$C$46,2,FALSE)</f>
        <v>#N/A</v>
      </c>
      <c r="F152" s="15" t="e">
        <f>VLOOKUP(Tableau1[[#This Row],[centre]],Feuil3!$A$2:$C$46,3,FALSE)</f>
        <v>#N/A</v>
      </c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  <c r="HY152" s="15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  <c r="IO152" s="15"/>
      <c r="IP152" s="15"/>
      <c r="IQ152" s="15"/>
      <c r="IR152" s="15"/>
      <c r="IS152" s="15"/>
      <c r="IT152" s="15"/>
      <c r="IU152" s="15"/>
      <c r="IV152" s="15"/>
      <c r="IW152" s="15"/>
      <c r="IX152" s="15"/>
      <c r="IY152" s="15"/>
      <c r="IZ152" s="15"/>
      <c r="JA152" s="15"/>
      <c r="JB152" s="15"/>
      <c r="JC152" s="15"/>
      <c r="JD152" s="15"/>
      <c r="JE152" s="15"/>
      <c r="JF152" s="15"/>
      <c r="JG152" s="15"/>
      <c r="JH152" s="15"/>
      <c r="JI152" s="15"/>
      <c r="JJ152" s="15"/>
      <c r="JK152" s="15"/>
      <c r="JL152" s="15"/>
      <c r="JM152" s="15"/>
      <c r="JN152" s="15"/>
      <c r="JO152" s="15"/>
      <c r="JP152" s="15"/>
      <c r="JQ152" s="15"/>
      <c r="JR152" s="15"/>
      <c r="JS152" s="15"/>
      <c r="JT152" s="15"/>
      <c r="JU152" s="15"/>
      <c r="JV152" s="15"/>
      <c r="JW152" s="15"/>
      <c r="JX152" s="15"/>
      <c r="JY152" s="15"/>
      <c r="JZ152" s="15"/>
      <c r="KA152" s="15"/>
      <c r="KB152" s="15"/>
      <c r="KC152" s="15"/>
      <c r="KD152" s="15"/>
      <c r="KE152" s="15"/>
      <c r="KF152" s="15"/>
      <c r="KG152" s="15"/>
      <c r="KH152" s="15"/>
      <c r="KI152" s="15"/>
      <c r="KJ152" s="15"/>
      <c r="KK152" s="15"/>
      <c r="KL152" s="15"/>
      <c r="KM152" s="15"/>
      <c r="KN152" s="15"/>
      <c r="KO152" s="15"/>
      <c r="KP152" s="15"/>
      <c r="KQ152" s="15"/>
      <c r="KR152" s="15"/>
      <c r="KS152" s="15"/>
      <c r="KT152" s="15"/>
      <c r="KU152" s="15"/>
      <c r="KV152" s="15"/>
      <c r="KW152" s="15"/>
      <c r="KX152" s="15"/>
      <c r="KY152" s="15"/>
      <c r="KZ152" s="15"/>
      <c r="LA152" s="15"/>
      <c r="LB152" s="15"/>
      <c r="LC152" s="15"/>
      <c r="LD152" s="15"/>
      <c r="LE152" s="15"/>
      <c r="LF152" s="15"/>
      <c r="LG152" s="15"/>
      <c r="LH152" s="15"/>
      <c r="LI152" s="15"/>
      <c r="LJ152" s="15"/>
      <c r="LK152" s="15"/>
      <c r="LL152" s="15"/>
      <c r="LM152" s="15"/>
      <c r="LN152" s="15"/>
      <c r="LO152" s="15"/>
      <c r="LP152" s="15"/>
      <c r="LQ152" s="15"/>
      <c r="LR152" s="15"/>
      <c r="LS152" s="15"/>
      <c r="LT152" s="15"/>
      <c r="LU152" s="15"/>
      <c r="LV152" s="15"/>
      <c r="LW152" s="15"/>
      <c r="LX152" s="15"/>
      <c r="LY152" s="15"/>
      <c r="LZ152" s="15"/>
      <c r="MA152" s="15"/>
      <c r="MB152" s="15"/>
      <c r="MC152" s="15"/>
      <c r="MD152" s="15"/>
      <c r="ME152" s="15"/>
      <c r="MF152" s="15"/>
      <c r="MG152" s="15"/>
      <c r="MH152" s="15"/>
      <c r="MI152" s="15"/>
      <c r="MJ152" s="15"/>
      <c r="MK152" s="15"/>
      <c r="ML152" s="15"/>
      <c r="MM152" s="15"/>
      <c r="MN152" s="15"/>
      <c r="MO152" s="15"/>
      <c r="MP152" s="15"/>
      <c r="MQ152" s="15"/>
      <c r="MR152" s="15"/>
      <c r="MS152" s="15"/>
      <c r="MT152" s="15"/>
      <c r="MU152" s="15"/>
      <c r="MV152" s="15"/>
      <c r="MW152" s="15"/>
      <c r="MX152" s="15"/>
      <c r="MY152" s="15"/>
      <c r="MZ152" s="15"/>
      <c r="NA152" s="15"/>
      <c r="NB152" s="15"/>
      <c r="NC152" s="15"/>
      <c r="ND152" s="15"/>
      <c r="NE152" s="15"/>
      <c r="NF152" s="15"/>
      <c r="NG152" s="15"/>
      <c r="NH152" s="15"/>
      <c r="NI152" s="15">
        <f>COUNTIF(Tableau1[[#This Row],[01/01/2020]:[31/12/2020]],NI$3)</f>
        <v>0</v>
      </c>
      <c r="NJ152" s="15">
        <f>COUNTIF(Tableau1[[#This Row],[01/01/2020]:[31/12/2020]],NJ$3)</f>
        <v>0</v>
      </c>
      <c r="NK152" s="15">
        <f>COUNTIF(Tableau1[[#This Row],[01/01/2020]:[31/12/2020]],NK$3)</f>
        <v>0</v>
      </c>
      <c r="NL152" s="15">
        <f>COUNTIF(Tableau1[[#This Row],[01/01/2020]:[31/12/2020]],NL$3)</f>
        <v>0</v>
      </c>
      <c r="NM152" s="15">
        <f>COUNTIF(Tableau1[[#This Row],[01/01/2020]:[31/12/2020]],NM$3)</f>
        <v>0</v>
      </c>
      <c r="NN152" s="15">
        <f>COUNTIF(Tableau1[[#This Row],[01/01/2020]:[31/12/2020]],NN$3)</f>
        <v>0</v>
      </c>
      <c r="NO152" s="23">
        <f>COUNTIF(Tableau1[[#This Row],[01/01/2020]:[31/12/2020]],NO$3)</f>
        <v>0</v>
      </c>
    </row>
    <row r="153" spans="1:379" x14ac:dyDescent="0.25">
      <c r="A153" s="22" t="s">
        <v>473</v>
      </c>
      <c r="B153" s="15"/>
      <c r="C153" s="15"/>
      <c r="D153" s="15"/>
      <c r="E153" s="15" t="e">
        <f>VLOOKUP(Tableau1[[#This Row],[centre]],Feuil3!$A$2:$C$46,2,FALSE)</f>
        <v>#N/A</v>
      </c>
      <c r="F153" s="15" t="e">
        <f>VLOOKUP(Tableau1[[#This Row],[centre]],Feuil3!$A$2:$C$46,3,FALSE)</f>
        <v>#N/A</v>
      </c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  <c r="HY153" s="15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  <c r="IO153" s="15"/>
      <c r="IP153" s="15"/>
      <c r="IQ153" s="15"/>
      <c r="IR153" s="15"/>
      <c r="IS153" s="15"/>
      <c r="IT153" s="15"/>
      <c r="IU153" s="15"/>
      <c r="IV153" s="15"/>
      <c r="IW153" s="15"/>
      <c r="IX153" s="15"/>
      <c r="IY153" s="15"/>
      <c r="IZ153" s="15"/>
      <c r="JA153" s="15"/>
      <c r="JB153" s="15"/>
      <c r="JC153" s="15"/>
      <c r="JD153" s="15"/>
      <c r="JE153" s="15"/>
      <c r="JF153" s="15"/>
      <c r="JG153" s="15"/>
      <c r="JH153" s="15"/>
      <c r="JI153" s="15"/>
      <c r="JJ153" s="15"/>
      <c r="JK153" s="15"/>
      <c r="JL153" s="15"/>
      <c r="JM153" s="15"/>
      <c r="JN153" s="15"/>
      <c r="JO153" s="15"/>
      <c r="JP153" s="15"/>
      <c r="JQ153" s="15"/>
      <c r="JR153" s="15"/>
      <c r="JS153" s="15"/>
      <c r="JT153" s="15"/>
      <c r="JU153" s="15"/>
      <c r="JV153" s="15"/>
      <c r="JW153" s="15"/>
      <c r="JX153" s="15"/>
      <c r="JY153" s="15"/>
      <c r="JZ153" s="15"/>
      <c r="KA153" s="15"/>
      <c r="KB153" s="15"/>
      <c r="KC153" s="15"/>
      <c r="KD153" s="15"/>
      <c r="KE153" s="15"/>
      <c r="KF153" s="15"/>
      <c r="KG153" s="15"/>
      <c r="KH153" s="15"/>
      <c r="KI153" s="15"/>
      <c r="KJ153" s="15"/>
      <c r="KK153" s="15"/>
      <c r="KL153" s="15"/>
      <c r="KM153" s="15"/>
      <c r="KN153" s="15"/>
      <c r="KO153" s="15"/>
      <c r="KP153" s="15"/>
      <c r="KQ153" s="15"/>
      <c r="KR153" s="15"/>
      <c r="KS153" s="15"/>
      <c r="KT153" s="15"/>
      <c r="KU153" s="15"/>
      <c r="KV153" s="15"/>
      <c r="KW153" s="15"/>
      <c r="KX153" s="15"/>
      <c r="KY153" s="15"/>
      <c r="KZ153" s="15"/>
      <c r="LA153" s="15"/>
      <c r="LB153" s="15"/>
      <c r="LC153" s="15"/>
      <c r="LD153" s="15"/>
      <c r="LE153" s="15"/>
      <c r="LF153" s="15"/>
      <c r="LG153" s="15"/>
      <c r="LH153" s="15"/>
      <c r="LI153" s="15"/>
      <c r="LJ153" s="15"/>
      <c r="LK153" s="15"/>
      <c r="LL153" s="15"/>
      <c r="LM153" s="15"/>
      <c r="LN153" s="15"/>
      <c r="LO153" s="15"/>
      <c r="LP153" s="15"/>
      <c r="LQ153" s="15"/>
      <c r="LR153" s="15"/>
      <c r="LS153" s="15"/>
      <c r="LT153" s="15"/>
      <c r="LU153" s="15"/>
      <c r="LV153" s="15"/>
      <c r="LW153" s="15"/>
      <c r="LX153" s="15"/>
      <c r="LY153" s="15"/>
      <c r="LZ153" s="15"/>
      <c r="MA153" s="15"/>
      <c r="MB153" s="15"/>
      <c r="MC153" s="15"/>
      <c r="MD153" s="15"/>
      <c r="ME153" s="15"/>
      <c r="MF153" s="15"/>
      <c r="MG153" s="15"/>
      <c r="MH153" s="15"/>
      <c r="MI153" s="15"/>
      <c r="MJ153" s="15"/>
      <c r="MK153" s="15"/>
      <c r="ML153" s="15"/>
      <c r="MM153" s="15"/>
      <c r="MN153" s="15"/>
      <c r="MO153" s="15"/>
      <c r="MP153" s="15"/>
      <c r="MQ153" s="15"/>
      <c r="MR153" s="15"/>
      <c r="MS153" s="15"/>
      <c r="MT153" s="15"/>
      <c r="MU153" s="15"/>
      <c r="MV153" s="15"/>
      <c r="MW153" s="15"/>
      <c r="MX153" s="15"/>
      <c r="MY153" s="15"/>
      <c r="MZ153" s="15"/>
      <c r="NA153" s="15"/>
      <c r="NB153" s="15"/>
      <c r="NC153" s="15"/>
      <c r="ND153" s="15"/>
      <c r="NE153" s="15"/>
      <c r="NF153" s="15"/>
      <c r="NG153" s="15"/>
      <c r="NH153" s="15"/>
      <c r="NI153" s="15">
        <f>COUNTIF(Tableau1[[#This Row],[01/01/2020]:[31/12/2020]],NI$3)</f>
        <v>0</v>
      </c>
      <c r="NJ153" s="15">
        <f>COUNTIF(Tableau1[[#This Row],[01/01/2020]:[31/12/2020]],NJ$3)</f>
        <v>0</v>
      </c>
      <c r="NK153" s="15">
        <f>COUNTIF(Tableau1[[#This Row],[01/01/2020]:[31/12/2020]],NK$3)</f>
        <v>0</v>
      </c>
      <c r="NL153" s="15">
        <f>COUNTIF(Tableau1[[#This Row],[01/01/2020]:[31/12/2020]],NL$3)</f>
        <v>0</v>
      </c>
      <c r="NM153" s="15">
        <f>COUNTIF(Tableau1[[#This Row],[01/01/2020]:[31/12/2020]],NM$3)</f>
        <v>0</v>
      </c>
      <c r="NN153" s="15">
        <f>COUNTIF(Tableau1[[#This Row],[01/01/2020]:[31/12/2020]],NN$3)</f>
        <v>0</v>
      </c>
      <c r="NO153" s="23">
        <f>COUNTIF(Tableau1[[#This Row],[01/01/2020]:[31/12/2020]],NO$3)</f>
        <v>0</v>
      </c>
    </row>
    <row r="154" spans="1:379" x14ac:dyDescent="0.25">
      <c r="A154" s="22" t="s">
        <v>474</v>
      </c>
      <c r="B154" s="15"/>
      <c r="C154" s="15"/>
      <c r="D154" s="15"/>
      <c r="E154" s="15" t="e">
        <f>VLOOKUP(Tableau1[[#This Row],[centre]],Feuil3!$A$2:$C$46,2,FALSE)</f>
        <v>#N/A</v>
      </c>
      <c r="F154" s="15" t="e">
        <f>VLOOKUP(Tableau1[[#This Row],[centre]],Feuil3!$A$2:$C$46,3,FALSE)</f>
        <v>#N/A</v>
      </c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  <c r="HY154" s="15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5"/>
      <c r="IO154" s="15"/>
      <c r="IP154" s="15"/>
      <c r="IQ154" s="15"/>
      <c r="IR154" s="15"/>
      <c r="IS154" s="15"/>
      <c r="IT154" s="15"/>
      <c r="IU154" s="15"/>
      <c r="IV154" s="15"/>
      <c r="IW154" s="15"/>
      <c r="IX154" s="15"/>
      <c r="IY154" s="15"/>
      <c r="IZ154" s="15"/>
      <c r="JA154" s="15"/>
      <c r="JB154" s="15"/>
      <c r="JC154" s="15"/>
      <c r="JD154" s="15"/>
      <c r="JE154" s="15"/>
      <c r="JF154" s="15"/>
      <c r="JG154" s="15"/>
      <c r="JH154" s="15"/>
      <c r="JI154" s="15"/>
      <c r="JJ154" s="15"/>
      <c r="JK154" s="15"/>
      <c r="JL154" s="15"/>
      <c r="JM154" s="15"/>
      <c r="JN154" s="15"/>
      <c r="JO154" s="15"/>
      <c r="JP154" s="15"/>
      <c r="JQ154" s="15"/>
      <c r="JR154" s="15"/>
      <c r="JS154" s="15"/>
      <c r="JT154" s="15"/>
      <c r="JU154" s="15"/>
      <c r="JV154" s="15"/>
      <c r="JW154" s="15"/>
      <c r="JX154" s="15"/>
      <c r="JY154" s="15"/>
      <c r="JZ154" s="15"/>
      <c r="KA154" s="15"/>
      <c r="KB154" s="15"/>
      <c r="KC154" s="15"/>
      <c r="KD154" s="15"/>
      <c r="KE154" s="15"/>
      <c r="KF154" s="15"/>
      <c r="KG154" s="15"/>
      <c r="KH154" s="15"/>
      <c r="KI154" s="15"/>
      <c r="KJ154" s="15"/>
      <c r="KK154" s="15"/>
      <c r="KL154" s="15"/>
      <c r="KM154" s="15"/>
      <c r="KN154" s="15"/>
      <c r="KO154" s="15"/>
      <c r="KP154" s="15"/>
      <c r="KQ154" s="15"/>
      <c r="KR154" s="15"/>
      <c r="KS154" s="15"/>
      <c r="KT154" s="15"/>
      <c r="KU154" s="15"/>
      <c r="KV154" s="15"/>
      <c r="KW154" s="15"/>
      <c r="KX154" s="15"/>
      <c r="KY154" s="15"/>
      <c r="KZ154" s="15"/>
      <c r="LA154" s="15"/>
      <c r="LB154" s="15"/>
      <c r="LC154" s="15"/>
      <c r="LD154" s="15"/>
      <c r="LE154" s="15"/>
      <c r="LF154" s="15"/>
      <c r="LG154" s="15"/>
      <c r="LH154" s="15"/>
      <c r="LI154" s="15"/>
      <c r="LJ154" s="15"/>
      <c r="LK154" s="15"/>
      <c r="LL154" s="15"/>
      <c r="LM154" s="15"/>
      <c r="LN154" s="15"/>
      <c r="LO154" s="15"/>
      <c r="LP154" s="15"/>
      <c r="LQ154" s="15"/>
      <c r="LR154" s="15"/>
      <c r="LS154" s="15"/>
      <c r="LT154" s="15"/>
      <c r="LU154" s="15"/>
      <c r="LV154" s="15"/>
      <c r="LW154" s="15"/>
      <c r="LX154" s="15"/>
      <c r="LY154" s="15"/>
      <c r="LZ154" s="15"/>
      <c r="MA154" s="15"/>
      <c r="MB154" s="15"/>
      <c r="MC154" s="15"/>
      <c r="MD154" s="15"/>
      <c r="ME154" s="15"/>
      <c r="MF154" s="15"/>
      <c r="MG154" s="15"/>
      <c r="MH154" s="15"/>
      <c r="MI154" s="15"/>
      <c r="MJ154" s="15"/>
      <c r="MK154" s="15"/>
      <c r="ML154" s="15"/>
      <c r="MM154" s="15"/>
      <c r="MN154" s="15"/>
      <c r="MO154" s="15"/>
      <c r="MP154" s="15"/>
      <c r="MQ154" s="15"/>
      <c r="MR154" s="15"/>
      <c r="MS154" s="15"/>
      <c r="MT154" s="15"/>
      <c r="MU154" s="15"/>
      <c r="MV154" s="15"/>
      <c r="MW154" s="15"/>
      <c r="MX154" s="15"/>
      <c r="MY154" s="15"/>
      <c r="MZ154" s="15"/>
      <c r="NA154" s="15"/>
      <c r="NB154" s="15"/>
      <c r="NC154" s="15"/>
      <c r="ND154" s="15"/>
      <c r="NE154" s="15"/>
      <c r="NF154" s="15"/>
      <c r="NG154" s="15"/>
      <c r="NH154" s="15"/>
      <c r="NI154" s="15">
        <f>COUNTIF(Tableau1[[#This Row],[01/01/2020]:[31/12/2020]],NI$3)</f>
        <v>0</v>
      </c>
      <c r="NJ154" s="15">
        <f>COUNTIF(Tableau1[[#This Row],[01/01/2020]:[31/12/2020]],NJ$3)</f>
        <v>0</v>
      </c>
      <c r="NK154" s="15">
        <f>COUNTIF(Tableau1[[#This Row],[01/01/2020]:[31/12/2020]],NK$3)</f>
        <v>0</v>
      </c>
      <c r="NL154" s="15">
        <f>COUNTIF(Tableau1[[#This Row],[01/01/2020]:[31/12/2020]],NL$3)</f>
        <v>0</v>
      </c>
      <c r="NM154" s="15">
        <f>COUNTIF(Tableau1[[#This Row],[01/01/2020]:[31/12/2020]],NM$3)</f>
        <v>0</v>
      </c>
      <c r="NN154" s="15">
        <f>COUNTIF(Tableau1[[#This Row],[01/01/2020]:[31/12/2020]],NN$3)</f>
        <v>0</v>
      </c>
      <c r="NO154" s="23">
        <f>COUNTIF(Tableau1[[#This Row],[01/01/2020]:[31/12/2020]],NO$3)</f>
        <v>0</v>
      </c>
    </row>
    <row r="155" spans="1:379" x14ac:dyDescent="0.25">
      <c r="A155" s="22" t="s">
        <v>475</v>
      </c>
      <c r="B155" s="15"/>
      <c r="C155" s="15"/>
      <c r="D155" s="15"/>
      <c r="E155" s="15" t="e">
        <f>VLOOKUP(Tableau1[[#This Row],[centre]],Feuil3!$A$2:$C$46,2,FALSE)</f>
        <v>#N/A</v>
      </c>
      <c r="F155" s="15" t="e">
        <f>VLOOKUP(Tableau1[[#This Row],[centre]],Feuil3!$A$2:$C$46,3,FALSE)</f>
        <v>#N/A</v>
      </c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 t="s">
        <v>448</v>
      </c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  <c r="HY155" s="15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5"/>
      <c r="IO155" s="15"/>
      <c r="IP155" s="15"/>
      <c r="IQ155" s="15"/>
      <c r="IR155" s="15"/>
      <c r="IS155" s="15"/>
      <c r="IT155" s="15"/>
      <c r="IU155" s="15"/>
      <c r="IV155" s="15"/>
      <c r="IW155" s="15"/>
      <c r="IX155" s="15"/>
      <c r="IY155" s="15"/>
      <c r="IZ155" s="15"/>
      <c r="JA155" s="15"/>
      <c r="JB155" s="15"/>
      <c r="JC155" s="15"/>
      <c r="JD155" s="15"/>
      <c r="JE155" s="15"/>
      <c r="JF155" s="15"/>
      <c r="JG155" s="15"/>
      <c r="JH155" s="15"/>
      <c r="JI155" s="15"/>
      <c r="JJ155" s="15"/>
      <c r="JK155" s="15"/>
      <c r="JL155" s="15"/>
      <c r="JM155" s="15"/>
      <c r="JN155" s="15"/>
      <c r="JO155" s="15"/>
      <c r="JP155" s="15"/>
      <c r="JQ155" s="15"/>
      <c r="JR155" s="15"/>
      <c r="JS155" s="15"/>
      <c r="JT155" s="15"/>
      <c r="JU155" s="15"/>
      <c r="JV155" s="15"/>
      <c r="JW155" s="15"/>
      <c r="JX155" s="15"/>
      <c r="JY155" s="15"/>
      <c r="JZ155" s="15"/>
      <c r="KA155" s="15"/>
      <c r="KB155" s="15"/>
      <c r="KC155" s="15"/>
      <c r="KD155" s="15"/>
      <c r="KE155" s="15"/>
      <c r="KF155" s="15"/>
      <c r="KG155" s="15"/>
      <c r="KH155" s="15"/>
      <c r="KI155" s="15"/>
      <c r="KJ155" s="15"/>
      <c r="KK155" s="15"/>
      <c r="KL155" s="15"/>
      <c r="KM155" s="15"/>
      <c r="KN155" s="15"/>
      <c r="KO155" s="15"/>
      <c r="KP155" s="15"/>
      <c r="KQ155" s="15"/>
      <c r="KR155" s="15"/>
      <c r="KS155" s="15"/>
      <c r="KT155" s="15"/>
      <c r="KU155" s="15"/>
      <c r="KV155" s="15"/>
      <c r="KW155" s="15"/>
      <c r="KX155" s="15"/>
      <c r="KY155" s="15"/>
      <c r="KZ155" s="15"/>
      <c r="LA155" s="15"/>
      <c r="LB155" s="15"/>
      <c r="LC155" s="15"/>
      <c r="LD155" s="15"/>
      <c r="LE155" s="15"/>
      <c r="LF155" s="15"/>
      <c r="LG155" s="15"/>
      <c r="LH155" s="15"/>
      <c r="LI155" s="15"/>
      <c r="LJ155" s="15"/>
      <c r="LK155" s="15"/>
      <c r="LL155" s="15"/>
      <c r="LM155" s="15"/>
      <c r="LN155" s="15"/>
      <c r="LO155" s="15"/>
      <c r="LP155" s="15"/>
      <c r="LQ155" s="15"/>
      <c r="LR155" s="15"/>
      <c r="LS155" s="15"/>
      <c r="LT155" s="15"/>
      <c r="LU155" s="15"/>
      <c r="LV155" s="15"/>
      <c r="LW155" s="15"/>
      <c r="LX155" s="15"/>
      <c r="LY155" s="15"/>
      <c r="LZ155" s="15"/>
      <c r="MA155" s="15"/>
      <c r="MB155" s="15"/>
      <c r="MC155" s="15"/>
      <c r="MD155" s="15"/>
      <c r="ME155" s="15"/>
      <c r="MF155" s="15"/>
      <c r="MG155" s="15"/>
      <c r="MH155" s="15"/>
      <c r="MI155" s="15"/>
      <c r="MJ155" s="15"/>
      <c r="MK155" s="15"/>
      <c r="ML155" s="15"/>
      <c r="MM155" s="15"/>
      <c r="MN155" s="15"/>
      <c r="MO155" s="15"/>
      <c r="MP155" s="15"/>
      <c r="MQ155" s="15"/>
      <c r="MR155" s="15"/>
      <c r="MS155" s="15"/>
      <c r="MT155" s="15"/>
      <c r="MU155" s="15"/>
      <c r="MV155" s="15"/>
      <c r="MW155" s="15"/>
      <c r="MX155" s="15"/>
      <c r="MY155" s="15"/>
      <c r="MZ155" s="15"/>
      <c r="NA155" s="15"/>
      <c r="NB155" s="15"/>
      <c r="NC155" s="15"/>
      <c r="ND155" s="15"/>
      <c r="NE155" s="15"/>
      <c r="NF155" s="15"/>
      <c r="NG155" s="15"/>
      <c r="NH155" s="15"/>
      <c r="NI155" s="15">
        <f>COUNTIF(Tableau1[[#This Row],[01/01/2020]:[31/12/2020]],NI$3)</f>
        <v>0</v>
      </c>
      <c r="NJ155" s="15">
        <f>COUNTIF(Tableau1[[#This Row],[01/01/2020]:[31/12/2020]],NJ$3)</f>
        <v>0</v>
      </c>
      <c r="NK155" s="15">
        <f>COUNTIF(Tableau1[[#This Row],[01/01/2020]:[31/12/2020]],NK$3)</f>
        <v>0</v>
      </c>
      <c r="NL155" s="15">
        <f>COUNTIF(Tableau1[[#This Row],[01/01/2020]:[31/12/2020]],NL$3)</f>
        <v>1</v>
      </c>
      <c r="NM155" s="15">
        <f>COUNTIF(Tableau1[[#This Row],[01/01/2020]:[31/12/2020]],NM$3)</f>
        <v>0</v>
      </c>
      <c r="NN155" s="15">
        <f>COUNTIF(Tableau1[[#This Row],[01/01/2020]:[31/12/2020]],NN$3)</f>
        <v>0</v>
      </c>
      <c r="NO155" s="23">
        <f>COUNTIF(Tableau1[[#This Row],[01/01/2020]:[31/12/2020]],NO$3)</f>
        <v>0</v>
      </c>
    </row>
    <row r="156" spans="1:379" x14ac:dyDescent="0.25">
      <c r="A156" s="22" t="s">
        <v>476</v>
      </c>
      <c r="B156" s="15"/>
      <c r="C156" s="15"/>
      <c r="D156" s="15"/>
      <c r="E156" s="15" t="e">
        <f>VLOOKUP(Tableau1[[#This Row],[centre]],Feuil3!$A$2:$C$46,2,FALSE)</f>
        <v>#N/A</v>
      </c>
      <c r="F156" s="15" t="e">
        <f>VLOOKUP(Tableau1[[#This Row],[centre]],Feuil3!$A$2:$C$46,3,FALSE)</f>
        <v>#N/A</v>
      </c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  <c r="HY156" s="15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5"/>
      <c r="IO156" s="15"/>
      <c r="IP156" s="15"/>
      <c r="IQ156" s="15"/>
      <c r="IR156" s="15"/>
      <c r="IS156" s="15"/>
      <c r="IT156" s="15"/>
      <c r="IU156" s="15"/>
      <c r="IV156" s="15"/>
      <c r="IW156" s="15"/>
      <c r="IX156" s="15"/>
      <c r="IY156" s="15"/>
      <c r="IZ156" s="15"/>
      <c r="JA156" s="15"/>
      <c r="JB156" s="15"/>
      <c r="JC156" s="15"/>
      <c r="JD156" s="15"/>
      <c r="JE156" s="15"/>
      <c r="JF156" s="15"/>
      <c r="JG156" s="15"/>
      <c r="JH156" s="15"/>
      <c r="JI156" s="15"/>
      <c r="JJ156" s="15"/>
      <c r="JK156" s="15"/>
      <c r="JL156" s="15"/>
      <c r="JM156" s="15"/>
      <c r="JN156" s="15"/>
      <c r="JO156" s="15"/>
      <c r="JP156" s="15"/>
      <c r="JQ156" s="15"/>
      <c r="JR156" s="15"/>
      <c r="JS156" s="15"/>
      <c r="JT156" s="15"/>
      <c r="JU156" s="15"/>
      <c r="JV156" s="15"/>
      <c r="JW156" s="15"/>
      <c r="JX156" s="15"/>
      <c r="JY156" s="15"/>
      <c r="JZ156" s="15"/>
      <c r="KA156" s="15"/>
      <c r="KB156" s="15"/>
      <c r="KC156" s="15"/>
      <c r="KD156" s="15"/>
      <c r="KE156" s="15"/>
      <c r="KF156" s="15"/>
      <c r="KG156" s="15"/>
      <c r="KH156" s="15"/>
      <c r="KI156" s="15"/>
      <c r="KJ156" s="15"/>
      <c r="KK156" s="15"/>
      <c r="KL156" s="15"/>
      <c r="KM156" s="15"/>
      <c r="KN156" s="15"/>
      <c r="KO156" s="15"/>
      <c r="KP156" s="15"/>
      <c r="KQ156" s="15"/>
      <c r="KR156" s="15"/>
      <c r="KS156" s="15"/>
      <c r="KT156" s="15"/>
      <c r="KU156" s="15"/>
      <c r="KV156" s="15"/>
      <c r="KW156" s="15"/>
      <c r="KX156" s="15"/>
      <c r="KY156" s="15"/>
      <c r="KZ156" s="15"/>
      <c r="LA156" s="15"/>
      <c r="LB156" s="15"/>
      <c r="LC156" s="15"/>
      <c r="LD156" s="15"/>
      <c r="LE156" s="15"/>
      <c r="LF156" s="15"/>
      <c r="LG156" s="15"/>
      <c r="LH156" s="15"/>
      <c r="LI156" s="15"/>
      <c r="LJ156" s="15"/>
      <c r="LK156" s="15"/>
      <c r="LL156" s="15"/>
      <c r="LM156" s="15"/>
      <c r="LN156" s="15"/>
      <c r="LO156" s="15"/>
      <c r="LP156" s="15"/>
      <c r="LQ156" s="15"/>
      <c r="LR156" s="15"/>
      <c r="LS156" s="15"/>
      <c r="LT156" s="15"/>
      <c r="LU156" s="15"/>
      <c r="LV156" s="15"/>
      <c r="LW156" s="15"/>
      <c r="LX156" s="15"/>
      <c r="LY156" s="15"/>
      <c r="LZ156" s="15"/>
      <c r="MA156" s="15"/>
      <c r="MB156" s="15"/>
      <c r="MC156" s="15"/>
      <c r="MD156" s="15"/>
      <c r="ME156" s="15"/>
      <c r="MF156" s="15"/>
      <c r="MG156" s="15"/>
      <c r="MH156" s="15"/>
      <c r="MI156" s="15"/>
      <c r="MJ156" s="15"/>
      <c r="MK156" s="15"/>
      <c r="ML156" s="15"/>
      <c r="MM156" s="15"/>
      <c r="MN156" s="15"/>
      <c r="MO156" s="15"/>
      <c r="MP156" s="15"/>
      <c r="MQ156" s="15"/>
      <c r="MR156" s="15"/>
      <c r="MS156" s="15"/>
      <c r="MT156" s="15"/>
      <c r="MU156" s="15"/>
      <c r="MV156" s="15"/>
      <c r="MW156" s="15"/>
      <c r="MX156" s="15"/>
      <c r="MY156" s="15"/>
      <c r="MZ156" s="15"/>
      <c r="NA156" s="15"/>
      <c r="NB156" s="15"/>
      <c r="NC156" s="15"/>
      <c r="ND156" s="15"/>
      <c r="NE156" s="15"/>
      <c r="NF156" s="15"/>
      <c r="NG156" s="15"/>
      <c r="NH156" s="15"/>
      <c r="NI156" s="15">
        <f>COUNTIF(Tableau1[[#This Row],[01/01/2020]:[31/12/2020]],NI$3)</f>
        <v>0</v>
      </c>
      <c r="NJ156" s="15">
        <f>COUNTIF(Tableau1[[#This Row],[01/01/2020]:[31/12/2020]],NJ$3)</f>
        <v>0</v>
      </c>
      <c r="NK156" s="15">
        <f>COUNTIF(Tableau1[[#This Row],[01/01/2020]:[31/12/2020]],NK$3)</f>
        <v>0</v>
      </c>
      <c r="NL156" s="15">
        <f>COUNTIF(Tableau1[[#This Row],[01/01/2020]:[31/12/2020]],NL$3)</f>
        <v>0</v>
      </c>
      <c r="NM156" s="15">
        <f>COUNTIF(Tableau1[[#This Row],[01/01/2020]:[31/12/2020]],NM$3)</f>
        <v>0</v>
      </c>
      <c r="NN156" s="15">
        <f>COUNTIF(Tableau1[[#This Row],[01/01/2020]:[31/12/2020]],NN$3)</f>
        <v>0</v>
      </c>
      <c r="NO156" s="23">
        <f>COUNTIF(Tableau1[[#This Row],[01/01/2020]:[31/12/2020]],NO$3)</f>
        <v>0</v>
      </c>
    </row>
    <row r="157" spans="1:379" x14ac:dyDescent="0.25">
      <c r="A157" s="22" t="s">
        <v>473</v>
      </c>
      <c r="B157" s="15"/>
      <c r="C157" s="15"/>
      <c r="D157" s="15"/>
      <c r="E157" s="15" t="e">
        <f>VLOOKUP(Tableau1[[#This Row],[centre]],Feuil3!$A$2:$C$46,2,FALSE)</f>
        <v>#N/A</v>
      </c>
      <c r="F157" s="15" t="e">
        <f>VLOOKUP(Tableau1[[#This Row],[centre]],Feuil3!$A$2:$C$46,3,FALSE)</f>
        <v>#N/A</v>
      </c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  <c r="HY157" s="15"/>
      <c r="HZ157" s="15"/>
      <c r="IA157" s="15"/>
      <c r="IB157" s="15"/>
      <c r="IC157" s="15"/>
      <c r="ID157" s="15"/>
      <c r="IE157" s="15"/>
      <c r="IF157" s="15"/>
      <c r="IG157" s="15"/>
      <c r="IH157" s="15"/>
      <c r="II157" s="15"/>
      <c r="IJ157" s="15"/>
      <c r="IK157" s="15"/>
      <c r="IL157" s="15"/>
      <c r="IM157" s="15"/>
      <c r="IN157" s="15"/>
      <c r="IO157" s="15"/>
      <c r="IP157" s="15"/>
      <c r="IQ157" s="15"/>
      <c r="IR157" s="15"/>
      <c r="IS157" s="15"/>
      <c r="IT157" s="15"/>
      <c r="IU157" s="15"/>
      <c r="IV157" s="15"/>
      <c r="IW157" s="15"/>
      <c r="IX157" s="15"/>
      <c r="IY157" s="15"/>
      <c r="IZ157" s="15"/>
      <c r="JA157" s="15"/>
      <c r="JB157" s="15"/>
      <c r="JC157" s="15"/>
      <c r="JD157" s="15"/>
      <c r="JE157" s="15"/>
      <c r="JF157" s="15"/>
      <c r="JG157" s="15"/>
      <c r="JH157" s="15"/>
      <c r="JI157" s="15"/>
      <c r="JJ157" s="15"/>
      <c r="JK157" s="15"/>
      <c r="JL157" s="15"/>
      <c r="JM157" s="15"/>
      <c r="JN157" s="15"/>
      <c r="JO157" s="15"/>
      <c r="JP157" s="15"/>
      <c r="JQ157" s="15"/>
      <c r="JR157" s="15"/>
      <c r="JS157" s="15"/>
      <c r="JT157" s="15"/>
      <c r="JU157" s="15"/>
      <c r="JV157" s="15"/>
      <c r="JW157" s="15"/>
      <c r="JX157" s="15"/>
      <c r="JY157" s="15"/>
      <c r="JZ157" s="15"/>
      <c r="KA157" s="15"/>
      <c r="KB157" s="15"/>
      <c r="KC157" s="15"/>
      <c r="KD157" s="15"/>
      <c r="KE157" s="15"/>
      <c r="KF157" s="15"/>
      <c r="KG157" s="15"/>
      <c r="KH157" s="15"/>
      <c r="KI157" s="15"/>
      <c r="KJ157" s="15"/>
      <c r="KK157" s="15"/>
      <c r="KL157" s="15"/>
      <c r="KM157" s="15"/>
      <c r="KN157" s="15"/>
      <c r="KO157" s="15"/>
      <c r="KP157" s="15"/>
      <c r="KQ157" s="15"/>
      <c r="KR157" s="15"/>
      <c r="KS157" s="15"/>
      <c r="KT157" s="15"/>
      <c r="KU157" s="15"/>
      <c r="KV157" s="15"/>
      <c r="KW157" s="15"/>
      <c r="KX157" s="15"/>
      <c r="KY157" s="15"/>
      <c r="KZ157" s="15"/>
      <c r="LA157" s="15"/>
      <c r="LB157" s="15"/>
      <c r="LC157" s="15"/>
      <c r="LD157" s="15"/>
      <c r="LE157" s="15"/>
      <c r="LF157" s="15"/>
      <c r="LG157" s="15"/>
      <c r="LH157" s="15"/>
      <c r="LI157" s="15"/>
      <c r="LJ157" s="15"/>
      <c r="LK157" s="15"/>
      <c r="LL157" s="15"/>
      <c r="LM157" s="15"/>
      <c r="LN157" s="15"/>
      <c r="LO157" s="15"/>
      <c r="LP157" s="15"/>
      <c r="LQ157" s="15"/>
      <c r="LR157" s="15"/>
      <c r="LS157" s="15"/>
      <c r="LT157" s="15"/>
      <c r="LU157" s="15"/>
      <c r="LV157" s="15"/>
      <c r="LW157" s="15"/>
      <c r="LX157" s="15"/>
      <c r="LY157" s="15"/>
      <c r="LZ157" s="15"/>
      <c r="MA157" s="15"/>
      <c r="MB157" s="15"/>
      <c r="MC157" s="15"/>
      <c r="MD157" s="15"/>
      <c r="ME157" s="15"/>
      <c r="MF157" s="15"/>
      <c r="MG157" s="15"/>
      <c r="MH157" s="15"/>
      <c r="MI157" s="15"/>
      <c r="MJ157" s="15"/>
      <c r="MK157" s="15"/>
      <c r="ML157" s="15"/>
      <c r="MM157" s="15"/>
      <c r="MN157" s="15"/>
      <c r="MO157" s="15"/>
      <c r="MP157" s="15"/>
      <c r="MQ157" s="15"/>
      <c r="MR157" s="15"/>
      <c r="MS157" s="15"/>
      <c r="MT157" s="15"/>
      <c r="MU157" s="15"/>
      <c r="MV157" s="15"/>
      <c r="MW157" s="15"/>
      <c r="MX157" s="15"/>
      <c r="MY157" s="15"/>
      <c r="MZ157" s="15"/>
      <c r="NA157" s="15"/>
      <c r="NB157" s="15"/>
      <c r="NC157" s="15"/>
      <c r="ND157" s="15"/>
      <c r="NE157" s="15"/>
      <c r="NF157" s="15"/>
      <c r="NG157" s="15"/>
      <c r="NH157" s="15"/>
      <c r="NI157" s="15">
        <f>COUNTIF(Tableau1[[#This Row],[01/01/2020]:[31/12/2020]],NI$3)</f>
        <v>0</v>
      </c>
      <c r="NJ157" s="15">
        <f>COUNTIF(Tableau1[[#This Row],[01/01/2020]:[31/12/2020]],NJ$3)</f>
        <v>0</v>
      </c>
      <c r="NK157" s="15">
        <f>COUNTIF(Tableau1[[#This Row],[01/01/2020]:[31/12/2020]],NK$3)</f>
        <v>0</v>
      </c>
      <c r="NL157" s="15">
        <f>COUNTIF(Tableau1[[#This Row],[01/01/2020]:[31/12/2020]],NL$3)</f>
        <v>0</v>
      </c>
      <c r="NM157" s="15">
        <f>COUNTIF(Tableau1[[#This Row],[01/01/2020]:[31/12/2020]],NM$3)</f>
        <v>0</v>
      </c>
      <c r="NN157" s="15">
        <f>COUNTIF(Tableau1[[#This Row],[01/01/2020]:[31/12/2020]],NN$3)</f>
        <v>0</v>
      </c>
      <c r="NO157" s="23">
        <f>COUNTIF(Tableau1[[#This Row],[01/01/2020]:[31/12/2020]],NO$3)</f>
        <v>0</v>
      </c>
    </row>
    <row r="158" spans="1:379" x14ac:dyDescent="0.25">
      <c r="A158" s="22" t="s">
        <v>474</v>
      </c>
      <c r="B158" s="15"/>
      <c r="C158" s="15"/>
      <c r="D158" s="15"/>
      <c r="E158" s="15" t="e">
        <f>VLOOKUP(Tableau1[[#This Row],[centre]],Feuil3!$A$2:$C$46,2,FALSE)</f>
        <v>#N/A</v>
      </c>
      <c r="F158" s="15" t="e">
        <f>VLOOKUP(Tableau1[[#This Row],[centre]],Feuil3!$A$2:$C$46,3,FALSE)</f>
        <v>#N/A</v>
      </c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  <c r="HY158" s="15"/>
      <c r="HZ158" s="15"/>
      <c r="IA158" s="15"/>
      <c r="IB158" s="15"/>
      <c r="IC158" s="15"/>
      <c r="ID158" s="15"/>
      <c r="IE158" s="15"/>
      <c r="IF158" s="15"/>
      <c r="IG158" s="15"/>
      <c r="IH158" s="15"/>
      <c r="II158" s="15"/>
      <c r="IJ158" s="15"/>
      <c r="IK158" s="15"/>
      <c r="IL158" s="15"/>
      <c r="IM158" s="15"/>
      <c r="IN158" s="15"/>
      <c r="IO158" s="15"/>
      <c r="IP158" s="15"/>
      <c r="IQ158" s="15"/>
      <c r="IR158" s="15"/>
      <c r="IS158" s="15"/>
      <c r="IT158" s="15"/>
      <c r="IU158" s="15"/>
      <c r="IV158" s="15"/>
      <c r="IW158" s="15"/>
      <c r="IX158" s="15"/>
      <c r="IY158" s="15"/>
      <c r="IZ158" s="15"/>
      <c r="JA158" s="15"/>
      <c r="JB158" s="15"/>
      <c r="JC158" s="15"/>
      <c r="JD158" s="15"/>
      <c r="JE158" s="15"/>
      <c r="JF158" s="15"/>
      <c r="JG158" s="15"/>
      <c r="JH158" s="15"/>
      <c r="JI158" s="15"/>
      <c r="JJ158" s="15"/>
      <c r="JK158" s="15"/>
      <c r="JL158" s="15"/>
      <c r="JM158" s="15"/>
      <c r="JN158" s="15"/>
      <c r="JO158" s="15"/>
      <c r="JP158" s="15"/>
      <c r="JQ158" s="15"/>
      <c r="JR158" s="15"/>
      <c r="JS158" s="15"/>
      <c r="JT158" s="15"/>
      <c r="JU158" s="15"/>
      <c r="JV158" s="15"/>
      <c r="JW158" s="15"/>
      <c r="JX158" s="15"/>
      <c r="JY158" s="15"/>
      <c r="JZ158" s="15"/>
      <c r="KA158" s="15"/>
      <c r="KB158" s="15"/>
      <c r="KC158" s="15"/>
      <c r="KD158" s="15"/>
      <c r="KE158" s="15"/>
      <c r="KF158" s="15"/>
      <c r="KG158" s="15"/>
      <c r="KH158" s="15"/>
      <c r="KI158" s="15"/>
      <c r="KJ158" s="15"/>
      <c r="KK158" s="15"/>
      <c r="KL158" s="15"/>
      <c r="KM158" s="15"/>
      <c r="KN158" s="15"/>
      <c r="KO158" s="15"/>
      <c r="KP158" s="15"/>
      <c r="KQ158" s="15"/>
      <c r="KR158" s="15"/>
      <c r="KS158" s="15"/>
      <c r="KT158" s="15"/>
      <c r="KU158" s="15"/>
      <c r="KV158" s="15"/>
      <c r="KW158" s="15"/>
      <c r="KX158" s="15"/>
      <c r="KY158" s="15"/>
      <c r="KZ158" s="15"/>
      <c r="LA158" s="15"/>
      <c r="LB158" s="15"/>
      <c r="LC158" s="15"/>
      <c r="LD158" s="15"/>
      <c r="LE158" s="15"/>
      <c r="LF158" s="15"/>
      <c r="LG158" s="15"/>
      <c r="LH158" s="15"/>
      <c r="LI158" s="15"/>
      <c r="LJ158" s="15"/>
      <c r="LK158" s="15"/>
      <c r="LL158" s="15"/>
      <c r="LM158" s="15"/>
      <c r="LN158" s="15"/>
      <c r="LO158" s="15"/>
      <c r="LP158" s="15"/>
      <c r="LQ158" s="15"/>
      <c r="LR158" s="15"/>
      <c r="LS158" s="15"/>
      <c r="LT158" s="15"/>
      <c r="LU158" s="15"/>
      <c r="LV158" s="15"/>
      <c r="LW158" s="15"/>
      <c r="LX158" s="15"/>
      <c r="LY158" s="15"/>
      <c r="LZ158" s="15"/>
      <c r="MA158" s="15"/>
      <c r="MB158" s="15"/>
      <c r="MC158" s="15"/>
      <c r="MD158" s="15"/>
      <c r="ME158" s="15"/>
      <c r="MF158" s="15"/>
      <c r="MG158" s="15"/>
      <c r="MH158" s="15"/>
      <c r="MI158" s="15"/>
      <c r="MJ158" s="15"/>
      <c r="MK158" s="15"/>
      <c r="ML158" s="15"/>
      <c r="MM158" s="15"/>
      <c r="MN158" s="15"/>
      <c r="MO158" s="15"/>
      <c r="MP158" s="15"/>
      <c r="MQ158" s="15"/>
      <c r="MR158" s="15"/>
      <c r="MS158" s="15"/>
      <c r="MT158" s="15"/>
      <c r="MU158" s="15"/>
      <c r="MV158" s="15"/>
      <c r="MW158" s="15"/>
      <c r="MX158" s="15"/>
      <c r="MY158" s="15"/>
      <c r="MZ158" s="15"/>
      <c r="NA158" s="15"/>
      <c r="NB158" s="15"/>
      <c r="NC158" s="15"/>
      <c r="ND158" s="15"/>
      <c r="NE158" s="15"/>
      <c r="NF158" s="15"/>
      <c r="NG158" s="15"/>
      <c r="NH158" s="15"/>
      <c r="NI158" s="15">
        <f>COUNTIF(Tableau1[[#This Row],[01/01/2020]:[31/12/2020]],NI$3)</f>
        <v>0</v>
      </c>
      <c r="NJ158" s="15">
        <f>COUNTIF(Tableau1[[#This Row],[01/01/2020]:[31/12/2020]],NJ$3)</f>
        <v>0</v>
      </c>
      <c r="NK158" s="15">
        <f>COUNTIF(Tableau1[[#This Row],[01/01/2020]:[31/12/2020]],NK$3)</f>
        <v>0</v>
      </c>
      <c r="NL158" s="15">
        <f>COUNTIF(Tableau1[[#This Row],[01/01/2020]:[31/12/2020]],NL$3)</f>
        <v>0</v>
      </c>
      <c r="NM158" s="15">
        <f>COUNTIF(Tableau1[[#This Row],[01/01/2020]:[31/12/2020]],NM$3)</f>
        <v>0</v>
      </c>
      <c r="NN158" s="15">
        <f>COUNTIF(Tableau1[[#This Row],[01/01/2020]:[31/12/2020]],NN$3)</f>
        <v>0</v>
      </c>
      <c r="NO158" s="23">
        <f>COUNTIF(Tableau1[[#This Row],[01/01/2020]:[31/12/2020]],NO$3)</f>
        <v>0</v>
      </c>
    </row>
    <row r="159" spans="1:379" x14ac:dyDescent="0.25">
      <c r="A159" s="22" t="s">
        <v>475</v>
      </c>
      <c r="B159" s="15"/>
      <c r="C159" s="15"/>
      <c r="D159" s="15"/>
      <c r="E159" s="15" t="e">
        <f>VLOOKUP(Tableau1[[#This Row],[centre]],Feuil3!$A$2:$C$46,2,FALSE)</f>
        <v>#N/A</v>
      </c>
      <c r="F159" s="15" t="e">
        <f>VLOOKUP(Tableau1[[#This Row],[centre]],Feuil3!$A$2:$C$46,3,FALSE)</f>
        <v>#N/A</v>
      </c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  <c r="HY159" s="15"/>
      <c r="HZ159" s="15"/>
      <c r="IA159" s="15"/>
      <c r="IB159" s="15"/>
      <c r="IC159" s="15"/>
      <c r="ID159" s="15"/>
      <c r="IE159" s="15"/>
      <c r="IF159" s="15"/>
      <c r="IG159" s="15"/>
      <c r="IH159" s="15"/>
      <c r="II159" s="15"/>
      <c r="IJ159" s="15"/>
      <c r="IK159" s="15"/>
      <c r="IL159" s="15"/>
      <c r="IM159" s="15"/>
      <c r="IN159" s="15"/>
      <c r="IO159" s="15"/>
      <c r="IP159" s="15"/>
      <c r="IQ159" s="15"/>
      <c r="IR159" s="15"/>
      <c r="IS159" s="15"/>
      <c r="IT159" s="15"/>
      <c r="IU159" s="15"/>
      <c r="IV159" s="15"/>
      <c r="IW159" s="15"/>
      <c r="IX159" s="15"/>
      <c r="IY159" s="15"/>
      <c r="IZ159" s="15"/>
      <c r="JA159" s="15"/>
      <c r="JB159" s="15"/>
      <c r="JC159" s="15"/>
      <c r="JD159" s="15"/>
      <c r="JE159" s="15"/>
      <c r="JF159" s="15"/>
      <c r="JG159" s="15"/>
      <c r="JH159" s="15"/>
      <c r="JI159" s="15"/>
      <c r="JJ159" s="15"/>
      <c r="JK159" s="15"/>
      <c r="JL159" s="15"/>
      <c r="JM159" s="15"/>
      <c r="JN159" s="15"/>
      <c r="JO159" s="15"/>
      <c r="JP159" s="15"/>
      <c r="JQ159" s="15"/>
      <c r="JR159" s="15"/>
      <c r="JS159" s="15"/>
      <c r="JT159" s="15"/>
      <c r="JU159" s="15"/>
      <c r="JV159" s="15"/>
      <c r="JW159" s="15"/>
      <c r="JX159" s="15"/>
      <c r="JY159" s="15"/>
      <c r="JZ159" s="15"/>
      <c r="KA159" s="15"/>
      <c r="KB159" s="15"/>
      <c r="KC159" s="15"/>
      <c r="KD159" s="15"/>
      <c r="KE159" s="15"/>
      <c r="KF159" s="15"/>
      <c r="KG159" s="15"/>
      <c r="KH159" s="15"/>
      <c r="KI159" s="15"/>
      <c r="KJ159" s="15"/>
      <c r="KK159" s="15"/>
      <c r="KL159" s="15"/>
      <c r="KM159" s="15"/>
      <c r="KN159" s="15"/>
      <c r="KO159" s="15"/>
      <c r="KP159" s="15"/>
      <c r="KQ159" s="15"/>
      <c r="KR159" s="15"/>
      <c r="KS159" s="15"/>
      <c r="KT159" s="15"/>
      <c r="KU159" s="15"/>
      <c r="KV159" s="15"/>
      <c r="KW159" s="15"/>
      <c r="KX159" s="15"/>
      <c r="KY159" s="15"/>
      <c r="KZ159" s="15"/>
      <c r="LA159" s="15"/>
      <c r="LB159" s="15"/>
      <c r="LC159" s="15"/>
      <c r="LD159" s="15"/>
      <c r="LE159" s="15"/>
      <c r="LF159" s="15"/>
      <c r="LG159" s="15"/>
      <c r="LH159" s="15"/>
      <c r="LI159" s="15"/>
      <c r="LJ159" s="15"/>
      <c r="LK159" s="15"/>
      <c r="LL159" s="15"/>
      <c r="LM159" s="15"/>
      <c r="LN159" s="15"/>
      <c r="LO159" s="15"/>
      <c r="LP159" s="15"/>
      <c r="LQ159" s="15"/>
      <c r="LR159" s="15"/>
      <c r="LS159" s="15"/>
      <c r="LT159" s="15"/>
      <c r="LU159" s="15"/>
      <c r="LV159" s="15"/>
      <c r="LW159" s="15"/>
      <c r="LX159" s="15"/>
      <c r="LY159" s="15"/>
      <c r="LZ159" s="15"/>
      <c r="MA159" s="15"/>
      <c r="MB159" s="15"/>
      <c r="MC159" s="15"/>
      <c r="MD159" s="15"/>
      <c r="ME159" s="15"/>
      <c r="MF159" s="15"/>
      <c r="MG159" s="15"/>
      <c r="MH159" s="15"/>
      <c r="MI159" s="15"/>
      <c r="MJ159" s="15"/>
      <c r="MK159" s="15"/>
      <c r="ML159" s="15"/>
      <c r="MM159" s="15"/>
      <c r="MN159" s="15"/>
      <c r="MO159" s="15"/>
      <c r="MP159" s="15"/>
      <c r="MQ159" s="15"/>
      <c r="MR159" s="15"/>
      <c r="MS159" s="15"/>
      <c r="MT159" s="15"/>
      <c r="MU159" s="15"/>
      <c r="MV159" s="15"/>
      <c r="MW159" s="15"/>
      <c r="MX159" s="15"/>
      <c r="MY159" s="15"/>
      <c r="MZ159" s="15"/>
      <c r="NA159" s="15"/>
      <c r="NB159" s="15"/>
      <c r="NC159" s="15"/>
      <c r="ND159" s="15"/>
      <c r="NE159" s="15"/>
      <c r="NF159" s="15"/>
      <c r="NG159" s="15"/>
      <c r="NH159" s="15"/>
      <c r="NI159" s="15">
        <f>COUNTIF(Tableau1[[#This Row],[01/01/2020]:[31/12/2020]],NI$3)</f>
        <v>0</v>
      </c>
      <c r="NJ159" s="15">
        <f>COUNTIF(Tableau1[[#This Row],[01/01/2020]:[31/12/2020]],NJ$3)</f>
        <v>0</v>
      </c>
      <c r="NK159" s="15">
        <f>COUNTIF(Tableau1[[#This Row],[01/01/2020]:[31/12/2020]],NK$3)</f>
        <v>0</v>
      </c>
      <c r="NL159" s="15">
        <f>COUNTIF(Tableau1[[#This Row],[01/01/2020]:[31/12/2020]],NL$3)</f>
        <v>0</v>
      </c>
      <c r="NM159" s="15">
        <f>COUNTIF(Tableau1[[#This Row],[01/01/2020]:[31/12/2020]],NM$3)</f>
        <v>0</v>
      </c>
      <c r="NN159" s="15">
        <f>COUNTIF(Tableau1[[#This Row],[01/01/2020]:[31/12/2020]],NN$3)</f>
        <v>0</v>
      </c>
      <c r="NO159" s="23">
        <f>COUNTIF(Tableau1[[#This Row],[01/01/2020]:[31/12/2020]],NO$3)</f>
        <v>0</v>
      </c>
    </row>
    <row r="160" spans="1:379" x14ac:dyDescent="0.25">
      <c r="A160" s="22" t="s">
        <v>476</v>
      </c>
      <c r="B160" s="15"/>
      <c r="C160" s="15"/>
      <c r="D160" s="15"/>
      <c r="E160" s="15" t="e">
        <f>VLOOKUP(Tableau1[[#This Row],[centre]],Feuil3!$A$2:$C$46,2,FALSE)</f>
        <v>#N/A</v>
      </c>
      <c r="F160" s="15" t="e">
        <f>VLOOKUP(Tableau1[[#This Row],[centre]],Feuil3!$A$2:$C$46,3,FALSE)</f>
        <v>#N/A</v>
      </c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  <c r="HY160" s="15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  <c r="IW160" s="15"/>
      <c r="IX160" s="15"/>
      <c r="IY160" s="15"/>
      <c r="IZ160" s="15"/>
      <c r="JA160" s="15"/>
      <c r="JB160" s="15"/>
      <c r="JC160" s="15"/>
      <c r="JD160" s="15"/>
      <c r="JE160" s="15"/>
      <c r="JF160" s="15"/>
      <c r="JG160" s="15"/>
      <c r="JH160" s="15"/>
      <c r="JI160" s="15"/>
      <c r="JJ160" s="15"/>
      <c r="JK160" s="15"/>
      <c r="JL160" s="15"/>
      <c r="JM160" s="15"/>
      <c r="JN160" s="15"/>
      <c r="JO160" s="15"/>
      <c r="JP160" s="15"/>
      <c r="JQ160" s="15"/>
      <c r="JR160" s="15"/>
      <c r="JS160" s="15"/>
      <c r="JT160" s="15"/>
      <c r="JU160" s="15"/>
      <c r="JV160" s="15"/>
      <c r="JW160" s="15"/>
      <c r="JX160" s="15"/>
      <c r="JY160" s="15"/>
      <c r="JZ160" s="15"/>
      <c r="KA160" s="15"/>
      <c r="KB160" s="15"/>
      <c r="KC160" s="15"/>
      <c r="KD160" s="15"/>
      <c r="KE160" s="15"/>
      <c r="KF160" s="15"/>
      <c r="KG160" s="15"/>
      <c r="KH160" s="15"/>
      <c r="KI160" s="15"/>
      <c r="KJ160" s="15"/>
      <c r="KK160" s="15"/>
      <c r="KL160" s="15"/>
      <c r="KM160" s="15"/>
      <c r="KN160" s="15"/>
      <c r="KO160" s="15"/>
      <c r="KP160" s="15"/>
      <c r="KQ160" s="15"/>
      <c r="KR160" s="15"/>
      <c r="KS160" s="15"/>
      <c r="KT160" s="15"/>
      <c r="KU160" s="15"/>
      <c r="KV160" s="15"/>
      <c r="KW160" s="15"/>
      <c r="KX160" s="15"/>
      <c r="KY160" s="15"/>
      <c r="KZ160" s="15"/>
      <c r="LA160" s="15"/>
      <c r="LB160" s="15"/>
      <c r="LC160" s="15"/>
      <c r="LD160" s="15"/>
      <c r="LE160" s="15"/>
      <c r="LF160" s="15"/>
      <c r="LG160" s="15"/>
      <c r="LH160" s="15"/>
      <c r="LI160" s="15"/>
      <c r="LJ160" s="15"/>
      <c r="LK160" s="15"/>
      <c r="LL160" s="15"/>
      <c r="LM160" s="15"/>
      <c r="LN160" s="15"/>
      <c r="LO160" s="15"/>
      <c r="LP160" s="15"/>
      <c r="LQ160" s="15"/>
      <c r="LR160" s="15"/>
      <c r="LS160" s="15"/>
      <c r="LT160" s="15"/>
      <c r="LU160" s="15"/>
      <c r="LV160" s="15"/>
      <c r="LW160" s="15"/>
      <c r="LX160" s="15"/>
      <c r="LY160" s="15"/>
      <c r="LZ160" s="15"/>
      <c r="MA160" s="15"/>
      <c r="MB160" s="15"/>
      <c r="MC160" s="15"/>
      <c r="MD160" s="15"/>
      <c r="ME160" s="15"/>
      <c r="MF160" s="15"/>
      <c r="MG160" s="15"/>
      <c r="MH160" s="15"/>
      <c r="MI160" s="15"/>
      <c r="MJ160" s="15"/>
      <c r="MK160" s="15"/>
      <c r="ML160" s="15"/>
      <c r="MM160" s="15"/>
      <c r="MN160" s="15"/>
      <c r="MO160" s="15"/>
      <c r="MP160" s="15"/>
      <c r="MQ160" s="15"/>
      <c r="MR160" s="15"/>
      <c r="MS160" s="15"/>
      <c r="MT160" s="15"/>
      <c r="MU160" s="15"/>
      <c r="MV160" s="15"/>
      <c r="MW160" s="15"/>
      <c r="MX160" s="15"/>
      <c r="MY160" s="15"/>
      <c r="MZ160" s="15"/>
      <c r="NA160" s="15"/>
      <c r="NB160" s="15"/>
      <c r="NC160" s="15"/>
      <c r="ND160" s="15"/>
      <c r="NE160" s="15"/>
      <c r="NF160" s="15"/>
      <c r="NG160" s="15"/>
      <c r="NH160" s="15"/>
      <c r="NI160" s="15">
        <f>COUNTIF(Tableau1[[#This Row],[01/01/2020]:[31/12/2020]],NI$3)</f>
        <v>0</v>
      </c>
      <c r="NJ160" s="15">
        <f>COUNTIF(Tableau1[[#This Row],[01/01/2020]:[31/12/2020]],NJ$3)</f>
        <v>0</v>
      </c>
      <c r="NK160" s="15">
        <f>COUNTIF(Tableau1[[#This Row],[01/01/2020]:[31/12/2020]],NK$3)</f>
        <v>0</v>
      </c>
      <c r="NL160" s="15">
        <f>COUNTIF(Tableau1[[#This Row],[01/01/2020]:[31/12/2020]],NL$3)</f>
        <v>0</v>
      </c>
      <c r="NM160" s="15">
        <f>COUNTIF(Tableau1[[#This Row],[01/01/2020]:[31/12/2020]],NM$3)</f>
        <v>0</v>
      </c>
      <c r="NN160" s="15">
        <f>COUNTIF(Tableau1[[#This Row],[01/01/2020]:[31/12/2020]],NN$3)</f>
        <v>0</v>
      </c>
      <c r="NO160" s="23">
        <f>COUNTIF(Tableau1[[#This Row],[01/01/2020]:[31/12/2020]],NO$3)</f>
        <v>0</v>
      </c>
    </row>
    <row r="161" spans="1:379" x14ac:dyDescent="0.25">
      <c r="A161" s="22" t="s">
        <v>473</v>
      </c>
      <c r="B161" s="15"/>
      <c r="C161" s="15"/>
      <c r="D161" s="15"/>
      <c r="E161" s="15" t="e">
        <f>VLOOKUP(Tableau1[[#This Row],[centre]],Feuil3!$A$2:$C$46,2,FALSE)</f>
        <v>#N/A</v>
      </c>
      <c r="F161" s="15" t="e">
        <f>VLOOKUP(Tableau1[[#This Row],[centre]],Feuil3!$A$2:$C$46,3,FALSE)</f>
        <v>#N/A</v>
      </c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  <c r="HY161" s="15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  <c r="IW161" s="15"/>
      <c r="IX161" s="15"/>
      <c r="IY161" s="15"/>
      <c r="IZ161" s="15"/>
      <c r="JA161" s="15"/>
      <c r="JB161" s="15"/>
      <c r="JC161" s="15"/>
      <c r="JD161" s="15"/>
      <c r="JE161" s="15"/>
      <c r="JF161" s="15"/>
      <c r="JG161" s="15"/>
      <c r="JH161" s="15"/>
      <c r="JI161" s="15"/>
      <c r="JJ161" s="15"/>
      <c r="JK161" s="15"/>
      <c r="JL161" s="15"/>
      <c r="JM161" s="15"/>
      <c r="JN161" s="15"/>
      <c r="JO161" s="15"/>
      <c r="JP161" s="15"/>
      <c r="JQ161" s="15"/>
      <c r="JR161" s="15"/>
      <c r="JS161" s="15"/>
      <c r="JT161" s="15"/>
      <c r="JU161" s="15"/>
      <c r="JV161" s="15"/>
      <c r="JW161" s="15"/>
      <c r="JX161" s="15"/>
      <c r="JY161" s="15"/>
      <c r="JZ161" s="15"/>
      <c r="KA161" s="15"/>
      <c r="KB161" s="15"/>
      <c r="KC161" s="15"/>
      <c r="KD161" s="15"/>
      <c r="KE161" s="15"/>
      <c r="KF161" s="15"/>
      <c r="KG161" s="15"/>
      <c r="KH161" s="15"/>
      <c r="KI161" s="15"/>
      <c r="KJ161" s="15"/>
      <c r="KK161" s="15"/>
      <c r="KL161" s="15"/>
      <c r="KM161" s="15"/>
      <c r="KN161" s="15"/>
      <c r="KO161" s="15"/>
      <c r="KP161" s="15"/>
      <c r="KQ161" s="15"/>
      <c r="KR161" s="15"/>
      <c r="KS161" s="15"/>
      <c r="KT161" s="15"/>
      <c r="KU161" s="15"/>
      <c r="KV161" s="15"/>
      <c r="KW161" s="15"/>
      <c r="KX161" s="15"/>
      <c r="KY161" s="15"/>
      <c r="KZ161" s="15"/>
      <c r="LA161" s="15"/>
      <c r="LB161" s="15"/>
      <c r="LC161" s="15"/>
      <c r="LD161" s="15"/>
      <c r="LE161" s="15"/>
      <c r="LF161" s="15"/>
      <c r="LG161" s="15"/>
      <c r="LH161" s="15"/>
      <c r="LI161" s="15"/>
      <c r="LJ161" s="15"/>
      <c r="LK161" s="15"/>
      <c r="LL161" s="15"/>
      <c r="LM161" s="15"/>
      <c r="LN161" s="15"/>
      <c r="LO161" s="15"/>
      <c r="LP161" s="15"/>
      <c r="LQ161" s="15"/>
      <c r="LR161" s="15"/>
      <c r="LS161" s="15"/>
      <c r="LT161" s="15"/>
      <c r="LU161" s="15"/>
      <c r="LV161" s="15"/>
      <c r="LW161" s="15"/>
      <c r="LX161" s="15"/>
      <c r="LY161" s="15"/>
      <c r="LZ161" s="15"/>
      <c r="MA161" s="15"/>
      <c r="MB161" s="15"/>
      <c r="MC161" s="15"/>
      <c r="MD161" s="15"/>
      <c r="ME161" s="15"/>
      <c r="MF161" s="15"/>
      <c r="MG161" s="15"/>
      <c r="MH161" s="15"/>
      <c r="MI161" s="15"/>
      <c r="MJ161" s="15"/>
      <c r="MK161" s="15"/>
      <c r="ML161" s="15"/>
      <c r="MM161" s="15"/>
      <c r="MN161" s="15"/>
      <c r="MO161" s="15"/>
      <c r="MP161" s="15"/>
      <c r="MQ161" s="15"/>
      <c r="MR161" s="15"/>
      <c r="MS161" s="15"/>
      <c r="MT161" s="15"/>
      <c r="MU161" s="15"/>
      <c r="MV161" s="15"/>
      <c r="MW161" s="15"/>
      <c r="MX161" s="15"/>
      <c r="MY161" s="15"/>
      <c r="MZ161" s="15"/>
      <c r="NA161" s="15"/>
      <c r="NB161" s="15"/>
      <c r="NC161" s="15"/>
      <c r="ND161" s="15"/>
      <c r="NE161" s="15"/>
      <c r="NF161" s="15"/>
      <c r="NG161" s="15"/>
      <c r="NH161" s="15"/>
      <c r="NI161" s="15">
        <f>COUNTIF(Tableau1[[#This Row],[01/01/2020]:[31/12/2020]],NI$3)</f>
        <v>0</v>
      </c>
      <c r="NJ161" s="15">
        <f>COUNTIF(Tableau1[[#This Row],[01/01/2020]:[31/12/2020]],NJ$3)</f>
        <v>0</v>
      </c>
      <c r="NK161" s="15">
        <f>COUNTIF(Tableau1[[#This Row],[01/01/2020]:[31/12/2020]],NK$3)</f>
        <v>0</v>
      </c>
      <c r="NL161" s="15">
        <f>COUNTIF(Tableau1[[#This Row],[01/01/2020]:[31/12/2020]],NL$3)</f>
        <v>0</v>
      </c>
      <c r="NM161" s="15">
        <f>COUNTIF(Tableau1[[#This Row],[01/01/2020]:[31/12/2020]],NM$3)</f>
        <v>0</v>
      </c>
      <c r="NN161" s="15">
        <f>COUNTIF(Tableau1[[#This Row],[01/01/2020]:[31/12/2020]],NN$3)</f>
        <v>0</v>
      </c>
      <c r="NO161" s="23">
        <f>COUNTIF(Tableau1[[#This Row],[01/01/2020]:[31/12/2020]],NO$3)</f>
        <v>0</v>
      </c>
    </row>
    <row r="162" spans="1:379" x14ac:dyDescent="0.25">
      <c r="A162" s="22" t="s">
        <v>474</v>
      </c>
      <c r="B162" s="15"/>
      <c r="C162" s="15"/>
      <c r="D162" s="15"/>
      <c r="E162" s="15" t="e">
        <f>VLOOKUP(Tableau1[[#This Row],[centre]],Feuil3!$A$2:$C$46,2,FALSE)</f>
        <v>#N/A</v>
      </c>
      <c r="F162" s="15" t="e">
        <f>VLOOKUP(Tableau1[[#This Row],[centre]],Feuil3!$A$2:$C$46,3,FALSE)</f>
        <v>#N/A</v>
      </c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  <c r="HY162" s="15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  <c r="IW162" s="15"/>
      <c r="IX162" s="15"/>
      <c r="IY162" s="15"/>
      <c r="IZ162" s="15"/>
      <c r="JA162" s="15"/>
      <c r="JB162" s="15"/>
      <c r="JC162" s="15"/>
      <c r="JD162" s="15"/>
      <c r="JE162" s="15"/>
      <c r="JF162" s="15"/>
      <c r="JG162" s="15"/>
      <c r="JH162" s="15"/>
      <c r="JI162" s="15"/>
      <c r="JJ162" s="15"/>
      <c r="JK162" s="15"/>
      <c r="JL162" s="15"/>
      <c r="JM162" s="15"/>
      <c r="JN162" s="15"/>
      <c r="JO162" s="15"/>
      <c r="JP162" s="15"/>
      <c r="JQ162" s="15"/>
      <c r="JR162" s="15"/>
      <c r="JS162" s="15"/>
      <c r="JT162" s="15"/>
      <c r="JU162" s="15"/>
      <c r="JV162" s="15"/>
      <c r="JW162" s="15"/>
      <c r="JX162" s="15"/>
      <c r="JY162" s="15"/>
      <c r="JZ162" s="15"/>
      <c r="KA162" s="15"/>
      <c r="KB162" s="15"/>
      <c r="KC162" s="15"/>
      <c r="KD162" s="15"/>
      <c r="KE162" s="15"/>
      <c r="KF162" s="15"/>
      <c r="KG162" s="15"/>
      <c r="KH162" s="15"/>
      <c r="KI162" s="15"/>
      <c r="KJ162" s="15"/>
      <c r="KK162" s="15"/>
      <c r="KL162" s="15"/>
      <c r="KM162" s="15"/>
      <c r="KN162" s="15"/>
      <c r="KO162" s="15"/>
      <c r="KP162" s="15"/>
      <c r="KQ162" s="15"/>
      <c r="KR162" s="15"/>
      <c r="KS162" s="15"/>
      <c r="KT162" s="15"/>
      <c r="KU162" s="15"/>
      <c r="KV162" s="15"/>
      <c r="KW162" s="15"/>
      <c r="KX162" s="15"/>
      <c r="KY162" s="15"/>
      <c r="KZ162" s="15"/>
      <c r="LA162" s="15"/>
      <c r="LB162" s="15"/>
      <c r="LC162" s="15"/>
      <c r="LD162" s="15"/>
      <c r="LE162" s="15"/>
      <c r="LF162" s="15"/>
      <c r="LG162" s="15"/>
      <c r="LH162" s="15"/>
      <c r="LI162" s="15"/>
      <c r="LJ162" s="15"/>
      <c r="LK162" s="15"/>
      <c r="LL162" s="15"/>
      <c r="LM162" s="15"/>
      <c r="LN162" s="15"/>
      <c r="LO162" s="15"/>
      <c r="LP162" s="15"/>
      <c r="LQ162" s="15"/>
      <c r="LR162" s="15"/>
      <c r="LS162" s="15"/>
      <c r="LT162" s="15"/>
      <c r="LU162" s="15"/>
      <c r="LV162" s="15"/>
      <c r="LW162" s="15"/>
      <c r="LX162" s="15"/>
      <c r="LY162" s="15"/>
      <c r="LZ162" s="15"/>
      <c r="MA162" s="15"/>
      <c r="MB162" s="15"/>
      <c r="MC162" s="15"/>
      <c r="MD162" s="15"/>
      <c r="ME162" s="15"/>
      <c r="MF162" s="15"/>
      <c r="MG162" s="15"/>
      <c r="MH162" s="15"/>
      <c r="MI162" s="15"/>
      <c r="MJ162" s="15"/>
      <c r="MK162" s="15"/>
      <c r="ML162" s="15"/>
      <c r="MM162" s="15"/>
      <c r="MN162" s="15"/>
      <c r="MO162" s="15"/>
      <c r="MP162" s="15"/>
      <c r="MQ162" s="15"/>
      <c r="MR162" s="15"/>
      <c r="MS162" s="15"/>
      <c r="MT162" s="15"/>
      <c r="MU162" s="15"/>
      <c r="MV162" s="15"/>
      <c r="MW162" s="15"/>
      <c r="MX162" s="15"/>
      <c r="MY162" s="15"/>
      <c r="MZ162" s="15"/>
      <c r="NA162" s="15"/>
      <c r="NB162" s="15"/>
      <c r="NC162" s="15"/>
      <c r="ND162" s="15"/>
      <c r="NE162" s="15"/>
      <c r="NF162" s="15"/>
      <c r="NG162" s="15"/>
      <c r="NH162" s="15"/>
      <c r="NI162" s="15">
        <f>COUNTIF(Tableau1[[#This Row],[01/01/2020]:[31/12/2020]],NI$3)</f>
        <v>0</v>
      </c>
      <c r="NJ162" s="15">
        <f>COUNTIF(Tableau1[[#This Row],[01/01/2020]:[31/12/2020]],NJ$3)</f>
        <v>0</v>
      </c>
      <c r="NK162" s="15">
        <f>COUNTIF(Tableau1[[#This Row],[01/01/2020]:[31/12/2020]],NK$3)</f>
        <v>0</v>
      </c>
      <c r="NL162" s="15">
        <f>COUNTIF(Tableau1[[#This Row],[01/01/2020]:[31/12/2020]],NL$3)</f>
        <v>0</v>
      </c>
      <c r="NM162" s="15">
        <f>COUNTIF(Tableau1[[#This Row],[01/01/2020]:[31/12/2020]],NM$3)</f>
        <v>0</v>
      </c>
      <c r="NN162" s="15">
        <f>COUNTIF(Tableau1[[#This Row],[01/01/2020]:[31/12/2020]],NN$3)</f>
        <v>0</v>
      </c>
      <c r="NO162" s="23">
        <f>COUNTIF(Tableau1[[#This Row],[01/01/2020]:[31/12/2020]],NO$3)</f>
        <v>0</v>
      </c>
    </row>
    <row r="163" spans="1:379" x14ac:dyDescent="0.25">
      <c r="A163" s="22" t="s">
        <v>475</v>
      </c>
      <c r="B163" s="15"/>
      <c r="C163" s="15"/>
      <c r="D163" s="15"/>
      <c r="E163" s="15" t="e">
        <f>VLOOKUP(Tableau1[[#This Row],[centre]],Feuil3!$A$2:$C$46,2,FALSE)</f>
        <v>#N/A</v>
      </c>
      <c r="F163" s="15" t="e">
        <f>VLOOKUP(Tableau1[[#This Row],[centre]],Feuil3!$A$2:$C$46,3,FALSE)</f>
        <v>#N/A</v>
      </c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  <c r="HY163" s="15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  <c r="IW163" s="15"/>
      <c r="IX163" s="15"/>
      <c r="IY163" s="15"/>
      <c r="IZ163" s="15"/>
      <c r="JA163" s="15"/>
      <c r="JB163" s="15"/>
      <c r="JC163" s="15"/>
      <c r="JD163" s="15"/>
      <c r="JE163" s="15"/>
      <c r="JF163" s="15"/>
      <c r="JG163" s="15"/>
      <c r="JH163" s="15"/>
      <c r="JI163" s="15"/>
      <c r="JJ163" s="15"/>
      <c r="JK163" s="15"/>
      <c r="JL163" s="15"/>
      <c r="JM163" s="15"/>
      <c r="JN163" s="15"/>
      <c r="JO163" s="15"/>
      <c r="JP163" s="15"/>
      <c r="JQ163" s="15"/>
      <c r="JR163" s="15"/>
      <c r="JS163" s="15"/>
      <c r="JT163" s="15"/>
      <c r="JU163" s="15"/>
      <c r="JV163" s="15"/>
      <c r="JW163" s="15"/>
      <c r="JX163" s="15"/>
      <c r="JY163" s="15"/>
      <c r="JZ163" s="15"/>
      <c r="KA163" s="15"/>
      <c r="KB163" s="15"/>
      <c r="KC163" s="15"/>
      <c r="KD163" s="15"/>
      <c r="KE163" s="15"/>
      <c r="KF163" s="15"/>
      <c r="KG163" s="15"/>
      <c r="KH163" s="15"/>
      <c r="KI163" s="15"/>
      <c r="KJ163" s="15"/>
      <c r="KK163" s="15"/>
      <c r="KL163" s="15"/>
      <c r="KM163" s="15"/>
      <c r="KN163" s="15"/>
      <c r="KO163" s="15"/>
      <c r="KP163" s="15"/>
      <c r="KQ163" s="15"/>
      <c r="KR163" s="15"/>
      <c r="KS163" s="15"/>
      <c r="KT163" s="15"/>
      <c r="KU163" s="15"/>
      <c r="KV163" s="15"/>
      <c r="KW163" s="15"/>
      <c r="KX163" s="15"/>
      <c r="KY163" s="15"/>
      <c r="KZ163" s="15"/>
      <c r="LA163" s="15"/>
      <c r="LB163" s="15"/>
      <c r="LC163" s="15"/>
      <c r="LD163" s="15"/>
      <c r="LE163" s="15"/>
      <c r="LF163" s="15"/>
      <c r="LG163" s="15"/>
      <c r="LH163" s="15"/>
      <c r="LI163" s="15"/>
      <c r="LJ163" s="15"/>
      <c r="LK163" s="15"/>
      <c r="LL163" s="15"/>
      <c r="LM163" s="15"/>
      <c r="LN163" s="15"/>
      <c r="LO163" s="15"/>
      <c r="LP163" s="15"/>
      <c r="LQ163" s="15"/>
      <c r="LR163" s="15"/>
      <c r="LS163" s="15"/>
      <c r="LT163" s="15"/>
      <c r="LU163" s="15"/>
      <c r="LV163" s="15"/>
      <c r="LW163" s="15"/>
      <c r="LX163" s="15"/>
      <c r="LY163" s="15"/>
      <c r="LZ163" s="15"/>
      <c r="MA163" s="15"/>
      <c r="MB163" s="15"/>
      <c r="MC163" s="15"/>
      <c r="MD163" s="15"/>
      <c r="ME163" s="15"/>
      <c r="MF163" s="15"/>
      <c r="MG163" s="15"/>
      <c r="MH163" s="15"/>
      <c r="MI163" s="15"/>
      <c r="MJ163" s="15"/>
      <c r="MK163" s="15"/>
      <c r="ML163" s="15"/>
      <c r="MM163" s="15"/>
      <c r="MN163" s="15"/>
      <c r="MO163" s="15"/>
      <c r="MP163" s="15"/>
      <c r="MQ163" s="15"/>
      <c r="MR163" s="15"/>
      <c r="MS163" s="15"/>
      <c r="MT163" s="15"/>
      <c r="MU163" s="15"/>
      <c r="MV163" s="15"/>
      <c r="MW163" s="15"/>
      <c r="MX163" s="15"/>
      <c r="MY163" s="15"/>
      <c r="MZ163" s="15"/>
      <c r="NA163" s="15"/>
      <c r="NB163" s="15"/>
      <c r="NC163" s="15"/>
      <c r="ND163" s="15"/>
      <c r="NE163" s="15"/>
      <c r="NF163" s="15"/>
      <c r="NG163" s="15"/>
      <c r="NH163" s="15"/>
      <c r="NI163" s="15">
        <f>COUNTIF(Tableau1[[#This Row],[01/01/2020]:[31/12/2020]],NI$3)</f>
        <v>0</v>
      </c>
      <c r="NJ163" s="15">
        <f>COUNTIF(Tableau1[[#This Row],[01/01/2020]:[31/12/2020]],NJ$3)</f>
        <v>0</v>
      </c>
      <c r="NK163" s="15">
        <f>COUNTIF(Tableau1[[#This Row],[01/01/2020]:[31/12/2020]],NK$3)</f>
        <v>0</v>
      </c>
      <c r="NL163" s="15">
        <f>COUNTIF(Tableau1[[#This Row],[01/01/2020]:[31/12/2020]],NL$3)</f>
        <v>0</v>
      </c>
      <c r="NM163" s="15">
        <f>COUNTIF(Tableau1[[#This Row],[01/01/2020]:[31/12/2020]],NM$3)</f>
        <v>0</v>
      </c>
      <c r="NN163" s="15">
        <f>COUNTIF(Tableau1[[#This Row],[01/01/2020]:[31/12/2020]],NN$3)</f>
        <v>0</v>
      </c>
      <c r="NO163" s="23">
        <f>COUNTIF(Tableau1[[#This Row],[01/01/2020]:[31/12/2020]],NO$3)</f>
        <v>0</v>
      </c>
    </row>
    <row r="164" spans="1:379" x14ac:dyDescent="0.25">
      <c r="A164" s="22" t="s">
        <v>476</v>
      </c>
      <c r="B164" s="15"/>
      <c r="C164" s="15"/>
      <c r="D164" s="15"/>
      <c r="E164" s="15" t="e">
        <f>VLOOKUP(Tableau1[[#This Row],[centre]],Feuil3!$A$2:$C$46,2,FALSE)</f>
        <v>#N/A</v>
      </c>
      <c r="F164" s="15" t="e">
        <f>VLOOKUP(Tableau1[[#This Row],[centre]],Feuil3!$A$2:$C$46,3,FALSE)</f>
        <v>#N/A</v>
      </c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  <c r="HY164" s="15"/>
      <c r="HZ164" s="15"/>
      <c r="IA164" s="15"/>
      <c r="IB164" s="15"/>
      <c r="IC164" s="15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  <c r="IW164" s="15"/>
      <c r="IX164" s="15"/>
      <c r="IY164" s="15"/>
      <c r="IZ164" s="15"/>
      <c r="JA164" s="15"/>
      <c r="JB164" s="15"/>
      <c r="JC164" s="15"/>
      <c r="JD164" s="15"/>
      <c r="JE164" s="15"/>
      <c r="JF164" s="15"/>
      <c r="JG164" s="15"/>
      <c r="JH164" s="15"/>
      <c r="JI164" s="15"/>
      <c r="JJ164" s="15"/>
      <c r="JK164" s="15"/>
      <c r="JL164" s="15"/>
      <c r="JM164" s="15"/>
      <c r="JN164" s="15"/>
      <c r="JO164" s="15"/>
      <c r="JP164" s="15"/>
      <c r="JQ164" s="15"/>
      <c r="JR164" s="15"/>
      <c r="JS164" s="15"/>
      <c r="JT164" s="15"/>
      <c r="JU164" s="15"/>
      <c r="JV164" s="15"/>
      <c r="JW164" s="15"/>
      <c r="JX164" s="15"/>
      <c r="JY164" s="15"/>
      <c r="JZ164" s="15"/>
      <c r="KA164" s="15"/>
      <c r="KB164" s="15"/>
      <c r="KC164" s="15"/>
      <c r="KD164" s="15"/>
      <c r="KE164" s="15"/>
      <c r="KF164" s="15"/>
      <c r="KG164" s="15"/>
      <c r="KH164" s="15"/>
      <c r="KI164" s="15"/>
      <c r="KJ164" s="15"/>
      <c r="KK164" s="15"/>
      <c r="KL164" s="15"/>
      <c r="KM164" s="15"/>
      <c r="KN164" s="15"/>
      <c r="KO164" s="15"/>
      <c r="KP164" s="15"/>
      <c r="KQ164" s="15"/>
      <c r="KR164" s="15"/>
      <c r="KS164" s="15"/>
      <c r="KT164" s="15"/>
      <c r="KU164" s="15"/>
      <c r="KV164" s="15"/>
      <c r="KW164" s="15"/>
      <c r="KX164" s="15"/>
      <c r="KY164" s="15"/>
      <c r="KZ164" s="15"/>
      <c r="LA164" s="15"/>
      <c r="LB164" s="15"/>
      <c r="LC164" s="15"/>
      <c r="LD164" s="15"/>
      <c r="LE164" s="15"/>
      <c r="LF164" s="15"/>
      <c r="LG164" s="15"/>
      <c r="LH164" s="15"/>
      <c r="LI164" s="15"/>
      <c r="LJ164" s="15"/>
      <c r="LK164" s="15"/>
      <c r="LL164" s="15"/>
      <c r="LM164" s="15"/>
      <c r="LN164" s="15"/>
      <c r="LO164" s="15"/>
      <c r="LP164" s="15"/>
      <c r="LQ164" s="15"/>
      <c r="LR164" s="15"/>
      <c r="LS164" s="15"/>
      <c r="LT164" s="15"/>
      <c r="LU164" s="15"/>
      <c r="LV164" s="15"/>
      <c r="LW164" s="15"/>
      <c r="LX164" s="15"/>
      <c r="LY164" s="15"/>
      <c r="LZ164" s="15"/>
      <c r="MA164" s="15"/>
      <c r="MB164" s="15"/>
      <c r="MC164" s="15"/>
      <c r="MD164" s="15"/>
      <c r="ME164" s="15"/>
      <c r="MF164" s="15"/>
      <c r="MG164" s="15"/>
      <c r="MH164" s="15"/>
      <c r="MI164" s="15"/>
      <c r="MJ164" s="15"/>
      <c r="MK164" s="15"/>
      <c r="ML164" s="15"/>
      <c r="MM164" s="15"/>
      <c r="MN164" s="15"/>
      <c r="MO164" s="15"/>
      <c r="MP164" s="15"/>
      <c r="MQ164" s="15"/>
      <c r="MR164" s="15"/>
      <c r="MS164" s="15"/>
      <c r="MT164" s="15"/>
      <c r="MU164" s="15"/>
      <c r="MV164" s="15"/>
      <c r="MW164" s="15"/>
      <c r="MX164" s="15"/>
      <c r="MY164" s="15"/>
      <c r="MZ164" s="15"/>
      <c r="NA164" s="15"/>
      <c r="NB164" s="15"/>
      <c r="NC164" s="15"/>
      <c r="ND164" s="15"/>
      <c r="NE164" s="15"/>
      <c r="NF164" s="15"/>
      <c r="NG164" s="15"/>
      <c r="NH164" s="15"/>
      <c r="NI164" s="15">
        <f>COUNTIF(Tableau1[[#This Row],[01/01/2020]:[31/12/2020]],NI$3)</f>
        <v>0</v>
      </c>
      <c r="NJ164" s="15">
        <f>COUNTIF(Tableau1[[#This Row],[01/01/2020]:[31/12/2020]],NJ$3)</f>
        <v>0</v>
      </c>
      <c r="NK164" s="15">
        <f>COUNTIF(Tableau1[[#This Row],[01/01/2020]:[31/12/2020]],NK$3)</f>
        <v>0</v>
      </c>
      <c r="NL164" s="15">
        <f>COUNTIF(Tableau1[[#This Row],[01/01/2020]:[31/12/2020]],NL$3)</f>
        <v>0</v>
      </c>
      <c r="NM164" s="15">
        <f>COUNTIF(Tableau1[[#This Row],[01/01/2020]:[31/12/2020]],NM$3)</f>
        <v>0</v>
      </c>
      <c r="NN164" s="15">
        <f>COUNTIF(Tableau1[[#This Row],[01/01/2020]:[31/12/2020]],NN$3)</f>
        <v>0</v>
      </c>
      <c r="NO164" s="23">
        <f>COUNTIF(Tableau1[[#This Row],[01/01/2020]:[31/12/2020]],NO$3)</f>
        <v>0</v>
      </c>
    </row>
    <row r="165" spans="1:379" x14ac:dyDescent="0.25">
      <c r="A165" s="22" t="s">
        <v>473</v>
      </c>
      <c r="B165" s="15"/>
      <c r="C165" s="15"/>
      <c r="D165" s="15"/>
      <c r="E165" s="15" t="e">
        <f>VLOOKUP(Tableau1[[#This Row],[centre]],Feuil3!$A$2:$C$46,2,FALSE)</f>
        <v>#N/A</v>
      </c>
      <c r="F165" s="15" t="e">
        <f>VLOOKUP(Tableau1[[#This Row],[centre]],Feuil3!$A$2:$C$46,3,FALSE)</f>
        <v>#N/A</v>
      </c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 t="s">
        <v>448</v>
      </c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  <c r="HY165" s="15"/>
      <c r="HZ165" s="15"/>
      <c r="IA165" s="15"/>
      <c r="IB165" s="15"/>
      <c r="IC165" s="15"/>
      <c r="ID165" s="15"/>
      <c r="IE165" s="15"/>
      <c r="IF165" s="15"/>
      <c r="IG165" s="15"/>
      <c r="IH165" s="15"/>
      <c r="II165" s="15"/>
      <c r="IJ165" s="15"/>
      <c r="IK165" s="15"/>
      <c r="IL165" s="15"/>
      <c r="IM165" s="15"/>
      <c r="IN165" s="15"/>
      <c r="IO165" s="15"/>
      <c r="IP165" s="15"/>
      <c r="IQ165" s="15"/>
      <c r="IR165" s="15"/>
      <c r="IS165" s="15"/>
      <c r="IT165" s="15"/>
      <c r="IU165" s="15"/>
      <c r="IV165" s="15"/>
      <c r="IW165" s="15"/>
      <c r="IX165" s="15"/>
      <c r="IY165" s="15"/>
      <c r="IZ165" s="15"/>
      <c r="JA165" s="15"/>
      <c r="JB165" s="15"/>
      <c r="JC165" s="15"/>
      <c r="JD165" s="15"/>
      <c r="JE165" s="15"/>
      <c r="JF165" s="15"/>
      <c r="JG165" s="15"/>
      <c r="JH165" s="15"/>
      <c r="JI165" s="15"/>
      <c r="JJ165" s="15"/>
      <c r="JK165" s="15"/>
      <c r="JL165" s="15"/>
      <c r="JM165" s="15"/>
      <c r="JN165" s="15"/>
      <c r="JO165" s="15"/>
      <c r="JP165" s="15"/>
      <c r="JQ165" s="15"/>
      <c r="JR165" s="15"/>
      <c r="JS165" s="15"/>
      <c r="JT165" s="15"/>
      <c r="JU165" s="15"/>
      <c r="JV165" s="15"/>
      <c r="JW165" s="15"/>
      <c r="JX165" s="15"/>
      <c r="JY165" s="15"/>
      <c r="JZ165" s="15"/>
      <c r="KA165" s="15"/>
      <c r="KB165" s="15"/>
      <c r="KC165" s="15"/>
      <c r="KD165" s="15"/>
      <c r="KE165" s="15"/>
      <c r="KF165" s="15"/>
      <c r="KG165" s="15"/>
      <c r="KH165" s="15"/>
      <c r="KI165" s="15"/>
      <c r="KJ165" s="15"/>
      <c r="KK165" s="15"/>
      <c r="KL165" s="15"/>
      <c r="KM165" s="15"/>
      <c r="KN165" s="15"/>
      <c r="KO165" s="15"/>
      <c r="KP165" s="15"/>
      <c r="KQ165" s="15"/>
      <c r="KR165" s="15"/>
      <c r="KS165" s="15"/>
      <c r="KT165" s="15"/>
      <c r="KU165" s="15"/>
      <c r="KV165" s="15"/>
      <c r="KW165" s="15"/>
      <c r="KX165" s="15"/>
      <c r="KY165" s="15"/>
      <c r="KZ165" s="15"/>
      <c r="LA165" s="15"/>
      <c r="LB165" s="15"/>
      <c r="LC165" s="15"/>
      <c r="LD165" s="15"/>
      <c r="LE165" s="15"/>
      <c r="LF165" s="15"/>
      <c r="LG165" s="15"/>
      <c r="LH165" s="15"/>
      <c r="LI165" s="15"/>
      <c r="LJ165" s="15"/>
      <c r="LK165" s="15"/>
      <c r="LL165" s="15"/>
      <c r="LM165" s="15"/>
      <c r="LN165" s="15"/>
      <c r="LO165" s="15"/>
      <c r="LP165" s="15"/>
      <c r="LQ165" s="15"/>
      <c r="LR165" s="15"/>
      <c r="LS165" s="15"/>
      <c r="LT165" s="15"/>
      <c r="LU165" s="15"/>
      <c r="LV165" s="15"/>
      <c r="LW165" s="15"/>
      <c r="LX165" s="15"/>
      <c r="LY165" s="15"/>
      <c r="LZ165" s="15"/>
      <c r="MA165" s="15"/>
      <c r="MB165" s="15"/>
      <c r="MC165" s="15"/>
      <c r="MD165" s="15"/>
      <c r="ME165" s="15"/>
      <c r="MF165" s="15"/>
      <c r="MG165" s="15"/>
      <c r="MH165" s="15"/>
      <c r="MI165" s="15"/>
      <c r="MJ165" s="15"/>
      <c r="MK165" s="15"/>
      <c r="ML165" s="15"/>
      <c r="MM165" s="15"/>
      <c r="MN165" s="15"/>
      <c r="MO165" s="15"/>
      <c r="MP165" s="15"/>
      <c r="MQ165" s="15"/>
      <c r="MR165" s="15"/>
      <c r="MS165" s="15"/>
      <c r="MT165" s="15"/>
      <c r="MU165" s="15"/>
      <c r="MV165" s="15"/>
      <c r="MW165" s="15"/>
      <c r="MX165" s="15"/>
      <c r="MY165" s="15"/>
      <c r="MZ165" s="15"/>
      <c r="NA165" s="15"/>
      <c r="NB165" s="15"/>
      <c r="NC165" s="15"/>
      <c r="ND165" s="15"/>
      <c r="NE165" s="15"/>
      <c r="NF165" s="15"/>
      <c r="NG165" s="15"/>
      <c r="NH165" s="15"/>
      <c r="NI165" s="15">
        <f>COUNTIF(Tableau1[[#This Row],[01/01/2020]:[31/12/2020]],NI$3)</f>
        <v>0</v>
      </c>
      <c r="NJ165" s="15">
        <f>COUNTIF(Tableau1[[#This Row],[01/01/2020]:[31/12/2020]],NJ$3)</f>
        <v>0</v>
      </c>
      <c r="NK165" s="15">
        <f>COUNTIF(Tableau1[[#This Row],[01/01/2020]:[31/12/2020]],NK$3)</f>
        <v>0</v>
      </c>
      <c r="NL165" s="15">
        <f>COUNTIF(Tableau1[[#This Row],[01/01/2020]:[31/12/2020]],NL$3)</f>
        <v>1</v>
      </c>
      <c r="NM165" s="15">
        <f>COUNTIF(Tableau1[[#This Row],[01/01/2020]:[31/12/2020]],NM$3)</f>
        <v>0</v>
      </c>
      <c r="NN165" s="15">
        <f>COUNTIF(Tableau1[[#This Row],[01/01/2020]:[31/12/2020]],NN$3)</f>
        <v>0</v>
      </c>
      <c r="NO165" s="23">
        <f>COUNTIF(Tableau1[[#This Row],[01/01/2020]:[31/12/2020]],NO$3)</f>
        <v>0</v>
      </c>
    </row>
    <row r="166" spans="1:379" x14ac:dyDescent="0.25">
      <c r="A166" s="22" t="s">
        <v>474</v>
      </c>
      <c r="B166" s="15"/>
      <c r="C166" s="15"/>
      <c r="D166" s="15"/>
      <c r="E166" s="15" t="e">
        <f>VLOOKUP(Tableau1[[#This Row],[centre]],Feuil3!$A$2:$C$46,2,FALSE)</f>
        <v>#N/A</v>
      </c>
      <c r="F166" s="15" t="e">
        <f>VLOOKUP(Tableau1[[#This Row],[centre]],Feuil3!$A$2:$C$46,3,FALSE)</f>
        <v>#N/A</v>
      </c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  <c r="HY166" s="15"/>
      <c r="HZ166" s="15"/>
      <c r="IA166" s="15"/>
      <c r="IB166" s="15"/>
      <c r="IC166" s="15"/>
      <c r="ID166" s="15"/>
      <c r="IE166" s="15"/>
      <c r="IF166" s="15"/>
      <c r="IG166" s="15"/>
      <c r="IH166" s="15"/>
      <c r="II166" s="15"/>
      <c r="IJ166" s="15"/>
      <c r="IK166" s="15"/>
      <c r="IL166" s="15"/>
      <c r="IM166" s="15"/>
      <c r="IN166" s="15"/>
      <c r="IO166" s="15"/>
      <c r="IP166" s="15"/>
      <c r="IQ166" s="15"/>
      <c r="IR166" s="15"/>
      <c r="IS166" s="15"/>
      <c r="IT166" s="15"/>
      <c r="IU166" s="15"/>
      <c r="IV166" s="15"/>
      <c r="IW166" s="15"/>
      <c r="IX166" s="15"/>
      <c r="IY166" s="15"/>
      <c r="IZ166" s="15"/>
      <c r="JA166" s="15"/>
      <c r="JB166" s="15"/>
      <c r="JC166" s="15"/>
      <c r="JD166" s="15"/>
      <c r="JE166" s="15"/>
      <c r="JF166" s="15"/>
      <c r="JG166" s="15"/>
      <c r="JH166" s="15"/>
      <c r="JI166" s="15"/>
      <c r="JJ166" s="15"/>
      <c r="JK166" s="15"/>
      <c r="JL166" s="15"/>
      <c r="JM166" s="15"/>
      <c r="JN166" s="15"/>
      <c r="JO166" s="15"/>
      <c r="JP166" s="15"/>
      <c r="JQ166" s="15"/>
      <c r="JR166" s="15"/>
      <c r="JS166" s="15"/>
      <c r="JT166" s="15"/>
      <c r="JU166" s="15"/>
      <c r="JV166" s="15"/>
      <c r="JW166" s="15"/>
      <c r="JX166" s="15"/>
      <c r="JY166" s="15"/>
      <c r="JZ166" s="15"/>
      <c r="KA166" s="15"/>
      <c r="KB166" s="15"/>
      <c r="KC166" s="15"/>
      <c r="KD166" s="15"/>
      <c r="KE166" s="15"/>
      <c r="KF166" s="15"/>
      <c r="KG166" s="15"/>
      <c r="KH166" s="15"/>
      <c r="KI166" s="15"/>
      <c r="KJ166" s="15"/>
      <c r="KK166" s="15"/>
      <c r="KL166" s="15"/>
      <c r="KM166" s="15"/>
      <c r="KN166" s="15"/>
      <c r="KO166" s="15"/>
      <c r="KP166" s="15"/>
      <c r="KQ166" s="15"/>
      <c r="KR166" s="15"/>
      <c r="KS166" s="15"/>
      <c r="KT166" s="15"/>
      <c r="KU166" s="15"/>
      <c r="KV166" s="15"/>
      <c r="KW166" s="15"/>
      <c r="KX166" s="15"/>
      <c r="KY166" s="15"/>
      <c r="KZ166" s="15"/>
      <c r="LA166" s="15"/>
      <c r="LB166" s="15"/>
      <c r="LC166" s="15"/>
      <c r="LD166" s="15"/>
      <c r="LE166" s="15"/>
      <c r="LF166" s="15"/>
      <c r="LG166" s="15"/>
      <c r="LH166" s="15"/>
      <c r="LI166" s="15"/>
      <c r="LJ166" s="15"/>
      <c r="LK166" s="15"/>
      <c r="LL166" s="15"/>
      <c r="LM166" s="15"/>
      <c r="LN166" s="15"/>
      <c r="LO166" s="15"/>
      <c r="LP166" s="15"/>
      <c r="LQ166" s="15"/>
      <c r="LR166" s="15"/>
      <c r="LS166" s="15"/>
      <c r="LT166" s="15"/>
      <c r="LU166" s="15"/>
      <c r="LV166" s="15"/>
      <c r="LW166" s="15"/>
      <c r="LX166" s="15"/>
      <c r="LY166" s="15"/>
      <c r="LZ166" s="15"/>
      <c r="MA166" s="15"/>
      <c r="MB166" s="15"/>
      <c r="MC166" s="15"/>
      <c r="MD166" s="15"/>
      <c r="ME166" s="15"/>
      <c r="MF166" s="15"/>
      <c r="MG166" s="15"/>
      <c r="MH166" s="15"/>
      <c r="MI166" s="15"/>
      <c r="MJ166" s="15"/>
      <c r="MK166" s="15"/>
      <c r="ML166" s="15"/>
      <c r="MM166" s="15"/>
      <c r="MN166" s="15"/>
      <c r="MO166" s="15"/>
      <c r="MP166" s="15"/>
      <c r="MQ166" s="15"/>
      <c r="MR166" s="15"/>
      <c r="MS166" s="15"/>
      <c r="MT166" s="15"/>
      <c r="MU166" s="15"/>
      <c r="MV166" s="15"/>
      <c r="MW166" s="15"/>
      <c r="MX166" s="15"/>
      <c r="MY166" s="15"/>
      <c r="MZ166" s="15"/>
      <c r="NA166" s="15"/>
      <c r="NB166" s="15"/>
      <c r="NC166" s="15"/>
      <c r="ND166" s="15"/>
      <c r="NE166" s="15"/>
      <c r="NF166" s="15"/>
      <c r="NG166" s="15"/>
      <c r="NH166" s="15"/>
      <c r="NI166" s="15">
        <f>COUNTIF(Tableau1[[#This Row],[01/01/2020]:[31/12/2020]],NI$3)</f>
        <v>0</v>
      </c>
      <c r="NJ166" s="15">
        <f>COUNTIF(Tableau1[[#This Row],[01/01/2020]:[31/12/2020]],NJ$3)</f>
        <v>0</v>
      </c>
      <c r="NK166" s="15">
        <f>COUNTIF(Tableau1[[#This Row],[01/01/2020]:[31/12/2020]],NK$3)</f>
        <v>0</v>
      </c>
      <c r="NL166" s="15">
        <f>COUNTIF(Tableau1[[#This Row],[01/01/2020]:[31/12/2020]],NL$3)</f>
        <v>0</v>
      </c>
      <c r="NM166" s="15">
        <f>COUNTIF(Tableau1[[#This Row],[01/01/2020]:[31/12/2020]],NM$3)</f>
        <v>0</v>
      </c>
      <c r="NN166" s="15">
        <f>COUNTIF(Tableau1[[#This Row],[01/01/2020]:[31/12/2020]],NN$3)</f>
        <v>0</v>
      </c>
      <c r="NO166" s="23">
        <f>COUNTIF(Tableau1[[#This Row],[01/01/2020]:[31/12/2020]],NO$3)</f>
        <v>0</v>
      </c>
    </row>
    <row r="167" spans="1:379" x14ac:dyDescent="0.25">
      <c r="A167" s="22" t="s">
        <v>475</v>
      </c>
      <c r="B167" s="15"/>
      <c r="C167" s="15"/>
      <c r="D167" s="15"/>
      <c r="E167" s="15" t="e">
        <f>VLOOKUP(Tableau1[[#This Row],[centre]],Feuil3!$A$2:$C$46,2,FALSE)</f>
        <v>#N/A</v>
      </c>
      <c r="F167" s="15" t="e">
        <f>VLOOKUP(Tableau1[[#This Row],[centre]],Feuil3!$A$2:$C$46,3,FALSE)</f>
        <v>#N/A</v>
      </c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>
        <f>COUNTIF(Tableau1[[#This Row],[01/01/2020]:[31/12/2020]],NI$3)</f>
        <v>0</v>
      </c>
      <c r="NJ167" s="15">
        <f>COUNTIF(Tableau1[[#This Row],[01/01/2020]:[31/12/2020]],NJ$3)</f>
        <v>0</v>
      </c>
      <c r="NK167" s="15">
        <f>COUNTIF(Tableau1[[#This Row],[01/01/2020]:[31/12/2020]],NK$3)</f>
        <v>0</v>
      </c>
      <c r="NL167" s="15">
        <f>COUNTIF(Tableau1[[#This Row],[01/01/2020]:[31/12/2020]],NL$3)</f>
        <v>0</v>
      </c>
      <c r="NM167" s="15">
        <f>COUNTIF(Tableau1[[#This Row],[01/01/2020]:[31/12/2020]],NM$3)</f>
        <v>0</v>
      </c>
      <c r="NN167" s="15">
        <f>COUNTIF(Tableau1[[#This Row],[01/01/2020]:[31/12/2020]],NN$3)</f>
        <v>0</v>
      </c>
      <c r="NO167" s="23">
        <f>COUNTIF(Tableau1[[#This Row],[01/01/2020]:[31/12/2020]],NO$3)</f>
        <v>0</v>
      </c>
    </row>
    <row r="168" spans="1:379" x14ac:dyDescent="0.25">
      <c r="A168" s="22" t="s">
        <v>476</v>
      </c>
      <c r="B168" s="15"/>
      <c r="C168" s="15"/>
      <c r="D168" s="15"/>
      <c r="E168" s="15" t="e">
        <f>VLOOKUP(Tableau1[[#This Row],[centre]],Feuil3!$A$2:$C$46,2,FALSE)</f>
        <v>#N/A</v>
      </c>
      <c r="F168" s="15" t="e">
        <f>VLOOKUP(Tableau1[[#This Row],[centre]],Feuil3!$A$2:$C$46,3,FALSE)</f>
        <v>#N/A</v>
      </c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  <c r="HY168" s="15"/>
      <c r="HZ168" s="15"/>
      <c r="IA168" s="15"/>
      <c r="IB168" s="15"/>
      <c r="IC168" s="15"/>
      <c r="ID168" s="15"/>
      <c r="IE168" s="15"/>
      <c r="IF168" s="15"/>
      <c r="IG168" s="15"/>
      <c r="IH168" s="15"/>
      <c r="II168" s="15"/>
      <c r="IJ168" s="15"/>
      <c r="IK168" s="15"/>
      <c r="IL168" s="15"/>
      <c r="IM168" s="15"/>
      <c r="IN168" s="15"/>
      <c r="IO168" s="15"/>
      <c r="IP168" s="15"/>
      <c r="IQ168" s="15"/>
      <c r="IR168" s="15"/>
      <c r="IS168" s="15"/>
      <c r="IT168" s="15"/>
      <c r="IU168" s="15"/>
      <c r="IV168" s="15"/>
      <c r="IW168" s="15"/>
      <c r="IX168" s="15"/>
      <c r="IY168" s="15"/>
      <c r="IZ168" s="15"/>
      <c r="JA168" s="15"/>
      <c r="JB168" s="15"/>
      <c r="JC168" s="15"/>
      <c r="JD168" s="15"/>
      <c r="JE168" s="15"/>
      <c r="JF168" s="15"/>
      <c r="JG168" s="15"/>
      <c r="JH168" s="15"/>
      <c r="JI168" s="15"/>
      <c r="JJ168" s="15"/>
      <c r="JK168" s="15"/>
      <c r="JL168" s="15"/>
      <c r="JM168" s="15"/>
      <c r="JN168" s="15"/>
      <c r="JO168" s="15"/>
      <c r="JP168" s="15"/>
      <c r="JQ168" s="15"/>
      <c r="JR168" s="15"/>
      <c r="JS168" s="15"/>
      <c r="JT168" s="15"/>
      <c r="JU168" s="15"/>
      <c r="JV168" s="15"/>
      <c r="JW168" s="15"/>
      <c r="JX168" s="15"/>
      <c r="JY168" s="15"/>
      <c r="JZ168" s="15"/>
      <c r="KA168" s="15"/>
      <c r="KB168" s="15"/>
      <c r="KC168" s="15"/>
      <c r="KD168" s="15"/>
      <c r="KE168" s="15"/>
      <c r="KF168" s="15"/>
      <c r="KG168" s="15"/>
      <c r="KH168" s="15"/>
      <c r="KI168" s="15"/>
      <c r="KJ168" s="15"/>
      <c r="KK168" s="15"/>
      <c r="KL168" s="15"/>
      <c r="KM168" s="15"/>
      <c r="KN168" s="15"/>
      <c r="KO168" s="15"/>
      <c r="KP168" s="15"/>
      <c r="KQ168" s="15"/>
      <c r="KR168" s="15"/>
      <c r="KS168" s="15"/>
      <c r="KT168" s="15"/>
      <c r="KU168" s="15"/>
      <c r="KV168" s="15"/>
      <c r="KW168" s="15"/>
      <c r="KX168" s="15"/>
      <c r="KY168" s="15"/>
      <c r="KZ168" s="15"/>
      <c r="LA168" s="15"/>
      <c r="LB168" s="15"/>
      <c r="LC168" s="15"/>
      <c r="LD168" s="15"/>
      <c r="LE168" s="15"/>
      <c r="LF168" s="15"/>
      <c r="LG168" s="15"/>
      <c r="LH168" s="15"/>
      <c r="LI168" s="15"/>
      <c r="LJ168" s="15"/>
      <c r="LK168" s="15"/>
      <c r="LL168" s="15"/>
      <c r="LM168" s="15"/>
      <c r="LN168" s="15"/>
      <c r="LO168" s="15"/>
      <c r="LP168" s="15"/>
      <c r="LQ168" s="15"/>
      <c r="LR168" s="15"/>
      <c r="LS168" s="15"/>
      <c r="LT168" s="15"/>
      <c r="LU168" s="15"/>
      <c r="LV168" s="15"/>
      <c r="LW168" s="15"/>
      <c r="LX168" s="15"/>
      <c r="LY168" s="15"/>
      <c r="LZ168" s="15"/>
      <c r="MA168" s="15"/>
      <c r="MB168" s="15"/>
      <c r="MC168" s="15"/>
      <c r="MD168" s="15"/>
      <c r="ME168" s="15"/>
      <c r="MF168" s="15"/>
      <c r="MG168" s="15"/>
      <c r="MH168" s="15"/>
      <c r="MI168" s="15"/>
      <c r="MJ168" s="15"/>
      <c r="MK168" s="15"/>
      <c r="ML168" s="15"/>
      <c r="MM168" s="15"/>
      <c r="MN168" s="15"/>
      <c r="MO168" s="15"/>
      <c r="MP168" s="15"/>
      <c r="MQ168" s="15"/>
      <c r="MR168" s="15"/>
      <c r="MS168" s="15"/>
      <c r="MT168" s="15"/>
      <c r="MU168" s="15"/>
      <c r="MV168" s="15"/>
      <c r="MW168" s="15"/>
      <c r="MX168" s="15"/>
      <c r="MY168" s="15"/>
      <c r="MZ168" s="15"/>
      <c r="NA168" s="15"/>
      <c r="NB168" s="15"/>
      <c r="NC168" s="15"/>
      <c r="ND168" s="15"/>
      <c r="NE168" s="15"/>
      <c r="NF168" s="15"/>
      <c r="NG168" s="15"/>
      <c r="NH168" s="15"/>
      <c r="NI168" s="15">
        <f>COUNTIF(Tableau1[[#This Row],[01/01/2020]:[31/12/2020]],NI$3)</f>
        <v>0</v>
      </c>
      <c r="NJ168" s="15">
        <f>COUNTIF(Tableau1[[#This Row],[01/01/2020]:[31/12/2020]],NJ$3)</f>
        <v>0</v>
      </c>
      <c r="NK168" s="15">
        <f>COUNTIF(Tableau1[[#This Row],[01/01/2020]:[31/12/2020]],NK$3)</f>
        <v>0</v>
      </c>
      <c r="NL168" s="15">
        <f>COUNTIF(Tableau1[[#This Row],[01/01/2020]:[31/12/2020]],NL$3)</f>
        <v>0</v>
      </c>
      <c r="NM168" s="15">
        <f>COUNTIF(Tableau1[[#This Row],[01/01/2020]:[31/12/2020]],NM$3)</f>
        <v>0</v>
      </c>
      <c r="NN168" s="15">
        <f>COUNTIF(Tableau1[[#This Row],[01/01/2020]:[31/12/2020]],NN$3)</f>
        <v>0</v>
      </c>
      <c r="NO168" s="23">
        <f>COUNTIF(Tableau1[[#This Row],[01/01/2020]:[31/12/2020]],NO$3)</f>
        <v>0</v>
      </c>
    </row>
    <row r="169" spans="1:379" x14ac:dyDescent="0.25">
      <c r="A169" s="22" t="s">
        <v>473</v>
      </c>
      <c r="B169" s="15"/>
      <c r="C169" s="15"/>
      <c r="D169" s="15"/>
      <c r="E169" s="15" t="e">
        <f>VLOOKUP(Tableau1[[#This Row],[centre]],Feuil3!$A$2:$C$46,2,FALSE)</f>
        <v>#N/A</v>
      </c>
      <c r="F169" s="15" t="e">
        <f>VLOOKUP(Tableau1[[#This Row],[centre]],Feuil3!$A$2:$C$46,3,FALSE)</f>
        <v>#N/A</v>
      </c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  <c r="HY169" s="15"/>
      <c r="HZ169" s="15"/>
      <c r="IA169" s="15"/>
      <c r="IB169" s="15"/>
      <c r="IC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5"/>
      <c r="IQ169" s="15"/>
      <c r="IR169" s="15"/>
      <c r="IS169" s="15"/>
      <c r="IT169" s="15"/>
      <c r="IU169" s="15"/>
      <c r="IV169" s="15"/>
      <c r="IW169" s="15"/>
      <c r="IX169" s="15"/>
      <c r="IY169" s="15"/>
      <c r="IZ169" s="15"/>
      <c r="JA169" s="15"/>
      <c r="JB169" s="15"/>
      <c r="JC169" s="15"/>
      <c r="JD169" s="15"/>
      <c r="JE169" s="15"/>
      <c r="JF169" s="15"/>
      <c r="JG169" s="15"/>
      <c r="JH169" s="15"/>
      <c r="JI169" s="15"/>
      <c r="JJ169" s="15"/>
      <c r="JK169" s="15"/>
      <c r="JL169" s="15"/>
      <c r="JM169" s="15"/>
      <c r="JN169" s="15"/>
      <c r="JO169" s="15"/>
      <c r="JP169" s="15"/>
      <c r="JQ169" s="15"/>
      <c r="JR169" s="15"/>
      <c r="JS169" s="15"/>
      <c r="JT169" s="15"/>
      <c r="JU169" s="15"/>
      <c r="JV169" s="15"/>
      <c r="JW169" s="15"/>
      <c r="JX169" s="15"/>
      <c r="JY169" s="15"/>
      <c r="JZ169" s="15"/>
      <c r="KA169" s="15"/>
      <c r="KB169" s="15"/>
      <c r="KC169" s="15"/>
      <c r="KD169" s="15"/>
      <c r="KE169" s="15"/>
      <c r="KF169" s="15"/>
      <c r="KG169" s="15"/>
      <c r="KH169" s="15"/>
      <c r="KI169" s="15"/>
      <c r="KJ169" s="15"/>
      <c r="KK169" s="15"/>
      <c r="KL169" s="15"/>
      <c r="KM169" s="15"/>
      <c r="KN169" s="15"/>
      <c r="KO169" s="15"/>
      <c r="KP169" s="15"/>
      <c r="KQ169" s="15"/>
      <c r="KR169" s="15"/>
      <c r="KS169" s="15"/>
      <c r="KT169" s="15"/>
      <c r="KU169" s="15"/>
      <c r="KV169" s="15"/>
      <c r="KW169" s="15"/>
      <c r="KX169" s="15"/>
      <c r="KY169" s="15"/>
      <c r="KZ169" s="15"/>
      <c r="LA169" s="15"/>
      <c r="LB169" s="15"/>
      <c r="LC169" s="15"/>
      <c r="LD169" s="15"/>
      <c r="LE169" s="15"/>
      <c r="LF169" s="15"/>
      <c r="LG169" s="15"/>
      <c r="LH169" s="15"/>
      <c r="LI169" s="15"/>
      <c r="LJ169" s="15"/>
      <c r="LK169" s="15"/>
      <c r="LL169" s="15"/>
      <c r="LM169" s="15"/>
      <c r="LN169" s="15"/>
      <c r="LO169" s="15"/>
      <c r="LP169" s="15"/>
      <c r="LQ169" s="15"/>
      <c r="LR169" s="15"/>
      <c r="LS169" s="15"/>
      <c r="LT169" s="15"/>
      <c r="LU169" s="15"/>
      <c r="LV169" s="15"/>
      <c r="LW169" s="15"/>
      <c r="LX169" s="15"/>
      <c r="LY169" s="15"/>
      <c r="LZ169" s="15"/>
      <c r="MA169" s="15"/>
      <c r="MB169" s="15"/>
      <c r="MC169" s="15"/>
      <c r="MD169" s="15"/>
      <c r="ME169" s="15"/>
      <c r="MF169" s="15"/>
      <c r="MG169" s="15"/>
      <c r="MH169" s="15"/>
      <c r="MI169" s="15"/>
      <c r="MJ169" s="15"/>
      <c r="MK169" s="15"/>
      <c r="ML169" s="15"/>
      <c r="MM169" s="15"/>
      <c r="MN169" s="15"/>
      <c r="MO169" s="15"/>
      <c r="MP169" s="15"/>
      <c r="MQ169" s="15"/>
      <c r="MR169" s="15"/>
      <c r="MS169" s="15"/>
      <c r="MT169" s="15"/>
      <c r="MU169" s="15"/>
      <c r="MV169" s="15"/>
      <c r="MW169" s="15"/>
      <c r="MX169" s="15"/>
      <c r="MY169" s="15"/>
      <c r="MZ169" s="15"/>
      <c r="NA169" s="15"/>
      <c r="NB169" s="15"/>
      <c r="NC169" s="15"/>
      <c r="ND169" s="15"/>
      <c r="NE169" s="15"/>
      <c r="NF169" s="15"/>
      <c r="NG169" s="15"/>
      <c r="NH169" s="15"/>
      <c r="NI169" s="15">
        <f>COUNTIF(Tableau1[[#This Row],[01/01/2020]:[31/12/2020]],NI$3)</f>
        <v>0</v>
      </c>
      <c r="NJ169" s="15">
        <f>COUNTIF(Tableau1[[#This Row],[01/01/2020]:[31/12/2020]],NJ$3)</f>
        <v>0</v>
      </c>
      <c r="NK169" s="15">
        <f>COUNTIF(Tableau1[[#This Row],[01/01/2020]:[31/12/2020]],NK$3)</f>
        <v>0</v>
      </c>
      <c r="NL169" s="15">
        <f>COUNTIF(Tableau1[[#This Row],[01/01/2020]:[31/12/2020]],NL$3)</f>
        <v>0</v>
      </c>
      <c r="NM169" s="15">
        <f>COUNTIF(Tableau1[[#This Row],[01/01/2020]:[31/12/2020]],NM$3)</f>
        <v>0</v>
      </c>
      <c r="NN169" s="15">
        <f>COUNTIF(Tableau1[[#This Row],[01/01/2020]:[31/12/2020]],NN$3)</f>
        <v>0</v>
      </c>
      <c r="NO169" s="23">
        <f>COUNTIF(Tableau1[[#This Row],[01/01/2020]:[31/12/2020]],NO$3)</f>
        <v>0</v>
      </c>
    </row>
    <row r="170" spans="1:379" x14ac:dyDescent="0.25">
      <c r="A170" s="22" t="s">
        <v>474</v>
      </c>
      <c r="B170" s="15"/>
      <c r="C170" s="15"/>
      <c r="D170" s="15"/>
      <c r="E170" s="15" t="e">
        <f>VLOOKUP(Tableau1[[#This Row],[centre]],Feuil3!$A$2:$C$46,2,FALSE)</f>
        <v>#N/A</v>
      </c>
      <c r="F170" s="15" t="e">
        <f>VLOOKUP(Tableau1[[#This Row],[centre]],Feuil3!$A$2:$C$46,3,FALSE)</f>
        <v>#N/A</v>
      </c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  <c r="HY170" s="15"/>
      <c r="HZ170" s="15"/>
      <c r="IA170" s="15"/>
      <c r="IB170" s="15"/>
      <c r="IC170" s="15"/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5"/>
      <c r="IQ170" s="15"/>
      <c r="IR170" s="15"/>
      <c r="IS170" s="15"/>
      <c r="IT170" s="15"/>
      <c r="IU170" s="15"/>
      <c r="IV170" s="15"/>
      <c r="IW170" s="15"/>
      <c r="IX170" s="15"/>
      <c r="IY170" s="15"/>
      <c r="IZ170" s="15"/>
      <c r="JA170" s="15"/>
      <c r="JB170" s="15"/>
      <c r="JC170" s="15"/>
      <c r="JD170" s="15"/>
      <c r="JE170" s="15"/>
      <c r="JF170" s="15"/>
      <c r="JG170" s="15"/>
      <c r="JH170" s="15"/>
      <c r="JI170" s="15"/>
      <c r="JJ170" s="15"/>
      <c r="JK170" s="15"/>
      <c r="JL170" s="15"/>
      <c r="JM170" s="15"/>
      <c r="JN170" s="15"/>
      <c r="JO170" s="15"/>
      <c r="JP170" s="15"/>
      <c r="JQ170" s="15"/>
      <c r="JR170" s="15"/>
      <c r="JS170" s="15"/>
      <c r="JT170" s="15"/>
      <c r="JU170" s="15"/>
      <c r="JV170" s="15"/>
      <c r="JW170" s="15"/>
      <c r="JX170" s="15"/>
      <c r="JY170" s="15"/>
      <c r="JZ170" s="15"/>
      <c r="KA170" s="15"/>
      <c r="KB170" s="15"/>
      <c r="KC170" s="15"/>
      <c r="KD170" s="15"/>
      <c r="KE170" s="15"/>
      <c r="KF170" s="15"/>
      <c r="KG170" s="15"/>
      <c r="KH170" s="15"/>
      <c r="KI170" s="15"/>
      <c r="KJ170" s="15"/>
      <c r="KK170" s="15"/>
      <c r="KL170" s="15"/>
      <c r="KM170" s="15"/>
      <c r="KN170" s="15"/>
      <c r="KO170" s="15"/>
      <c r="KP170" s="15"/>
      <c r="KQ170" s="15"/>
      <c r="KR170" s="15"/>
      <c r="KS170" s="15"/>
      <c r="KT170" s="15"/>
      <c r="KU170" s="15"/>
      <c r="KV170" s="15"/>
      <c r="KW170" s="15"/>
      <c r="KX170" s="15"/>
      <c r="KY170" s="15"/>
      <c r="KZ170" s="15"/>
      <c r="LA170" s="15"/>
      <c r="LB170" s="15"/>
      <c r="LC170" s="15"/>
      <c r="LD170" s="15"/>
      <c r="LE170" s="15"/>
      <c r="LF170" s="15"/>
      <c r="LG170" s="15"/>
      <c r="LH170" s="15"/>
      <c r="LI170" s="15"/>
      <c r="LJ170" s="15"/>
      <c r="LK170" s="15"/>
      <c r="LL170" s="15"/>
      <c r="LM170" s="15"/>
      <c r="LN170" s="15"/>
      <c r="LO170" s="15"/>
      <c r="LP170" s="15"/>
      <c r="LQ170" s="15"/>
      <c r="LR170" s="15"/>
      <c r="LS170" s="15"/>
      <c r="LT170" s="15"/>
      <c r="LU170" s="15"/>
      <c r="LV170" s="15"/>
      <c r="LW170" s="15"/>
      <c r="LX170" s="15"/>
      <c r="LY170" s="15"/>
      <c r="LZ170" s="15"/>
      <c r="MA170" s="15"/>
      <c r="MB170" s="15"/>
      <c r="MC170" s="15"/>
      <c r="MD170" s="15"/>
      <c r="ME170" s="15"/>
      <c r="MF170" s="15"/>
      <c r="MG170" s="15"/>
      <c r="MH170" s="15"/>
      <c r="MI170" s="15"/>
      <c r="MJ170" s="15"/>
      <c r="MK170" s="15"/>
      <c r="ML170" s="15"/>
      <c r="MM170" s="15"/>
      <c r="MN170" s="15"/>
      <c r="MO170" s="15"/>
      <c r="MP170" s="15"/>
      <c r="MQ170" s="15"/>
      <c r="MR170" s="15"/>
      <c r="MS170" s="15"/>
      <c r="MT170" s="15"/>
      <c r="MU170" s="15"/>
      <c r="MV170" s="15"/>
      <c r="MW170" s="15"/>
      <c r="MX170" s="15"/>
      <c r="MY170" s="15"/>
      <c r="MZ170" s="15"/>
      <c r="NA170" s="15"/>
      <c r="NB170" s="15"/>
      <c r="NC170" s="15"/>
      <c r="ND170" s="15"/>
      <c r="NE170" s="15"/>
      <c r="NF170" s="15"/>
      <c r="NG170" s="15"/>
      <c r="NH170" s="15"/>
      <c r="NI170" s="15">
        <f>COUNTIF(Tableau1[[#This Row],[01/01/2020]:[31/12/2020]],NI$3)</f>
        <v>0</v>
      </c>
      <c r="NJ170" s="15">
        <f>COUNTIF(Tableau1[[#This Row],[01/01/2020]:[31/12/2020]],NJ$3)</f>
        <v>0</v>
      </c>
      <c r="NK170" s="15">
        <f>COUNTIF(Tableau1[[#This Row],[01/01/2020]:[31/12/2020]],NK$3)</f>
        <v>0</v>
      </c>
      <c r="NL170" s="15">
        <f>COUNTIF(Tableau1[[#This Row],[01/01/2020]:[31/12/2020]],NL$3)</f>
        <v>0</v>
      </c>
      <c r="NM170" s="15">
        <f>COUNTIF(Tableau1[[#This Row],[01/01/2020]:[31/12/2020]],NM$3)</f>
        <v>0</v>
      </c>
      <c r="NN170" s="15">
        <f>COUNTIF(Tableau1[[#This Row],[01/01/2020]:[31/12/2020]],NN$3)</f>
        <v>0</v>
      </c>
      <c r="NO170" s="23">
        <f>COUNTIF(Tableau1[[#This Row],[01/01/2020]:[31/12/2020]],NO$3)</f>
        <v>0</v>
      </c>
    </row>
    <row r="171" spans="1:379" x14ac:dyDescent="0.25">
      <c r="A171" s="22" t="s">
        <v>475</v>
      </c>
      <c r="B171" s="15"/>
      <c r="C171" s="15"/>
      <c r="D171" s="15"/>
      <c r="E171" s="15" t="e">
        <f>VLOOKUP(Tableau1[[#This Row],[centre]],Feuil3!$A$2:$C$46,2,FALSE)</f>
        <v>#N/A</v>
      </c>
      <c r="F171" s="15" t="e">
        <f>VLOOKUP(Tableau1[[#This Row],[centre]],Feuil3!$A$2:$C$46,3,FALSE)</f>
        <v>#N/A</v>
      </c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  <c r="HY171" s="15"/>
      <c r="HZ171" s="15"/>
      <c r="IA171" s="15"/>
      <c r="IB171" s="15"/>
      <c r="IC171" s="15"/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5"/>
      <c r="IQ171" s="15"/>
      <c r="IR171" s="15"/>
      <c r="IS171" s="15"/>
      <c r="IT171" s="15"/>
      <c r="IU171" s="15"/>
      <c r="IV171" s="15"/>
      <c r="IW171" s="15"/>
      <c r="IX171" s="15"/>
      <c r="IY171" s="15"/>
      <c r="IZ171" s="15"/>
      <c r="JA171" s="15"/>
      <c r="JB171" s="15"/>
      <c r="JC171" s="15"/>
      <c r="JD171" s="15"/>
      <c r="JE171" s="15"/>
      <c r="JF171" s="15"/>
      <c r="JG171" s="15"/>
      <c r="JH171" s="15"/>
      <c r="JI171" s="15"/>
      <c r="JJ171" s="15"/>
      <c r="JK171" s="15"/>
      <c r="JL171" s="15"/>
      <c r="JM171" s="15"/>
      <c r="JN171" s="15"/>
      <c r="JO171" s="15"/>
      <c r="JP171" s="15"/>
      <c r="JQ171" s="15"/>
      <c r="JR171" s="15"/>
      <c r="JS171" s="15"/>
      <c r="JT171" s="15"/>
      <c r="JU171" s="15"/>
      <c r="JV171" s="15"/>
      <c r="JW171" s="15"/>
      <c r="JX171" s="15"/>
      <c r="JY171" s="15"/>
      <c r="JZ171" s="15"/>
      <c r="KA171" s="15"/>
      <c r="KB171" s="15"/>
      <c r="KC171" s="15"/>
      <c r="KD171" s="15"/>
      <c r="KE171" s="15"/>
      <c r="KF171" s="15"/>
      <c r="KG171" s="15"/>
      <c r="KH171" s="15"/>
      <c r="KI171" s="15"/>
      <c r="KJ171" s="15"/>
      <c r="KK171" s="15"/>
      <c r="KL171" s="15"/>
      <c r="KM171" s="15"/>
      <c r="KN171" s="15"/>
      <c r="KO171" s="15"/>
      <c r="KP171" s="15"/>
      <c r="KQ171" s="15"/>
      <c r="KR171" s="15"/>
      <c r="KS171" s="15"/>
      <c r="KT171" s="15"/>
      <c r="KU171" s="15"/>
      <c r="KV171" s="15"/>
      <c r="KW171" s="15"/>
      <c r="KX171" s="15"/>
      <c r="KY171" s="15"/>
      <c r="KZ171" s="15"/>
      <c r="LA171" s="15"/>
      <c r="LB171" s="15"/>
      <c r="LC171" s="15"/>
      <c r="LD171" s="15"/>
      <c r="LE171" s="15"/>
      <c r="LF171" s="15"/>
      <c r="LG171" s="15"/>
      <c r="LH171" s="15"/>
      <c r="LI171" s="15"/>
      <c r="LJ171" s="15"/>
      <c r="LK171" s="15"/>
      <c r="LL171" s="15"/>
      <c r="LM171" s="15"/>
      <c r="LN171" s="15"/>
      <c r="LO171" s="15"/>
      <c r="LP171" s="15"/>
      <c r="LQ171" s="15"/>
      <c r="LR171" s="15"/>
      <c r="LS171" s="15"/>
      <c r="LT171" s="15"/>
      <c r="LU171" s="15"/>
      <c r="LV171" s="15"/>
      <c r="LW171" s="15"/>
      <c r="LX171" s="15"/>
      <c r="LY171" s="15"/>
      <c r="LZ171" s="15"/>
      <c r="MA171" s="15"/>
      <c r="MB171" s="15"/>
      <c r="MC171" s="15"/>
      <c r="MD171" s="15"/>
      <c r="ME171" s="15"/>
      <c r="MF171" s="15"/>
      <c r="MG171" s="15"/>
      <c r="MH171" s="15"/>
      <c r="MI171" s="15"/>
      <c r="MJ171" s="15"/>
      <c r="MK171" s="15"/>
      <c r="ML171" s="15"/>
      <c r="MM171" s="15"/>
      <c r="MN171" s="15"/>
      <c r="MO171" s="15"/>
      <c r="MP171" s="15"/>
      <c r="MQ171" s="15"/>
      <c r="MR171" s="15"/>
      <c r="MS171" s="15"/>
      <c r="MT171" s="15"/>
      <c r="MU171" s="15"/>
      <c r="MV171" s="15"/>
      <c r="MW171" s="15"/>
      <c r="MX171" s="15"/>
      <c r="MY171" s="15"/>
      <c r="MZ171" s="15"/>
      <c r="NA171" s="15"/>
      <c r="NB171" s="15"/>
      <c r="NC171" s="15"/>
      <c r="ND171" s="15"/>
      <c r="NE171" s="15"/>
      <c r="NF171" s="15"/>
      <c r="NG171" s="15"/>
      <c r="NH171" s="15"/>
      <c r="NI171" s="15">
        <f>COUNTIF(Tableau1[[#This Row],[01/01/2020]:[31/12/2020]],NI$3)</f>
        <v>0</v>
      </c>
      <c r="NJ171" s="15">
        <f>COUNTIF(Tableau1[[#This Row],[01/01/2020]:[31/12/2020]],NJ$3)</f>
        <v>0</v>
      </c>
      <c r="NK171" s="15">
        <f>COUNTIF(Tableau1[[#This Row],[01/01/2020]:[31/12/2020]],NK$3)</f>
        <v>0</v>
      </c>
      <c r="NL171" s="15">
        <f>COUNTIF(Tableau1[[#This Row],[01/01/2020]:[31/12/2020]],NL$3)</f>
        <v>0</v>
      </c>
      <c r="NM171" s="15">
        <f>COUNTIF(Tableau1[[#This Row],[01/01/2020]:[31/12/2020]],NM$3)</f>
        <v>0</v>
      </c>
      <c r="NN171" s="15">
        <f>COUNTIF(Tableau1[[#This Row],[01/01/2020]:[31/12/2020]],NN$3)</f>
        <v>0</v>
      </c>
      <c r="NO171" s="23">
        <f>COUNTIF(Tableau1[[#This Row],[01/01/2020]:[31/12/2020]],NO$3)</f>
        <v>0</v>
      </c>
    </row>
    <row r="172" spans="1:379" x14ac:dyDescent="0.25">
      <c r="A172" s="22" t="s">
        <v>476</v>
      </c>
      <c r="B172" s="15"/>
      <c r="C172" s="15"/>
      <c r="D172" s="15"/>
      <c r="E172" s="15" t="e">
        <f>VLOOKUP(Tableau1[[#This Row],[centre]],Feuil3!$A$2:$C$46,2,FALSE)</f>
        <v>#N/A</v>
      </c>
      <c r="F172" s="15" t="e">
        <f>VLOOKUP(Tableau1[[#This Row],[centre]],Feuil3!$A$2:$C$46,3,FALSE)</f>
        <v>#N/A</v>
      </c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  <c r="HY172" s="15"/>
      <c r="HZ172" s="15"/>
      <c r="IA172" s="15"/>
      <c r="IB172" s="15"/>
      <c r="IC172" s="15"/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5"/>
      <c r="IQ172" s="15"/>
      <c r="IR172" s="15"/>
      <c r="IS172" s="15"/>
      <c r="IT172" s="15"/>
      <c r="IU172" s="15"/>
      <c r="IV172" s="15"/>
      <c r="IW172" s="15"/>
      <c r="IX172" s="15"/>
      <c r="IY172" s="15"/>
      <c r="IZ172" s="15"/>
      <c r="JA172" s="15"/>
      <c r="JB172" s="15"/>
      <c r="JC172" s="15"/>
      <c r="JD172" s="15"/>
      <c r="JE172" s="15"/>
      <c r="JF172" s="15"/>
      <c r="JG172" s="15"/>
      <c r="JH172" s="15"/>
      <c r="JI172" s="15"/>
      <c r="JJ172" s="15"/>
      <c r="JK172" s="15"/>
      <c r="JL172" s="15"/>
      <c r="JM172" s="15"/>
      <c r="JN172" s="15"/>
      <c r="JO172" s="15"/>
      <c r="JP172" s="15"/>
      <c r="JQ172" s="15"/>
      <c r="JR172" s="15"/>
      <c r="JS172" s="15"/>
      <c r="JT172" s="15"/>
      <c r="JU172" s="15"/>
      <c r="JV172" s="15"/>
      <c r="JW172" s="15"/>
      <c r="JX172" s="15"/>
      <c r="JY172" s="15"/>
      <c r="JZ172" s="15"/>
      <c r="KA172" s="15"/>
      <c r="KB172" s="15"/>
      <c r="KC172" s="15"/>
      <c r="KD172" s="15"/>
      <c r="KE172" s="15"/>
      <c r="KF172" s="15"/>
      <c r="KG172" s="15"/>
      <c r="KH172" s="15"/>
      <c r="KI172" s="15"/>
      <c r="KJ172" s="15"/>
      <c r="KK172" s="15"/>
      <c r="KL172" s="15"/>
      <c r="KM172" s="15"/>
      <c r="KN172" s="15"/>
      <c r="KO172" s="15"/>
      <c r="KP172" s="15"/>
      <c r="KQ172" s="15"/>
      <c r="KR172" s="15"/>
      <c r="KS172" s="15"/>
      <c r="KT172" s="15"/>
      <c r="KU172" s="15"/>
      <c r="KV172" s="15"/>
      <c r="KW172" s="15"/>
      <c r="KX172" s="15"/>
      <c r="KY172" s="15"/>
      <c r="KZ172" s="15"/>
      <c r="LA172" s="15"/>
      <c r="LB172" s="15"/>
      <c r="LC172" s="15"/>
      <c r="LD172" s="15"/>
      <c r="LE172" s="15"/>
      <c r="LF172" s="15"/>
      <c r="LG172" s="15"/>
      <c r="LH172" s="15"/>
      <c r="LI172" s="15"/>
      <c r="LJ172" s="15"/>
      <c r="LK172" s="15"/>
      <c r="LL172" s="15"/>
      <c r="LM172" s="15"/>
      <c r="LN172" s="15"/>
      <c r="LO172" s="15"/>
      <c r="LP172" s="15"/>
      <c r="LQ172" s="15"/>
      <c r="LR172" s="15"/>
      <c r="LS172" s="15"/>
      <c r="LT172" s="15"/>
      <c r="LU172" s="15"/>
      <c r="LV172" s="15"/>
      <c r="LW172" s="15"/>
      <c r="LX172" s="15"/>
      <c r="LY172" s="15"/>
      <c r="LZ172" s="15"/>
      <c r="MA172" s="15"/>
      <c r="MB172" s="15"/>
      <c r="MC172" s="15"/>
      <c r="MD172" s="15"/>
      <c r="ME172" s="15"/>
      <c r="MF172" s="15"/>
      <c r="MG172" s="15"/>
      <c r="MH172" s="15"/>
      <c r="MI172" s="15"/>
      <c r="MJ172" s="15"/>
      <c r="MK172" s="15"/>
      <c r="ML172" s="15"/>
      <c r="MM172" s="15"/>
      <c r="MN172" s="15"/>
      <c r="MO172" s="15"/>
      <c r="MP172" s="15"/>
      <c r="MQ172" s="15"/>
      <c r="MR172" s="15"/>
      <c r="MS172" s="15"/>
      <c r="MT172" s="15"/>
      <c r="MU172" s="15"/>
      <c r="MV172" s="15"/>
      <c r="MW172" s="15"/>
      <c r="MX172" s="15"/>
      <c r="MY172" s="15"/>
      <c r="MZ172" s="15"/>
      <c r="NA172" s="15"/>
      <c r="NB172" s="15"/>
      <c r="NC172" s="15"/>
      <c r="ND172" s="15"/>
      <c r="NE172" s="15"/>
      <c r="NF172" s="15"/>
      <c r="NG172" s="15"/>
      <c r="NH172" s="15"/>
      <c r="NI172" s="15">
        <f>COUNTIF(Tableau1[[#This Row],[01/01/2020]:[31/12/2020]],NI$3)</f>
        <v>0</v>
      </c>
      <c r="NJ172" s="15">
        <f>COUNTIF(Tableau1[[#This Row],[01/01/2020]:[31/12/2020]],NJ$3)</f>
        <v>0</v>
      </c>
      <c r="NK172" s="15">
        <f>COUNTIF(Tableau1[[#This Row],[01/01/2020]:[31/12/2020]],NK$3)</f>
        <v>0</v>
      </c>
      <c r="NL172" s="15">
        <f>COUNTIF(Tableau1[[#This Row],[01/01/2020]:[31/12/2020]],NL$3)</f>
        <v>0</v>
      </c>
      <c r="NM172" s="15">
        <f>COUNTIF(Tableau1[[#This Row],[01/01/2020]:[31/12/2020]],NM$3)</f>
        <v>0</v>
      </c>
      <c r="NN172" s="15">
        <f>COUNTIF(Tableau1[[#This Row],[01/01/2020]:[31/12/2020]],NN$3)</f>
        <v>0</v>
      </c>
      <c r="NO172" s="23">
        <f>COUNTIF(Tableau1[[#This Row],[01/01/2020]:[31/12/2020]],NO$3)</f>
        <v>0</v>
      </c>
    </row>
    <row r="173" spans="1:379" x14ac:dyDescent="0.25">
      <c r="A173" s="22" t="s">
        <v>473</v>
      </c>
      <c r="B173" s="15"/>
      <c r="C173" s="15"/>
      <c r="D173" s="15"/>
      <c r="E173" s="15" t="e">
        <f>VLOOKUP(Tableau1[[#This Row],[centre]],Feuil3!$A$2:$C$46,2,FALSE)</f>
        <v>#N/A</v>
      </c>
      <c r="F173" s="15" t="e">
        <f>VLOOKUP(Tableau1[[#This Row],[centre]],Feuil3!$A$2:$C$46,3,FALSE)</f>
        <v>#N/A</v>
      </c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  <c r="HY173" s="15"/>
      <c r="HZ173" s="15"/>
      <c r="IA173" s="15"/>
      <c r="IB173" s="15"/>
      <c r="IC173" s="15"/>
      <c r="ID173" s="15"/>
      <c r="IE173" s="15"/>
      <c r="IF173" s="15"/>
      <c r="IG173" s="15"/>
      <c r="IH173" s="15"/>
      <c r="II173" s="15"/>
      <c r="IJ173" s="15"/>
      <c r="IK173" s="15"/>
      <c r="IL173" s="15"/>
      <c r="IM173" s="15"/>
      <c r="IN173" s="15"/>
      <c r="IO173" s="15"/>
      <c r="IP173" s="15"/>
      <c r="IQ173" s="15"/>
      <c r="IR173" s="15"/>
      <c r="IS173" s="15"/>
      <c r="IT173" s="15"/>
      <c r="IU173" s="15"/>
      <c r="IV173" s="15"/>
      <c r="IW173" s="15"/>
      <c r="IX173" s="15"/>
      <c r="IY173" s="15"/>
      <c r="IZ173" s="15"/>
      <c r="JA173" s="15"/>
      <c r="JB173" s="15"/>
      <c r="JC173" s="15"/>
      <c r="JD173" s="15"/>
      <c r="JE173" s="15"/>
      <c r="JF173" s="15"/>
      <c r="JG173" s="15"/>
      <c r="JH173" s="15"/>
      <c r="JI173" s="15"/>
      <c r="JJ173" s="15"/>
      <c r="JK173" s="15"/>
      <c r="JL173" s="15"/>
      <c r="JM173" s="15"/>
      <c r="JN173" s="15"/>
      <c r="JO173" s="15"/>
      <c r="JP173" s="15"/>
      <c r="JQ173" s="15"/>
      <c r="JR173" s="15"/>
      <c r="JS173" s="15"/>
      <c r="JT173" s="15"/>
      <c r="JU173" s="15"/>
      <c r="JV173" s="15"/>
      <c r="JW173" s="15"/>
      <c r="JX173" s="15"/>
      <c r="JY173" s="15"/>
      <c r="JZ173" s="15"/>
      <c r="KA173" s="15"/>
      <c r="KB173" s="15"/>
      <c r="KC173" s="15"/>
      <c r="KD173" s="15"/>
      <c r="KE173" s="15"/>
      <c r="KF173" s="15"/>
      <c r="KG173" s="15"/>
      <c r="KH173" s="15"/>
      <c r="KI173" s="15"/>
      <c r="KJ173" s="15"/>
      <c r="KK173" s="15"/>
      <c r="KL173" s="15"/>
      <c r="KM173" s="15"/>
      <c r="KN173" s="15"/>
      <c r="KO173" s="15"/>
      <c r="KP173" s="15"/>
      <c r="KQ173" s="15"/>
      <c r="KR173" s="15"/>
      <c r="KS173" s="15"/>
      <c r="KT173" s="15"/>
      <c r="KU173" s="15"/>
      <c r="KV173" s="15"/>
      <c r="KW173" s="15"/>
      <c r="KX173" s="15"/>
      <c r="KY173" s="15"/>
      <c r="KZ173" s="15"/>
      <c r="LA173" s="15"/>
      <c r="LB173" s="15"/>
      <c r="LC173" s="15"/>
      <c r="LD173" s="15"/>
      <c r="LE173" s="15"/>
      <c r="LF173" s="15"/>
      <c r="LG173" s="15"/>
      <c r="LH173" s="15"/>
      <c r="LI173" s="15"/>
      <c r="LJ173" s="15"/>
      <c r="LK173" s="15"/>
      <c r="LL173" s="15"/>
      <c r="LM173" s="15"/>
      <c r="LN173" s="15"/>
      <c r="LO173" s="15"/>
      <c r="LP173" s="15"/>
      <c r="LQ173" s="15"/>
      <c r="LR173" s="15"/>
      <c r="LS173" s="15"/>
      <c r="LT173" s="15"/>
      <c r="LU173" s="15"/>
      <c r="LV173" s="15"/>
      <c r="LW173" s="15"/>
      <c r="LX173" s="15"/>
      <c r="LY173" s="15"/>
      <c r="LZ173" s="15"/>
      <c r="MA173" s="15"/>
      <c r="MB173" s="15"/>
      <c r="MC173" s="15"/>
      <c r="MD173" s="15"/>
      <c r="ME173" s="15"/>
      <c r="MF173" s="15"/>
      <c r="MG173" s="15"/>
      <c r="MH173" s="15"/>
      <c r="MI173" s="15"/>
      <c r="MJ173" s="15"/>
      <c r="MK173" s="15"/>
      <c r="ML173" s="15"/>
      <c r="MM173" s="15"/>
      <c r="MN173" s="15"/>
      <c r="MO173" s="15"/>
      <c r="MP173" s="15"/>
      <c r="MQ173" s="15"/>
      <c r="MR173" s="15"/>
      <c r="MS173" s="15"/>
      <c r="MT173" s="15"/>
      <c r="MU173" s="15"/>
      <c r="MV173" s="15"/>
      <c r="MW173" s="15"/>
      <c r="MX173" s="15"/>
      <c r="MY173" s="15"/>
      <c r="MZ173" s="15"/>
      <c r="NA173" s="15"/>
      <c r="NB173" s="15"/>
      <c r="NC173" s="15"/>
      <c r="ND173" s="15"/>
      <c r="NE173" s="15"/>
      <c r="NF173" s="15"/>
      <c r="NG173" s="15"/>
      <c r="NH173" s="15"/>
      <c r="NI173" s="15">
        <f>COUNTIF(Tableau1[[#This Row],[01/01/2020]:[31/12/2020]],NI$3)</f>
        <v>0</v>
      </c>
      <c r="NJ173" s="15">
        <f>COUNTIF(Tableau1[[#This Row],[01/01/2020]:[31/12/2020]],NJ$3)</f>
        <v>0</v>
      </c>
      <c r="NK173" s="15">
        <f>COUNTIF(Tableau1[[#This Row],[01/01/2020]:[31/12/2020]],NK$3)</f>
        <v>0</v>
      </c>
      <c r="NL173" s="15">
        <f>COUNTIF(Tableau1[[#This Row],[01/01/2020]:[31/12/2020]],NL$3)</f>
        <v>0</v>
      </c>
      <c r="NM173" s="15">
        <f>COUNTIF(Tableau1[[#This Row],[01/01/2020]:[31/12/2020]],NM$3)</f>
        <v>0</v>
      </c>
      <c r="NN173" s="15">
        <f>COUNTIF(Tableau1[[#This Row],[01/01/2020]:[31/12/2020]],NN$3)</f>
        <v>0</v>
      </c>
      <c r="NO173" s="23">
        <f>COUNTIF(Tableau1[[#This Row],[01/01/2020]:[31/12/2020]],NO$3)</f>
        <v>0</v>
      </c>
    </row>
    <row r="174" spans="1:379" x14ac:dyDescent="0.25">
      <c r="A174" s="22" t="s">
        <v>474</v>
      </c>
      <c r="B174" s="15"/>
      <c r="C174" s="15"/>
      <c r="D174" s="15"/>
      <c r="E174" s="15" t="e">
        <f>VLOOKUP(Tableau1[[#This Row],[centre]],Feuil3!$A$2:$C$46,2,FALSE)</f>
        <v>#N/A</v>
      </c>
      <c r="F174" s="15" t="e">
        <f>VLOOKUP(Tableau1[[#This Row],[centre]],Feuil3!$A$2:$C$46,3,FALSE)</f>
        <v>#N/A</v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  <c r="HY174" s="15"/>
      <c r="HZ174" s="15"/>
      <c r="IA174" s="15"/>
      <c r="IB174" s="15"/>
      <c r="IC174" s="15"/>
      <c r="ID174" s="15"/>
      <c r="IE174" s="15"/>
      <c r="IF174" s="15"/>
      <c r="IG174" s="15"/>
      <c r="IH174" s="15"/>
      <c r="II174" s="15"/>
      <c r="IJ174" s="15"/>
      <c r="IK174" s="15"/>
      <c r="IL174" s="15"/>
      <c r="IM174" s="15"/>
      <c r="IN174" s="15"/>
      <c r="IO174" s="15"/>
      <c r="IP174" s="15"/>
      <c r="IQ174" s="15"/>
      <c r="IR174" s="15"/>
      <c r="IS174" s="15"/>
      <c r="IT174" s="15"/>
      <c r="IU174" s="15"/>
      <c r="IV174" s="15"/>
      <c r="IW174" s="15"/>
      <c r="IX174" s="15"/>
      <c r="IY174" s="15"/>
      <c r="IZ174" s="15"/>
      <c r="JA174" s="15"/>
      <c r="JB174" s="15"/>
      <c r="JC174" s="15"/>
      <c r="JD174" s="15"/>
      <c r="JE174" s="15"/>
      <c r="JF174" s="15"/>
      <c r="JG174" s="15"/>
      <c r="JH174" s="15"/>
      <c r="JI174" s="15"/>
      <c r="JJ174" s="15"/>
      <c r="JK174" s="15"/>
      <c r="JL174" s="15"/>
      <c r="JM174" s="15"/>
      <c r="JN174" s="15"/>
      <c r="JO174" s="15"/>
      <c r="JP174" s="15"/>
      <c r="JQ174" s="15"/>
      <c r="JR174" s="15"/>
      <c r="JS174" s="15"/>
      <c r="JT174" s="15"/>
      <c r="JU174" s="15"/>
      <c r="JV174" s="15"/>
      <c r="JW174" s="15"/>
      <c r="JX174" s="15"/>
      <c r="JY174" s="15"/>
      <c r="JZ174" s="15"/>
      <c r="KA174" s="15"/>
      <c r="KB174" s="15"/>
      <c r="KC174" s="15"/>
      <c r="KD174" s="15"/>
      <c r="KE174" s="15"/>
      <c r="KF174" s="15"/>
      <c r="KG174" s="15"/>
      <c r="KH174" s="15"/>
      <c r="KI174" s="15"/>
      <c r="KJ174" s="15"/>
      <c r="KK174" s="15"/>
      <c r="KL174" s="15"/>
      <c r="KM174" s="15"/>
      <c r="KN174" s="15"/>
      <c r="KO174" s="15"/>
      <c r="KP174" s="15"/>
      <c r="KQ174" s="15"/>
      <c r="KR174" s="15"/>
      <c r="KS174" s="15"/>
      <c r="KT174" s="15"/>
      <c r="KU174" s="15"/>
      <c r="KV174" s="15"/>
      <c r="KW174" s="15"/>
      <c r="KX174" s="15"/>
      <c r="KY174" s="15"/>
      <c r="KZ174" s="15"/>
      <c r="LA174" s="15"/>
      <c r="LB174" s="15"/>
      <c r="LC174" s="15"/>
      <c r="LD174" s="15"/>
      <c r="LE174" s="15"/>
      <c r="LF174" s="15"/>
      <c r="LG174" s="15"/>
      <c r="LH174" s="15"/>
      <c r="LI174" s="15"/>
      <c r="LJ174" s="15"/>
      <c r="LK174" s="15"/>
      <c r="LL174" s="15"/>
      <c r="LM174" s="15"/>
      <c r="LN174" s="15"/>
      <c r="LO174" s="15"/>
      <c r="LP174" s="15"/>
      <c r="LQ174" s="15"/>
      <c r="LR174" s="15"/>
      <c r="LS174" s="15"/>
      <c r="LT174" s="15"/>
      <c r="LU174" s="15"/>
      <c r="LV174" s="15"/>
      <c r="LW174" s="15"/>
      <c r="LX174" s="15"/>
      <c r="LY174" s="15"/>
      <c r="LZ174" s="15"/>
      <c r="MA174" s="15"/>
      <c r="MB174" s="15"/>
      <c r="MC174" s="15"/>
      <c r="MD174" s="15"/>
      <c r="ME174" s="15"/>
      <c r="MF174" s="15"/>
      <c r="MG174" s="15"/>
      <c r="MH174" s="15"/>
      <c r="MI174" s="15"/>
      <c r="MJ174" s="15"/>
      <c r="MK174" s="15"/>
      <c r="ML174" s="15"/>
      <c r="MM174" s="15"/>
      <c r="MN174" s="15"/>
      <c r="MO174" s="15"/>
      <c r="MP174" s="15"/>
      <c r="MQ174" s="15"/>
      <c r="MR174" s="15"/>
      <c r="MS174" s="15"/>
      <c r="MT174" s="15"/>
      <c r="MU174" s="15"/>
      <c r="MV174" s="15"/>
      <c r="MW174" s="15"/>
      <c r="MX174" s="15"/>
      <c r="MY174" s="15"/>
      <c r="MZ174" s="15"/>
      <c r="NA174" s="15"/>
      <c r="NB174" s="15"/>
      <c r="NC174" s="15"/>
      <c r="ND174" s="15"/>
      <c r="NE174" s="15"/>
      <c r="NF174" s="15"/>
      <c r="NG174" s="15"/>
      <c r="NH174" s="15"/>
      <c r="NI174" s="15">
        <f>COUNTIF(Tableau1[[#This Row],[01/01/2020]:[31/12/2020]],NI$3)</f>
        <v>0</v>
      </c>
      <c r="NJ174" s="15">
        <f>COUNTIF(Tableau1[[#This Row],[01/01/2020]:[31/12/2020]],NJ$3)</f>
        <v>0</v>
      </c>
      <c r="NK174" s="15">
        <f>COUNTIF(Tableau1[[#This Row],[01/01/2020]:[31/12/2020]],NK$3)</f>
        <v>0</v>
      </c>
      <c r="NL174" s="15">
        <f>COUNTIF(Tableau1[[#This Row],[01/01/2020]:[31/12/2020]],NL$3)</f>
        <v>0</v>
      </c>
      <c r="NM174" s="15">
        <f>COUNTIF(Tableau1[[#This Row],[01/01/2020]:[31/12/2020]],NM$3)</f>
        <v>0</v>
      </c>
      <c r="NN174" s="15">
        <f>COUNTIF(Tableau1[[#This Row],[01/01/2020]:[31/12/2020]],NN$3)</f>
        <v>0</v>
      </c>
      <c r="NO174" s="23">
        <f>COUNTIF(Tableau1[[#This Row],[01/01/2020]:[31/12/2020]],NO$3)</f>
        <v>0</v>
      </c>
    </row>
    <row r="175" spans="1:379" x14ac:dyDescent="0.25">
      <c r="A175" s="22" t="s">
        <v>475</v>
      </c>
      <c r="B175" s="15"/>
      <c r="C175" s="15"/>
      <c r="D175" s="15"/>
      <c r="E175" s="15" t="e">
        <f>VLOOKUP(Tableau1[[#This Row],[centre]],Feuil3!$A$2:$C$46,2,FALSE)</f>
        <v>#N/A</v>
      </c>
      <c r="F175" s="15" t="e">
        <f>VLOOKUP(Tableau1[[#This Row],[centre]],Feuil3!$A$2:$C$46,3,FALSE)</f>
        <v>#N/A</v>
      </c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  <c r="HY175" s="15"/>
      <c r="HZ175" s="15"/>
      <c r="IA175" s="15"/>
      <c r="IB175" s="15"/>
      <c r="IC175" s="15"/>
      <c r="ID175" s="15"/>
      <c r="IE175" s="15"/>
      <c r="IF175" s="15"/>
      <c r="IG175" s="15"/>
      <c r="IH175" s="15"/>
      <c r="II175" s="15"/>
      <c r="IJ175" s="15"/>
      <c r="IK175" s="15"/>
      <c r="IL175" s="15"/>
      <c r="IM175" s="15"/>
      <c r="IN175" s="15"/>
      <c r="IO175" s="15"/>
      <c r="IP175" s="15"/>
      <c r="IQ175" s="15"/>
      <c r="IR175" s="15"/>
      <c r="IS175" s="15"/>
      <c r="IT175" s="15"/>
      <c r="IU175" s="15"/>
      <c r="IV175" s="15"/>
      <c r="IW175" s="15"/>
      <c r="IX175" s="15"/>
      <c r="IY175" s="15"/>
      <c r="IZ175" s="15"/>
      <c r="JA175" s="15"/>
      <c r="JB175" s="15"/>
      <c r="JC175" s="15"/>
      <c r="JD175" s="15"/>
      <c r="JE175" s="15"/>
      <c r="JF175" s="15"/>
      <c r="JG175" s="15"/>
      <c r="JH175" s="15"/>
      <c r="JI175" s="15"/>
      <c r="JJ175" s="15"/>
      <c r="JK175" s="15"/>
      <c r="JL175" s="15"/>
      <c r="JM175" s="15"/>
      <c r="JN175" s="15"/>
      <c r="JO175" s="15"/>
      <c r="JP175" s="15"/>
      <c r="JQ175" s="15"/>
      <c r="JR175" s="15"/>
      <c r="JS175" s="15"/>
      <c r="JT175" s="15"/>
      <c r="JU175" s="15"/>
      <c r="JV175" s="15"/>
      <c r="JW175" s="15"/>
      <c r="JX175" s="15"/>
      <c r="JY175" s="15"/>
      <c r="JZ175" s="15"/>
      <c r="KA175" s="15"/>
      <c r="KB175" s="15"/>
      <c r="KC175" s="15"/>
      <c r="KD175" s="15"/>
      <c r="KE175" s="15"/>
      <c r="KF175" s="15"/>
      <c r="KG175" s="15"/>
      <c r="KH175" s="15"/>
      <c r="KI175" s="15"/>
      <c r="KJ175" s="15"/>
      <c r="KK175" s="15"/>
      <c r="KL175" s="15"/>
      <c r="KM175" s="15"/>
      <c r="KN175" s="15"/>
      <c r="KO175" s="15"/>
      <c r="KP175" s="15"/>
      <c r="KQ175" s="15"/>
      <c r="KR175" s="15"/>
      <c r="KS175" s="15"/>
      <c r="KT175" s="15"/>
      <c r="KU175" s="15"/>
      <c r="KV175" s="15"/>
      <c r="KW175" s="15"/>
      <c r="KX175" s="15"/>
      <c r="KY175" s="15"/>
      <c r="KZ175" s="15"/>
      <c r="LA175" s="15"/>
      <c r="LB175" s="15"/>
      <c r="LC175" s="15"/>
      <c r="LD175" s="15"/>
      <c r="LE175" s="15"/>
      <c r="LF175" s="15"/>
      <c r="LG175" s="15"/>
      <c r="LH175" s="15"/>
      <c r="LI175" s="15"/>
      <c r="LJ175" s="15"/>
      <c r="LK175" s="15"/>
      <c r="LL175" s="15"/>
      <c r="LM175" s="15"/>
      <c r="LN175" s="15"/>
      <c r="LO175" s="15"/>
      <c r="LP175" s="15"/>
      <c r="LQ175" s="15"/>
      <c r="LR175" s="15"/>
      <c r="LS175" s="15"/>
      <c r="LT175" s="15"/>
      <c r="LU175" s="15"/>
      <c r="LV175" s="15"/>
      <c r="LW175" s="15"/>
      <c r="LX175" s="15"/>
      <c r="LY175" s="15"/>
      <c r="LZ175" s="15"/>
      <c r="MA175" s="15"/>
      <c r="MB175" s="15"/>
      <c r="MC175" s="15"/>
      <c r="MD175" s="15"/>
      <c r="ME175" s="15"/>
      <c r="MF175" s="15"/>
      <c r="MG175" s="15"/>
      <c r="MH175" s="15"/>
      <c r="MI175" s="15"/>
      <c r="MJ175" s="15"/>
      <c r="MK175" s="15"/>
      <c r="ML175" s="15"/>
      <c r="MM175" s="15"/>
      <c r="MN175" s="15"/>
      <c r="MO175" s="15"/>
      <c r="MP175" s="15"/>
      <c r="MQ175" s="15"/>
      <c r="MR175" s="15"/>
      <c r="MS175" s="15"/>
      <c r="MT175" s="15"/>
      <c r="MU175" s="15"/>
      <c r="MV175" s="15"/>
      <c r="MW175" s="15"/>
      <c r="MX175" s="15"/>
      <c r="MY175" s="15"/>
      <c r="MZ175" s="15"/>
      <c r="NA175" s="15"/>
      <c r="NB175" s="15"/>
      <c r="NC175" s="15"/>
      <c r="ND175" s="15"/>
      <c r="NE175" s="15"/>
      <c r="NF175" s="15"/>
      <c r="NG175" s="15"/>
      <c r="NH175" s="15"/>
      <c r="NI175" s="15">
        <f>COUNTIF(Tableau1[[#This Row],[01/01/2020]:[31/12/2020]],NI$3)</f>
        <v>0</v>
      </c>
      <c r="NJ175" s="15">
        <f>COUNTIF(Tableau1[[#This Row],[01/01/2020]:[31/12/2020]],NJ$3)</f>
        <v>0</v>
      </c>
      <c r="NK175" s="15">
        <f>COUNTIF(Tableau1[[#This Row],[01/01/2020]:[31/12/2020]],NK$3)</f>
        <v>0</v>
      </c>
      <c r="NL175" s="15">
        <f>COUNTIF(Tableau1[[#This Row],[01/01/2020]:[31/12/2020]],NL$3)</f>
        <v>0</v>
      </c>
      <c r="NM175" s="15">
        <f>COUNTIF(Tableau1[[#This Row],[01/01/2020]:[31/12/2020]],NM$3)</f>
        <v>0</v>
      </c>
      <c r="NN175" s="15">
        <f>COUNTIF(Tableau1[[#This Row],[01/01/2020]:[31/12/2020]],NN$3)</f>
        <v>0</v>
      </c>
      <c r="NO175" s="23">
        <f>COUNTIF(Tableau1[[#This Row],[01/01/2020]:[31/12/2020]],NO$3)</f>
        <v>0</v>
      </c>
    </row>
    <row r="176" spans="1:379" x14ac:dyDescent="0.25">
      <c r="A176" s="22" t="s">
        <v>476</v>
      </c>
      <c r="B176" s="15"/>
      <c r="C176" s="15"/>
      <c r="D176" s="15"/>
      <c r="E176" s="15" t="e">
        <f>VLOOKUP(Tableau1[[#This Row],[centre]],Feuil3!$A$2:$C$46,2,FALSE)</f>
        <v>#N/A</v>
      </c>
      <c r="F176" s="15" t="e">
        <f>VLOOKUP(Tableau1[[#This Row],[centre]],Feuil3!$A$2:$C$46,3,FALSE)</f>
        <v>#N/A</v>
      </c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  <c r="HY176" s="15"/>
      <c r="HZ176" s="15"/>
      <c r="IA176" s="15"/>
      <c r="IB176" s="15"/>
      <c r="IC176" s="15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5"/>
      <c r="IR176" s="15"/>
      <c r="IS176" s="15"/>
      <c r="IT176" s="15"/>
      <c r="IU176" s="15"/>
      <c r="IV176" s="15"/>
      <c r="IW176" s="15"/>
      <c r="IX176" s="15"/>
      <c r="IY176" s="15"/>
      <c r="IZ176" s="15"/>
      <c r="JA176" s="15"/>
      <c r="JB176" s="15"/>
      <c r="JC176" s="15"/>
      <c r="JD176" s="15"/>
      <c r="JE176" s="15"/>
      <c r="JF176" s="15"/>
      <c r="JG176" s="15"/>
      <c r="JH176" s="15"/>
      <c r="JI176" s="15"/>
      <c r="JJ176" s="15"/>
      <c r="JK176" s="15"/>
      <c r="JL176" s="15"/>
      <c r="JM176" s="15"/>
      <c r="JN176" s="15"/>
      <c r="JO176" s="15"/>
      <c r="JP176" s="15"/>
      <c r="JQ176" s="15"/>
      <c r="JR176" s="15"/>
      <c r="JS176" s="15"/>
      <c r="JT176" s="15"/>
      <c r="JU176" s="15"/>
      <c r="JV176" s="15"/>
      <c r="JW176" s="15"/>
      <c r="JX176" s="15"/>
      <c r="JY176" s="15"/>
      <c r="JZ176" s="15"/>
      <c r="KA176" s="15"/>
      <c r="KB176" s="15"/>
      <c r="KC176" s="15"/>
      <c r="KD176" s="15"/>
      <c r="KE176" s="15"/>
      <c r="KF176" s="15"/>
      <c r="KG176" s="15"/>
      <c r="KH176" s="15"/>
      <c r="KI176" s="15"/>
      <c r="KJ176" s="15"/>
      <c r="KK176" s="15"/>
      <c r="KL176" s="15"/>
      <c r="KM176" s="15"/>
      <c r="KN176" s="15"/>
      <c r="KO176" s="15"/>
      <c r="KP176" s="15"/>
      <c r="KQ176" s="15"/>
      <c r="KR176" s="15"/>
      <c r="KS176" s="15"/>
      <c r="KT176" s="15"/>
      <c r="KU176" s="15"/>
      <c r="KV176" s="15"/>
      <c r="KW176" s="15"/>
      <c r="KX176" s="15"/>
      <c r="KY176" s="15"/>
      <c r="KZ176" s="15"/>
      <c r="LA176" s="15"/>
      <c r="LB176" s="15"/>
      <c r="LC176" s="15"/>
      <c r="LD176" s="15"/>
      <c r="LE176" s="15"/>
      <c r="LF176" s="15"/>
      <c r="LG176" s="15"/>
      <c r="LH176" s="15"/>
      <c r="LI176" s="15"/>
      <c r="LJ176" s="15"/>
      <c r="LK176" s="15"/>
      <c r="LL176" s="15"/>
      <c r="LM176" s="15"/>
      <c r="LN176" s="15"/>
      <c r="LO176" s="15"/>
      <c r="LP176" s="15"/>
      <c r="LQ176" s="15"/>
      <c r="LR176" s="15"/>
      <c r="LS176" s="15"/>
      <c r="LT176" s="15"/>
      <c r="LU176" s="15"/>
      <c r="LV176" s="15"/>
      <c r="LW176" s="15"/>
      <c r="LX176" s="15"/>
      <c r="LY176" s="15"/>
      <c r="LZ176" s="15"/>
      <c r="MA176" s="15"/>
      <c r="MB176" s="15"/>
      <c r="MC176" s="15"/>
      <c r="MD176" s="15"/>
      <c r="ME176" s="15"/>
      <c r="MF176" s="15"/>
      <c r="MG176" s="15"/>
      <c r="MH176" s="15"/>
      <c r="MI176" s="15"/>
      <c r="MJ176" s="15"/>
      <c r="MK176" s="15"/>
      <c r="ML176" s="15"/>
      <c r="MM176" s="15"/>
      <c r="MN176" s="15"/>
      <c r="MO176" s="15"/>
      <c r="MP176" s="15"/>
      <c r="MQ176" s="15"/>
      <c r="MR176" s="15"/>
      <c r="MS176" s="15"/>
      <c r="MT176" s="15"/>
      <c r="MU176" s="15"/>
      <c r="MV176" s="15"/>
      <c r="MW176" s="15"/>
      <c r="MX176" s="15"/>
      <c r="MY176" s="15"/>
      <c r="MZ176" s="15"/>
      <c r="NA176" s="15"/>
      <c r="NB176" s="15"/>
      <c r="NC176" s="15"/>
      <c r="ND176" s="15"/>
      <c r="NE176" s="15"/>
      <c r="NF176" s="15"/>
      <c r="NG176" s="15"/>
      <c r="NH176" s="15"/>
      <c r="NI176" s="15">
        <f>COUNTIF(Tableau1[[#This Row],[01/01/2020]:[31/12/2020]],NI$3)</f>
        <v>0</v>
      </c>
      <c r="NJ176" s="15">
        <f>COUNTIF(Tableau1[[#This Row],[01/01/2020]:[31/12/2020]],NJ$3)</f>
        <v>0</v>
      </c>
      <c r="NK176" s="15">
        <f>COUNTIF(Tableau1[[#This Row],[01/01/2020]:[31/12/2020]],NK$3)</f>
        <v>0</v>
      </c>
      <c r="NL176" s="15">
        <f>COUNTIF(Tableau1[[#This Row],[01/01/2020]:[31/12/2020]],NL$3)</f>
        <v>0</v>
      </c>
      <c r="NM176" s="15">
        <f>COUNTIF(Tableau1[[#This Row],[01/01/2020]:[31/12/2020]],NM$3)</f>
        <v>0</v>
      </c>
      <c r="NN176" s="15">
        <f>COUNTIF(Tableau1[[#This Row],[01/01/2020]:[31/12/2020]],NN$3)</f>
        <v>0</v>
      </c>
      <c r="NO176" s="23">
        <f>COUNTIF(Tableau1[[#This Row],[01/01/2020]:[31/12/2020]],NO$3)</f>
        <v>0</v>
      </c>
    </row>
    <row r="177" spans="1:379" x14ac:dyDescent="0.25">
      <c r="A177" s="22" t="s">
        <v>473</v>
      </c>
      <c r="B177" s="15"/>
      <c r="C177" s="15"/>
      <c r="D177" s="15"/>
      <c r="E177" s="15" t="e">
        <f>VLOOKUP(Tableau1[[#This Row],[centre]],Feuil3!$A$2:$C$46,2,FALSE)</f>
        <v>#N/A</v>
      </c>
      <c r="F177" s="15" t="e">
        <f>VLOOKUP(Tableau1[[#This Row],[centre]],Feuil3!$A$2:$C$46,3,FALSE)</f>
        <v>#N/A</v>
      </c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15"/>
      <c r="FU177" s="15"/>
      <c r="FV177" s="15"/>
      <c r="FW177" s="15"/>
      <c r="FX177" s="15"/>
      <c r="FY177" s="15"/>
      <c r="FZ177" s="15"/>
      <c r="GA177" s="15"/>
      <c r="GB177" s="15"/>
      <c r="GC177" s="15"/>
      <c r="GD177" s="15"/>
      <c r="GE177" s="15"/>
      <c r="GF177" s="15"/>
      <c r="GG177" s="15"/>
      <c r="GH177" s="15"/>
      <c r="GI177" s="15"/>
      <c r="GJ177" s="15"/>
      <c r="GK177" s="15"/>
      <c r="GL177" s="15"/>
      <c r="GM177" s="15"/>
      <c r="GN177" s="15"/>
      <c r="GO177" s="15"/>
      <c r="GP177" s="15"/>
      <c r="GQ177" s="15"/>
      <c r="GR177" s="15"/>
      <c r="GS177" s="15"/>
      <c r="GT177" s="15"/>
      <c r="GU177" s="15"/>
      <c r="GV177" s="15"/>
      <c r="GW177" s="15"/>
      <c r="GX177" s="15"/>
      <c r="GY177" s="15"/>
      <c r="GZ177" s="15"/>
      <c r="HA177" s="15"/>
      <c r="HB177" s="15"/>
      <c r="HC177" s="15"/>
      <c r="HD177" s="15"/>
      <c r="HE177" s="15"/>
      <c r="HF177" s="15"/>
      <c r="HG177" s="15"/>
      <c r="HH177" s="15"/>
      <c r="HI177" s="15"/>
      <c r="HJ177" s="15"/>
      <c r="HK177" s="15"/>
      <c r="HL177" s="15"/>
      <c r="HM177" s="15"/>
      <c r="HN177" s="15"/>
      <c r="HO177" s="15"/>
      <c r="HP177" s="15"/>
      <c r="HQ177" s="15"/>
      <c r="HR177" s="15"/>
      <c r="HS177" s="15"/>
      <c r="HT177" s="15"/>
      <c r="HU177" s="15"/>
      <c r="HV177" s="15"/>
      <c r="HW177" s="15"/>
      <c r="HX177" s="15"/>
      <c r="HY177" s="15"/>
      <c r="HZ177" s="15"/>
      <c r="IA177" s="15"/>
      <c r="IB177" s="15"/>
      <c r="IC177" s="15"/>
      <c r="ID177" s="15"/>
      <c r="IE177" s="15"/>
      <c r="IF177" s="15"/>
      <c r="IG177" s="15"/>
      <c r="IH177" s="15"/>
      <c r="II177" s="15"/>
      <c r="IJ177" s="15"/>
      <c r="IK177" s="15"/>
      <c r="IL177" s="15"/>
      <c r="IM177" s="15"/>
      <c r="IN177" s="15"/>
      <c r="IO177" s="15"/>
      <c r="IP177" s="15"/>
      <c r="IQ177" s="15"/>
      <c r="IR177" s="15"/>
      <c r="IS177" s="15"/>
      <c r="IT177" s="15"/>
      <c r="IU177" s="15"/>
      <c r="IV177" s="15"/>
      <c r="IW177" s="15"/>
      <c r="IX177" s="15"/>
      <c r="IY177" s="15"/>
      <c r="IZ177" s="15"/>
      <c r="JA177" s="15"/>
      <c r="JB177" s="15"/>
      <c r="JC177" s="15"/>
      <c r="JD177" s="15"/>
      <c r="JE177" s="15"/>
      <c r="JF177" s="15"/>
      <c r="JG177" s="15"/>
      <c r="JH177" s="15"/>
      <c r="JI177" s="15"/>
      <c r="JJ177" s="15"/>
      <c r="JK177" s="15"/>
      <c r="JL177" s="15"/>
      <c r="JM177" s="15"/>
      <c r="JN177" s="15"/>
      <c r="JO177" s="15"/>
      <c r="JP177" s="15"/>
      <c r="JQ177" s="15"/>
      <c r="JR177" s="15"/>
      <c r="JS177" s="15"/>
      <c r="JT177" s="15"/>
      <c r="JU177" s="15"/>
      <c r="JV177" s="15"/>
      <c r="JW177" s="15"/>
      <c r="JX177" s="15"/>
      <c r="JY177" s="15"/>
      <c r="JZ177" s="15"/>
      <c r="KA177" s="15"/>
      <c r="KB177" s="15"/>
      <c r="KC177" s="15"/>
      <c r="KD177" s="15"/>
      <c r="KE177" s="15"/>
      <c r="KF177" s="15"/>
      <c r="KG177" s="15"/>
      <c r="KH177" s="15"/>
      <c r="KI177" s="15"/>
      <c r="KJ177" s="15"/>
      <c r="KK177" s="15"/>
      <c r="KL177" s="15"/>
      <c r="KM177" s="15"/>
      <c r="KN177" s="15"/>
      <c r="KO177" s="15"/>
      <c r="KP177" s="15"/>
      <c r="KQ177" s="15"/>
      <c r="KR177" s="15"/>
      <c r="KS177" s="15"/>
      <c r="KT177" s="15"/>
      <c r="KU177" s="15"/>
      <c r="KV177" s="15"/>
      <c r="KW177" s="15"/>
      <c r="KX177" s="15"/>
      <c r="KY177" s="15"/>
      <c r="KZ177" s="15"/>
      <c r="LA177" s="15"/>
      <c r="LB177" s="15"/>
      <c r="LC177" s="15"/>
      <c r="LD177" s="15"/>
      <c r="LE177" s="15"/>
      <c r="LF177" s="15"/>
      <c r="LG177" s="15"/>
      <c r="LH177" s="15"/>
      <c r="LI177" s="15"/>
      <c r="LJ177" s="15"/>
      <c r="LK177" s="15"/>
      <c r="LL177" s="15"/>
      <c r="LM177" s="15"/>
      <c r="LN177" s="15"/>
      <c r="LO177" s="15"/>
      <c r="LP177" s="15"/>
      <c r="LQ177" s="15"/>
      <c r="LR177" s="15"/>
      <c r="LS177" s="15"/>
      <c r="LT177" s="15"/>
      <c r="LU177" s="15"/>
      <c r="LV177" s="15"/>
      <c r="LW177" s="15"/>
      <c r="LX177" s="15"/>
      <c r="LY177" s="15"/>
      <c r="LZ177" s="15"/>
      <c r="MA177" s="15"/>
      <c r="MB177" s="15"/>
      <c r="MC177" s="15"/>
      <c r="MD177" s="15"/>
      <c r="ME177" s="15"/>
      <c r="MF177" s="15"/>
      <c r="MG177" s="15"/>
      <c r="MH177" s="15"/>
      <c r="MI177" s="15"/>
      <c r="MJ177" s="15"/>
      <c r="MK177" s="15"/>
      <c r="ML177" s="15"/>
      <c r="MM177" s="15"/>
      <c r="MN177" s="15"/>
      <c r="MO177" s="15"/>
      <c r="MP177" s="15"/>
      <c r="MQ177" s="15"/>
      <c r="MR177" s="15"/>
      <c r="MS177" s="15"/>
      <c r="MT177" s="15"/>
      <c r="MU177" s="15"/>
      <c r="MV177" s="15"/>
      <c r="MW177" s="15"/>
      <c r="MX177" s="15"/>
      <c r="MY177" s="15"/>
      <c r="MZ177" s="15"/>
      <c r="NA177" s="15"/>
      <c r="NB177" s="15"/>
      <c r="NC177" s="15"/>
      <c r="ND177" s="15"/>
      <c r="NE177" s="15"/>
      <c r="NF177" s="15"/>
      <c r="NG177" s="15"/>
      <c r="NH177" s="15"/>
      <c r="NI177" s="15">
        <f>COUNTIF(Tableau1[[#This Row],[01/01/2020]:[31/12/2020]],NI$3)</f>
        <v>0</v>
      </c>
      <c r="NJ177" s="15">
        <f>COUNTIF(Tableau1[[#This Row],[01/01/2020]:[31/12/2020]],NJ$3)</f>
        <v>0</v>
      </c>
      <c r="NK177" s="15">
        <f>COUNTIF(Tableau1[[#This Row],[01/01/2020]:[31/12/2020]],NK$3)</f>
        <v>0</v>
      </c>
      <c r="NL177" s="15">
        <f>COUNTIF(Tableau1[[#This Row],[01/01/2020]:[31/12/2020]],NL$3)</f>
        <v>0</v>
      </c>
      <c r="NM177" s="15">
        <f>COUNTIF(Tableau1[[#This Row],[01/01/2020]:[31/12/2020]],NM$3)</f>
        <v>0</v>
      </c>
      <c r="NN177" s="15">
        <f>COUNTIF(Tableau1[[#This Row],[01/01/2020]:[31/12/2020]],NN$3)</f>
        <v>0</v>
      </c>
      <c r="NO177" s="23">
        <f>COUNTIF(Tableau1[[#This Row],[01/01/2020]:[31/12/2020]],NO$3)</f>
        <v>0</v>
      </c>
    </row>
    <row r="178" spans="1:379" x14ac:dyDescent="0.25">
      <c r="A178" s="22" t="s">
        <v>474</v>
      </c>
      <c r="B178" s="15"/>
      <c r="C178" s="15"/>
      <c r="D178" s="15"/>
      <c r="E178" s="15" t="e">
        <f>VLOOKUP(Tableau1[[#This Row],[centre]],Feuil3!$A$2:$C$46,2,FALSE)</f>
        <v>#N/A</v>
      </c>
      <c r="F178" s="15" t="e">
        <f>VLOOKUP(Tableau1[[#This Row],[centre]],Feuil3!$A$2:$C$46,3,FALSE)</f>
        <v>#N/A</v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 t="s">
        <v>448</v>
      </c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  <c r="GE178" s="15"/>
      <c r="GF178" s="15"/>
      <c r="GG178" s="15"/>
      <c r="GH178" s="15"/>
      <c r="GI178" s="15"/>
      <c r="GJ178" s="15"/>
      <c r="GK178" s="15"/>
      <c r="GL178" s="15"/>
      <c r="GM178" s="15"/>
      <c r="GN178" s="15"/>
      <c r="GO178" s="15"/>
      <c r="GP178" s="15"/>
      <c r="GQ178" s="15"/>
      <c r="GR178" s="15"/>
      <c r="GS178" s="15"/>
      <c r="GT178" s="15"/>
      <c r="GU178" s="15"/>
      <c r="GV178" s="15"/>
      <c r="GW178" s="15"/>
      <c r="GX178" s="15"/>
      <c r="GY178" s="15"/>
      <c r="GZ178" s="15"/>
      <c r="HA178" s="15"/>
      <c r="HB178" s="15"/>
      <c r="HC178" s="15"/>
      <c r="HD178" s="15"/>
      <c r="HE178" s="15"/>
      <c r="HF178" s="15"/>
      <c r="HG178" s="15"/>
      <c r="HH178" s="15"/>
      <c r="HI178" s="15"/>
      <c r="HJ178" s="15"/>
      <c r="HK178" s="15"/>
      <c r="HL178" s="15"/>
      <c r="HM178" s="15"/>
      <c r="HN178" s="15"/>
      <c r="HO178" s="15"/>
      <c r="HP178" s="15"/>
      <c r="HQ178" s="15"/>
      <c r="HR178" s="15"/>
      <c r="HS178" s="15"/>
      <c r="HT178" s="15"/>
      <c r="HU178" s="15"/>
      <c r="HV178" s="15"/>
      <c r="HW178" s="15"/>
      <c r="HX178" s="15"/>
      <c r="HY178" s="15"/>
      <c r="HZ178" s="15"/>
      <c r="IA178" s="15"/>
      <c r="IB178" s="15"/>
      <c r="IC178" s="15"/>
      <c r="ID178" s="15"/>
      <c r="IE178" s="15"/>
      <c r="IF178" s="15"/>
      <c r="IG178" s="15"/>
      <c r="IH178" s="15"/>
      <c r="II178" s="15"/>
      <c r="IJ178" s="15"/>
      <c r="IK178" s="15"/>
      <c r="IL178" s="15"/>
      <c r="IM178" s="15"/>
      <c r="IN178" s="15"/>
      <c r="IO178" s="15"/>
      <c r="IP178" s="15"/>
      <c r="IQ178" s="15"/>
      <c r="IR178" s="15"/>
      <c r="IS178" s="15"/>
      <c r="IT178" s="15"/>
      <c r="IU178" s="15"/>
      <c r="IV178" s="15"/>
      <c r="IW178" s="15"/>
      <c r="IX178" s="15"/>
      <c r="IY178" s="15"/>
      <c r="IZ178" s="15"/>
      <c r="JA178" s="15"/>
      <c r="JB178" s="15"/>
      <c r="JC178" s="15"/>
      <c r="JD178" s="15"/>
      <c r="JE178" s="15"/>
      <c r="JF178" s="15"/>
      <c r="JG178" s="15"/>
      <c r="JH178" s="15"/>
      <c r="JI178" s="15"/>
      <c r="JJ178" s="15"/>
      <c r="JK178" s="15"/>
      <c r="JL178" s="15"/>
      <c r="JM178" s="15"/>
      <c r="JN178" s="15"/>
      <c r="JO178" s="15"/>
      <c r="JP178" s="15"/>
      <c r="JQ178" s="15"/>
      <c r="JR178" s="15"/>
      <c r="JS178" s="15"/>
      <c r="JT178" s="15"/>
      <c r="JU178" s="15"/>
      <c r="JV178" s="15"/>
      <c r="JW178" s="15"/>
      <c r="JX178" s="15"/>
      <c r="JY178" s="15"/>
      <c r="JZ178" s="15"/>
      <c r="KA178" s="15"/>
      <c r="KB178" s="15"/>
      <c r="KC178" s="15"/>
      <c r="KD178" s="15"/>
      <c r="KE178" s="15"/>
      <c r="KF178" s="15"/>
      <c r="KG178" s="15"/>
      <c r="KH178" s="15"/>
      <c r="KI178" s="15"/>
      <c r="KJ178" s="15"/>
      <c r="KK178" s="15"/>
      <c r="KL178" s="15"/>
      <c r="KM178" s="15"/>
      <c r="KN178" s="15"/>
      <c r="KO178" s="15"/>
      <c r="KP178" s="15"/>
      <c r="KQ178" s="15"/>
      <c r="KR178" s="15"/>
      <c r="KS178" s="15"/>
      <c r="KT178" s="15"/>
      <c r="KU178" s="15"/>
      <c r="KV178" s="15"/>
      <c r="KW178" s="15"/>
      <c r="KX178" s="15"/>
      <c r="KY178" s="15"/>
      <c r="KZ178" s="15"/>
      <c r="LA178" s="15"/>
      <c r="LB178" s="15"/>
      <c r="LC178" s="15"/>
      <c r="LD178" s="15"/>
      <c r="LE178" s="15"/>
      <c r="LF178" s="15"/>
      <c r="LG178" s="15"/>
      <c r="LH178" s="15"/>
      <c r="LI178" s="15"/>
      <c r="LJ178" s="15"/>
      <c r="LK178" s="15"/>
      <c r="LL178" s="15"/>
      <c r="LM178" s="15"/>
      <c r="LN178" s="15"/>
      <c r="LO178" s="15"/>
      <c r="LP178" s="15"/>
      <c r="LQ178" s="15"/>
      <c r="LR178" s="15"/>
      <c r="LS178" s="15"/>
      <c r="LT178" s="15"/>
      <c r="LU178" s="15"/>
      <c r="LV178" s="15"/>
      <c r="LW178" s="15"/>
      <c r="LX178" s="15"/>
      <c r="LY178" s="15"/>
      <c r="LZ178" s="15"/>
      <c r="MA178" s="15"/>
      <c r="MB178" s="15"/>
      <c r="MC178" s="15"/>
      <c r="MD178" s="15"/>
      <c r="ME178" s="15"/>
      <c r="MF178" s="15"/>
      <c r="MG178" s="15"/>
      <c r="MH178" s="15"/>
      <c r="MI178" s="15"/>
      <c r="MJ178" s="15"/>
      <c r="MK178" s="15"/>
      <c r="ML178" s="15"/>
      <c r="MM178" s="15"/>
      <c r="MN178" s="15"/>
      <c r="MO178" s="15"/>
      <c r="MP178" s="15"/>
      <c r="MQ178" s="15"/>
      <c r="MR178" s="15"/>
      <c r="MS178" s="15"/>
      <c r="MT178" s="15"/>
      <c r="MU178" s="15"/>
      <c r="MV178" s="15"/>
      <c r="MW178" s="15"/>
      <c r="MX178" s="15"/>
      <c r="MY178" s="15"/>
      <c r="MZ178" s="15"/>
      <c r="NA178" s="15"/>
      <c r="NB178" s="15"/>
      <c r="NC178" s="15"/>
      <c r="ND178" s="15"/>
      <c r="NE178" s="15"/>
      <c r="NF178" s="15"/>
      <c r="NG178" s="15"/>
      <c r="NH178" s="15"/>
      <c r="NI178" s="15">
        <f>COUNTIF(Tableau1[[#This Row],[01/01/2020]:[31/12/2020]],NI$3)</f>
        <v>0</v>
      </c>
      <c r="NJ178" s="15">
        <f>COUNTIF(Tableau1[[#This Row],[01/01/2020]:[31/12/2020]],NJ$3)</f>
        <v>0</v>
      </c>
      <c r="NK178" s="15">
        <f>COUNTIF(Tableau1[[#This Row],[01/01/2020]:[31/12/2020]],NK$3)</f>
        <v>0</v>
      </c>
      <c r="NL178" s="15">
        <f>COUNTIF(Tableau1[[#This Row],[01/01/2020]:[31/12/2020]],NL$3)</f>
        <v>1</v>
      </c>
      <c r="NM178" s="15">
        <f>COUNTIF(Tableau1[[#This Row],[01/01/2020]:[31/12/2020]],NM$3)</f>
        <v>0</v>
      </c>
      <c r="NN178" s="15">
        <f>COUNTIF(Tableau1[[#This Row],[01/01/2020]:[31/12/2020]],NN$3)</f>
        <v>0</v>
      </c>
      <c r="NO178" s="23">
        <f>COUNTIF(Tableau1[[#This Row],[01/01/2020]:[31/12/2020]],NO$3)</f>
        <v>0</v>
      </c>
    </row>
    <row r="179" spans="1:379" x14ac:dyDescent="0.25">
      <c r="A179" s="22" t="s">
        <v>475</v>
      </c>
      <c r="B179" s="15"/>
      <c r="C179" s="15"/>
      <c r="D179" s="15"/>
      <c r="E179" s="15" t="e">
        <f>VLOOKUP(Tableau1[[#This Row],[centre]],Feuil3!$A$2:$C$46,2,FALSE)</f>
        <v>#N/A</v>
      </c>
      <c r="F179" s="15" t="e">
        <f>VLOOKUP(Tableau1[[#This Row],[centre]],Feuil3!$A$2:$C$46,3,FALSE)</f>
        <v>#N/A</v>
      </c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  <c r="HI179" s="15"/>
      <c r="HJ179" s="15"/>
      <c r="HK179" s="15"/>
      <c r="HL179" s="15"/>
      <c r="HM179" s="15"/>
      <c r="HN179" s="15"/>
      <c r="HO179" s="15"/>
      <c r="HP179" s="15"/>
      <c r="HQ179" s="15"/>
      <c r="HR179" s="15"/>
      <c r="HS179" s="15"/>
      <c r="HT179" s="15"/>
      <c r="HU179" s="15"/>
      <c r="HV179" s="15"/>
      <c r="HW179" s="15"/>
      <c r="HX179" s="15"/>
      <c r="HY179" s="15"/>
      <c r="HZ179" s="15"/>
      <c r="IA179" s="15"/>
      <c r="IB179" s="15"/>
      <c r="IC179" s="15"/>
      <c r="ID179" s="15"/>
      <c r="IE179" s="15"/>
      <c r="IF179" s="15"/>
      <c r="IG179" s="15"/>
      <c r="IH179" s="15"/>
      <c r="II179" s="15"/>
      <c r="IJ179" s="15"/>
      <c r="IK179" s="15"/>
      <c r="IL179" s="15"/>
      <c r="IM179" s="15"/>
      <c r="IN179" s="15"/>
      <c r="IO179" s="15"/>
      <c r="IP179" s="15"/>
      <c r="IQ179" s="15"/>
      <c r="IR179" s="15"/>
      <c r="IS179" s="15"/>
      <c r="IT179" s="15"/>
      <c r="IU179" s="15"/>
      <c r="IV179" s="15"/>
      <c r="IW179" s="15"/>
      <c r="IX179" s="15"/>
      <c r="IY179" s="15"/>
      <c r="IZ179" s="15"/>
      <c r="JA179" s="15"/>
      <c r="JB179" s="15"/>
      <c r="JC179" s="15"/>
      <c r="JD179" s="15"/>
      <c r="JE179" s="15"/>
      <c r="JF179" s="15"/>
      <c r="JG179" s="15"/>
      <c r="JH179" s="15"/>
      <c r="JI179" s="15"/>
      <c r="JJ179" s="15"/>
      <c r="JK179" s="15"/>
      <c r="JL179" s="15"/>
      <c r="JM179" s="15"/>
      <c r="JN179" s="15"/>
      <c r="JO179" s="15"/>
      <c r="JP179" s="15"/>
      <c r="JQ179" s="15"/>
      <c r="JR179" s="15"/>
      <c r="JS179" s="15"/>
      <c r="JT179" s="15"/>
      <c r="JU179" s="15"/>
      <c r="JV179" s="15"/>
      <c r="JW179" s="15"/>
      <c r="JX179" s="15"/>
      <c r="JY179" s="15"/>
      <c r="JZ179" s="15"/>
      <c r="KA179" s="15"/>
      <c r="KB179" s="15"/>
      <c r="KC179" s="15"/>
      <c r="KD179" s="15"/>
      <c r="KE179" s="15"/>
      <c r="KF179" s="15"/>
      <c r="KG179" s="15"/>
      <c r="KH179" s="15"/>
      <c r="KI179" s="15"/>
      <c r="KJ179" s="15"/>
      <c r="KK179" s="15"/>
      <c r="KL179" s="15"/>
      <c r="KM179" s="15"/>
      <c r="KN179" s="15"/>
      <c r="KO179" s="15"/>
      <c r="KP179" s="15"/>
      <c r="KQ179" s="15"/>
      <c r="KR179" s="15"/>
      <c r="KS179" s="15"/>
      <c r="KT179" s="15"/>
      <c r="KU179" s="15"/>
      <c r="KV179" s="15"/>
      <c r="KW179" s="15"/>
      <c r="KX179" s="15"/>
      <c r="KY179" s="15"/>
      <c r="KZ179" s="15"/>
      <c r="LA179" s="15"/>
      <c r="LB179" s="15"/>
      <c r="LC179" s="15"/>
      <c r="LD179" s="15"/>
      <c r="LE179" s="15"/>
      <c r="LF179" s="15"/>
      <c r="LG179" s="15"/>
      <c r="LH179" s="15"/>
      <c r="LI179" s="15"/>
      <c r="LJ179" s="15"/>
      <c r="LK179" s="15"/>
      <c r="LL179" s="15"/>
      <c r="LM179" s="15"/>
      <c r="LN179" s="15"/>
      <c r="LO179" s="15"/>
      <c r="LP179" s="15"/>
      <c r="LQ179" s="15"/>
      <c r="LR179" s="15"/>
      <c r="LS179" s="15"/>
      <c r="LT179" s="15"/>
      <c r="LU179" s="15"/>
      <c r="LV179" s="15"/>
      <c r="LW179" s="15"/>
      <c r="LX179" s="15"/>
      <c r="LY179" s="15"/>
      <c r="LZ179" s="15"/>
      <c r="MA179" s="15"/>
      <c r="MB179" s="15"/>
      <c r="MC179" s="15"/>
      <c r="MD179" s="15"/>
      <c r="ME179" s="15"/>
      <c r="MF179" s="15"/>
      <c r="MG179" s="15"/>
      <c r="MH179" s="15"/>
      <c r="MI179" s="15"/>
      <c r="MJ179" s="15"/>
      <c r="MK179" s="15"/>
      <c r="ML179" s="15"/>
      <c r="MM179" s="15"/>
      <c r="MN179" s="15"/>
      <c r="MO179" s="15"/>
      <c r="MP179" s="15"/>
      <c r="MQ179" s="15"/>
      <c r="MR179" s="15"/>
      <c r="MS179" s="15"/>
      <c r="MT179" s="15"/>
      <c r="MU179" s="15"/>
      <c r="MV179" s="15"/>
      <c r="MW179" s="15"/>
      <c r="MX179" s="15"/>
      <c r="MY179" s="15"/>
      <c r="MZ179" s="15"/>
      <c r="NA179" s="15"/>
      <c r="NB179" s="15"/>
      <c r="NC179" s="15"/>
      <c r="ND179" s="15"/>
      <c r="NE179" s="15"/>
      <c r="NF179" s="15"/>
      <c r="NG179" s="15"/>
      <c r="NH179" s="15"/>
      <c r="NI179" s="15">
        <f>COUNTIF(Tableau1[[#This Row],[01/01/2020]:[31/12/2020]],NI$3)</f>
        <v>0</v>
      </c>
      <c r="NJ179" s="15">
        <f>COUNTIF(Tableau1[[#This Row],[01/01/2020]:[31/12/2020]],NJ$3)</f>
        <v>0</v>
      </c>
      <c r="NK179" s="15">
        <f>COUNTIF(Tableau1[[#This Row],[01/01/2020]:[31/12/2020]],NK$3)</f>
        <v>0</v>
      </c>
      <c r="NL179" s="15">
        <f>COUNTIF(Tableau1[[#This Row],[01/01/2020]:[31/12/2020]],NL$3)</f>
        <v>0</v>
      </c>
      <c r="NM179" s="15">
        <f>COUNTIF(Tableau1[[#This Row],[01/01/2020]:[31/12/2020]],NM$3)</f>
        <v>0</v>
      </c>
      <c r="NN179" s="15">
        <f>COUNTIF(Tableau1[[#This Row],[01/01/2020]:[31/12/2020]],NN$3)</f>
        <v>0</v>
      </c>
      <c r="NO179" s="23">
        <f>COUNTIF(Tableau1[[#This Row],[01/01/2020]:[31/12/2020]],NO$3)</f>
        <v>0</v>
      </c>
    </row>
    <row r="180" spans="1:379" x14ac:dyDescent="0.25">
      <c r="A180" s="22" t="s">
        <v>476</v>
      </c>
      <c r="B180" s="15"/>
      <c r="C180" s="15"/>
      <c r="D180" s="15"/>
      <c r="E180" s="15" t="e">
        <f>VLOOKUP(Tableau1[[#This Row],[centre]],Feuil3!$A$2:$C$46,2,FALSE)</f>
        <v>#N/A</v>
      </c>
      <c r="F180" s="15" t="e">
        <f>VLOOKUP(Tableau1[[#This Row],[centre]],Feuil3!$A$2:$C$46,3,FALSE)</f>
        <v>#N/A</v>
      </c>
      <c r="G180" s="15"/>
      <c r="H180" s="15"/>
      <c r="I180" s="15"/>
      <c r="J180" s="15"/>
      <c r="K180" s="15"/>
      <c r="L180" s="15"/>
      <c r="M180" s="15" t="s">
        <v>448</v>
      </c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  <c r="HI180" s="15"/>
      <c r="HJ180" s="15"/>
      <c r="HK180" s="15"/>
      <c r="HL180" s="15"/>
      <c r="HM180" s="15"/>
      <c r="HN180" s="15"/>
      <c r="HO180" s="15"/>
      <c r="HP180" s="15"/>
      <c r="HQ180" s="15"/>
      <c r="HR180" s="15"/>
      <c r="HS180" s="15"/>
      <c r="HT180" s="15"/>
      <c r="HU180" s="15"/>
      <c r="HV180" s="15"/>
      <c r="HW180" s="15"/>
      <c r="HX180" s="15"/>
      <c r="HY180" s="15"/>
      <c r="HZ180" s="15"/>
      <c r="IA180" s="15"/>
      <c r="IB180" s="15"/>
      <c r="IC180" s="15"/>
      <c r="ID180" s="15"/>
      <c r="IE180" s="15"/>
      <c r="IF180" s="15"/>
      <c r="IG180" s="15"/>
      <c r="IH180" s="15"/>
      <c r="II180" s="15"/>
      <c r="IJ180" s="15"/>
      <c r="IK180" s="15"/>
      <c r="IL180" s="15"/>
      <c r="IM180" s="15"/>
      <c r="IN180" s="15"/>
      <c r="IO180" s="15"/>
      <c r="IP180" s="15"/>
      <c r="IQ180" s="15"/>
      <c r="IR180" s="15"/>
      <c r="IS180" s="15"/>
      <c r="IT180" s="15"/>
      <c r="IU180" s="15"/>
      <c r="IV180" s="15"/>
      <c r="IW180" s="15"/>
      <c r="IX180" s="15"/>
      <c r="IY180" s="15"/>
      <c r="IZ180" s="15"/>
      <c r="JA180" s="15"/>
      <c r="JB180" s="15"/>
      <c r="JC180" s="15"/>
      <c r="JD180" s="15"/>
      <c r="JE180" s="15"/>
      <c r="JF180" s="15"/>
      <c r="JG180" s="15"/>
      <c r="JH180" s="15"/>
      <c r="JI180" s="15"/>
      <c r="JJ180" s="15"/>
      <c r="JK180" s="15"/>
      <c r="JL180" s="15"/>
      <c r="JM180" s="15"/>
      <c r="JN180" s="15"/>
      <c r="JO180" s="15"/>
      <c r="JP180" s="15"/>
      <c r="JQ180" s="15"/>
      <c r="JR180" s="15"/>
      <c r="JS180" s="15"/>
      <c r="JT180" s="15"/>
      <c r="JU180" s="15"/>
      <c r="JV180" s="15"/>
      <c r="JW180" s="15"/>
      <c r="JX180" s="15"/>
      <c r="JY180" s="15"/>
      <c r="JZ180" s="15"/>
      <c r="KA180" s="15"/>
      <c r="KB180" s="15"/>
      <c r="KC180" s="15"/>
      <c r="KD180" s="15"/>
      <c r="KE180" s="15"/>
      <c r="KF180" s="15"/>
      <c r="KG180" s="15"/>
      <c r="KH180" s="15"/>
      <c r="KI180" s="15"/>
      <c r="KJ180" s="15"/>
      <c r="KK180" s="15"/>
      <c r="KL180" s="15"/>
      <c r="KM180" s="15"/>
      <c r="KN180" s="15"/>
      <c r="KO180" s="15"/>
      <c r="KP180" s="15"/>
      <c r="KQ180" s="15"/>
      <c r="KR180" s="15"/>
      <c r="KS180" s="15"/>
      <c r="KT180" s="15"/>
      <c r="KU180" s="15"/>
      <c r="KV180" s="15"/>
      <c r="KW180" s="15"/>
      <c r="KX180" s="15"/>
      <c r="KY180" s="15"/>
      <c r="KZ180" s="15"/>
      <c r="LA180" s="15"/>
      <c r="LB180" s="15"/>
      <c r="LC180" s="15"/>
      <c r="LD180" s="15"/>
      <c r="LE180" s="15"/>
      <c r="LF180" s="15"/>
      <c r="LG180" s="15"/>
      <c r="LH180" s="15"/>
      <c r="LI180" s="15"/>
      <c r="LJ180" s="15"/>
      <c r="LK180" s="15"/>
      <c r="LL180" s="15"/>
      <c r="LM180" s="15"/>
      <c r="LN180" s="15"/>
      <c r="LO180" s="15"/>
      <c r="LP180" s="15"/>
      <c r="LQ180" s="15"/>
      <c r="LR180" s="15"/>
      <c r="LS180" s="15"/>
      <c r="LT180" s="15"/>
      <c r="LU180" s="15"/>
      <c r="LV180" s="15"/>
      <c r="LW180" s="15"/>
      <c r="LX180" s="15"/>
      <c r="LY180" s="15"/>
      <c r="LZ180" s="15"/>
      <c r="MA180" s="15"/>
      <c r="MB180" s="15"/>
      <c r="MC180" s="15"/>
      <c r="MD180" s="15"/>
      <c r="ME180" s="15"/>
      <c r="MF180" s="15"/>
      <c r="MG180" s="15"/>
      <c r="MH180" s="15"/>
      <c r="MI180" s="15"/>
      <c r="MJ180" s="15"/>
      <c r="MK180" s="15"/>
      <c r="ML180" s="15"/>
      <c r="MM180" s="15"/>
      <c r="MN180" s="15"/>
      <c r="MO180" s="15"/>
      <c r="MP180" s="15"/>
      <c r="MQ180" s="15"/>
      <c r="MR180" s="15"/>
      <c r="MS180" s="15"/>
      <c r="MT180" s="15"/>
      <c r="MU180" s="15"/>
      <c r="MV180" s="15"/>
      <c r="MW180" s="15"/>
      <c r="MX180" s="15"/>
      <c r="MY180" s="15"/>
      <c r="MZ180" s="15"/>
      <c r="NA180" s="15"/>
      <c r="NB180" s="15"/>
      <c r="NC180" s="15"/>
      <c r="ND180" s="15"/>
      <c r="NE180" s="15"/>
      <c r="NF180" s="15"/>
      <c r="NG180" s="15"/>
      <c r="NH180" s="15"/>
      <c r="NI180" s="15">
        <f>COUNTIF(Tableau1[[#This Row],[01/01/2020]:[31/12/2020]],NI$3)</f>
        <v>0</v>
      </c>
      <c r="NJ180" s="15">
        <f>COUNTIF(Tableau1[[#This Row],[01/01/2020]:[31/12/2020]],NJ$3)</f>
        <v>0</v>
      </c>
      <c r="NK180" s="15">
        <f>COUNTIF(Tableau1[[#This Row],[01/01/2020]:[31/12/2020]],NK$3)</f>
        <v>0</v>
      </c>
      <c r="NL180" s="15">
        <f>COUNTIF(Tableau1[[#This Row],[01/01/2020]:[31/12/2020]],NL$3)</f>
        <v>1</v>
      </c>
      <c r="NM180" s="15">
        <f>COUNTIF(Tableau1[[#This Row],[01/01/2020]:[31/12/2020]],NM$3)</f>
        <v>0</v>
      </c>
      <c r="NN180" s="15">
        <f>COUNTIF(Tableau1[[#This Row],[01/01/2020]:[31/12/2020]],NN$3)</f>
        <v>0</v>
      </c>
      <c r="NO180" s="23">
        <f>COUNTIF(Tableau1[[#This Row],[01/01/2020]:[31/12/2020]],NO$3)</f>
        <v>0</v>
      </c>
    </row>
    <row r="181" spans="1:379" x14ac:dyDescent="0.25">
      <c r="A181" s="22" t="s">
        <v>473</v>
      </c>
      <c r="B181" s="15"/>
      <c r="C181" s="15"/>
      <c r="D181" s="15"/>
      <c r="E181" s="15" t="e">
        <f>VLOOKUP(Tableau1[[#This Row],[centre]],Feuil3!$A$2:$C$46,2,FALSE)</f>
        <v>#N/A</v>
      </c>
      <c r="F181" s="15" t="e">
        <f>VLOOKUP(Tableau1[[#This Row],[centre]],Feuil3!$A$2:$C$46,3,FALSE)</f>
        <v>#N/A</v>
      </c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 t="s">
        <v>448</v>
      </c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  <c r="HI181" s="15"/>
      <c r="HJ181" s="15"/>
      <c r="HK181" s="15"/>
      <c r="HL181" s="15"/>
      <c r="HM181" s="15"/>
      <c r="HN181" s="15"/>
      <c r="HO181" s="15"/>
      <c r="HP181" s="15"/>
      <c r="HQ181" s="15"/>
      <c r="HR181" s="15"/>
      <c r="HS181" s="15"/>
      <c r="HT181" s="15"/>
      <c r="HU181" s="15"/>
      <c r="HV181" s="15"/>
      <c r="HW181" s="15"/>
      <c r="HX181" s="15"/>
      <c r="HY181" s="15"/>
      <c r="HZ181" s="15"/>
      <c r="IA181" s="15"/>
      <c r="IB181" s="15"/>
      <c r="IC181" s="15"/>
      <c r="ID181" s="15"/>
      <c r="IE181" s="15"/>
      <c r="IF181" s="15"/>
      <c r="IG181" s="15"/>
      <c r="IH181" s="15"/>
      <c r="II181" s="15"/>
      <c r="IJ181" s="15"/>
      <c r="IK181" s="15"/>
      <c r="IL181" s="15"/>
      <c r="IM181" s="15"/>
      <c r="IN181" s="15"/>
      <c r="IO181" s="15"/>
      <c r="IP181" s="15"/>
      <c r="IQ181" s="15"/>
      <c r="IR181" s="15"/>
      <c r="IS181" s="15"/>
      <c r="IT181" s="15"/>
      <c r="IU181" s="15"/>
      <c r="IV181" s="15"/>
      <c r="IW181" s="15"/>
      <c r="IX181" s="15"/>
      <c r="IY181" s="15"/>
      <c r="IZ181" s="15"/>
      <c r="JA181" s="15"/>
      <c r="JB181" s="15"/>
      <c r="JC181" s="15"/>
      <c r="JD181" s="15"/>
      <c r="JE181" s="15"/>
      <c r="JF181" s="15"/>
      <c r="JG181" s="15"/>
      <c r="JH181" s="15"/>
      <c r="JI181" s="15"/>
      <c r="JJ181" s="15"/>
      <c r="JK181" s="15"/>
      <c r="JL181" s="15"/>
      <c r="JM181" s="15"/>
      <c r="JN181" s="15"/>
      <c r="JO181" s="15"/>
      <c r="JP181" s="15"/>
      <c r="JQ181" s="15"/>
      <c r="JR181" s="15"/>
      <c r="JS181" s="15"/>
      <c r="JT181" s="15"/>
      <c r="JU181" s="15"/>
      <c r="JV181" s="15"/>
      <c r="JW181" s="15"/>
      <c r="JX181" s="15"/>
      <c r="JY181" s="15"/>
      <c r="JZ181" s="15"/>
      <c r="KA181" s="15"/>
      <c r="KB181" s="15"/>
      <c r="KC181" s="15"/>
      <c r="KD181" s="15"/>
      <c r="KE181" s="15"/>
      <c r="KF181" s="15"/>
      <c r="KG181" s="15"/>
      <c r="KH181" s="15"/>
      <c r="KI181" s="15"/>
      <c r="KJ181" s="15"/>
      <c r="KK181" s="15"/>
      <c r="KL181" s="15"/>
      <c r="KM181" s="15"/>
      <c r="KN181" s="15"/>
      <c r="KO181" s="15"/>
      <c r="KP181" s="15"/>
      <c r="KQ181" s="15"/>
      <c r="KR181" s="15"/>
      <c r="KS181" s="15"/>
      <c r="KT181" s="15"/>
      <c r="KU181" s="15"/>
      <c r="KV181" s="15"/>
      <c r="KW181" s="15"/>
      <c r="KX181" s="15"/>
      <c r="KY181" s="15"/>
      <c r="KZ181" s="15"/>
      <c r="LA181" s="15"/>
      <c r="LB181" s="15"/>
      <c r="LC181" s="15"/>
      <c r="LD181" s="15"/>
      <c r="LE181" s="15"/>
      <c r="LF181" s="15"/>
      <c r="LG181" s="15"/>
      <c r="LH181" s="15"/>
      <c r="LI181" s="15"/>
      <c r="LJ181" s="15"/>
      <c r="LK181" s="15"/>
      <c r="LL181" s="15"/>
      <c r="LM181" s="15"/>
      <c r="LN181" s="15"/>
      <c r="LO181" s="15"/>
      <c r="LP181" s="15"/>
      <c r="LQ181" s="15"/>
      <c r="LR181" s="15"/>
      <c r="LS181" s="15"/>
      <c r="LT181" s="15"/>
      <c r="LU181" s="15"/>
      <c r="LV181" s="15"/>
      <c r="LW181" s="15"/>
      <c r="LX181" s="15"/>
      <c r="LY181" s="15"/>
      <c r="LZ181" s="15"/>
      <c r="MA181" s="15"/>
      <c r="MB181" s="15"/>
      <c r="MC181" s="15"/>
      <c r="MD181" s="15"/>
      <c r="ME181" s="15"/>
      <c r="MF181" s="15"/>
      <c r="MG181" s="15"/>
      <c r="MH181" s="15"/>
      <c r="MI181" s="15"/>
      <c r="MJ181" s="15"/>
      <c r="MK181" s="15"/>
      <c r="ML181" s="15"/>
      <c r="MM181" s="15"/>
      <c r="MN181" s="15"/>
      <c r="MO181" s="15"/>
      <c r="MP181" s="15"/>
      <c r="MQ181" s="15"/>
      <c r="MR181" s="15"/>
      <c r="MS181" s="15"/>
      <c r="MT181" s="15"/>
      <c r="MU181" s="15"/>
      <c r="MV181" s="15"/>
      <c r="MW181" s="15"/>
      <c r="MX181" s="15"/>
      <c r="MY181" s="15"/>
      <c r="MZ181" s="15"/>
      <c r="NA181" s="15"/>
      <c r="NB181" s="15"/>
      <c r="NC181" s="15"/>
      <c r="ND181" s="15"/>
      <c r="NE181" s="15"/>
      <c r="NF181" s="15"/>
      <c r="NG181" s="15"/>
      <c r="NH181" s="15"/>
      <c r="NI181" s="15">
        <f>COUNTIF(Tableau1[[#This Row],[01/01/2020]:[31/12/2020]],NI$3)</f>
        <v>0</v>
      </c>
      <c r="NJ181" s="15">
        <f>COUNTIF(Tableau1[[#This Row],[01/01/2020]:[31/12/2020]],NJ$3)</f>
        <v>0</v>
      </c>
      <c r="NK181" s="15">
        <f>COUNTIF(Tableau1[[#This Row],[01/01/2020]:[31/12/2020]],NK$3)</f>
        <v>0</v>
      </c>
      <c r="NL181" s="15">
        <f>COUNTIF(Tableau1[[#This Row],[01/01/2020]:[31/12/2020]],NL$3)</f>
        <v>1</v>
      </c>
      <c r="NM181" s="15">
        <f>COUNTIF(Tableau1[[#This Row],[01/01/2020]:[31/12/2020]],NM$3)</f>
        <v>0</v>
      </c>
      <c r="NN181" s="15">
        <f>COUNTIF(Tableau1[[#This Row],[01/01/2020]:[31/12/2020]],NN$3)</f>
        <v>0</v>
      </c>
      <c r="NO181" s="23">
        <f>COUNTIF(Tableau1[[#This Row],[01/01/2020]:[31/12/2020]],NO$3)</f>
        <v>0</v>
      </c>
    </row>
    <row r="182" spans="1:379" x14ac:dyDescent="0.25">
      <c r="A182" s="22" t="s">
        <v>474</v>
      </c>
      <c r="B182" s="15"/>
      <c r="C182" s="15"/>
      <c r="D182" s="15"/>
      <c r="E182" s="15" t="e">
        <f>VLOOKUP(Tableau1[[#This Row],[centre]],Feuil3!$A$2:$C$46,2,FALSE)</f>
        <v>#N/A</v>
      </c>
      <c r="F182" s="15" t="e">
        <f>VLOOKUP(Tableau1[[#This Row],[centre]],Feuil3!$A$2:$C$46,3,FALSE)</f>
        <v>#N/A</v>
      </c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  <c r="HY182" s="15"/>
      <c r="HZ182" s="15"/>
      <c r="IA182" s="15"/>
      <c r="IB182" s="15"/>
      <c r="IC182" s="15"/>
      <c r="ID182" s="15"/>
      <c r="IE182" s="15"/>
      <c r="IF182" s="15"/>
      <c r="IG182" s="15"/>
      <c r="IH182" s="15"/>
      <c r="II182" s="15"/>
      <c r="IJ182" s="15"/>
      <c r="IK182" s="15"/>
      <c r="IL182" s="15"/>
      <c r="IM182" s="15"/>
      <c r="IN182" s="15"/>
      <c r="IO182" s="15"/>
      <c r="IP182" s="15"/>
      <c r="IQ182" s="15"/>
      <c r="IR182" s="15"/>
      <c r="IS182" s="15"/>
      <c r="IT182" s="15"/>
      <c r="IU182" s="15"/>
      <c r="IV182" s="15"/>
      <c r="IW182" s="15"/>
      <c r="IX182" s="15"/>
      <c r="IY182" s="15"/>
      <c r="IZ182" s="15"/>
      <c r="JA182" s="15"/>
      <c r="JB182" s="15"/>
      <c r="JC182" s="15"/>
      <c r="JD182" s="15"/>
      <c r="JE182" s="15"/>
      <c r="JF182" s="15"/>
      <c r="JG182" s="15"/>
      <c r="JH182" s="15"/>
      <c r="JI182" s="15"/>
      <c r="JJ182" s="15"/>
      <c r="JK182" s="15"/>
      <c r="JL182" s="15"/>
      <c r="JM182" s="15"/>
      <c r="JN182" s="15"/>
      <c r="JO182" s="15"/>
      <c r="JP182" s="15"/>
      <c r="JQ182" s="15"/>
      <c r="JR182" s="15"/>
      <c r="JS182" s="15"/>
      <c r="JT182" s="15"/>
      <c r="JU182" s="15"/>
      <c r="JV182" s="15"/>
      <c r="JW182" s="15"/>
      <c r="JX182" s="15"/>
      <c r="JY182" s="15"/>
      <c r="JZ182" s="15"/>
      <c r="KA182" s="15"/>
      <c r="KB182" s="15"/>
      <c r="KC182" s="15"/>
      <c r="KD182" s="15"/>
      <c r="KE182" s="15"/>
      <c r="KF182" s="15"/>
      <c r="KG182" s="15"/>
      <c r="KH182" s="15"/>
      <c r="KI182" s="15"/>
      <c r="KJ182" s="15"/>
      <c r="KK182" s="15"/>
      <c r="KL182" s="15"/>
      <c r="KM182" s="15"/>
      <c r="KN182" s="15"/>
      <c r="KO182" s="15"/>
      <c r="KP182" s="15"/>
      <c r="KQ182" s="15"/>
      <c r="KR182" s="15"/>
      <c r="KS182" s="15"/>
      <c r="KT182" s="15"/>
      <c r="KU182" s="15"/>
      <c r="KV182" s="15"/>
      <c r="KW182" s="15"/>
      <c r="KX182" s="15"/>
      <c r="KY182" s="15"/>
      <c r="KZ182" s="15"/>
      <c r="LA182" s="15"/>
      <c r="LB182" s="15"/>
      <c r="LC182" s="15"/>
      <c r="LD182" s="15"/>
      <c r="LE182" s="15"/>
      <c r="LF182" s="15"/>
      <c r="LG182" s="15"/>
      <c r="LH182" s="15"/>
      <c r="LI182" s="15"/>
      <c r="LJ182" s="15"/>
      <c r="LK182" s="15"/>
      <c r="LL182" s="15"/>
      <c r="LM182" s="15"/>
      <c r="LN182" s="15"/>
      <c r="LO182" s="15"/>
      <c r="LP182" s="15"/>
      <c r="LQ182" s="15"/>
      <c r="LR182" s="15"/>
      <c r="LS182" s="15"/>
      <c r="LT182" s="15"/>
      <c r="LU182" s="15"/>
      <c r="LV182" s="15"/>
      <c r="LW182" s="15"/>
      <c r="LX182" s="15"/>
      <c r="LY182" s="15"/>
      <c r="LZ182" s="15"/>
      <c r="MA182" s="15"/>
      <c r="MB182" s="15"/>
      <c r="MC182" s="15"/>
      <c r="MD182" s="15"/>
      <c r="ME182" s="15"/>
      <c r="MF182" s="15"/>
      <c r="MG182" s="15"/>
      <c r="MH182" s="15"/>
      <c r="MI182" s="15"/>
      <c r="MJ182" s="15"/>
      <c r="MK182" s="15"/>
      <c r="ML182" s="15"/>
      <c r="MM182" s="15"/>
      <c r="MN182" s="15"/>
      <c r="MO182" s="15"/>
      <c r="MP182" s="15"/>
      <c r="MQ182" s="15"/>
      <c r="MR182" s="15"/>
      <c r="MS182" s="15"/>
      <c r="MT182" s="15"/>
      <c r="MU182" s="15"/>
      <c r="MV182" s="15"/>
      <c r="MW182" s="15"/>
      <c r="MX182" s="15"/>
      <c r="MY182" s="15"/>
      <c r="MZ182" s="15"/>
      <c r="NA182" s="15"/>
      <c r="NB182" s="15"/>
      <c r="NC182" s="15"/>
      <c r="ND182" s="15"/>
      <c r="NE182" s="15"/>
      <c r="NF182" s="15"/>
      <c r="NG182" s="15"/>
      <c r="NH182" s="15"/>
      <c r="NI182" s="15">
        <f>COUNTIF(Tableau1[[#This Row],[01/01/2020]:[31/12/2020]],NI$3)</f>
        <v>0</v>
      </c>
      <c r="NJ182" s="15">
        <f>COUNTIF(Tableau1[[#This Row],[01/01/2020]:[31/12/2020]],NJ$3)</f>
        <v>0</v>
      </c>
      <c r="NK182" s="15">
        <f>COUNTIF(Tableau1[[#This Row],[01/01/2020]:[31/12/2020]],NK$3)</f>
        <v>0</v>
      </c>
      <c r="NL182" s="15">
        <f>COUNTIF(Tableau1[[#This Row],[01/01/2020]:[31/12/2020]],NL$3)</f>
        <v>0</v>
      </c>
      <c r="NM182" s="15">
        <f>COUNTIF(Tableau1[[#This Row],[01/01/2020]:[31/12/2020]],NM$3)</f>
        <v>0</v>
      </c>
      <c r="NN182" s="15">
        <f>COUNTIF(Tableau1[[#This Row],[01/01/2020]:[31/12/2020]],NN$3)</f>
        <v>0</v>
      </c>
      <c r="NO182" s="23">
        <f>COUNTIF(Tableau1[[#This Row],[01/01/2020]:[31/12/2020]],NO$3)</f>
        <v>0</v>
      </c>
    </row>
    <row r="183" spans="1:379" x14ac:dyDescent="0.25">
      <c r="A183" s="22" t="s">
        <v>475</v>
      </c>
      <c r="B183" s="15"/>
      <c r="C183" s="15"/>
      <c r="D183" s="15"/>
      <c r="E183" s="15" t="e">
        <f>VLOOKUP(Tableau1[[#This Row],[centre]],Feuil3!$A$2:$C$46,2,FALSE)</f>
        <v>#N/A</v>
      </c>
      <c r="F183" s="15" t="e">
        <f>VLOOKUP(Tableau1[[#This Row],[centre]],Feuil3!$A$2:$C$46,3,FALSE)</f>
        <v>#N/A</v>
      </c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  <c r="GE183" s="15"/>
      <c r="GF183" s="15"/>
      <c r="GG183" s="15"/>
      <c r="GH183" s="15"/>
      <c r="GI183" s="15"/>
      <c r="GJ183" s="15"/>
      <c r="GK183" s="15"/>
      <c r="GL183" s="15"/>
      <c r="GM183" s="15"/>
      <c r="GN183" s="15"/>
      <c r="GO183" s="15"/>
      <c r="GP183" s="15"/>
      <c r="GQ183" s="15"/>
      <c r="GR183" s="15"/>
      <c r="GS183" s="15"/>
      <c r="GT183" s="15"/>
      <c r="GU183" s="15"/>
      <c r="GV183" s="15"/>
      <c r="GW183" s="15"/>
      <c r="GX183" s="15"/>
      <c r="GY183" s="15"/>
      <c r="GZ183" s="15"/>
      <c r="HA183" s="15"/>
      <c r="HB183" s="15"/>
      <c r="HC183" s="15"/>
      <c r="HD183" s="15"/>
      <c r="HE183" s="15"/>
      <c r="HF183" s="15"/>
      <c r="HG183" s="15"/>
      <c r="HH183" s="15"/>
      <c r="HI183" s="15"/>
      <c r="HJ183" s="15"/>
      <c r="HK183" s="15"/>
      <c r="HL183" s="15"/>
      <c r="HM183" s="15"/>
      <c r="HN183" s="15"/>
      <c r="HO183" s="15"/>
      <c r="HP183" s="15"/>
      <c r="HQ183" s="15"/>
      <c r="HR183" s="15"/>
      <c r="HS183" s="15"/>
      <c r="HT183" s="15"/>
      <c r="HU183" s="15"/>
      <c r="HV183" s="15"/>
      <c r="HW183" s="15"/>
      <c r="HX183" s="15"/>
      <c r="HY183" s="15"/>
      <c r="HZ183" s="15"/>
      <c r="IA183" s="15"/>
      <c r="IB183" s="15"/>
      <c r="IC183" s="15"/>
      <c r="ID183" s="15"/>
      <c r="IE183" s="15"/>
      <c r="IF183" s="15"/>
      <c r="IG183" s="15"/>
      <c r="IH183" s="15"/>
      <c r="II183" s="15"/>
      <c r="IJ183" s="15"/>
      <c r="IK183" s="15"/>
      <c r="IL183" s="15"/>
      <c r="IM183" s="15"/>
      <c r="IN183" s="15"/>
      <c r="IO183" s="15"/>
      <c r="IP183" s="15"/>
      <c r="IQ183" s="15"/>
      <c r="IR183" s="15"/>
      <c r="IS183" s="15"/>
      <c r="IT183" s="15"/>
      <c r="IU183" s="15"/>
      <c r="IV183" s="15"/>
      <c r="IW183" s="15"/>
      <c r="IX183" s="15"/>
      <c r="IY183" s="15"/>
      <c r="IZ183" s="15"/>
      <c r="JA183" s="15"/>
      <c r="JB183" s="15"/>
      <c r="JC183" s="15"/>
      <c r="JD183" s="15"/>
      <c r="JE183" s="15"/>
      <c r="JF183" s="15"/>
      <c r="JG183" s="15"/>
      <c r="JH183" s="15"/>
      <c r="JI183" s="15"/>
      <c r="JJ183" s="15"/>
      <c r="JK183" s="15"/>
      <c r="JL183" s="15"/>
      <c r="JM183" s="15"/>
      <c r="JN183" s="15"/>
      <c r="JO183" s="15"/>
      <c r="JP183" s="15"/>
      <c r="JQ183" s="15"/>
      <c r="JR183" s="15"/>
      <c r="JS183" s="15"/>
      <c r="JT183" s="15"/>
      <c r="JU183" s="15"/>
      <c r="JV183" s="15"/>
      <c r="JW183" s="15"/>
      <c r="JX183" s="15"/>
      <c r="JY183" s="15"/>
      <c r="JZ183" s="15"/>
      <c r="KA183" s="15"/>
      <c r="KB183" s="15"/>
      <c r="KC183" s="15"/>
      <c r="KD183" s="15"/>
      <c r="KE183" s="15"/>
      <c r="KF183" s="15"/>
      <c r="KG183" s="15"/>
      <c r="KH183" s="15"/>
      <c r="KI183" s="15"/>
      <c r="KJ183" s="15"/>
      <c r="KK183" s="15"/>
      <c r="KL183" s="15"/>
      <c r="KM183" s="15"/>
      <c r="KN183" s="15"/>
      <c r="KO183" s="15"/>
      <c r="KP183" s="15"/>
      <c r="KQ183" s="15"/>
      <c r="KR183" s="15"/>
      <c r="KS183" s="15"/>
      <c r="KT183" s="15"/>
      <c r="KU183" s="15"/>
      <c r="KV183" s="15"/>
      <c r="KW183" s="15"/>
      <c r="KX183" s="15"/>
      <c r="KY183" s="15"/>
      <c r="KZ183" s="15"/>
      <c r="LA183" s="15"/>
      <c r="LB183" s="15"/>
      <c r="LC183" s="15"/>
      <c r="LD183" s="15"/>
      <c r="LE183" s="15"/>
      <c r="LF183" s="15"/>
      <c r="LG183" s="15"/>
      <c r="LH183" s="15"/>
      <c r="LI183" s="15"/>
      <c r="LJ183" s="15"/>
      <c r="LK183" s="15"/>
      <c r="LL183" s="15"/>
      <c r="LM183" s="15"/>
      <c r="LN183" s="15"/>
      <c r="LO183" s="15"/>
      <c r="LP183" s="15"/>
      <c r="LQ183" s="15"/>
      <c r="LR183" s="15"/>
      <c r="LS183" s="15"/>
      <c r="LT183" s="15"/>
      <c r="LU183" s="15"/>
      <c r="LV183" s="15"/>
      <c r="LW183" s="15"/>
      <c r="LX183" s="15"/>
      <c r="LY183" s="15"/>
      <c r="LZ183" s="15"/>
      <c r="MA183" s="15"/>
      <c r="MB183" s="15"/>
      <c r="MC183" s="15"/>
      <c r="MD183" s="15"/>
      <c r="ME183" s="15"/>
      <c r="MF183" s="15"/>
      <c r="MG183" s="15"/>
      <c r="MH183" s="15"/>
      <c r="MI183" s="15"/>
      <c r="MJ183" s="15"/>
      <c r="MK183" s="15"/>
      <c r="ML183" s="15"/>
      <c r="MM183" s="15"/>
      <c r="MN183" s="15"/>
      <c r="MO183" s="15"/>
      <c r="MP183" s="15"/>
      <c r="MQ183" s="15"/>
      <c r="MR183" s="15"/>
      <c r="MS183" s="15"/>
      <c r="MT183" s="15"/>
      <c r="MU183" s="15"/>
      <c r="MV183" s="15"/>
      <c r="MW183" s="15"/>
      <c r="MX183" s="15"/>
      <c r="MY183" s="15"/>
      <c r="MZ183" s="15"/>
      <c r="NA183" s="15"/>
      <c r="NB183" s="15"/>
      <c r="NC183" s="15"/>
      <c r="ND183" s="15"/>
      <c r="NE183" s="15"/>
      <c r="NF183" s="15"/>
      <c r="NG183" s="15"/>
      <c r="NH183" s="15"/>
      <c r="NI183" s="15">
        <f>COUNTIF(Tableau1[[#This Row],[01/01/2020]:[31/12/2020]],NI$3)</f>
        <v>0</v>
      </c>
      <c r="NJ183" s="15">
        <f>COUNTIF(Tableau1[[#This Row],[01/01/2020]:[31/12/2020]],NJ$3)</f>
        <v>0</v>
      </c>
      <c r="NK183" s="15">
        <f>COUNTIF(Tableau1[[#This Row],[01/01/2020]:[31/12/2020]],NK$3)</f>
        <v>0</v>
      </c>
      <c r="NL183" s="15">
        <f>COUNTIF(Tableau1[[#This Row],[01/01/2020]:[31/12/2020]],NL$3)</f>
        <v>0</v>
      </c>
      <c r="NM183" s="15">
        <f>COUNTIF(Tableau1[[#This Row],[01/01/2020]:[31/12/2020]],NM$3)</f>
        <v>0</v>
      </c>
      <c r="NN183" s="15">
        <f>COUNTIF(Tableau1[[#This Row],[01/01/2020]:[31/12/2020]],NN$3)</f>
        <v>0</v>
      </c>
      <c r="NO183" s="23">
        <f>COUNTIF(Tableau1[[#This Row],[01/01/2020]:[31/12/2020]],NO$3)</f>
        <v>0</v>
      </c>
    </row>
    <row r="184" spans="1:379" x14ac:dyDescent="0.25">
      <c r="A184" s="22" t="s">
        <v>476</v>
      </c>
      <c r="B184" s="15"/>
      <c r="C184" s="15"/>
      <c r="D184" s="15"/>
      <c r="E184" s="15" t="e">
        <f>VLOOKUP(Tableau1[[#This Row],[centre]],Feuil3!$A$2:$C$46,2,FALSE)</f>
        <v>#N/A</v>
      </c>
      <c r="F184" s="15" t="e">
        <f>VLOOKUP(Tableau1[[#This Row],[centre]],Feuil3!$A$2:$C$46,3,FALSE)</f>
        <v>#N/A</v>
      </c>
      <c r="G184" s="15"/>
      <c r="H184" s="15"/>
      <c r="I184" s="15"/>
      <c r="J184" s="15"/>
      <c r="K184" s="15"/>
      <c r="L184" s="15"/>
      <c r="M184" s="15"/>
      <c r="N184" s="15"/>
      <c r="O184" s="15"/>
      <c r="P184" s="15" t="s">
        <v>448</v>
      </c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5"/>
      <c r="FE184" s="15"/>
      <c r="FF184" s="15"/>
      <c r="FG184" s="15"/>
      <c r="FH184" s="15"/>
      <c r="FI184" s="15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15"/>
      <c r="FU184" s="15"/>
      <c r="FV184" s="15"/>
      <c r="FW184" s="15"/>
      <c r="FX184" s="15"/>
      <c r="FY184" s="15"/>
      <c r="FZ184" s="15"/>
      <c r="GA184" s="15"/>
      <c r="GB184" s="15"/>
      <c r="GC184" s="15"/>
      <c r="GD184" s="15"/>
      <c r="GE184" s="15"/>
      <c r="GF184" s="15"/>
      <c r="GG184" s="15"/>
      <c r="GH184" s="15"/>
      <c r="GI184" s="15"/>
      <c r="GJ184" s="15"/>
      <c r="GK184" s="15"/>
      <c r="GL184" s="15"/>
      <c r="GM184" s="15"/>
      <c r="GN184" s="15"/>
      <c r="GO184" s="15"/>
      <c r="GP184" s="15"/>
      <c r="GQ184" s="15"/>
      <c r="GR184" s="15"/>
      <c r="GS184" s="15"/>
      <c r="GT184" s="15"/>
      <c r="GU184" s="15"/>
      <c r="GV184" s="15"/>
      <c r="GW184" s="15"/>
      <c r="GX184" s="15"/>
      <c r="GY184" s="15"/>
      <c r="GZ184" s="15"/>
      <c r="HA184" s="15"/>
      <c r="HB184" s="15"/>
      <c r="HC184" s="15"/>
      <c r="HD184" s="15"/>
      <c r="HE184" s="15"/>
      <c r="HF184" s="15"/>
      <c r="HG184" s="15"/>
      <c r="HH184" s="15"/>
      <c r="HI184" s="15"/>
      <c r="HJ184" s="15"/>
      <c r="HK184" s="15"/>
      <c r="HL184" s="15"/>
      <c r="HM184" s="15"/>
      <c r="HN184" s="15"/>
      <c r="HO184" s="15"/>
      <c r="HP184" s="15"/>
      <c r="HQ184" s="15"/>
      <c r="HR184" s="15"/>
      <c r="HS184" s="15"/>
      <c r="HT184" s="15"/>
      <c r="HU184" s="15"/>
      <c r="HV184" s="15"/>
      <c r="HW184" s="15"/>
      <c r="HX184" s="15"/>
      <c r="HY184" s="15"/>
      <c r="HZ184" s="15"/>
      <c r="IA184" s="15"/>
      <c r="IB184" s="15"/>
      <c r="IC184" s="15"/>
      <c r="ID184" s="15"/>
      <c r="IE184" s="15"/>
      <c r="IF184" s="15"/>
      <c r="IG184" s="15"/>
      <c r="IH184" s="15"/>
      <c r="II184" s="15"/>
      <c r="IJ184" s="15"/>
      <c r="IK184" s="15"/>
      <c r="IL184" s="15"/>
      <c r="IM184" s="15"/>
      <c r="IN184" s="15"/>
      <c r="IO184" s="15"/>
      <c r="IP184" s="15"/>
      <c r="IQ184" s="15"/>
      <c r="IR184" s="15"/>
      <c r="IS184" s="15"/>
      <c r="IT184" s="15"/>
      <c r="IU184" s="15"/>
      <c r="IV184" s="15"/>
      <c r="IW184" s="15"/>
      <c r="IX184" s="15"/>
      <c r="IY184" s="15"/>
      <c r="IZ184" s="15"/>
      <c r="JA184" s="15"/>
      <c r="JB184" s="15"/>
      <c r="JC184" s="15"/>
      <c r="JD184" s="15"/>
      <c r="JE184" s="15"/>
      <c r="JF184" s="15"/>
      <c r="JG184" s="15"/>
      <c r="JH184" s="15"/>
      <c r="JI184" s="15"/>
      <c r="JJ184" s="15"/>
      <c r="JK184" s="15"/>
      <c r="JL184" s="15"/>
      <c r="JM184" s="15"/>
      <c r="JN184" s="15"/>
      <c r="JO184" s="15"/>
      <c r="JP184" s="15"/>
      <c r="JQ184" s="15"/>
      <c r="JR184" s="15"/>
      <c r="JS184" s="15"/>
      <c r="JT184" s="15"/>
      <c r="JU184" s="15"/>
      <c r="JV184" s="15"/>
      <c r="JW184" s="15"/>
      <c r="JX184" s="15"/>
      <c r="JY184" s="15"/>
      <c r="JZ184" s="15"/>
      <c r="KA184" s="15"/>
      <c r="KB184" s="15"/>
      <c r="KC184" s="15"/>
      <c r="KD184" s="15"/>
      <c r="KE184" s="15"/>
      <c r="KF184" s="15"/>
      <c r="KG184" s="15"/>
      <c r="KH184" s="15"/>
      <c r="KI184" s="15"/>
      <c r="KJ184" s="15"/>
      <c r="KK184" s="15"/>
      <c r="KL184" s="15"/>
      <c r="KM184" s="15"/>
      <c r="KN184" s="15"/>
      <c r="KO184" s="15"/>
      <c r="KP184" s="15"/>
      <c r="KQ184" s="15"/>
      <c r="KR184" s="15"/>
      <c r="KS184" s="15"/>
      <c r="KT184" s="15"/>
      <c r="KU184" s="15"/>
      <c r="KV184" s="15"/>
      <c r="KW184" s="15"/>
      <c r="KX184" s="15"/>
      <c r="KY184" s="15"/>
      <c r="KZ184" s="15"/>
      <c r="LA184" s="15"/>
      <c r="LB184" s="15"/>
      <c r="LC184" s="15"/>
      <c r="LD184" s="15"/>
      <c r="LE184" s="15"/>
      <c r="LF184" s="15"/>
      <c r="LG184" s="15"/>
      <c r="LH184" s="15"/>
      <c r="LI184" s="15"/>
      <c r="LJ184" s="15"/>
      <c r="LK184" s="15"/>
      <c r="LL184" s="15"/>
      <c r="LM184" s="15"/>
      <c r="LN184" s="15"/>
      <c r="LO184" s="15"/>
      <c r="LP184" s="15"/>
      <c r="LQ184" s="15"/>
      <c r="LR184" s="15"/>
      <c r="LS184" s="15"/>
      <c r="LT184" s="15"/>
      <c r="LU184" s="15"/>
      <c r="LV184" s="15"/>
      <c r="LW184" s="15"/>
      <c r="LX184" s="15"/>
      <c r="LY184" s="15"/>
      <c r="LZ184" s="15"/>
      <c r="MA184" s="15"/>
      <c r="MB184" s="15"/>
      <c r="MC184" s="15"/>
      <c r="MD184" s="15"/>
      <c r="ME184" s="15"/>
      <c r="MF184" s="15"/>
      <c r="MG184" s="15"/>
      <c r="MH184" s="15"/>
      <c r="MI184" s="15"/>
      <c r="MJ184" s="15"/>
      <c r="MK184" s="15"/>
      <c r="ML184" s="15"/>
      <c r="MM184" s="15"/>
      <c r="MN184" s="15"/>
      <c r="MO184" s="15"/>
      <c r="MP184" s="15"/>
      <c r="MQ184" s="15"/>
      <c r="MR184" s="15"/>
      <c r="MS184" s="15"/>
      <c r="MT184" s="15"/>
      <c r="MU184" s="15"/>
      <c r="MV184" s="15"/>
      <c r="MW184" s="15"/>
      <c r="MX184" s="15"/>
      <c r="MY184" s="15"/>
      <c r="MZ184" s="15"/>
      <c r="NA184" s="15"/>
      <c r="NB184" s="15"/>
      <c r="NC184" s="15"/>
      <c r="ND184" s="15"/>
      <c r="NE184" s="15"/>
      <c r="NF184" s="15"/>
      <c r="NG184" s="15"/>
      <c r="NH184" s="15"/>
      <c r="NI184" s="15">
        <f>COUNTIF(Tableau1[[#This Row],[01/01/2020]:[31/12/2020]],NI$3)</f>
        <v>0</v>
      </c>
      <c r="NJ184" s="15">
        <f>COUNTIF(Tableau1[[#This Row],[01/01/2020]:[31/12/2020]],NJ$3)</f>
        <v>0</v>
      </c>
      <c r="NK184" s="15">
        <f>COUNTIF(Tableau1[[#This Row],[01/01/2020]:[31/12/2020]],NK$3)</f>
        <v>0</v>
      </c>
      <c r="NL184" s="15">
        <f>COUNTIF(Tableau1[[#This Row],[01/01/2020]:[31/12/2020]],NL$3)</f>
        <v>1</v>
      </c>
      <c r="NM184" s="15">
        <f>COUNTIF(Tableau1[[#This Row],[01/01/2020]:[31/12/2020]],NM$3)</f>
        <v>0</v>
      </c>
      <c r="NN184" s="15">
        <f>COUNTIF(Tableau1[[#This Row],[01/01/2020]:[31/12/2020]],NN$3)</f>
        <v>0</v>
      </c>
      <c r="NO184" s="23">
        <f>COUNTIF(Tableau1[[#This Row],[01/01/2020]:[31/12/2020]],NO$3)</f>
        <v>0</v>
      </c>
    </row>
    <row r="185" spans="1:379" x14ac:dyDescent="0.25">
      <c r="A185" s="22" t="s">
        <v>473</v>
      </c>
      <c r="B185" s="15"/>
      <c r="C185" s="15"/>
      <c r="D185" s="15"/>
      <c r="E185" s="15" t="e">
        <f>VLOOKUP(Tableau1[[#This Row],[centre]],Feuil3!$A$2:$C$46,2,FALSE)</f>
        <v>#N/A</v>
      </c>
      <c r="F185" s="15" t="e">
        <f>VLOOKUP(Tableau1[[#This Row],[centre]],Feuil3!$A$2:$C$46,3,FALSE)</f>
        <v>#N/A</v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  <c r="GE185" s="15"/>
      <c r="GF185" s="15"/>
      <c r="GG185" s="15"/>
      <c r="GH185" s="15"/>
      <c r="GI185" s="15"/>
      <c r="GJ185" s="15"/>
      <c r="GK185" s="15"/>
      <c r="GL185" s="15"/>
      <c r="GM185" s="15"/>
      <c r="GN185" s="15"/>
      <c r="GO185" s="15"/>
      <c r="GP185" s="15"/>
      <c r="GQ185" s="15"/>
      <c r="GR185" s="15"/>
      <c r="GS185" s="15"/>
      <c r="GT185" s="15"/>
      <c r="GU185" s="15"/>
      <c r="GV185" s="15"/>
      <c r="GW185" s="15"/>
      <c r="GX185" s="15"/>
      <c r="GY185" s="15"/>
      <c r="GZ185" s="15"/>
      <c r="HA185" s="15"/>
      <c r="HB185" s="15"/>
      <c r="HC185" s="15"/>
      <c r="HD185" s="15"/>
      <c r="HE185" s="15"/>
      <c r="HF185" s="15"/>
      <c r="HG185" s="15"/>
      <c r="HH185" s="15"/>
      <c r="HI185" s="15"/>
      <c r="HJ185" s="15"/>
      <c r="HK185" s="15"/>
      <c r="HL185" s="15"/>
      <c r="HM185" s="15"/>
      <c r="HN185" s="15"/>
      <c r="HO185" s="15"/>
      <c r="HP185" s="15"/>
      <c r="HQ185" s="15"/>
      <c r="HR185" s="15"/>
      <c r="HS185" s="15"/>
      <c r="HT185" s="15"/>
      <c r="HU185" s="15"/>
      <c r="HV185" s="15"/>
      <c r="HW185" s="15"/>
      <c r="HX185" s="15"/>
      <c r="HY185" s="15"/>
      <c r="HZ185" s="15"/>
      <c r="IA185" s="15"/>
      <c r="IB185" s="15"/>
      <c r="IC185" s="15"/>
      <c r="ID185" s="15"/>
      <c r="IE185" s="15"/>
      <c r="IF185" s="15"/>
      <c r="IG185" s="15"/>
      <c r="IH185" s="15"/>
      <c r="II185" s="15"/>
      <c r="IJ185" s="15"/>
      <c r="IK185" s="15"/>
      <c r="IL185" s="15"/>
      <c r="IM185" s="15"/>
      <c r="IN185" s="15"/>
      <c r="IO185" s="15"/>
      <c r="IP185" s="15"/>
      <c r="IQ185" s="15"/>
      <c r="IR185" s="15"/>
      <c r="IS185" s="15"/>
      <c r="IT185" s="15"/>
      <c r="IU185" s="15"/>
      <c r="IV185" s="15"/>
      <c r="IW185" s="15"/>
      <c r="IX185" s="15"/>
      <c r="IY185" s="15"/>
      <c r="IZ185" s="15"/>
      <c r="JA185" s="15"/>
      <c r="JB185" s="15"/>
      <c r="JC185" s="15"/>
      <c r="JD185" s="15"/>
      <c r="JE185" s="15"/>
      <c r="JF185" s="15"/>
      <c r="JG185" s="15"/>
      <c r="JH185" s="15"/>
      <c r="JI185" s="15"/>
      <c r="JJ185" s="15"/>
      <c r="JK185" s="15"/>
      <c r="JL185" s="15"/>
      <c r="JM185" s="15"/>
      <c r="JN185" s="15"/>
      <c r="JO185" s="15"/>
      <c r="JP185" s="15"/>
      <c r="JQ185" s="15"/>
      <c r="JR185" s="15"/>
      <c r="JS185" s="15"/>
      <c r="JT185" s="15"/>
      <c r="JU185" s="15"/>
      <c r="JV185" s="15"/>
      <c r="JW185" s="15"/>
      <c r="JX185" s="15"/>
      <c r="JY185" s="15"/>
      <c r="JZ185" s="15"/>
      <c r="KA185" s="15"/>
      <c r="KB185" s="15"/>
      <c r="KC185" s="15"/>
      <c r="KD185" s="15"/>
      <c r="KE185" s="15"/>
      <c r="KF185" s="15"/>
      <c r="KG185" s="15"/>
      <c r="KH185" s="15"/>
      <c r="KI185" s="15"/>
      <c r="KJ185" s="15"/>
      <c r="KK185" s="15"/>
      <c r="KL185" s="15"/>
      <c r="KM185" s="15"/>
      <c r="KN185" s="15"/>
      <c r="KO185" s="15"/>
      <c r="KP185" s="15"/>
      <c r="KQ185" s="15"/>
      <c r="KR185" s="15"/>
      <c r="KS185" s="15"/>
      <c r="KT185" s="15"/>
      <c r="KU185" s="15"/>
      <c r="KV185" s="15"/>
      <c r="KW185" s="15"/>
      <c r="KX185" s="15"/>
      <c r="KY185" s="15"/>
      <c r="KZ185" s="15"/>
      <c r="LA185" s="15"/>
      <c r="LB185" s="15"/>
      <c r="LC185" s="15"/>
      <c r="LD185" s="15"/>
      <c r="LE185" s="15"/>
      <c r="LF185" s="15"/>
      <c r="LG185" s="15"/>
      <c r="LH185" s="15"/>
      <c r="LI185" s="15"/>
      <c r="LJ185" s="15"/>
      <c r="LK185" s="15"/>
      <c r="LL185" s="15"/>
      <c r="LM185" s="15"/>
      <c r="LN185" s="15"/>
      <c r="LO185" s="15"/>
      <c r="LP185" s="15"/>
      <c r="LQ185" s="15"/>
      <c r="LR185" s="15"/>
      <c r="LS185" s="15"/>
      <c r="LT185" s="15"/>
      <c r="LU185" s="15"/>
      <c r="LV185" s="15"/>
      <c r="LW185" s="15"/>
      <c r="LX185" s="15"/>
      <c r="LY185" s="15"/>
      <c r="LZ185" s="15"/>
      <c r="MA185" s="15"/>
      <c r="MB185" s="15"/>
      <c r="MC185" s="15"/>
      <c r="MD185" s="15"/>
      <c r="ME185" s="15"/>
      <c r="MF185" s="15"/>
      <c r="MG185" s="15"/>
      <c r="MH185" s="15"/>
      <c r="MI185" s="15"/>
      <c r="MJ185" s="15"/>
      <c r="MK185" s="15"/>
      <c r="ML185" s="15"/>
      <c r="MM185" s="15"/>
      <c r="MN185" s="15"/>
      <c r="MO185" s="15"/>
      <c r="MP185" s="15"/>
      <c r="MQ185" s="15"/>
      <c r="MR185" s="15"/>
      <c r="MS185" s="15"/>
      <c r="MT185" s="15"/>
      <c r="MU185" s="15"/>
      <c r="MV185" s="15"/>
      <c r="MW185" s="15"/>
      <c r="MX185" s="15"/>
      <c r="MY185" s="15"/>
      <c r="MZ185" s="15"/>
      <c r="NA185" s="15"/>
      <c r="NB185" s="15"/>
      <c r="NC185" s="15"/>
      <c r="ND185" s="15"/>
      <c r="NE185" s="15"/>
      <c r="NF185" s="15"/>
      <c r="NG185" s="15"/>
      <c r="NH185" s="15"/>
      <c r="NI185" s="15">
        <f>COUNTIF(Tableau1[[#This Row],[01/01/2020]:[31/12/2020]],NI$3)</f>
        <v>0</v>
      </c>
      <c r="NJ185" s="15">
        <f>COUNTIF(Tableau1[[#This Row],[01/01/2020]:[31/12/2020]],NJ$3)</f>
        <v>0</v>
      </c>
      <c r="NK185" s="15">
        <f>COUNTIF(Tableau1[[#This Row],[01/01/2020]:[31/12/2020]],NK$3)</f>
        <v>0</v>
      </c>
      <c r="NL185" s="15">
        <f>COUNTIF(Tableau1[[#This Row],[01/01/2020]:[31/12/2020]],NL$3)</f>
        <v>0</v>
      </c>
      <c r="NM185" s="15">
        <f>COUNTIF(Tableau1[[#This Row],[01/01/2020]:[31/12/2020]],NM$3)</f>
        <v>0</v>
      </c>
      <c r="NN185" s="15">
        <f>COUNTIF(Tableau1[[#This Row],[01/01/2020]:[31/12/2020]],NN$3)</f>
        <v>0</v>
      </c>
      <c r="NO185" s="23">
        <f>COUNTIF(Tableau1[[#This Row],[01/01/2020]:[31/12/2020]],NO$3)</f>
        <v>0</v>
      </c>
    </row>
    <row r="186" spans="1:379" x14ac:dyDescent="0.25">
      <c r="A186" s="22" t="s">
        <v>474</v>
      </c>
      <c r="B186" s="15"/>
      <c r="C186" s="15"/>
      <c r="D186" s="15"/>
      <c r="E186" s="15" t="e">
        <f>VLOOKUP(Tableau1[[#This Row],[centre]],Feuil3!$A$2:$C$46,2,FALSE)</f>
        <v>#N/A</v>
      </c>
      <c r="F186" s="15" t="e">
        <f>VLOOKUP(Tableau1[[#This Row],[centre]],Feuil3!$A$2:$C$46,3,FALSE)</f>
        <v>#N/A</v>
      </c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5"/>
      <c r="FE186" s="15"/>
      <c r="FF186" s="15"/>
      <c r="FG186" s="15"/>
      <c r="FH186" s="15"/>
      <c r="FI186" s="15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15"/>
      <c r="FU186" s="15"/>
      <c r="FV186" s="15"/>
      <c r="FW186" s="15"/>
      <c r="FX186" s="15"/>
      <c r="FY186" s="15"/>
      <c r="FZ186" s="15"/>
      <c r="GA186" s="15"/>
      <c r="GB186" s="15"/>
      <c r="GC186" s="15"/>
      <c r="GD186" s="15"/>
      <c r="GE186" s="15"/>
      <c r="GF186" s="15"/>
      <c r="GG186" s="15"/>
      <c r="GH186" s="15"/>
      <c r="GI186" s="15"/>
      <c r="GJ186" s="15"/>
      <c r="GK186" s="15"/>
      <c r="GL186" s="15"/>
      <c r="GM186" s="15"/>
      <c r="GN186" s="15"/>
      <c r="GO186" s="15"/>
      <c r="GP186" s="15"/>
      <c r="GQ186" s="15"/>
      <c r="GR186" s="15"/>
      <c r="GS186" s="15"/>
      <c r="GT186" s="15"/>
      <c r="GU186" s="15"/>
      <c r="GV186" s="15"/>
      <c r="GW186" s="15"/>
      <c r="GX186" s="15"/>
      <c r="GY186" s="15"/>
      <c r="GZ186" s="15"/>
      <c r="HA186" s="15"/>
      <c r="HB186" s="15"/>
      <c r="HC186" s="15"/>
      <c r="HD186" s="15"/>
      <c r="HE186" s="15"/>
      <c r="HF186" s="15"/>
      <c r="HG186" s="15"/>
      <c r="HH186" s="15"/>
      <c r="HI186" s="15"/>
      <c r="HJ186" s="15"/>
      <c r="HK186" s="15"/>
      <c r="HL186" s="15"/>
      <c r="HM186" s="15"/>
      <c r="HN186" s="15"/>
      <c r="HO186" s="15"/>
      <c r="HP186" s="15"/>
      <c r="HQ186" s="15"/>
      <c r="HR186" s="15"/>
      <c r="HS186" s="15"/>
      <c r="HT186" s="15"/>
      <c r="HU186" s="15"/>
      <c r="HV186" s="15"/>
      <c r="HW186" s="15"/>
      <c r="HX186" s="15"/>
      <c r="HY186" s="15"/>
      <c r="HZ186" s="15"/>
      <c r="IA186" s="15"/>
      <c r="IB186" s="15"/>
      <c r="IC186" s="15"/>
      <c r="ID186" s="15"/>
      <c r="IE186" s="15"/>
      <c r="IF186" s="15"/>
      <c r="IG186" s="15"/>
      <c r="IH186" s="15"/>
      <c r="II186" s="15"/>
      <c r="IJ186" s="15"/>
      <c r="IK186" s="15"/>
      <c r="IL186" s="15"/>
      <c r="IM186" s="15"/>
      <c r="IN186" s="15"/>
      <c r="IO186" s="15"/>
      <c r="IP186" s="15"/>
      <c r="IQ186" s="15"/>
      <c r="IR186" s="15"/>
      <c r="IS186" s="15"/>
      <c r="IT186" s="15"/>
      <c r="IU186" s="15"/>
      <c r="IV186" s="15"/>
      <c r="IW186" s="15"/>
      <c r="IX186" s="15"/>
      <c r="IY186" s="15"/>
      <c r="IZ186" s="15"/>
      <c r="JA186" s="15"/>
      <c r="JB186" s="15"/>
      <c r="JC186" s="15"/>
      <c r="JD186" s="15"/>
      <c r="JE186" s="15"/>
      <c r="JF186" s="15"/>
      <c r="JG186" s="15"/>
      <c r="JH186" s="15"/>
      <c r="JI186" s="15"/>
      <c r="JJ186" s="15"/>
      <c r="JK186" s="15"/>
      <c r="JL186" s="15"/>
      <c r="JM186" s="15"/>
      <c r="JN186" s="15"/>
      <c r="JO186" s="15"/>
      <c r="JP186" s="15"/>
      <c r="JQ186" s="15"/>
      <c r="JR186" s="15"/>
      <c r="JS186" s="15"/>
      <c r="JT186" s="15"/>
      <c r="JU186" s="15"/>
      <c r="JV186" s="15"/>
      <c r="JW186" s="15"/>
      <c r="JX186" s="15"/>
      <c r="JY186" s="15"/>
      <c r="JZ186" s="15"/>
      <c r="KA186" s="15"/>
      <c r="KB186" s="15"/>
      <c r="KC186" s="15"/>
      <c r="KD186" s="15"/>
      <c r="KE186" s="15"/>
      <c r="KF186" s="15"/>
      <c r="KG186" s="15"/>
      <c r="KH186" s="15"/>
      <c r="KI186" s="15"/>
      <c r="KJ186" s="15"/>
      <c r="KK186" s="15"/>
      <c r="KL186" s="15"/>
      <c r="KM186" s="15"/>
      <c r="KN186" s="15"/>
      <c r="KO186" s="15"/>
      <c r="KP186" s="15"/>
      <c r="KQ186" s="15"/>
      <c r="KR186" s="15"/>
      <c r="KS186" s="15"/>
      <c r="KT186" s="15"/>
      <c r="KU186" s="15"/>
      <c r="KV186" s="15"/>
      <c r="KW186" s="15"/>
      <c r="KX186" s="15"/>
      <c r="KY186" s="15"/>
      <c r="KZ186" s="15"/>
      <c r="LA186" s="15"/>
      <c r="LB186" s="15"/>
      <c r="LC186" s="15"/>
      <c r="LD186" s="15"/>
      <c r="LE186" s="15"/>
      <c r="LF186" s="15"/>
      <c r="LG186" s="15"/>
      <c r="LH186" s="15"/>
      <c r="LI186" s="15"/>
      <c r="LJ186" s="15"/>
      <c r="LK186" s="15"/>
      <c r="LL186" s="15"/>
      <c r="LM186" s="15"/>
      <c r="LN186" s="15"/>
      <c r="LO186" s="15"/>
      <c r="LP186" s="15"/>
      <c r="LQ186" s="15"/>
      <c r="LR186" s="15"/>
      <c r="LS186" s="15"/>
      <c r="LT186" s="15"/>
      <c r="LU186" s="15"/>
      <c r="LV186" s="15"/>
      <c r="LW186" s="15"/>
      <c r="LX186" s="15"/>
      <c r="LY186" s="15"/>
      <c r="LZ186" s="15"/>
      <c r="MA186" s="15"/>
      <c r="MB186" s="15"/>
      <c r="MC186" s="15"/>
      <c r="MD186" s="15"/>
      <c r="ME186" s="15"/>
      <c r="MF186" s="15"/>
      <c r="MG186" s="15"/>
      <c r="MH186" s="15"/>
      <c r="MI186" s="15"/>
      <c r="MJ186" s="15"/>
      <c r="MK186" s="15"/>
      <c r="ML186" s="15"/>
      <c r="MM186" s="15"/>
      <c r="MN186" s="15"/>
      <c r="MO186" s="15"/>
      <c r="MP186" s="15"/>
      <c r="MQ186" s="15"/>
      <c r="MR186" s="15"/>
      <c r="MS186" s="15"/>
      <c r="MT186" s="15"/>
      <c r="MU186" s="15"/>
      <c r="MV186" s="15"/>
      <c r="MW186" s="15"/>
      <c r="MX186" s="15"/>
      <c r="MY186" s="15"/>
      <c r="MZ186" s="15"/>
      <c r="NA186" s="15"/>
      <c r="NB186" s="15"/>
      <c r="NC186" s="15"/>
      <c r="ND186" s="15"/>
      <c r="NE186" s="15"/>
      <c r="NF186" s="15"/>
      <c r="NG186" s="15"/>
      <c r="NH186" s="15"/>
      <c r="NI186" s="15">
        <f>COUNTIF(Tableau1[[#This Row],[01/01/2020]:[31/12/2020]],NI$3)</f>
        <v>0</v>
      </c>
      <c r="NJ186" s="15">
        <f>COUNTIF(Tableau1[[#This Row],[01/01/2020]:[31/12/2020]],NJ$3)</f>
        <v>0</v>
      </c>
      <c r="NK186" s="15">
        <f>COUNTIF(Tableau1[[#This Row],[01/01/2020]:[31/12/2020]],NK$3)</f>
        <v>0</v>
      </c>
      <c r="NL186" s="15">
        <f>COUNTIF(Tableau1[[#This Row],[01/01/2020]:[31/12/2020]],NL$3)</f>
        <v>0</v>
      </c>
      <c r="NM186" s="15">
        <f>COUNTIF(Tableau1[[#This Row],[01/01/2020]:[31/12/2020]],NM$3)</f>
        <v>0</v>
      </c>
      <c r="NN186" s="15">
        <f>COUNTIF(Tableau1[[#This Row],[01/01/2020]:[31/12/2020]],NN$3)</f>
        <v>0</v>
      </c>
      <c r="NO186" s="23">
        <f>COUNTIF(Tableau1[[#This Row],[01/01/2020]:[31/12/2020]],NO$3)</f>
        <v>0</v>
      </c>
    </row>
    <row r="187" spans="1:379" x14ac:dyDescent="0.25">
      <c r="A187" s="22" t="s">
        <v>475</v>
      </c>
      <c r="B187" s="15"/>
      <c r="C187" s="15"/>
      <c r="D187" s="15"/>
      <c r="E187" s="15" t="e">
        <f>VLOOKUP(Tableau1[[#This Row],[centre]],Feuil3!$A$2:$C$46,2,FALSE)</f>
        <v>#N/A</v>
      </c>
      <c r="F187" s="15" t="e">
        <f>VLOOKUP(Tableau1[[#This Row],[centre]],Feuil3!$A$2:$C$46,3,FALSE)</f>
        <v>#N/A</v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15"/>
      <c r="FU187" s="15"/>
      <c r="FV187" s="15"/>
      <c r="FW187" s="15"/>
      <c r="FX187" s="15"/>
      <c r="FY187" s="15"/>
      <c r="FZ187" s="15"/>
      <c r="GA187" s="15"/>
      <c r="GB187" s="15"/>
      <c r="GC187" s="15"/>
      <c r="GD187" s="15"/>
      <c r="GE187" s="15"/>
      <c r="GF187" s="15"/>
      <c r="GG187" s="15"/>
      <c r="GH187" s="15"/>
      <c r="GI187" s="15"/>
      <c r="GJ187" s="15"/>
      <c r="GK187" s="15"/>
      <c r="GL187" s="15"/>
      <c r="GM187" s="15"/>
      <c r="GN187" s="15"/>
      <c r="GO187" s="15"/>
      <c r="GP187" s="15"/>
      <c r="GQ187" s="15"/>
      <c r="GR187" s="15"/>
      <c r="GS187" s="15"/>
      <c r="GT187" s="15"/>
      <c r="GU187" s="15"/>
      <c r="GV187" s="15"/>
      <c r="GW187" s="15"/>
      <c r="GX187" s="15"/>
      <c r="GY187" s="15"/>
      <c r="GZ187" s="15"/>
      <c r="HA187" s="15"/>
      <c r="HB187" s="15"/>
      <c r="HC187" s="15"/>
      <c r="HD187" s="15"/>
      <c r="HE187" s="15"/>
      <c r="HF187" s="15"/>
      <c r="HG187" s="15"/>
      <c r="HH187" s="15"/>
      <c r="HI187" s="15"/>
      <c r="HJ187" s="15"/>
      <c r="HK187" s="15"/>
      <c r="HL187" s="15"/>
      <c r="HM187" s="15"/>
      <c r="HN187" s="15"/>
      <c r="HO187" s="15"/>
      <c r="HP187" s="15"/>
      <c r="HQ187" s="15"/>
      <c r="HR187" s="15"/>
      <c r="HS187" s="15"/>
      <c r="HT187" s="15"/>
      <c r="HU187" s="15"/>
      <c r="HV187" s="15"/>
      <c r="HW187" s="15"/>
      <c r="HX187" s="15"/>
      <c r="HY187" s="15"/>
      <c r="HZ187" s="15"/>
      <c r="IA187" s="15"/>
      <c r="IB187" s="15"/>
      <c r="IC187" s="15"/>
      <c r="ID187" s="15"/>
      <c r="IE187" s="15"/>
      <c r="IF187" s="15"/>
      <c r="IG187" s="15"/>
      <c r="IH187" s="15"/>
      <c r="II187" s="15"/>
      <c r="IJ187" s="15"/>
      <c r="IK187" s="15"/>
      <c r="IL187" s="15"/>
      <c r="IM187" s="15"/>
      <c r="IN187" s="15"/>
      <c r="IO187" s="15"/>
      <c r="IP187" s="15"/>
      <c r="IQ187" s="15"/>
      <c r="IR187" s="15"/>
      <c r="IS187" s="15"/>
      <c r="IT187" s="15"/>
      <c r="IU187" s="15"/>
      <c r="IV187" s="15"/>
      <c r="IW187" s="15"/>
      <c r="IX187" s="15"/>
      <c r="IY187" s="15"/>
      <c r="IZ187" s="15"/>
      <c r="JA187" s="15"/>
      <c r="JB187" s="15"/>
      <c r="JC187" s="15"/>
      <c r="JD187" s="15"/>
      <c r="JE187" s="15"/>
      <c r="JF187" s="15"/>
      <c r="JG187" s="15"/>
      <c r="JH187" s="15"/>
      <c r="JI187" s="15"/>
      <c r="JJ187" s="15"/>
      <c r="JK187" s="15"/>
      <c r="JL187" s="15"/>
      <c r="JM187" s="15"/>
      <c r="JN187" s="15"/>
      <c r="JO187" s="15"/>
      <c r="JP187" s="15"/>
      <c r="JQ187" s="15"/>
      <c r="JR187" s="15"/>
      <c r="JS187" s="15"/>
      <c r="JT187" s="15"/>
      <c r="JU187" s="15"/>
      <c r="JV187" s="15"/>
      <c r="JW187" s="15"/>
      <c r="JX187" s="15"/>
      <c r="JY187" s="15"/>
      <c r="JZ187" s="15"/>
      <c r="KA187" s="15"/>
      <c r="KB187" s="15"/>
      <c r="KC187" s="15"/>
      <c r="KD187" s="15"/>
      <c r="KE187" s="15"/>
      <c r="KF187" s="15"/>
      <c r="KG187" s="15"/>
      <c r="KH187" s="15"/>
      <c r="KI187" s="15"/>
      <c r="KJ187" s="15"/>
      <c r="KK187" s="15"/>
      <c r="KL187" s="15"/>
      <c r="KM187" s="15"/>
      <c r="KN187" s="15"/>
      <c r="KO187" s="15"/>
      <c r="KP187" s="15"/>
      <c r="KQ187" s="15"/>
      <c r="KR187" s="15"/>
      <c r="KS187" s="15"/>
      <c r="KT187" s="15"/>
      <c r="KU187" s="15"/>
      <c r="KV187" s="15"/>
      <c r="KW187" s="15"/>
      <c r="KX187" s="15"/>
      <c r="KY187" s="15"/>
      <c r="KZ187" s="15"/>
      <c r="LA187" s="15"/>
      <c r="LB187" s="15"/>
      <c r="LC187" s="15"/>
      <c r="LD187" s="15"/>
      <c r="LE187" s="15"/>
      <c r="LF187" s="15"/>
      <c r="LG187" s="15"/>
      <c r="LH187" s="15"/>
      <c r="LI187" s="15"/>
      <c r="LJ187" s="15"/>
      <c r="LK187" s="15"/>
      <c r="LL187" s="15"/>
      <c r="LM187" s="15"/>
      <c r="LN187" s="15"/>
      <c r="LO187" s="15"/>
      <c r="LP187" s="15"/>
      <c r="LQ187" s="15"/>
      <c r="LR187" s="15"/>
      <c r="LS187" s="15"/>
      <c r="LT187" s="15"/>
      <c r="LU187" s="15"/>
      <c r="LV187" s="15"/>
      <c r="LW187" s="15"/>
      <c r="LX187" s="15"/>
      <c r="LY187" s="15"/>
      <c r="LZ187" s="15"/>
      <c r="MA187" s="15"/>
      <c r="MB187" s="15"/>
      <c r="MC187" s="15"/>
      <c r="MD187" s="15"/>
      <c r="ME187" s="15"/>
      <c r="MF187" s="15"/>
      <c r="MG187" s="15"/>
      <c r="MH187" s="15"/>
      <c r="MI187" s="15"/>
      <c r="MJ187" s="15"/>
      <c r="MK187" s="15"/>
      <c r="ML187" s="15"/>
      <c r="MM187" s="15"/>
      <c r="MN187" s="15"/>
      <c r="MO187" s="15"/>
      <c r="MP187" s="15"/>
      <c r="MQ187" s="15"/>
      <c r="MR187" s="15"/>
      <c r="MS187" s="15"/>
      <c r="MT187" s="15"/>
      <c r="MU187" s="15"/>
      <c r="MV187" s="15"/>
      <c r="MW187" s="15"/>
      <c r="MX187" s="15"/>
      <c r="MY187" s="15"/>
      <c r="MZ187" s="15"/>
      <c r="NA187" s="15"/>
      <c r="NB187" s="15"/>
      <c r="NC187" s="15"/>
      <c r="ND187" s="15"/>
      <c r="NE187" s="15"/>
      <c r="NF187" s="15"/>
      <c r="NG187" s="15"/>
      <c r="NH187" s="15"/>
      <c r="NI187" s="15">
        <f>COUNTIF(Tableau1[[#This Row],[01/01/2020]:[31/12/2020]],NI$3)</f>
        <v>0</v>
      </c>
      <c r="NJ187" s="15">
        <f>COUNTIF(Tableau1[[#This Row],[01/01/2020]:[31/12/2020]],NJ$3)</f>
        <v>0</v>
      </c>
      <c r="NK187" s="15">
        <f>COUNTIF(Tableau1[[#This Row],[01/01/2020]:[31/12/2020]],NK$3)</f>
        <v>0</v>
      </c>
      <c r="NL187" s="15">
        <f>COUNTIF(Tableau1[[#This Row],[01/01/2020]:[31/12/2020]],NL$3)</f>
        <v>0</v>
      </c>
      <c r="NM187" s="15">
        <f>COUNTIF(Tableau1[[#This Row],[01/01/2020]:[31/12/2020]],NM$3)</f>
        <v>0</v>
      </c>
      <c r="NN187" s="15">
        <f>COUNTIF(Tableau1[[#This Row],[01/01/2020]:[31/12/2020]],NN$3)</f>
        <v>0</v>
      </c>
      <c r="NO187" s="23">
        <f>COUNTIF(Tableau1[[#This Row],[01/01/2020]:[31/12/2020]],NO$3)</f>
        <v>0</v>
      </c>
    </row>
    <row r="188" spans="1:379" x14ac:dyDescent="0.25">
      <c r="A188" s="22" t="s">
        <v>476</v>
      </c>
      <c r="B188" s="15"/>
      <c r="C188" s="15"/>
      <c r="D188" s="15"/>
      <c r="E188" s="15" t="e">
        <f>VLOOKUP(Tableau1[[#This Row],[centre]],Feuil3!$A$2:$C$46,2,FALSE)</f>
        <v>#N/A</v>
      </c>
      <c r="F188" s="15" t="e">
        <f>VLOOKUP(Tableau1[[#This Row],[centre]],Feuil3!$A$2:$C$46,3,FALSE)</f>
        <v>#N/A</v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5"/>
      <c r="FE188" s="15"/>
      <c r="FF188" s="15"/>
      <c r="FG188" s="15"/>
      <c r="FH188" s="15"/>
      <c r="FI188" s="15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15"/>
      <c r="FU188" s="15"/>
      <c r="FV188" s="15"/>
      <c r="FW188" s="15"/>
      <c r="FX188" s="15"/>
      <c r="FY188" s="15"/>
      <c r="FZ188" s="15"/>
      <c r="GA188" s="15"/>
      <c r="GB188" s="15"/>
      <c r="GC188" s="15"/>
      <c r="GD188" s="15"/>
      <c r="GE188" s="15"/>
      <c r="GF188" s="15"/>
      <c r="GG188" s="15"/>
      <c r="GH188" s="15"/>
      <c r="GI188" s="15"/>
      <c r="GJ188" s="15"/>
      <c r="GK188" s="15"/>
      <c r="GL188" s="15"/>
      <c r="GM188" s="15"/>
      <c r="GN188" s="15"/>
      <c r="GO188" s="15"/>
      <c r="GP188" s="15"/>
      <c r="GQ188" s="15"/>
      <c r="GR188" s="15"/>
      <c r="GS188" s="15"/>
      <c r="GT188" s="15"/>
      <c r="GU188" s="15"/>
      <c r="GV188" s="15"/>
      <c r="GW188" s="15"/>
      <c r="GX188" s="15"/>
      <c r="GY188" s="15"/>
      <c r="GZ188" s="15"/>
      <c r="HA188" s="15"/>
      <c r="HB188" s="15"/>
      <c r="HC188" s="15"/>
      <c r="HD188" s="15"/>
      <c r="HE188" s="15"/>
      <c r="HF188" s="15"/>
      <c r="HG188" s="15"/>
      <c r="HH188" s="15"/>
      <c r="HI188" s="15"/>
      <c r="HJ188" s="15"/>
      <c r="HK188" s="15"/>
      <c r="HL188" s="15"/>
      <c r="HM188" s="15"/>
      <c r="HN188" s="15"/>
      <c r="HO188" s="15"/>
      <c r="HP188" s="15"/>
      <c r="HQ188" s="15"/>
      <c r="HR188" s="15"/>
      <c r="HS188" s="15"/>
      <c r="HT188" s="15"/>
      <c r="HU188" s="15"/>
      <c r="HV188" s="15"/>
      <c r="HW188" s="15"/>
      <c r="HX188" s="15"/>
      <c r="HY188" s="15"/>
      <c r="HZ188" s="15"/>
      <c r="IA188" s="15"/>
      <c r="IB188" s="15"/>
      <c r="IC188" s="15"/>
      <c r="ID188" s="15"/>
      <c r="IE188" s="15"/>
      <c r="IF188" s="15"/>
      <c r="IG188" s="15"/>
      <c r="IH188" s="15"/>
      <c r="II188" s="15"/>
      <c r="IJ188" s="15"/>
      <c r="IK188" s="15"/>
      <c r="IL188" s="15"/>
      <c r="IM188" s="15"/>
      <c r="IN188" s="15"/>
      <c r="IO188" s="15"/>
      <c r="IP188" s="15"/>
      <c r="IQ188" s="15"/>
      <c r="IR188" s="15"/>
      <c r="IS188" s="15"/>
      <c r="IT188" s="15"/>
      <c r="IU188" s="15"/>
      <c r="IV188" s="15"/>
      <c r="IW188" s="15"/>
      <c r="IX188" s="15"/>
      <c r="IY188" s="15"/>
      <c r="IZ188" s="15"/>
      <c r="JA188" s="15"/>
      <c r="JB188" s="15"/>
      <c r="JC188" s="15"/>
      <c r="JD188" s="15"/>
      <c r="JE188" s="15"/>
      <c r="JF188" s="15"/>
      <c r="JG188" s="15"/>
      <c r="JH188" s="15"/>
      <c r="JI188" s="15"/>
      <c r="JJ188" s="15"/>
      <c r="JK188" s="15"/>
      <c r="JL188" s="15"/>
      <c r="JM188" s="15"/>
      <c r="JN188" s="15"/>
      <c r="JO188" s="15"/>
      <c r="JP188" s="15"/>
      <c r="JQ188" s="15"/>
      <c r="JR188" s="15"/>
      <c r="JS188" s="15"/>
      <c r="JT188" s="15"/>
      <c r="JU188" s="15"/>
      <c r="JV188" s="15"/>
      <c r="JW188" s="15"/>
      <c r="JX188" s="15"/>
      <c r="JY188" s="15"/>
      <c r="JZ188" s="15"/>
      <c r="KA188" s="15"/>
      <c r="KB188" s="15"/>
      <c r="KC188" s="15"/>
      <c r="KD188" s="15"/>
      <c r="KE188" s="15"/>
      <c r="KF188" s="15"/>
      <c r="KG188" s="15"/>
      <c r="KH188" s="15"/>
      <c r="KI188" s="15"/>
      <c r="KJ188" s="15"/>
      <c r="KK188" s="15"/>
      <c r="KL188" s="15"/>
      <c r="KM188" s="15"/>
      <c r="KN188" s="15"/>
      <c r="KO188" s="15"/>
      <c r="KP188" s="15"/>
      <c r="KQ188" s="15"/>
      <c r="KR188" s="15"/>
      <c r="KS188" s="15"/>
      <c r="KT188" s="15"/>
      <c r="KU188" s="15"/>
      <c r="KV188" s="15"/>
      <c r="KW188" s="15"/>
      <c r="KX188" s="15"/>
      <c r="KY188" s="15"/>
      <c r="KZ188" s="15"/>
      <c r="LA188" s="15"/>
      <c r="LB188" s="15"/>
      <c r="LC188" s="15"/>
      <c r="LD188" s="15"/>
      <c r="LE188" s="15"/>
      <c r="LF188" s="15"/>
      <c r="LG188" s="15"/>
      <c r="LH188" s="15"/>
      <c r="LI188" s="15"/>
      <c r="LJ188" s="15"/>
      <c r="LK188" s="15"/>
      <c r="LL188" s="15"/>
      <c r="LM188" s="15"/>
      <c r="LN188" s="15"/>
      <c r="LO188" s="15"/>
      <c r="LP188" s="15"/>
      <c r="LQ188" s="15"/>
      <c r="LR188" s="15"/>
      <c r="LS188" s="15"/>
      <c r="LT188" s="15"/>
      <c r="LU188" s="15"/>
      <c r="LV188" s="15"/>
      <c r="LW188" s="15"/>
      <c r="LX188" s="15"/>
      <c r="LY188" s="15"/>
      <c r="LZ188" s="15"/>
      <c r="MA188" s="15"/>
      <c r="MB188" s="15"/>
      <c r="MC188" s="15"/>
      <c r="MD188" s="15"/>
      <c r="ME188" s="15"/>
      <c r="MF188" s="15"/>
      <c r="MG188" s="15"/>
      <c r="MH188" s="15"/>
      <c r="MI188" s="15"/>
      <c r="MJ188" s="15"/>
      <c r="MK188" s="15"/>
      <c r="ML188" s="15"/>
      <c r="MM188" s="15"/>
      <c r="MN188" s="15"/>
      <c r="MO188" s="15"/>
      <c r="MP188" s="15"/>
      <c r="MQ188" s="15"/>
      <c r="MR188" s="15"/>
      <c r="MS188" s="15"/>
      <c r="MT188" s="15"/>
      <c r="MU188" s="15"/>
      <c r="MV188" s="15"/>
      <c r="MW188" s="15"/>
      <c r="MX188" s="15"/>
      <c r="MY188" s="15"/>
      <c r="MZ188" s="15"/>
      <c r="NA188" s="15"/>
      <c r="NB188" s="15"/>
      <c r="NC188" s="15"/>
      <c r="ND188" s="15"/>
      <c r="NE188" s="15"/>
      <c r="NF188" s="15"/>
      <c r="NG188" s="15"/>
      <c r="NH188" s="15"/>
      <c r="NI188" s="15">
        <f>COUNTIF(Tableau1[[#This Row],[01/01/2020]:[31/12/2020]],NI$3)</f>
        <v>0</v>
      </c>
      <c r="NJ188" s="15">
        <f>COUNTIF(Tableau1[[#This Row],[01/01/2020]:[31/12/2020]],NJ$3)</f>
        <v>0</v>
      </c>
      <c r="NK188" s="15">
        <f>COUNTIF(Tableau1[[#This Row],[01/01/2020]:[31/12/2020]],NK$3)</f>
        <v>0</v>
      </c>
      <c r="NL188" s="15">
        <f>COUNTIF(Tableau1[[#This Row],[01/01/2020]:[31/12/2020]],NL$3)</f>
        <v>0</v>
      </c>
      <c r="NM188" s="15">
        <f>COUNTIF(Tableau1[[#This Row],[01/01/2020]:[31/12/2020]],NM$3)</f>
        <v>0</v>
      </c>
      <c r="NN188" s="15">
        <f>COUNTIF(Tableau1[[#This Row],[01/01/2020]:[31/12/2020]],NN$3)</f>
        <v>0</v>
      </c>
      <c r="NO188" s="23">
        <f>COUNTIF(Tableau1[[#This Row],[01/01/2020]:[31/12/2020]],NO$3)</f>
        <v>0</v>
      </c>
    </row>
    <row r="189" spans="1:379" x14ac:dyDescent="0.25">
      <c r="A189" s="22" t="s">
        <v>473</v>
      </c>
      <c r="B189" s="15"/>
      <c r="C189" s="15"/>
      <c r="D189" s="15"/>
      <c r="E189" s="15" t="e">
        <f>VLOOKUP(Tableau1[[#This Row],[centre]],Feuil3!$A$2:$C$46,2,FALSE)</f>
        <v>#N/A</v>
      </c>
      <c r="F189" s="15" t="e">
        <f>VLOOKUP(Tableau1[[#This Row],[centre]],Feuil3!$A$2:$C$46,3,FALSE)</f>
        <v>#N/A</v>
      </c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>
        <f>COUNTIF(Tableau1[[#This Row],[01/01/2020]:[31/12/2020]],NI$3)</f>
        <v>0</v>
      </c>
      <c r="NJ189" s="15">
        <f>COUNTIF(Tableau1[[#This Row],[01/01/2020]:[31/12/2020]],NJ$3)</f>
        <v>0</v>
      </c>
      <c r="NK189" s="15">
        <f>COUNTIF(Tableau1[[#This Row],[01/01/2020]:[31/12/2020]],NK$3)</f>
        <v>0</v>
      </c>
      <c r="NL189" s="15">
        <f>COUNTIF(Tableau1[[#This Row],[01/01/2020]:[31/12/2020]],NL$3)</f>
        <v>0</v>
      </c>
      <c r="NM189" s="15">
        <f>COUNTIF(Tableau1[[#This Row],[01/01/2020]:[31/12/2020]],NM$3)</f>
        <v>0</v>
      </c>
      <c r="NN189" s="15">
        <f>COUNTIF(Tableau1[[#This Row],[01/01/2020]:[31/12/2020]],NN$3)</f>
        <v>0</v>
      </c>
      <c r="NO189" s="23">
        <f>COUNTIF(Tableau1[[#This Row],[01/01/2020]:[31/12/2020]],NO$3)</f>
        <v>0</v>
      </c>
    </row>
    <row r="190" spans="1:379" x14ac:dyDescent="0.25">
      <c r="A190" s="22" t="s">
        <v>474</v>
      </c>
      <c r="B190" s="15"/>
      <c r="C190" s="15"/>
      <c r="D190" s="15"/>
      <c r="E190" s="15" t="e">
        <f>VLOOKUP(Tableau1[[#This Row],[centre]],Feuil3!$A$2:$C$46,2,FALSE)</f>
        <v>#N/A</v>
      </c>
      <c r="F190" s="15" t="e">
        <f>VLOOKUP(Tableau1[[#This Row],[centre]],Feuil3!$A$2:$C$46,3,FALSE)</f>
        <v>#N/A</v>
      </c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 t="s">
        <v>448</v>
      </c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  <c r="GE190" s="1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15"/>
      <c r="HA190" s="15"/>
      <c r="HB190" s="15"/>
      <c r="HC190" s="15"/>
      <c r="HD190" s="15"/>
      <c r="HE190" s="15"/>
      <c r="HF190" s="15"/>
      <c r="HG190" s="15"/>
      <c r="HH190" s="15"/>
      <c r="HI190" s="15"/>
      <c r="HJ190" s="15"/>
      <c r="HK190" s="15"/>
      <c r="HL190" s="15"/>
      <c r="HM190" s="15"/>
      <c r="HN190" s="15"/>
      <c r="HO190" s="15"/>
      <c r="HP190" s="15"/>
      <c r="HQ190" s="15"/>
      <c r="HR190" s="15"/>
      <c r="HS190" s="15"/>
      <c r="HT190" s="15"/>
      <c r="HU190" s="15"/>
      <c r="HV190" s="15"/>
      <c r="HW190" s="15"/>
      <c r="HX190" s="15"/>
      <c r="HY190" s="15"/>
      <c r="HZ190" s="15"/>
      <c r="IA190" s="15"/>
      <c r="IB190" s="15"/>
      <c r="IC190" s="15"/>
      <c r="ID190" s="15"/>
      <c r="IE190" s="15"/>
      <c r="IF190" s="15"/>
      <c r="IG190" s="15"/>
      <c r="IH190" s="15"/>
      <c r="II190" s="15"/>
      <c r="IJ190" s="15"/>
      <c r="IK190" s="15"/>
      <c r="IL190" s="15"/>
      <c r="IM190" s="15"/>
      <c r="IN190" s="15"/>
      <c r="IO190" s="15"/>
      <c r="IP190" s="15"/>
      <c r="IQ190" s="15"/>
      <c r="IR190" s="15"/>
      <c r="IS190" s="15"/>
      <c r="IT190" s="15"/>
      <c r="IU190" s="15"/>
      <c r="IV190" s="15"/>
      <c r="IW190" s="15"/>
      <c r="IX190" s="15"/>
      <c r="IY190" s="15"/>
      <c r="IZ190" s="15"/>
      <c r="JA190" s="15"/>
      <c r="JB190" s="15"/>
      <c r="JC190" s="15"/>
      <c r="JD190" s="15"/>
      <c r="JE190" s="15"/>
      <c r="JF190" s="15"/>
      <c r="JG190" s="15"/>
      <c r="JH190" s="15"/>
      <c r="JI190" s="15"/>
      <c r="JJ190" s="15"/>
      <c r="JK190" s="15"/>
      <c r="JL190" s="15"/>
      <c r="JM190" s="15"/>
      <c r="JN190" s="15"/>
      <c r="JO190" s="15"/>
      <c r="JP190" s="15"/>
      <c r="JQ190" s="15"/>
      <c r="JR190" s="15"/>
      <c r="JS190" s="15"/>
      <c r="JT190" s="15"/>
      <c r="JU190" s="15"/>
      <c r="JV190" s="15"/>
      <c r="JW190" s="15"/>
      <c r="JX190" s="15"/>
      <c r="JY190" s="15"/>
      <c r="JZ190" s="15"/>
      <c r="KA190" s="15"/>
      <c r="KB190" s="15"/>
      <c r="KC190" s="15"/>
      <c r="KD190" s="15"/>
      <c r="KE190" s="15"/>
      <c r="KF190" s="15"/>
      <c r="KG190" s="15"/>
      <c r="KH190" s="15"/>
      <c r="KI190" s="15"/>
      <c r="KJ190" s="15"/>
      <c r="KK190" s="15"/>
      <c r="KL190" s="15"/>
      <c r="KM190" s="15"/>
      <c r="KN190" s="15"/>
      <c r="KO190" s="15"/>
      <c r="KP190" s="15"/>
      <c r="KQ190" s="15"/>
      <c r="KR190" s="15"/>
      <c r="KS190" s="15"/>
      <c r="KT190" s="15"/>
      <c r="KU190" s="15"/>
      <c r="KV190" s="15"/>
      <c r="KW190" s="15"/>
      <c r="KX190" s="15"/>
      <c r="KY190" s="15"/>
      <c r="KZ190" s="15"/>
      <c r="LA190" s="15"/>
      <c r="LB190" s="15"/>
      <c r="LC190" s="15"/>
      <c r="LD190" s="15"/>
      <c r="LE190" s="15"/>
      <c r="LF190" s="15"/>
      <c r="LG190" s="15"/>
      <c r="LH190" s="15"/>
      <c r="LI190" s="15"/>
      <c r="LJ190" s="15"/>
      <c r="LK190" s="15"/>
      <c r="LL190" s="15"/>
      <c r="LM190" s="15"/>
      <c r="LN190" s="15"/>
      <c r="LO190" s="15"/>
      <c r="LP190" s="15"/>
      <c r="LQ190" s="15"/>
      <c r="LR190" s="15"/>
      <c r="LS190" s="15"/>
      <c r="LT190" s="15"/>
      <c r="LU190" s="15"/>
      <c r="LV190" s="15"/>
      <c r="LW190" s="15"/>
      <c r="LX190" s="15"/>
      <c r="LY190" s="15"/>
      <c r="LZ190" s="15"/>
      <c r="MA190" s="15"/>
      <c r="MB190" s="15"/>
      <c r="MC190" s="15"/>
      <c r="MD190" s="15"/>
      <c r="ME190" s="15"/>
      <c r="MF190" s="15"/>
      <c r="MG190" s="15"/>
      <c r="MH190" s="15"/>
      <c r="MI190" s="15"/>
      <c r="MJ190" s="15"/>
      <c r="MK190" s="15"/>
      <c r="ML190" s="15"/>
      <c r="MM190" s="15"/>
      <c r="MN190" s="15"/>
      <c r="MO190" s="15"/>
      <c r="MP190" s="15"/>
      <c r="MQ190" s="15"/>
      <c r="MR190" s="15"/>
      <c r="MS190" s="15"/>
      <c r="MT190" s="15"/>
      <c r="MU190" s="15"/>
      <c r="MV190" s="15"/>
      <c r="MW190" s="15"/>
      <c r="MX190" s="15"/>
      <c r="MY190" s="15"/>
      <c r="MZ190" s="15"/>
      <c r="NA190" s="15"/>
      <c r="NB190" s="15"/>
      <c r="NC190" s="15"/>
      <c r="ND190" s="15"/>
      <c r="NE190" s="15"/>
      <c r="NF190" s="15"/>
      <c r="NG190" s="15"/>
      <c r="NH190" s="15"/>
      <c r="NI190" s="15">
        <f>COUNTIF(Tableau1[[#This Row],[01/01/2020]:[31/12/2020]],NI$3)</f>
        <v>0</v>
      </c>
      <c r="NJ190" s="15">
        <f>COUNTIF(Tableau1[[#This Row],[01/01/2020]:[31/12/2020]],NJ$3)</f>
        <v>0</v>
      </c>
      <c r="NK190" s="15">
        <f>COUNTIF(Tableau1[[#This Row],[01/01/2020]:[31/12/2020]],NK$3)</f>
        <v>0</v>
      </c>
      <c r="NL190" s="15">
        <f>COUNTIF(Tableau1[[#This Row],[01/01/2020]:[31/12/2020]],NL$3)</f>
        <v>1</v>
      </c>
      <c r="NM190" s="15">
        <f>COUNTIF(Tableau1[[#This Row],[01/01/2020]:[31/12/2020]],NM$3)</f>
        <v>0</v>
      </c>
      <c r="NN190" s="15">
        <f>COUNTIF(Tableau1[[#This Row],[01/01/2020]:[31/12/2020]],NN$3)</f>
        <v>0</v>
      </c>
      <c r="NO190" s="23">
        <f>COUNTIF(Tableau1[[#This Row],[01/01/2020]:[31/12/2020]],NO$3)</f>
        <v>0</v>
      </c>
    </row>
    <row r="191" spans="1:379" x14ac:dyDescent="0.25">
      <c r="A191" s="22" t="s">
        <v>475</v>
      </c>
      <c r="B191" s="15"/>
      <c r="C191" s="15"/>
      <c r="D191" s="15"/>
      <c r="E191" s="15" t="e">
        <f>VLOOKUP(Tableau1[[#This Row],[centre]],Feuil3!$A$2:$C$46,2,FALSE)</f>
        <v>#N/A</v>
      </c>
      <c r="F191" s="15" t="e">
        <f>VLOOKUP(Tableau1[[#This Row],[centre]],Feuil3!$A$2:$C$46,3,FALSE)</f>
        <v>#N/A</v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  <c r="GE191" s="1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15"/>
      <c r="HA191" s="15"/>
      <c r="HB191" s="15"/>
      <c r="HC191" s="15"/>
      <c r="HD191" s="15"/>
      <c r="HE191" s="15"/>
      <c r="HF191" s="15"/>
      <c r="HG191" s="15"/>
      <c r="HH191" s="15"/>
      <c r="HI191" s="15"/>
      <c r="HJ191" s="15"/>
      <c r="HK191" s="15"/>
      <c r="HL191" s="15"/>
      <c r="HM191" s="15"/>
      <c r="HN191" s="15"/>
      <c r="HO191" s="15"/>
      <c r="HP191" s="15"/>
      <c r="HQ191" s="15"/>
      <c r="HR191" s="15"/>
      <c r="HS191" s="15"/>
      <c r="HT191" s="15"/>
      <c r="HU191" s="15"/>
      <c r="HV191" s="15"/>
      <c r="HW191" s="15"/>
      <c r="HX191" s="15"/>
      <c r="HY191" s="15"/>
      <c r="HZ191" s="15"/>
      <c r="IA191" s="15"/>
      <c r="IB191" s="15"/>
      <c r="IC191" s="15"/>
      <c r="ID191" s="15"/>
      <c r="IE191" s="15"/>
      <c r="IF191" s="15"/>
      <c r="IG191" s="15"/>
      <c r="IH191" s="15"/>
      <c r="II191" s="15"/>
      <c r="IJ191" s="15"/>
      <c r="IK191" s="15"/>
      <c r="IL191" s="15"/>
      <c r="IM191" s="15"/>
      <c r="IN191" s="15"/>
      <c r="IO191" s="15"/>
      <c r="IP191" s="15"/>
      <c r="IQ191" s="15"/>
      <c r="IR191" s="15"/>
      <c r="IS191" s="15"/>
      <c r="IT191" s="15"/>
      <c r="IU191" s="15"/>
      <c r="IV191" s="15"/>
      <c r="IW191" s="15"/>
      <c r="IX191" s="15"/>
      <c r="IY191" s="15"/>
      <c r="IZ191" s="15"/>
      <c r="JA191" s="15"/>
      <c r="JB191" s="15"/>
      <c r="JC191" s="15"/>
      <c r="JD191" s="15"/>
      <c r="JE191" s="15"/>
      <c r="JF191" s="15"/>
      <c r="JG191" s="15"/>
      <c r="JH191" s="15"/>
      <c r="JI191" s="15"/>
      <c r="JJ191" s="15"/>
      <c r="JK191" s="15"/>
      <c r="JL191" s="15"/>
      <c r="JM191" s="15"/>
      <c r="JN191" s="15"/>
      <c r="JO191" s="15"/>
      <c r="JP191" s="15"/>
      <c r="JQ191" s="15"/>
      <c r="JR191" s="15"/>
      <c r="JS191" s="15"/>
      <c r="JT191" s="15"/>
      <c r="JU191" s="15"/>
      <c r="JV191" s="15"/>
      <c r="JW191" s="15"/>
      <c r="JX191" s="15"/>
      <c r="JY191" s="15"/>
      <c r="JZ191" s="15"/>
      <c r="KA191" s="15"/>
      <c r="KB191" s="15"/>
      <c r="KC191" s="15"/>
      <c r="KD191" s="15"/>
      <c r="KE191" s="15"/>
      <c r="KF191" s="15"/>
      <c r="KG191" s="15"/>
      <c r="KH191" s="15"/>
      <c r="KI191" s="15"/>
      <c r="KJ191" s="15"/>
      <c r="KK191" s="15"/>
      <c r="KL191" s="15"/>
      <c r="KM191" s="15"/>
      <c r="KN191" s="15"/>
      <c r="KO191" s="15"/>
      <c r="KP191" s="15"/>
      <c r="KQ191" s="15"/>
      <c r="KR191" s="15"/>
      <c r="KS191" s="15"/>
      <c r="KT191" s="15"/>
      <c r="KU191" s="15"/>
      <c r="KV191" s="15"/>
      <c r="KW191" s="15"/>
      <c r="KX191" s="15"/>
      <c r="KY191" s="15"/>
      <c r="KZ191" s="15"/>
      <c r="LA191" s="15"/>
      <c r="LB191" s="15"/>
      <c r="LC191" s="15"/>
      <c r="LD191" s="15"/>
      <c r="LE191" s="15"/>
      <c r="LF191" s="15"/>
      <c r="LG191" s="15"/>
      <c r="LH191" s="15"/>
      <c r="LI191" s="15"/>
      <c r="LJ191" s="15"/>
      <c r="LK191" s="15"/>
      <c r="LL191" s="15"/>
      <c r="LM191" s="15"/>
      <c r="LN191" s="15"/>
      <c r="LO191" s="15"/>
      <c r="LP191" s="15"/>
      <c r="LQ191" s="15"/>
      <c r="LR191" s="15"/>
      <c r="LS191" s="15"/>
      <c r="LT191" s="15"/>
      <c r="LU191" s="15"/>
      <c r="LV191" s="15"/>
      <c r="LW191" s="15"/>
      <c r="LX191" s="15"/>
      <c r="LY191" s="15"/>
      <c r="LZ191" s="15"/>
      <c r="MA191" s="15"/>
      <c r="MB191" s="15"/>
      <c r="MC191" s="15"/>
      <c r="MD191" s="15"/>
      <c r="ME191" s="15"/>
      <c r="MF191" s="15"/>
      <c r="MG191" s="15"/>
      <c r="MH191" s="15"/>
      <c r="MI191" s="15"/>
      <c r="MJ191" s="15"/>
      <c r="MK191" s="15"/>
      <c r="ML191" s="15"/>
      <c r="MM191" s="15"/>
      <c r="MN191" s="15"/>
      <c r="MO191" s="15"/>
      <c r="MP191" s="15"/>
      <c r="MQ191" s="15"/>
      <c r="MR191" s="15"/>
      <c r="MS191" s="15"/>
      <c r="MT191" s="15"/>
      <c r="MU191" s="15"/>
      <c r="MV191" s="15"/>
      <c r="MW191" s="15"/>
      <c r="MX191" s="15"/>
      <c r="MY191" s="15"/>
      <c r="MZ191" s="15"/>
      <c r="NA191" s="15"/>
      <c r="NB191" s="15"/>
      <c r="NC191" s="15"/>
      <c r="ND191" s="15"/>
      <c r="NE191" s="15"/>
      <c r="NF191" s="15"/>
      <c r="NG191" s="15"/>
      <c r="NH191" s="15"/>
      <c r="NI191" s="15">
        <f>COUNTIF(Tableau1[[#This Row],[01/01/2020]:[31/12/2020]],NI$3)</f>
        <v>0</v>
      </c>
      <c r="NJ191" s="15">
        <f>COUNTIF(Tableau1[[#This Row],[01/01/2020]:[31/12/2020]],NJ$3)</f>
        <v>0</v>
      </c>
      <c r="NK191" s="15">
        <f>COUNTIF(Tableau1[[#This Row],[01/01/2020]:[31/12/2020]],NK$3)</f>
        <v>0</v>
      </c>
      <c r="NL191" s="15">
        <f>COUNTIF(Tableau1[[#This Row],[01/01/2020]:[31/12/2020]],NL$3)</f>
        <v>0</v>
      </c>
      <c r="NM191" s="15">
        <f>COUNTIF(Tableau1[[#This Row],[01/01/2020]:[31/12/2020]],NM$3)</f>
        <v>0</v>
      </c>
      <c r="NN191" s="15">
        <f>COUNTIF(Tableau1[[#This Row],[01/01/2020]:[31/12/2020]],NN$3)</f>
        <v>0</v>
      </c>
      <c r="NO191" s="23">
        <f>COUNTIF(Tableau1[[#This Row],[01/01/2020]:[31/12/2020]],NO$3)</f>
        <v>0</v>
      </c>
    </row>
    <row r="192" spans="1:379" x14ac:dyDescent="0.25">
      <c r="A192" s="22" t="s">
        <v>476</v>
      </c>
      <c r="B192" s="15"/>
      <c r="C192" s="15"/>
      <c r="D192" s="15"/>
      <c r="E192" s="15" t="e">
        <f>VLOOKUP(Tableau1[[#This Row],[centre]],Feuil3!$A$2:$C$46,2,FALSE)</f>
        <v>#N/A</v>
      </c>
      <c r="F192" s="15" t="e">
        <f>VLOOKUP(Tableau1[[#This Row],[centre]],Feuil3!$A$2:$C$46,3,FALSE)</f>
        <v>#N/A</v>
      </c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5"/>
      <c r="FE192" s="15"/>
      <c r="FF192" s="15"/>
      <c r="FG192" s="15"/>
      <c r="FH192" s="15"/>
      <c r="FI192" s="15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15"/>
      <c r="FU192" s="15"/>
      <c r="FV192" s="15"/>
      <c r="FW192" s="15"/>
      <c r="FX192" s="15"/>
      <c r="FY192" s="15"/>
      <c r="FZ192" s="15"/>
      <c r="GA192" s="15"/>
      <c r="GB192" s="15"/>
      <c r="GC192" s="15"/>
      <c r="GD192" s="15"/>
      <c r="GE192" s="15"/>
      <c r="GF192" s="15"/>
      <c r="GG192" s="15"/>
      <c r="GH192" s="15"/>
      <c r="GI192" s="15"/>
      <c r="GJ192" s="15"/>
      <c r="GK192" s="15"/>
      <c r="GL192" s="15"/>
      <c r="GM192" s="15"/>
      <c r="GN192" s="15"/>
      <c r="GO192" s="15"/>
      <c r="GP192" s="15"/>
      <c r="GQ192" s="15"/>
      <c r="GR192" s="15"/>
      <c r="GS192" s="15"/>
      <c r="GT192" s="15"/>
      <c r="GU192" s="15"/>
      <c r="GV192" s="15"/>
      <c r="GW192" s="15"/>
      <c r="GX192" s="15"/>
      <c r="GY192" s="15"/>
      <c r="GZ192" s="15"/>
      <c r="HA192" s="15"/>
      <c r="HB192" s="15"/>
      <c r="HC192" s="15"/>
      <c r="HD192" s="15"/>
      <c r="HE192" s="15"/>
      <c r="HF192" s="15"/>
      <c r="HG192" s="15"/>
      <c r="HH192" s="15"/>
      <c r="HI192" s="15"/>
      <c r="HJ192" s="15"/>
      <c r="HK192" s="15"/>
      <c r="HL192" s="15"/>
      <c r="HM192" s="15"/>
      <c r="HN192" s="15"/>
      <c r="HO192" s="15"/>
      <c r="HP192" s="15"/>
      <c r="HQ192" s="15"/>
      <c r="HR192" s="15"/>
      <c r="HS192" s="15"/>
      <c r="HT192" s="15"/>
      <c r="HU192" s="15"/>
      <c r="HV192" s="15"/>
      <c r="HW192" s="15"/>
      <c r="HX192" s="15"/>
      <c r="HY192" s="15"/>
      <c r="HZ192" s="15"/>
      <c r="IA192" s="15"/>
      <c r="IB192" s="15"/>
      <c r="IC192" s="15"/>
      <c r="ID192" s="15"/>
      <c r="IE192" s="15"/>
      <c r="IF192" s="15"/>
      <c r="IG192" s="15"/>
      <c r="IH192" s="15"/>
      <c r="II192" s="15"/>
      <c r="IJ192" s="15"/>
      <c r="IK192" s="15"/>
      <c r="IL192" s="15"/>
      <c r="IM192" s="15"/>
      <c r="IN192" s="15"/>
      <c r="IO192" s="15"/>
      <c r="IP192" s="15"/>
      <c r="IQ192" s="15"/>
      <c r="IR192" s="15"/>
      <c r="IS192" s="15"/>
      <c r="IT192" s="15"/>
      <c r="IU192" s="15"/>
      <c r="IV192" s="15"/>
      <c r="IW192" s="15"/>
      <c r="IX192" s="15"/>
      <c r="IY192" s="15"/>
      <c r="IZ192" s="15"/>
      <c r="JA192" s="15"/>
      <c r="JB192" s="15"/>
      <c r="JC192" s="15"/>
      <c r="JD192" s="15"/>
      <c r="JE192" s="15"/>
      <c r="JF192" s="15"/>
      <c r="JG192" s="15"/>
      <c r="JH192" s="15"/>
      <c r="JI192" s="15"/>
      <c r="JJ192" s="15"/>
      <c r="JK192" s="15"/>
      <c r="JL192" s="15"/>
      <c r="JM192" s="15"/>
      <c r="JN192" s="15"/>
      <c r="JO192" s="15"/>
      <c r="JP192" s="15"/>
      <c r="JQ192" s="15"/>
      <c r="JR192" s="15"/>
      <c r="JS192" s="15"/>
      <c r="JT192" s="15"/>
      <c r="JU192" s="15"/>
      <c r="JV192" s="15"/>
      <c r="JW192" s="15"/>
      <c r="JX192" s="15"/>
      <c r="JY192" s="15"/>
      <c r="JZ192" s="15"/>
      <c r="KA192" s="15"/>
      <c r="KB192" s="15"/>
      <c r="KC192" s="15"/>
      <c r="KD192" s="15"/>
      <c r="KE192" s="15"/>
      <c r="KF192" s="15"/>
      <c r="KG192" s="15"/>
      <c r="KH192" s="15"/>
      <c r="KI192" s="15"/>
      <c r="KJ192" s="15"/>
      <c r="KK192" s="15"/>
      <c r="KL192" s="15"/>
      <c r="KM192" s="15"/>
      <c r="KN192" s="15"/>
      <c r="KO192" s="15"/>
      <c r="KP192" s="15"/>
      <c r="KQ192" s="15"/>
      <c r="KR192" s="15"/>
      <c r="KS192" s="15"/>
      <c r="KT192" s="15"/>
      <c r="KU192" s="15"/>
      <c r="KV192" s="15"/>
      <c r="KW192" s="15"/>
      <c r="KX192" s="15"/>
      <c r="KY192" s="15"/>
      <c r="KZ192" s="15"/>
      <c r="LA192" s="15"/>
      <c r="LB192" s="15"/>
      <c r="LC192" s="15"/>
      <c r="LD192" s="15"/>
      <c r="LE192" s="15"/>
      <c r="LF192" s="15"/>
      <c r="LG192" s="15"/>
      <c r="LH192" s="15"/>
      <c r="LI192" s="15"/>
      <c r="LJ192" s="15"/>
      <c r="LK192" s="15"/>
      <c r="LL192" s="15"/>
      <c r="LM192" s="15"/>
      <c r="LN192" s="15"/>
      <c r="LO192" s="15"/>
      <c r="LP192" s="15"/>
      <c r="LQ192" s="15"/>
      <c r="LR192" s="15"/>
      <c r="LS192" s="15"/>
      <c r="LT192" s="15"/>
      <c r="LU192" s="15"/>
      <c r="LV192" s="15"/>
      <c r="LW192" s="15"/>
      <c r="LX192" s="15"/>
      <c r="LY192" s="15"/>
      <c r="LZ192" s="15"/>
      <c r="MA192" s="15"/>
      <c r="MB192" s="15"/>
      <c r="MC192" s="15"/>
      <c r="MD192" s="15"/>
      <c r="ME192" s="15"/>
      <c r="MF192" s="15"/>
      <c r="MG192" s="15"/>
      <c r="MH192" s="15"/>
      <c r="MI192" s="15"/>
      <c r="MJ192" s="15"/>
      <c r="MK192" s="15"/>
      <c r="ML192" s="15"/>
      <c r="MM192" s="15"/>
      <c r="MN192" s="15"/>
      <c r="MO192" s="15"/>
      <c r="MP192" s="15"/>
      <c r="MQ192" s="15"/>
      <c r="MR192" s="15"/>
      <c r="MS192" s="15"/>
      <c r="MT192" s="15"/>
      <c r="MU192" s="15"/>
      <c r="MV192" s="15"/>
      <c r="MW192" s="15"/>
      <c r="MX192" s="15"/>
      <c r="MY192" s="15"/>
      <c r="MZ192" s="15"/>
      <c r="NA192" s="15"/>
      <c r="NB192" s="15"/>
      <c r="NC192" s="15"/>
      <c r="ND192" s="15"/>
      <c r="NE192" s="15"/>
      <c r="NF192" s="15"/>
      <c r="NG192" s="15"/>
      <c r="NH192" s="15"/>
      <c r="NI192" s="15">
        <f>COUNTIF(Tableau1[[#This Row],[01/01/2020]:[31/12/2020]],NI$3)</f>
        <v>0</v>
      </c>
      <c r="NJ192" s="15">
        <f>COUNTIF(Tableau1[[#This Row],[01/01/2020]:[31/12/2020]],NJ$3)</f>
        <v>0</v>
      </c>
      <c r="NK192" s="15">
        <f>COUNTIF(Tableau1[[#This Row],[01/01/2020]:[31/12/2020]],NK$3)</f>
        <v>0</v>
      </c>
      <c r="NL192" s="15">
        <f>COUNTIF(Tableau1[[#This Row],[01/01/2020]:[31/12/2020]],NL$3)</f>
        <v>0</v>
      </c>
      <c r="NM192" s="15">
        <f>COUNTIF(Tableau1[[#This Row],[01/01/2020]:[31/12/2020]],NM$3)</f>
        <v>0</v>
      </c>
      <c r="NN192" s="15">
        <f>COUNTIF(Tableau1[[#This Row],[01/01/2020]:[31/12/2020]],NN$3)</f>
        <v>0</v>
      </c>
      <c r="NO192" s="23">
        <f>COUNTIF(Tableau1[[#This Row],[01/01/2020]:[31/12/2020]],NO$3)</f>
        <v>0</v>
      </c>
    </row>
    <row r="193" spans="1:379" x14ac:dyDescent="0.25">
      <c r="A193" s="22" t="s">
        <v>473</v>
      </c>
      <c r="B193" s="15"/>
      <c r="C193" s="15"/>
      <c r="D193" s="15"/>
      <c r="E193" s="15" t="e">
        <f>VLOOKUP(Tableau1[[#This Row],[centre]],Feuil3!$A$2:$C$46,2,FALSE)</f>
        <v>#N/A</v>
      </c>
      <c r="F193" s="15" t="e">
        <f>VLOOKUP(Tableau1[[#This Row],[centre]],Feuil3!$A$2:$C$46,3,FALSE)</f>
        <v>#N/A</v>
      </c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  <c r="GE193" s="1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15"/>
      <c r="HA193" s="15"/>
      <c r="HB193" s="15"/>
      <c r="HC193" s="15"/>
      <c r="HD193" s="15"/>
      <c r="HE193" s="15"/>
      <c r="HF193" s="15"/>
      <c r="HG193" s="15"/>
      <c r="HH193" s="15"/>
      <c r="HI193" s="15"/>
      <c r="HJ193" s="15"/>
      <c r="HK193" s="15"/>
      <c r="HL193" s="15"/>
      <c r="HM193" s="15"/>
      <c r="HN193" s="15"/>
      <c r="HO193" s="15"/>
      <c r="HP193" s="15"/>
      <c r="HQ193" s="15"/>
      <c r="HR193" s="15"/>
      <c r="HS193" s="15"/>
      <c r="HT193" s="15"/>
      <c r="HU193" s="15"/>
      <c r="HV193" s="15"/>
      <c r="HW193" s="15"/>
      <c r="HX193" s="15"/>
      <c r="HY193" s="15"/>
      <c r="HZ193" s="15"/>
      <c r="IA193" s="15"/>
      <c r="IB193" s="15"/>
      <c r="IC193" s="15"/>
      <c r="ID193" s="15"/>
      <c r="IE193" s="15"/>
      <c r="IF193" s="15"/>
      <c r="IG193" s="15"/>
      <c r="IH193" s="15"/>
      <c r="II193" s="15"/>
      <c r="IJ193" s="15"/>
      <c r="IK193" s="15"/>
      <c r="IL193" s="15"/>
      <c r="IM193" s="15"/>
      <c r="IN193" s="15"/>
      <c r="IO193" s="15"/>
      <c r="IP193" s="15"/>
      <c r="IQ193" s="15"/>
      <c r="IR193" s="15"/>
      <c r="IS193" s="15"/>
      <c r="IT193" s="15"/>
      <c r="IU193" s="15"/>
      <c r="IV193" s="15"/>
      <c r="IW193" s="15"/>
      <c r="IX193" s="15"/>
      <c r="IY193" s="15"/>
      <c r="IZ193" s="15"/>
      <c r="JA193" s="15"/>
      <c r="JB193" s="15"/>
      <c r="JC193" s="15"/>
      <c r="JD193" s="15"/>
      <c r="JE193" s="15"/>
      <c r="JF193" s="15"/>
      <c r="JG193" s="15"/>
      <c r="JH193" s="15"/>
      <c r="JI193" s="15"/>
      <c r="JJ193" s="15"/>
      <c r="JK193" s="15"/>
      <c r="JL193" s="15"/>
      <c r="JM193" s="15"/>
      <c r="JN193" s="15"/>
      <c r="JO193" s="15"/>
      <c r="JP193" s="15"/>
      <c r="JQ193" s="15"/>
      <c r="JR193" s="15"/>
      <c r="JS193" s="15"/>
      <c r="JT193" s="15"/>
      <c r="JU193" s="15"/>
      <c r="JV193" s="15"/>
      <c r="JW193" s="15"/>
      <c r="JX193" s="15"/>
      <c r="JY193" s="15"/>
      <c r="JZ193" s="15"/>
      <c r="KA193" s="15"/>
      <c r="KB193" s="15"/>
      <c r="KC193" s="15"/>
      <c r="KD193" s="15"/>
      <c r="KE193" s="15"/>
      <c r="KF193" s="15"/>
      <c r="KG193" s="15"/>
      <c r="KH193" s="15"/>
      <c r="KI193" s="15"/>
      <c r="KJ193" s="15"/>
      <c r="KK193" s="15"/>
      <c r="KL193" s="15"/>
      <c r="KM193" s="15"/>
      <c r="KN193" s="15"/>
      <c r="KO193" s="15"/>
      <c r="KP193" s="15"/>
      <c r="KQ193" s="15"/>
      <c r="KR193" s="15"/>
      <c r="KS193" s="15"/>
      <c r="KT193" s="15"/>
      <c r="KU193" s="15"/>
      <c r="KV193" s="15"/>
      <c r="KW193" s="15"/>
      <c r="KX193" s="15"/>
      <c r="KY193" s="15"/>
      <c r="KZ193" s="15"/>
      <c r="LA193" s="15"/>
      <c r="LB193" s="15"/>
      <c r="LC193" s="15"/>
      <c r="LD193" s="15"/>
      <c r="LE193" s="15"/>
      <c r="LF193" s="15"/>
      <c r="LG193" s="15"/>
      <c r="LH193" s="15"/>
      <c r="LI193" s="15"/>
      <c r="LJ193" s="15"/>
      <c r="LK193" s="15"/>
      <c r="LL193" s="15"/>
      <c r="LM193" s="15"/>
      <c r="LN193" s="15"/>
      <c r="LO193" s="15"/>
      <c r="LP193" s="15"/>
      <c r="LQ193" s="15"/>
      <c r="LR193" s="15"/>
      <c r="LS193" s="15"/>
      <c r="LT193" s="15"/>
      <c r="LU193" s="15"/>
      <c r="LV193" s="15"/>
      <c r="LW193" s="15"/>
      <c r="LX193" s="15"/>
      <c r="LY193" s="15"/>
      <c r="LZ193" s="15"/>
      <c r="MA193" s="15"/>
      <c r="MB193" s="15"/>
      <c r="MC193" s="15"/>
      <c r="MD193" s="15"/>
      <c r="ME193" s="15"/>
      <c r="MF193" s="15"/>
      <c r="MG193" s="15"/>
      <c r="MH193" s="15"/>
      <c r="MI193" s="15"/>
      <c r="MJ193" s="15"/>
      <c r="MK193" s="15"/>
      <c r="ML193" s="15"/>
      <c r="MM193" s="15"/>
      <c r="MN193" s="15"/>
      <c r="MO193" s="15"/>
      <c r="MP193" s="15"/>
      <c r="MQ193" s="15"/>
      <c r="MR193" s="15"/>
      <c r="MS193" s="15"/>
      <c r="MT193" s="15"/>
      <c r="MU193" s="15"/>
      <c r="MV193" s="15"/>
      <c r="MW193" s="15"/>
      <c r="MX193" s="15"/>
      <c r="MY193" s="15"/>
      <c r="MZ193" s="15"/>
      <c r="NA193" s="15"/>
      <c r="NB193" s="15"/>
      <c r="NC193" s="15"/>
      <c r="ND193" s="15"/>
      <c r="NE193" s="15"/>
      <c r="NF193" s="15"/>
      <c r="NG193" s="15"/>
      <c r="NH193" s="15"/>
      <c r="NI193" s="15">
        <f>COUNTIF(Tableau1[[#This Row],[01/01/2020]:[31/12/2020]],NI$3)</f>
        <v>0</v>
      </c>
      <c r="NJ193" s="15">
        <f>COUNTIF(Tableau1[[#This Row],[01/01/2020]:[31/12/2020]],NJ$3)</f>
        <v>0</v>
      </c>
      <c r="NK193" s="15">
        <f>COUNTIF(Tableau1[[#This Row],[01/01/2020]:[31/12/2020]],NK$3)</f>
        <v>0</v>
      </c>
      <c r="NL193" s="15">
        <f>COUNTIF(Tableau1[[#This Row],[01/01/2020]:[31/12/2020]],NL$3)</f>
        <v>0</v>
      </c>
      <c r="NM193" s="15">
        <f>COUNTIF(Tableau1[[#This Row],[01/01/2020]:[31/12/2020]],NM$3)</f>
        <v>0</v>
      </c>
      <c r="NN193" s="15">
        <f>COUNTIF(Tableau1[[#This Row],[01/01/2020]:[31/12/2020]],NN$3)</f>
        <v>0</v>
      </c>
      <c r="NO193" s="23">
        <f>COUNTIF(Tableau1[[#This Row],[01/01/2020]:[31/12/2020]],NO$3)</f>
        <v>0</v>
      </c>
    </row>
    <row r="194" spans="1:379" x14ac:dyDescent="0.25">
      <c r="A194" s="22" t="s">
        <v>474</v>
      </c>
      <c r="B194" s="15"/>
      <c r="C194" s="15"/>
      <c r="D194" s="15"/>
      <c r="E194" s="15" t="e">
        <f>VLOOKUP(Tableau1[[#This Row],[centre]],Feuil3!$A$2:$C$46,2,FALSE)</f>
        <v>#N/A</v>
      </c>
      <c r="F194" s="15" t="e">
        <f>VLOOKUP(Tableau1[[#This Row],[centre]],Feuil3!$A$2:$C$46,3,FALSE)</f>
        <v>#N/A</v>
      </c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  <c r="GE194" s="1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15"/>
      <c r="HA194" s="15"/>
      <c r="HB194" s="15"/>
      <c r="HC194" s="15"/>
      <c r="HD194" s="15"/>
      <c r="HE194" s="15"/>
      <c r="HF194" s="15"/>
      <c r="HG194" s="15"/>
      <c r="HH194" s="15"/>
      <c r="HI194" s="15"/>
      <c r="HJ194" s="15"/>
      <c r="HK194" s="15"/>
      <c r="HL194" s="15"/>
      <c r="HM194" s="15"/>
      <c r="HN194" s="15"/>
      <c r="HO194" s="15"/>
      <c r="HP194" s="15"/>
      <c r="HQ194" s="15"/>
      <c r="HR194" s="15"/>
      <c r="HS194" s="15"/>
      <c r="HT194" s="15"/>
      <c r="HU194" s="15"/>
      <c r="HV194" s="15"/>
      <c r="HW194" s="15"/>
      <c r="HX194" s="15"/>
      <c r="HY194" s="15"/>
      <c r="HZ194" s="15"/>
      <c r="IA194" s="15"/>
      <c r="IB194" s="15"/>
      <c r="IC194" s="15"/>
      <c r="ID194" s="15"/>
      <c r="IE194" s="15"/>
      <c r="IF194" s="15"/>
      <c r="IG194" s="15"/>
      <c r="IH194" s="15"/>
      <c r="II194" s="15"/>
      <c r="IJ194" s="15"/>
      <c r="IK194" s="15"/>
      <c r="IL194" s="15"/>
      <c r="IM194" s="15"/>
      <c r="IN194" s="15"/>
      <c r="IO194" s="15"/>
      <c r="IP194" s="15"/>
      <c r="IQ194" s="15"/>
      <c r="IR194" s="15"/>
      <c r="IS194" s="15"/>
      <c r="IT194" s="15"/>
      <c r="IU194" s="15"/>
      <c r="IV194" s="15"/>
      <c r="IW194" s="15"/>
      <c r="IX194" s="15"/>
      <c r="IY194" s="15"/>
      <c r="IZ194" s="15"/>
      <c r="JA194" s="15"/>
      <c r="JB194" s="15"/>
      <c r="JC194" s="15"/>
      <c r="JD194" s="15"/>
      <c r="JE194" s="15"/>
      <c r="JF194" s="15"/>
      <c r="JG194" s="15"/>
      <c r="JH194" s="15"/>
      <c r="JI194" s="15"/>
      <c r="JJ194" s="15"/>
      <c r="JK194" s="15"/>
      <c r="JL194" s="15"/>
      <c r="JM194" s="15"/>
      <c r="JN194" s="15"/>
      <c r="JO194" s="15"/>
      <c r="JP194" s="15"/>
      <c r="JQ194" s="15"/>
      <c r="JR194" s="15"/>
      <c r="JS194" s="15"/>
      <c r="JT194" s="15"/>
      <c r="JU194" s="15"/>
      <c r="JV194" s="15"/>
      <c r="JW194" s="15"/>
      <c r="JX194" s="15"/>
      <c r="JY194" s="15"/>
      <c r="JZ194" s="15"/>
      <c r="KA194" s="15"/>
      <c r="KB194" s="15"/>
      <c r="KC194" s="15"/>
      <c r="KD194" s="15"/>
      <c r="KE194" s="15"/>
      <c r="KF194" s="15"/>
      <c r="KG194" s="15"/>
      <c r="KH194" s="15"/>
      <c r="KI194" s="15"/>
      <c r="KJ194" s="15"/>
      <c r="KK194" s="15"/>
      <c r="KL194" s="15"/>
      <c r="KM194" s="15"/>
      <c r="KN194" s="15"/>
      <c r="KO194" s="15"/>
      <c r="KP194" s="15"/>
      <c r="KQ194" s="15"/>
      <c r="KR194" s="15"/>
      <c r="KS194" s="15"/>
      <c r="KT194" s="15"/>
      <c r="KU194" s="15"/>
      <c r="KV194" s="15"/>
      <c r="KW194" s="15"/>
      <c r="KX194" s="15"/>
      <c r="KY194" s="15"/>
      <c r="KZ194" s="15"/>
      <c r="LA194" s="15"/>
      <c r="LB194" s="15"/>
      <c r="LC194" s="15"/>
      <c r="LD194" s="15"/>
      <c r="LE194" s="15"/>
      <c r="LF194" s="15"/>
      <c r="LG194" s="15"/>
      <c r="LH194" s="15"/>
      <c r="LI194" s="15"/>
      <c r="LJ194" s="15"/>
      <c r="LK194" s="15"/>
      <c r="LL194" s="15"/>
      <c r="LM194" s="15"/>
      <c r="LN194" s="15"/>
      <c r="LO194" s="15"/>
      <c r="LP194" s="15"/>
      <c r="LQ194" s="15"/>
      <c r="LR194" s="15"/>
      <c r="LS194" s="15"/>
      <c r="LT194" s="15"/>
      <c r="LU194" s="15"/>
      <c r="LV194" s="15"/>
      <c r="LW194" s="15"/>
      <c r="LX194" s="15"/>
      <c r="LY194" s="15"/>
      <c r="LZ194" s="15"/>
      <c r="MA194" s="15"/>
      <c r="MB194" s="15"/>
      <c r="MC194" s="15"/>
      <c r="MD194" s="15"/>
      <c r="ME194" s="15"/>
      <c r="MF194" s="15"/>
      <c r="MG194" s="15"/>
      <c r="MH194" s="15"/>
      <c r="MI194" s="15"/>
      <c r="MJ194" s="15"/>
      <c r="MK194" s="15"/>
      <c r="ML194" s="15"/>
      <c r="MM194" s="15"/>
      <c r="MN194" s="15"/>
      <c r="MO194" s="15"/>
      <c r="MP194" s="15"/>
      <c r="MQ194" s="15"/>
      <c r="MR194" s="15"/>
      <c r="MS194" s="15"/>
      <c r="MT194" s="15"/>
      <c r="MU194" s="15"/>
      <c r="MV194" s="15"/>
      <c r="MW194" s="15"/>
      <c r="MX194" s="15"/>
      <c r="MY194" s="15"/>
      <c r="MZ194" s="15"/>
      <c r="NA194" s="15"/>
      <c r="NB194" s="15"/>
      <c r="NC194" s="15"/>
      <c r="ND194" s="15"/>
      <c r="NE194" s="15"/>
      <c r="NF194" s="15"/>
      <c r="NG194" s="15"/>
      <c r="NH194" s="15"/>
      <c r="NI194" s="15">
        <f>COUNTIF(Tableau1[[#This Row],[01/01/2020]:[31/12/2020]],NI$3)</f>
        <v>0</v>
      </c>
      <c r="NJ194" s="15">
        <f>COUNTIF(Tableau1[[#This Row],[01/01/2020]:[31/12/2020]],NJ$3)</f>
        <v>0</v>
      </c>
      <c r="NK194" s="15">
        <f>COUNTIF(Tableau1[[#This Row],[01/01/2020]:[31/12/2020]],NK$3)</f>
        <v>0</v>
      </c>
      <c r="NL194" s="15">
        <f>COUNTIF(Tableau1[[#This Row],[01/01/2020]:[31/12/2020]],NL$3)</f>
        <v>0</v>
      </c>
      <c r="NM194" s="15">
        <f>COUNTIF(Tableau1[[#This Row],[01/01/2020]:[31/12/2020]],NM$3)</f>
        <v>0</v>
      </c>
      <c r="NN194" s="15">
        <f>COUNTIF(Tableau1[[#This Row],[01/01/2020]:[31/12/2020]],NN$3)</f>
        <v>0</v>
      </c>
      <c r="NO194" s="23">
        <f>COUNTIF(Tableau1[[#This Row],[01/01/2020]:[31/12/2020]],NO$3)</f>
        <v>0</v>
      </c>
    </row>
    <row r="195" spans="1:379" x14ac:dyDescent="0.25">
      <c r="A195" s="22" t="s">
        <v>475</v>
      </c>
      <c r="B195" s="15"/>
      <c r="C195" s="15"/>
      <c r="D195" s="15"/>
      <c r="E195" s="15" t="e">
        <f>VLOOKUP(Tableau1[[#This Row],[centre]],Feuil3!$A$2:$C$46,2,FALSE)</f>
        <v>#N/A</v>
      </c>
      <c r="F195" s="15" t="e">
        <f>VLOOKUP(Tableau1[[#This Row],[centre]],Feuil3!$A$2:$C$46,3,FALSE)</f>
        <v>#N/A</v>
      </c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  <c r="GE195" s="1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15"/>
      <c r="HA195" s="15"/>
      <c r="HB195" s="15"/>
      <c r="HC195" s="15"/>
      <c r="HD195" s="15"/>
      <c r="HE195" s="15"/>
      <c r="HF195" s="15"/>
      <c r="HG195" s="15"/>
      <c r="HH195" s="15"/>
      <c r="HI195" s="15"/>
      <c r="HJ195" s="15"/>
      <c r="HK195" s="15"/>
      <c r="HL195" s="15"/>
      <c r="HM195" s="15"/>
      <c r="HN195" s="15"/>
      <c r="HO195" s="15"/>
      <c r="HP195" s="15"/>
      <c r="HQ195" s="15"/>
      <c r="HR195" s="15"/>
      <c r="HS195" s="15"/>
      <c r="HT195" s="15"/>
      <c r="HU195" s="15"/>
      <c r="HV195" s="15"/>
      <c r="HW195" s="15"/>
      <c r="HX195" s="15"/>
      <c r="HY195" s="15"/>
      <c r="HZ195" s="15"/>
      <c r="IA195" s="15"/>
      <c r="IB195" s="15"/>
      <c r="IC195" s="15"/>
      <c r="ID195" s="15"/>
      <c r="IE195" s="15"/>
      <c r="IF195" s="15"/>
      <c r="IG195" s="15"/>
      <c r="IH195" s="15"/>
      <c r="II195" s="15"/>
      <c r="IJ195" s="15"/>
      <c r="IK195" s="15"/>
      <c r="IL195" s="15"/>
      <c r="IM195" s="15"/>
      <c r="IN195" s="15"/>
      <c r="IO195" s="15"/>
      <c r="IP195" s="15"/>
      <c r="IQ195" s="15"/>
      <c r="IR195" s="15"/>
      <c r="IS195" s="15"/>
      <c r="IT195" s="15"/>
      <c r="IU195" s="15"/>
      <c r="IV195" s="15"/>
      <c r="IW195" s="15"/>
      <c r="IX195" s="15"/>
      <c r="IY195" s="15"/>
      <c r="IZ195" s="15"/>
      <c r="JA195" s="15"/>
      <c r="JB195" s="15"/>
      <c r="JC195" s="15"/>
      <c r="JD195" s="15"/>
      <c r="JE195" s="15"/>
      <c r="JF195" s="15"/>
      <c r="JG195" s="15"/>
      <c r="JH195" s="15"/>
      <c r="JI195" s="15"/>
      <c r="JJ195" s="15"/>
      <c r="JK195" s="15"/>
      <c r="JL195" s="15"/>
      <c r="JM195" s="15"/>
      <c r="JN195" s="15"/>
      <c r="JO195" s="15"/>
      <c r="JP195" s="15"/>
      <c r="JQ195" s="15"/>
      <c r="JR195" s="15"/>
      <c r="JS195" s="15"/>
      <c r="JT195" s="15"/>
      <c r="JU195" s="15"/>
      <c r="JV195" s="15"/>
      <c r="JW195" s="15"/>
      <c r="JX195" s="15"/>
      <c r="JY195" s="15"/>
      <c r="JZ195" s="15"/>
      <c r="KA195" s="15"/>
      <c r="KB195" s="15"/>
      <c r="KC195" s="15"/>
      <c r="KD195" s="15"/>
      <c r="KE195" s="15"/>
      <c r="KF195" s="15"/>
      <c r="KG195" s="15"/>
      <c r="KH195" s="15"/>
      <c r="KI195" s="15"/>
      <c r="KJ195" s="15"/>
      <c r="KK195" s="15"/>
      <c r="KL195" s="15"/>
      <c r="KM195" s="15"/>
      <c r="KN195" s="15"/>
      <c r="KO195" s="15"/>
      <c r="KP195" s="15"/>
      <c r="KQ195" s="15"/>
      <c r="KR195" s="15"/>
      <c r="KS195" s="15"/>
      <c r="KT195" s="15"/>
      <c r="KU195" s="15"/>
      <c r="KV195" s="15"/>
      <c r="KW195" s="15"/>
      <c r="KX195" s="15"/>
      <c r="KY195" s="15"/>
      <c r="KZ195" s="15"/>
      <c r="LA195" s="15"/>
      <c r="LB195" s="15"/>
      <c r="LC195" s="15"/>
      <c r="LD195" s="15"/>
      <c r="LE195" s="15"/>
      <c r="LF195" s="15"/>
      <c r="LG195" s="15"/>
      <c r="LH195" s="15"/>
      <c r="LI195" s="15"/>
      <c r="LJ195" s="15"/>
      <c r="LK195" s="15"/>
      <c r="LL195" s="15"/>
      <c r="LM195" s="15"/>
      <c r="LN195" s="15"/>
      <c r="LO195" s="15"/>
      <c r="LP195" s="15"/>
      <c r="LQ195" s="15"/>
      <c r="LR195" s="15"/>
      <c r="LS195" s="15"/>
      <c r="LT195" s="15"/>
      <c r="LU195" s="15"/>
      <c r="LV195" s="15"/>
      <c r="LW195" s="15"/>
      <c r="LX195" s="15"/>
      <c r="LY195" s="15"/>
      <c r="LZ195" s="15"/>
      <c r="MA195" s="15"/>
      <c r="MB195" s="15"/>
      <c r="MC195" s="15"/>
      <c r="MD195" s="15"/>
      <c r="ME195" s="15"/>
      <c r="MF195" s="15"/>
      <c r="MG195" s="15"/>
      <c r="MH195" s="15"/>
      <c r="MI195" s="15"/>
      <c r="MJ195" s="15"/>
      <c r="MK195" s="15"/>
      <c r="ML195" s="15"/>
      <c r="MM195" s="15"/>
      <c r="MN195" s="15"/>
      <c r="MO195" s="15"/>
      <c r="MP195" s="15"/>
      <c r="MQ195" s="15"/>
      <c r="MR195" s="15"/>
      <c r="MS195" s="15"/>
      <c r="MT195" s="15"/>
      <c r="MU195" s="15"/>
      <c r="MV195" s="15"/>
      <c r="MW195" s="15"/>
      <c r="MX195" s="15"/>
      <c r="MY195" s="15"/>
      <c r="MZ195" s="15"/>
      <c r="NA195" s="15"/>
      <c r="NB195" s="15"/>
      <c r="NC195" s="15"/>
      <c r="ND195" s="15"/>
      <c r="NE195" s="15"/>
      <c r="NF195" s="15"/>
      <c r="NG195" s="15"/>
      <c r="NH195" s="15"/>
      <c r="NI195" s="15">
        <f>COUNTIF(Tableau1[[#This Row],[01/01/2020]:[31/12/2020]],NI$3)</f>
        <v>0</v>
      </c>
      <c r="NJ195" s="15">
        <f>COUNTIF(Tableau1[[#This Row],[01/01/2020]:[31/12/2020]],NJ$3)</f>
        <v>0</v>
      </c>
      <c r="NK195" s="15">
        <f>COUNTIF(Tableau1[[#This Row],[01/01/2020]:[31/12/2020]],NK$3)</f>
        <v>0</v>
      </c>
      <c r="NL195" s="15">
        <f>COUNTIF(Tableau1[[#This Row],[01/01/2020]:[31/12/2020]],NL$3)</f>
        <v>0</v>
      </c>
      <c r="NM195" s="15">
        <f>COUNTIF(Tableau1[[#This Row],[01/01/2020]:[31/12/2020]],NM$3)</f>
        <v>0</v>
      </c>
      <c r="NN195" s="15">
        <f>COUNTIF(Tableau1[[#This Row],[01/01/2020]:[31/12/2020]],NN$3)</f>
        <v>0</v>
      </c>
      <c r="NO195" s="23">
        <f>COUNTIF(Tableau1[[#This Row],[01/01/2020]:[31/12/2020]],NO$3)</f>
        <v>0</v>
      </c>
    </row>
    <row r="196" spans="1:379" x14ac:dyDescent="0.25">
      <c r="A196" s="22" t="s">
        <v>476</v>
      </c>
      <c r="B196" s="15"/>
      <c r="C196" s="15"/>
      <c r="D196" s="15"/>
      <c r="E196" s="15" t="e">
        <f>VLOOKUP(Tableau1[[#This Row],[centre]],Feuil3!$A$2:$C$46,2,FALSE)</f>
        <v>#N/A</v>
      </c>
      <c r="F196" s="15" t="e">
        <f>VLOOKUP(Tableau1[[#This Row],[centre]],Feuil3!$A$2:$C$46,3,FALSE)</f>
        <v>#N/A</v>
      </c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  <c r="GE196" s="1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15"/>
      <c r="HA196" s="15"/>
      <c r="HB196" s="15"/>
      <c r="HC196" s="15"/>
      <c r="HD196" s="15"/>
      <c r="HE196" s="15"/>
      <c r="HF196" s="15"/>
      <c r="HG196" s="15"/>
      <c r="HH196" s="15"/>
      <c r="HI196" s="15"/>
      <c r="HJ196" s="15"/>
      <c r="HK196" s="15"/>
      <c r="HL196" s="15"/>
      <c r="HM196" s="15"/>
      <c r="HN196" s="15"/>
      <c r="HO196" s="15"/>
      <c r="HP196" s="15"/>
      <c r="HQ196" s="15"/>
      <c r="HR196" s="15"/>
      <c r="HS196" s="15"/>
      <c r="HT196" s="15"/>
      <c r="HU196" s="15"/>
      <c r="HV196" s="15"/>
      <c r="HW196" s="15"/>
      <c r="HX196" s="15"/>
      <c r="HY196" s="15"/>
      <c r="HZ196" s="15"/>
      <c r="IA196" s="15"/>
      <c r="IB196" s="15"/>
      <c r="IC196" s="15"/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5"/>
      <c r="IO196" s="15"/>
      <c r="IP196" s="15"/>
      <c r="IQ196" s="15"/>
      <c r="IR196" s="15"/>
      <c r="IS196" s="15"/>
      <c r="IT196" s="15"/>
      <c r="IU196" s="15"/>
      <c r="IV196" s="15"/>
      <c r="IW196" s="15"/>
      <c r="IX196" s="15"/>
      <c r="IY196" s="15"/>
      <c r="IZ196" s="15"/>
      <c r="JA196" s="15"/>
      <c r="JB196" s="15"/>
      <c r="JC196" s="15"/>
      <c r="JD196" s="15"/>
      <c r="JE196" s="15"/>
      <c r="JF196" s="15"/>
      <c r="JG196" s="15"/>
      <c r="JH196" s="15"/>
      <c r="JI196" s="15"/>
      <c r="JJ196" s="15"/>
      <c r="JK196" s="15"/>
      <c r="JL196" s="15"/>
      <c r="JM196" s="15"/>
      <c r="JN196" s="15"/>
      <c r="JO196" s="15"/>
      <c r="JP196" s="15"/>
      <c r="JQ196" s="15"/>
      <c r="JR196" s="15"/>
      <c r="JS196" s="15"/>
      <c r="JT196" s="15"/>
      <c r="JU196" s="15"/>
      <c r="JV196" s="15"/>
      <c r="JW196" s="15"/>
      <c r="JX196" s="15"/>
      <c r="JY196" s="15"/>
      <c r="JZ196" s="15"/>
      <c r="KA196" s="15"/>
      <c r="KB196" s="15"/>
      <c r="KC196" s="15"/>
      <c r="KD196" s="15"/>
      <c r="KE196" s="15"/>
      <c r="KF196" s="15"/>
      <c r="KG196" s="15"/>
      <c r="KH196" s="15"/>
      <c r="KI196" s="15"/>
      <c r="KJ196" s="15"/>
      <c r="KK196" s="15"/>
      <c r="KL196" s="15"/>
      <c r="KM196" s="15"/>
      <c r="KN196" s="15"/>
      <c r="KO196" s="15"/>
      <c r="KP196" s="15"/>
      <c r="KQ196" s="15"/>
      <c r="KR196" s="15"/>
      <c r="KS196" s="15"/>
      <c r="KT196" s="15"/>
      <c r="KU196" s="15"/>
      <c r="KV196" s="15"/>
      <c r="KW196" s="15"/>
      <c r="KX196" s="15"/>
      <c r="KY196" s="15"/>
      <c r="KZ196" s="15"/>
      <c r="LA196" s="15"/>
      <c r="LB196" s="15"/>
      <c r="LC196" s="15"/>
      <c r="LD196" s="15"/>
      <c r="LE196" s="15"/>
      <c r="LF196" s="15"/>
      <c r="LG196" s="15"/>
      <c r="LH196" s="15"/>
      <c r="LI196" s="15"/>
      <c r="LJ196" s="15"/>
      <c r="LK196" s="15"/>
      <c r="LL196" s="15"/>
      <c r="LM196" s="15"/>
      <c r="LN196" s="15"/>
      <c r="LO196" s="15"/>
      <c r="LP196" s="15"/>
      <c r="LQ196" s="15"/>
      <c r="LR196" s="15"/>
      <c r="LS196" s="15"/>
      <c r="LT196" s="15"/>
      <c r="LU196" s="15"/>
      <c r="LV196" s="15"/>
      <c r="LW196" s="15"/>
      <c r="LX196" s="15"/>
      <c r="LY196" s="15"/>
      <c r="LZ196" s="15"/>
      <c r="MA196" s="15"/>
      <c r="MB196" s="15"/>
      <c r="MC196" s="15"/>
      <c r="MD196" s="15"/>
      <c r="ME196" s="15"/>
      <c r="MF196" s="15"/>
      <c r="MG196" s="15"/>
      <c r="MH196" s="15"/>
      <c r="MI196" s="15"/>
      <c r="MJ196" s="15"/>
      <c r="MK196" s="15"/>
      <c r="ML196" s="15"/>
      <c r="MM196" s="15"/>
      <c r="MN196" s="15"/>
      <c r="MO196" s="15"/>
      <c r="MP196" s="15"/>
      <c r="MQ196" s="15"/>
      <c r="MR196" s="15"/>
      <c r="MS196" s="15"/>
      <c r="MT196" s="15"/>
      <c r="MU196" s="15"/>
      <c r="MV196" s="15"/>
      <c r="MW196" s="15"/>
      <c r="MX196" s="15"/>
      <c r="MY196" s="15"/>
      <c r="MZ196" s="15"/>
      <c r="NA196" s="15"/>
      <c r="NB196" s="15"/>
      <c r="NC196" s="15"/>
      <c r="ND196" s="15"/>
      <c r="NE196" s="15"/>
      <c r="NF196" s="15"/>
      <c r="NG196" s="15"/>
      <c r="NH196" s="15"/>
      <c r="NI196" s="15">
        <f>COUNTIF(Tableau1[[#This Row],[01/01/2020]:[31/12/2020]],NI$3)</f>
        <v>0</v>
      </c>
      <c r="NJ196" s="15">
        <f>COUNTIF(Tableau1[[#This Row],[01/01/2020]:[31/12/2020]],NJ$3)</f>
        <v>0</v>
      </c>
      <c r="NK196" s="15">
        <f>COUNTIF(Tableau1[[#This Row],[01/01/2020]:[31/12/2020]],NK$3)</f>
        <v>0</v>
      </c>
      <c r="NL196" s="15">
        <f>COUNTIF(Tableau1[[#This Row],[01/01/2020]:[31/12/2020]],NL$3)</f>
        <v>0</v>
      </c>
      <c r="NM196" s="15">
        <f>COUNTIF(Tableau1[[#This Row],[01/01/2020]:[31/12/2020]],NM$3)</f>
        <v>0</v>
      </c>
      <c r="NN196" s="15">
        <f>COUNTIF(Tableau1[[#This Row],[01/01/2020]:[31/12/2020]],NN$3)</f>
        <v>0</v>
      </c>
      <c r="NO196" s="23">
        <f>COUNTIF(Tableau1[[#This Row],[01/01/2020]:[31/12/2020]],NO$3)</f>
        <v>0</v>
      </c>
    </row>
    <row r="197" spans="1:379" x14ac:dyDescent="0.25">
      <c r="A197" s="22" t="s">
        <v>473</v>
      </c>
      <c r="B197" s="15"/>
      <c r="C197" s="15"/>
      <c r="D197" s="15"/>
      <c r="E197" s="15" t="e">
        <f>VLOOKUP(Tableau1[[#This Row],[centre]],Feuil3!$A$2:$C$46,2,FALSE)</f>
        <v>#N/A</v>
      </c>
      <c r="F197" s="15" t="e">
        <f>VLOOKUP(Tableau1[[#This Row],[centre]],Feuil3!$A$2:$C$46,3,FALSE)</f>
        <v>#N/A</v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 t="s">
        <v>448</v>
      </c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  <c r="HI197" s="15"/>
      <c r="HJ197" s="15"/>
      <c r="HK197" s="15"/>
      <c r="HL197" s="15"/>
      <c r="HM197" s="15"/>
      <c r="HN197" s="15"/>
      <c r="HO197" s="15"/>
      <c r="HP197" s="15"/>
      <c r="HQ197" s="15"/>
      <c r="HR197" s="15"/>
      <c r="HS197" s="15"/>
      <c r="HT197" s="15"/>
      <c r="HU197" s="15"/>
      <c r="HV197" s="15"/>
      <c r="HW197" s="15"/>
      <c r="HX197" s="15"/>
      <c r="HY197" s="15"/>
      <c r="HZ197" s="15"/>
      <c r="IA197" s="15"/>
      <c r="IB197" s="15"/>
      <c r="IC197" s="15"/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5"/>
      <c r="IO197" s="15"/>
      <c r="IP197" s="15"/>
      <c r="IQ197" s="15"/>
      <c r="IR197" s="15"/>
      <c r="IS197" s="15"/>
      <c r="IT197" s="15"/>
      <c r="IU197" s="15"/>
      <c r="IV197" s="15"/>
      <c r="IW197" s="15"/>
      <c r="IX197" s="15"/>
      <c r="IY197" s="15"/>
      <c r="IZ197" s="15"/>
      <c r="JA197" s="15"/>
      <c r="JB197" s="15"/>
      <c r="JC197" s="15"/>
      <c r="JD197" s="15"/>
      <c r="JE197" s="15"/>
      <c r="JF197" s="15"/>
      <c r="JG197" s="15"/>
      <c r="JH197" s="15"/>
      <c r="JI197" s="15"/>
      <c r="JJ197" s="15"/>
      <c r="JK197" s="15"/>
      <c r="JL197" s="15"/>
      <c r="JM197" s="15"/>
      <c r="JN197" s="15"/>
      <c r="JO197" s="15"/>
      <c r="JP197" s="15"/>
      <c r="JQ197" s="15"/>
      <c r="JR197" s="15"/>
      <c r="JS197" s="15"/>
      <c r="JT197" s="15"/>
      <c r="JU197" s="15"/>
      <c r="JV197" s="15"/>
      <c r="JW197" s="15"/>
      <c r="JX197" s="15"/>
      <c r="JY197" s="15"/>
      <c r="JZ197" s="15"/>
      <c r="KA197" s="15"/>
      <c r="KB197" s="15"/>
      <c r="KC197" s="15"/>
      <c r="KD197" s="15"/>
      <c r="KE197" s="15"/>
      <c r="KF197" s="15"/>
      <c r="KG197" s="15"/>
      <c r="KH197" s="15"/>
      <c r="KI197" s="15"/>
      <c r="KJ197" s="15"/>
      <c r="KK197" s="15"/>
      <c r="KL197" s="15"/>
      <c r="KM197" s="15"/>
      <c r="KN197" s="15"/>
      <c r="KO197" s="15"/>
      <c r="KP197" s="15"/>
      <c r="KQ197" s="15"/>
      <c r="KR197" s="15"/>
      <c r="KS197" s="15"/>
      <c r="KT197" s="15"/>
      <c r="KU197" s="15"/>
      <c r="KV197" s="15"/>
      <c r="KW197" s="15"/>
      <c r="KX197" s="15"/>
      <c r="KY197" s="15"/>
      <c r="KZ197" s="15"/>
      <c r="LA197" s="15"/>
      <c r="LB197" s="15"/>
      <c r="LC197" s="15"/>
      <c r="LD197" s="15"/>
      <c r="LE197" s="15"/>
      <c r="LF197" s="15"/>
      <c r="LG197" s="15"/>
      <c r="LH197" s="15"/>
      <c r="LI197" s="15"/>
      <c r="LJ197" s="15"/>
      <c r="LK197" s="15"/>
      <c r="LL197" s="15"/>
      <c r="LM197" s="15"/>
      <c r="LN197" s="15"/>
      <c r="LO197" s="15"/>
      <c r="LP197" s="15"/>
      <c r="LQ197" s="15"/>
      <c r="LR197" s="15"/>
      <c r="LS197" s="15"/>
      <c r="LT197" s="15"/>
      <c r="LU197" s="15"/>
      <c r="LV197" s="15"/>
      <c r="LW197" s="15"/>
      <c r="LX197" s="15"/>
      <c r="LY197" s="15"/>
      <c r="LZ197" s="15"/>
      <c r="MA197" s="15"/>
      <c r="MB197" s="15"/>
      <c r="MC197" s="15"/>
      <c r="MD197" s="15"/>
      <c r="ME197" s="15"/>
      <c r="MF197" s="15"/>
      <c r="MG197" s="15"/>
      <c r="MH197" s="15"/>
      <c r="MI197" s="15"/>
      <c r="MJ197" s="15"/>
      <c r="MK197" s="15"/>
      <c r="ML197" s="15"/>
      <c r="MM197" s="15"/>
      <c r="MN197" s="15"/>
      <c r="MO197" s="15"/>
      <c r="MP197" s="15"/>
      <c r="MQ197" s="15"/>
      <c r="MR197" s="15"/>
      <c r="MS197" s="15"/>
      <c r="MT197" s="15"/>
      <c r="MU197" s="15"/>
      <c r="MV197" s="15"/>
      <c r="MW197" s="15"/>
      <c r="MX197" s="15"/>
      <c r="MY197" s="15"/>
      <c r="MZ197" s="15"/>
      <c r="NA197" s="15"/>
      <c r="NB197" s="15"/>
      <c r="NC197" s="15"/>
      <c r="ND197" s="15"/>
      <c r="NE197" s="15"/>
      <c r="NF197" s="15"/>
      <c r="NG197" s="15"/>
      <c r="NH197" s="15"/>
      <c r="NI197" s="15">
        <f>COUNTIF(Tableau1[[#This Row],[01/01/2020]:[31/12/2020]],NI$3)</f>
        <v>0</v>
      </c>
      <c r="NJ197" s="15">
        <f>COUNTIF(Tableau1[[#This Row],[01/01/2020]:[31/12/2020]],NJ$3)</f>
        <v>0</v>
      </c>
      <c r="NK197" s="15">
        <f>COUNTIF(Tableau1[[#This Row],[01/01/2020]:[31/12/2020]],NK$3)</f>
        <v>0</v>
      </c>
      <c r="NL197" s="15">
        <f>COUNTIF(Tableau1[[#This Row],[01/01/2020]:[31/12/2020]],NL$3)</f>
        <v>1</v>
      </c>
      <c r="NM197" s="15">
        <f>COUNTIF(Tableau1[[#This Row],[01/01/2020]:[31/12/2020]],NM$3)</f>
        <v>0</v>
      </c>
      <c r="NN197" s="15">
        <f>COUNTIF(Tableau1[[#This Row],[01/01/2020]:[31/12/2020]],NN$3)</f>
        <v>0</v>
      </c>
      <c r="NO197" s="23">
        <f>COUNTIF(Tableau1[[#This Row],[01/01/2020]:[31/12/2020]],NO$3)</f>
        <v>0</v>
      </c>
    </row>
    <row r="198" spans="1:379" x14ac:dyDescent="0.25">
      <c r="A198" s="22" t="s">
        <v>474</v>
      </c>
      <c r="B198" s="15"/>
      <c r="C198" s="15"/>
      <c r="D198" s="15"/>
      <c r="E198" s="15" t="e">
        <f>VLOOKUP(Tableau1[[#This Row],[centre]],Feuil3!$A$2:$C$46,2,FALSE)</f>
        <v>#N/A</v>
      </c>
      <c r="F198" s="15" t="e">
        <f>VLOOKUP(Tableau1[[#This Row],[centre]],Feuil3!$A$2:$C$46,3,FALSE)</f>
        <v>#N/A</v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 t="s">
        <v>448</v>
      </c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  <c r="HY198" s="15"/>
      <c r="HZ198" s="15"/>
      <c r="IA198" s="15"/>
      <c r="IB198" s="15"/>
      <c r="IC198" s="15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5"/>
      <c r="IY198" s="15"/>
      <c r="IZ198" s="15"/>
      <c r="JA198" s="15"/>
      <c r="JB198" s="15"/>
      <c r="JC198" s="15"/>
      <c r="JD198" s="15"/>
      <c r="JE198" s="15"/>
      <c r="JF198" s="15"/>
      <c r="JG198" s="15"/>
      <c r="JH198" s="15"/>
      <c r="JI198" s="15"/>
      <c r="JJ198" s="15"/>
      <c r="JK198" s="15"/>
      <c r="JL198" s="15"/>
      <c r="JM198" s="15"/>
      <c r="JN198" s="15"/>
      <c r="JO198" s="15"/>
      <c r="JP198" s="15"/>
      <c r="JQ198" s="15"/>
      <c r="JR198" s="15"/>
      <c r="JS198" s="15"/>
      <c r="JT198" s="15"/>
      <c r="JU198" s="15"/>
      <c r="JV198" s="15"/>
      <c r="JW198" s="15"/>
      <c r="JX198" s="15"/>
      <c r="JY198" s="15"/>
      <c r="JZ198" s="15"/>
      <c r="KA198" s="15"/>
      <c r="KB198" s="15"/>
      <c r="KC198" s="15"/>
      <c r="KD198" s="15"/>
      <c r="KE198" s="15"/>
      <c r="KF198" s="15"/>
      <c r="KG198" s="15"/>
      <c r="KH198" s="15"/>
      <c r="KI198" s="15"/>
      <c r="KJ198" s="15"/>
      <c r="KK198" s="15"/>
      <c r="KL198" s="15"/>
      <c r="KM198" s="15"/>
      <c r="KN198" s="15"/>
      <c r="KO198" s="15"/>
      <c r="KP198" s="15"/>
      <c r="KQ198" s="15"/>
      <c r="KR198" s="15"/>
      <c r="KS198" s="15"/>
      <c r="KT198" s="15"/>
      <c r="KU198" s="15"/>
      <c r="KV198" s="15"/>
      <c r="KW198" s="15"/>
      <c r="KX198" s="15"/>
      <c r="KY198" s="15"/>
      <c r="KZ198" s="15"/>
      <c r="LA198" s="15"/>
      <c r="LB198" s="15"/>
      <c r="LC198" s="15"/>
      <c r="LD198" s="15"/>
      <c r="LE198" s="15"/>
      <c r="LF198" s="15"/>
      <c r="LG198" s="15"/>
      <c r="LH198" s="15"/>
      <c r="LI198" s="15"/>
      <c r="LJ198" s="15"/>
      <c r="LK198" s="15"/>
      <c r="LL198" s="15"/>
      <c r="LM198" s="15"/>
      <c r="LN198" s="15"/>
      <c r="LO198" s="15"/>
      <c r="LP198" s="15"/>
      <c r="LQ198" s="15"/>
      <c r="LR198" s="15"/>
      <c r="LS198" s="15"/>
      <c r="LT198" s="15"/>
      <c r="LU198" s="15"/>
      <c r="LV198" s="15"/>
      <c r="LW198" s="15"/>
      <c r="LX198" s="15"/>
      <c r="LY198" s="15"/>
      <c r="LZ198" s="15"/>
      <c r="MA198" s="15"/>
      <c r="MB198" s="15"/>
      <c r="MC198" s="15"/>
      <c r="MD198" s="15"/>
      <c r="ME198" s="15"/>
      <c r="MF198" s="15"/>
      <c r="MG198" s="15"/>
      <c r="MH198" s="15"/>
      <c r="MI198" s="15"/>
      <c r="MJ198" s="15"/>
      <c r="MK198" s="15"/>
      <c r="ML198" s="15"/>
      <c r="MM198" s="15"/>
      <c r="MN198" s="15"/>
      <c r="MO198" s="15"/>
      <c r="MP198" s="15"/>
      <c r="MQ198" s="15"/>
      <c r="MR198" s="15"/>
      <c r="MS198" s="15"/>
      <c r="MT198" s="15"/>
      <c r="MU198" s="15"/>
      <c r="MV198" s="15"/>
      <c r="MW198" s="15"/>
      <c r="MX198" s="15"/>
      <c r="MY198" s="15"/>
      <c r="MZ198" s="15"/>
      <c r="NA198" s="15"/>
      <c r="NB198" s="15"/>
      <c r="NC198" s="15"/>
      <c r="ND198" s="15"/>
      <c r="NE198" s="15"/>
      <c r="NF198" s="15"/>
      <c r="NG198" s="15"/>
      <c r="NH198" s="15"/>
      <c r="NI198" s="15">
        <f>COUNTIF(Tableau1[[#This Row],[01/01/2020]:[31/12/2020]],NI$3)</f>
        <v>0</v>
      </c>
      <c r="NJ198" s="15">
        <f>COUNTIF(Tableau1[[#This Row],[01/01/2020]:[31/12/2020]],NJ$3)</f>
        <v>0</v>
      </c>
      <c r="NK198" s="15">
        <f>COUNTIF(Tableau1[[#This Row],[01/01/2020]:[31/12/2020]],NK$3)</f>
        <v>0</v>
      </c>
      <c r="NL198" s="15">
        <f>COUNTIF(Tableau1[[#This Row],[01/01/2020]:[31/12/2020]],NL$3)</f>
        <v>1</v>
      </c>
      <c r="NM198" s="15">
        <f>COUNTIF(Tableau1[[#This Row],[01/01/2020]:[31/12/2020]],NM$3)</f>
        <v>0</v>
      </c>
      <c r="NN198" s="15">
        <f>COUNTIF(Tableau1[[#This Row],[01/01/2020]:[31/12/2020]],NN$3)</f>
        <v>0</v>
      </c>
      <c r="NO198" s="23">
        <f>COUNTIF(Tableau1[[#This Row],[01/01/2020]:[31/12/2020]],NO$3)</f>
        <v>0</v>
      </c>
    </row>
    <row r="199" spans="1:379" x14ac:dyDescent="0.25">
      <c r="A199" s="22" t="s">
        <v>475</v>
      </c>
      <c r="B199" s="15"/>
      <c r="C199" s="15"/>
      <c r="D199" s="15"/>
      <c r="E199" s="15" t="e">
        <f>VLOOKUP(Tableau1[[#This Row],[centre]],Feuil3!$A$2:$C$46,2,FALSE)</f>
        <v>#N/A</v>
      </c>
      <c r="F199" s="15" t="e">
        <f>VLOOKUP(Tableau1[[#This Row],[centre]],Feuil3!$A$2:$C$46,3,FALSE)</f>
        <v>#N/A</v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  <c r="HY199" s="15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5"/>
      <c r="IY199" s="15"/>
      <c r="IZ199" s="15"/>
      <c r="JA199" s="15"/>
      <c r="JB199" s="15"/>
      <c r="JC199" s="15"/>
      <c r="JD199" s="15"/>
      <c r="JE199" s="15"/>
      <c r="JF199" s="15"/>
      <c r="JG199" s="15"/>
      <c r="JH199" s="15"/>
      <c r="JI199" s="15"/>
      <c r="JJ199" s="15"/>
      <c r="JK199" s="15"/>
      <c r="JL199" s="15"/>
      <c r="JM199" s="15"/>
      <c r="JN199" s="15"/>
      <c r="JO199" s="15"/>
      <c r="JP199" s="15"/>
      <c r="JQ199" s="15"/>
      <c r="JR199" s="15"/>
      <c r="JS199" s="15"/>
      <c r="JT199" s="15"/>
      <c r="JU199" s="15"/>
      <c r="JV199" s="15"/>
      <c r="JW199" s="15"/>
      <c r="JX199" s="15"/>
      <c r="JY199" s="15"/>
      <c r="JZ199" s="15"/>
      <c r="KA199" s="15"/>
      <c r="KB199" s="15"/>
      <c r="KC199" s="15"/>
      <c r="KD199" s="15"/>
      <c r="KE199" s="15"/>
      <c r="KF199" s="15"/>
      <c r="KG199" s="15"/>
      <c r="KH199" s="15"/>
      <c r="KI199" s="15"/>
      <c r="KJ199" s="15"/>
      <c r="KK199" s="15"/>
      <c r="KL199" s="15"/>
      <c r="KM199" s="15"/>
      <c r="KN199" s="15"/>
      <c r="KO199" s="15"/>
      <c r="KP199" s="15"/>
      <c r="KQ199" s="15"/>
      <c r="KR199" s="15"/>
      <c r="KS199" s="15"/>
      <c r="KT199" s="15"/>
      <c r="KU199" s="15"/>
      <c r="KV199" s="15"/>
      <c r="KW199" s="15"/>
      <c r="KX199" s="15"/>
      <c r="KY199" s="15"/>
      <c r="KZ199" s="15"/>
      <c r="LA199" s="15"/>
      <c r="LB199" s="15"/>
      <c r="LC199" s="15"/>
      <c r="LD199" s="15"/>
      <c r="LE199" s="15"/>
      <c r="LF199" s="15"/>
      <c r="LG199" s="15"/>
      <c r="LH199" s="15"/>
      <c r="LI199" s="15"/>
      <c r="LJ199" s="15"/>
      <c r="LK199" s="15"/>
      <c r="LL199" s="15"/>
      <c r="LM199" s="15"/>
      <c r="LN199" s="15"/>
      <c r="LO199" s="15"/>
      <c r="LP199" s="15"/>
      <c r="LQ199" s="15"/>
      <c r="LR199" s="15"/>
      <c r="LS199" s="15"/>
      <c r="LT199" s="15"/>
      <c r="LU199" s="15"/>
      <c r="LV199" s="15"/>
      <c r="LW199" s="15"/>
      <c r="LX199" s="15"/>
      <c r="LY199" s="15"/>
      <c r="LZ199" s="15"/>
      <c r="MA199" s="15"/>
      <c r="MB199" s="15"/>
      <c r="MC199" s="15"/>
      <c r="MD199" s="15"/>
      <c r="ME199" s="15"/>
      <c r="MF199" s="15"/>
      <c r="MG199" s="15"/>
      <c r="MH199" s="15"/>
      <c r="MI199" s="15"/>
      <c r="MJ199" s="15"/>
      <c r="MK199" s="15"/>
      <c r="ML199" s="15"/>
      <c r="MM199" s="15"/>
      <c r="MN199" s="15"/>
      <c r="MO199" s="15"/>
      <c r="MP199" s="15"/>
      <c r="MQ199" s="15"/>
      <c r="MR199" s="15"/>
      <c r="MS199" s="15"/>
      <c r="MT199" s="15"/>
      <c r="MU199" s="15"/>
      <c r="MV199" s="15"/>
      <c r="MW199" s="15"/>
      <c r="MX199" s="15"/>
      <c r="MY199" s="15"/>
      <c r="MZ199" s="15"/>
      <c r="NA199" s="15"/>
      <c r="NB199" s="15"/>
      <c r="NC199" s="15"/>
      <c r="ND199" s="15"/>
      <c r="NE199" s="15"/>
      <c r="NF199" s="15"/>
      <c r="NG199" s="15"/>
      <c r="NH199" s="15"/>
      <c r="NI199" s="15">
        <f>COUNTIF(Tableau1[[#This Row],[01/01/2020]:[31/12/2020]],NI$3)</f>
        <v>0</v>
      </c>
      <c r="NJ199" s="15">
        <f>COUNTIF(Tableau1[[#This Row],[01/01/2020]:[31/12/2020]],NJ$3)</f>
        <v>0</v>
      </c>
      <c r="NK199" s="15">
        <f>COUNTIF(Tableau1[[#This Row],[01/01/2020]:[31/12/2020]],NK$3)</f>
        <v>0</v>
      </c>
      <c r="NL199" s="15">
        <f>COUNTIF(Tableau1[[#This Row],[01/01/2020]:[31/12/2020]],NL$3)</f>
        <v>0</v>
      </c>
      <c r="NM199" s="15">
        <f>COUNTIF(Tableau1[[#This Row],[01/01/2020]:[31/12/2020]],NM$3)</f>
        <v>0</v>
      </c>
      <c r="NN199" s="15">
        <f>COUNTIF(Tableau1[[#This Row],[01/01/2020]:[31/12/2020]],NN$3)</f>
        <v>0</v>
      </c>
      <c r="NO199" s="23">
        <f>COUNTIF(Tableau1[[#This Row],[01/01/2020]:[31/12/2020]],NO$3)</f>
        <v>0</v>
      </c>
    </row>
    <row r="200" spans="1:379" x14ac:dyDescent="0.25">
      <c r="A200" s="22" t="s">
        <v>476</v>
      </c>
      <c r="B200" s="15"/>
      <c r="C200" s="15"/>
      <c r="D200" s="15"/>
      <c r="E200" s="15" t="e">
        <f>VLOOKUP(Tableau1[[#This Row],[centre]],Feuil3!$A$2:$C$46,2,FALSE)</f>
        <v>#N/A</v>
      </c>
      <c r="F200" s="15" t="e">
        <f>VLOOKUP(Tableau1[[#This Row],[centre]],Feuil3!$A$2:$C$46,3,FALSE)</f>
        <v>#N/A</v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  <c r="HY200" s="15"/>
      <c r="HZ200" s="15"/>
      <c r="IA200" s="15"/>
      <c r="IB200" s="15"/>
      <c r="IC200" s="15"/>
      <c r="ID200" s="15"/>
      <c r="IE200" s="15"/>
      <c r="IF200" s="15"/>
      <c r="IG200" s="15"/>
      <c r="IH200" s="15"/>
      <c r="II200" s="15"/>
      <c r="IJ200" s="15"/>
      <c r="IK200" s="15"/>
      <c r="IL200" s="15"/>
      <c r="IM200" s="15"/>
      <c r="IN200" s="15"/>
      <c r="IO200" s="15"/>
      <c r="IP200" s="15"/>
      <c r="IQ200" s="15"/>
      <c r="IR200" s="15"/>
      <c r="IS200" s="15"/>
      <c r="IT200" s="15"/>
      <c r="IU200" s="15"/>
      <c r="IV200" s="15"/>
      <c r="IW200" s="15"/>
      <c r="IX200" s="15"/>
      <c r="IY200" s="15"/>
      <c r="IZ200" s="15"/>
      <c r="JA200" s="15"/>
      <c r="JB200" s="15"/>
      <c r="JC200" s="15"/>
      <c r="JD200" s="15"/>
      <c r="JE200" s="15"/>
      <c r="JF200" s="15"/>
      <c r="JG200" s="15"/>
      <c r="JH200" s="15"/>
      <c r="JI200" s="15"/>
      <c r="JJ200" s="15"/>
      <c r="JK200" s="15"/>
      <c r="JL200" s="15"/>
      <c r="JM200" s="15"/>
      <c r="JN200" s="15"/>
      <c r="JO200" s="15"/>
      <c r="JP200" s="15"/>
      <c r="JQ200" s="15"/>
      <c r="JR200" s="15"/>
      <c r="JS200" s="15"/>
      <c r="JT200" s="15"/>
      <c r="JU200" s="15"/>
      <c r="JV200" s="15"/>
      <c r="JW200" s="15"/>
      <c r="JX200" s="15"/>
      <c r="JY200" s="15"/>
      <c r="JZ200" s="15"/>
      <c r="KA200" s="15"/>
      <c r="KB200" s="15"/>
      <c r="KC200" s="15"/>
      <c r="KD200" s="15"/>
      <c r="KE200" s="15"/>
      <c r="KF200" s="15"/>
      <c r="KG200" s="15"/>
      <c r="KH200" s="15"/>
      <c r="KI200" s="15"/>
      <c r="KJ200" s="15"/>
      <c r="KK200" s="15"/>
      <c r="KL200" s="15"/>
      <c r="KM200" s="15"/>
      <c r="KN200" s="15"/>
      <c r="KO200" s="15"/>
      <c r="KP200" s="15"/>
      <c r="KQ200" s="15"/>
      <c r="KR200" s="15"/>
      <c r="KS200" s="15"/>
      <c r="KT200" s="15"/>
      <c r="KU200" s="15"/>
      <c r="KV200" s="15"/>
      <c r="KW200" s="15"/>
      <c r="KX200" s="15"/>
      <c r="KY200" s="15"/>
      <c r="KZ200" s="15"/>
      <c r="LA200" s="15"/>
      <c r="LB200" s="15"/>
      <c r="LC200" s="15"/>
      <c r="LD200" s="15"/>
      <c r="LE200" s="15"/>
      <c r="LF200" s="15"/>
      <c r="LG200" s="15"/>
      <c r="LH200" s="15"/>
      <c r="LI200" s="15"/>
      <c r="LJ200" s="15"/>
      <c r="LK200" s="15"/>
      <c r="LL200" s="15"/>
      <c r="LM200" s="15"/>
      <c r="LN200" s="15"/>
      <c r="LO200" s="15"/>
      <c r="LP200" s="15"/>
      <c r="LQ200" s="15"/>
      <c r="LR200" s="15"/>
      <c r="LS200" s="15"/>
      <c r="LT200" s="15"/>
      <c r="LU200" s="15"/>
      <c r="LV200" s="15"/>
      <c r="LW200" s="15"/>
      <c r="LX200" s="15"/>
      <c r="LY200" s="15"/>
      <c r="LZ200" s="15"/>
      <c r="MA200" s="15"/>
      <c r="MB200" s="15"/>
      <c r="MC200" s="15"/>
      <c r="MD200" s="15"/>
      <c r="ME200" s="15"/>
      <c r="MF200" s="15"/>
      <c r="MG200" s="15"/>
      <c r="MH200" s="15"/>
      <c r="MI200" s="15"/>
      <c r="MJ200" s="15"/>
      <c r="MK200" s="15"/>
      <c r="ML200" s="15"/>
      <c r="MM200" s="15"/>
      <c r="MN200" s="15"/>
      <c r="MO200" s="15"/>
      <c r="MP200" s="15"/>
      <c r="MQ200" s="15"/>
      <c r="MR200" s="15"/>
      <c r="MS200" s="15"/>
      <c r="MT200" s="15"/>
      <c r="MU200" s="15"/>
      <c r="MV200" s="15"/>
      <c r="MW200" s="15"/>
      <c r="MX200" s="15"/>
      <c r="MY200" s="15"/>
      <c r="MZ200" s="15"/>
      <c r="NA200" s="15"/>
      <c r="NB200" s="15"/>
      <c r="NC200" s="15"/>
      <c r="ND200" s="15"/>
      <c r="NE200" s="15"/>
      <c r="NF200" s="15"/>
      <c r="NG200" s="15"/>
      <c r="NH200" s="15"/>
      <c r="NI200" s="15">
        <f>COUNTIF(Tableau1[[#This Row],[01/01/2020]:[31/12/2020]],NI$3)</f>
        <v>0</v>
      </c>
      <c r="NJ200" s="15">
        <f>COUNTIF(Tableau1[[#This Row],[01/01/2020]:[31/12/2020]],NJ$3)</f>
        <v>0</v>
      </c>
      <c r="NK200" s="15">
        <f>COUNTIF(Tableau1[[#This Row],[01/01/2020]:[31/12/2020]],NK$3)</f>
        <v>0</v>
      </c>
      <c r="NL200" s="15">
        <f>COUNTIF(Tableau1[[#This Row],[01/01/2020]:[31/12/2020]],NL$3)</f>
        <v>0</v>
      </c>
      <c r="NM200" s="15">
        <f>COUNTIF(Tableau1[[#This Row],[01/01/2020]:[31/12/2020]],NM$3)</f>
        <v>0</v>
      </c>
      <c r="NN200" s="15">
        <f>COUNTIF(Tableau1[[#This Row],[01/01/2020]:[31/12/2020]],NN$3)</f>
        <v>0</v>
      </c>
      <c r="NO200" s="23">
        <f>COUNTIF(Tableau1[[#This Row],[01/01/2020]:[31/12/2020]],NO$3)</f>
        <v>0</v>
      </c>
    </row>
    <row r="201" spans="1:379" x14ac:dyDescent="0.25">
      <c r="A201" s="22" t="s">
        <v>473</v>
      </c>
      <c r="B201" s="15"/>
      <c r="C201" s="15"/>
      <c r="D201" s="15"/>
      <c r="E201" s="15" t="e">
        <f>VLOOKUP(Tableau1[[#This Row],[centre]],Feuil3!$A$2:$C$46,2,FALSE)</f>
        <v>#N/A</v>
      </c>
      <c r="F201" s="15" t="e">
        <f>VLOOKUP(Tableau1[[#This Row],[centre]],Feuil3!$A$2:$C$46,3,FALSE)</f>
        <v>#N/A</v>
      </c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  <c r="HY201" s="15"/>
      <c r="HZ201" s="15"/>
      <c r="IA201" s="15"/>
      <c r="IB201" s="15"/>
      <c r="IC201" s="15"/>
      <c r="ID201" s="15"/>
      <c r="IE201" s="15"/>
      <c r="IF201" s="15"/>
      <c r="IG201" s="15"/>
      <c r="IH201" s="15"/>
      <c r="II201" s="15"/>
      <c r="IJ201" s="15"/>
      <c r="IK201" s="15"/>
      <c r="IL201" s="15"/>
      <c r="IM201" s="15"/>
      <c r="IN201" s="15"/>
      <c r="IO201" s="15"/>
      <c r="IP201" s="15"/>
      <c r="IQ201" s="15"/>
      <c r="IR201" s="15"/>
      <c r="IS201" s="15"/>
      <c r="IT201" s="15"/>
      <c r="IU201" s="15"/>
      <c r="IV201" s="15"/>
      <c r="IW201" s="15"/>
      <c r="IX201" s="15"/>
      <c r="IY201" s="15"/>
      <c r="IZ201" s="15"/>
      <c r="JA201" s="15"/>
      <c r="JB201" s="15"/>
      <c r="JC201" s="15"/>
      <c r="JD201" s="15"/>
      <c r="JE201" s="15"/>
      <c r="JF201" s="15"/>
      <c r="JG201" s="15"/>
      <c r="JH201" s="15"/>
      <c r="JI201" s="15"/>
      <c r="JJ201" s="15"/>
      <c r="JK201" s="15"/>
      <c r="JL201" s="15"/>
      <c r="JM201" s="15"/>
      <c r="JN201" s="15"/>
      <c r="JO201" s="15"/>
      <c r="JP201" s="15"/>
      <c r="JQ201" s="15"/>
      <c r="JR201" s="15"/>
      <c r="JS201" s="15"/>
      <c r="JT201" s="15"/>
      <c r="JU201" s="15"/>
      <c r="JV201" s="15"/>
      <c r="JW201" s="15"/>
      <c r="JX201" s="15"/>
      <c r="JY201" s="15"/>
      <c r="JZ201" s="15"/>
      <c r="KA201" s="15"/>
      <c r="KB201" s="15"/>
      <c r="KC201" s="15"/>
      <c r="KD201" s="15"/>
      <c r="KE201" s="15"/>
      <c r="KF201" s="15"/>
      <c r="KG201" s="15"/>
      <c r="KH201" s="15"/>
      <c r="KI201" s="15"/>
      <c r="KJ201" s="15"/>
      <c r="KK201" s="15"/>
      <c r="KL201" s="15"/>
      <c r="KM201" s="15"/>
      <c r="KN201" s="15"/>
      <c r="KO201" s="15"/>
      <c r="KP201" s="15"/>
      <c r="KQ201" s="15"/>
      <c r="KR201" s="15"/>
      <c r="KS201" s="15"/>
      <c r="KT201" s="15"/>
      <c r="KU201" s="15"/>
      <c r="KV201" s="15"/>
      <c r="KW201" s="15"/>
      <c r="KX201" s="15"/>
      <c r="KY201" s="15"/>
      <c r="KZ201" s="15"/>
      <c r="LA201" s="15"/>
      <c r="LB201" s="15"/>
      <c r="LC201" s="15"/>
      <c r="LD201" s="15"/>
      <c r="LE201" s="15"/>
      <c r="LF201" s="15"/>
      <c r="LG201" s="15"/>
      <c r="LH201" s="15"/>
      <c r="LI201" s="15"/>
      <c r="LJ201" s="15"/>
      <c r="LK201" s="15"/>
      <c r="LL201" s="15"/>
      <c r="LM201" s="15"/>
      <c r="LN201" s="15"/>
      <c r="LO201" s="15"/>
      <c r="LP201" s="15"/>
      <c r="LQ201" s="15"/>
      <c r="LR201" s="15"/>
      <c r="LS201" s="15"/>
      <c r="LT201" s="15"/>
      <c r="LU201" s="15"/>
      <c r="LV201" s="15"/>
      <c r="LW201" s="15"/>
      <c r="LX201" s="15"/>
      <c r="LY201" s="15"/>
      <c r="LZ201" s="15"/>
      <c r="MA201" s="15"/>
      <c r="MB201" s="15"/>
      <c r="MC201" s="15"/>
      <c r="MD201" s="15"/>
      <c r="ME201" s="15"/>
      <c r="MF201" s="15"/>
      <c r="MG201" s="15"/>
      <c r="MH201" s="15"/>
      <c r="MI201" s="15"/>
      <c r="MJ201" s="15"/>
      <c r="MK201" s="15"/>
      <c r="ML201" s="15"/>
      <c r="MM201" s="15"/>
      <c r="MN201" s="15"/>
      <c r="MO201" s="15"/>
      <c r="MP201" s="15"/>
      <c r="MQ201" s="15"/>
      <c r="MR201" s="15"/>
      <c r="MS201" s="15"/>
      <c r="MT201" s="15"/>
      <c r="MU201" s="15"/>
      <c r="MV201" s="15"/>
      <c r="MW201" s="15"/>
      <c r="MX201" s="15"/>
      <c r="MY201" s="15"/>
      <c r="MZ201" s="15"/>
      <c r="NA201" s="15"/>
      <c r="NB201" s="15"/>
      <c r="NC201" s="15"/>
      <c r="ND201" s="15"/>
      <c r="NE201" s="15"/>
      <c r="NF201" s="15"/>
      <c r="NG201" s="15"/>
      <c r="NH201" s="15"/>
      <c r="NI201" s="15">
        <f>COUNTIF(Tableau1[[#This Row],[01/01/2020]:[31/12/2020]],NI$3)</f>
        <v>0</v>
      </c>
      <c r="NJ201" s="15">
        <f>COUNTIF(Tableau1[[#This Row],[01/01/2020]:[31/12/2020]],NJ$3)</f>
        <v>0</v>
      </c>
      <c r="NK201" s="15">
        <f>COUNTIF(Tableau1[[#This Row],[01/01/2020]:[31/12/2020]],NK$3)</f>
        <v>0</v>
      </c>
      <c r="NL201" s="15">
        <f>COUNTIF(Tableau1[[#This Row],[01/01/2020]:[31/12/2020]],NL$3)</f>
        <v>0</v>
      </c>
      <c r="NM201" s="15">
        <f>COUNTIF(Tableau1[[#This Row],[01/01/2020]:[31/12/2020]],NM$3)</f>
        <v>0</v>
      </c>
      <c r="NN201" s="15">
        <f>COUNTIF(Tableau1[[#This Row],[01/01/2020]:[31/12/2020]],NN$3)</f>
        <v>0</v>
      </c>
      <c r="NO201" s="23">
        <f>COUNTIF(Tableau1[[#This Row],[01/01/2020]:[31/12/2020]],NO$3)</f>
        <v>0</v>
      </c>
    </row>
    <row r="202" spans="1:379" x14ac:dyDescent="0.25">
      <c r="A202" s="22" t="s">
        <v>474</v>
      </c>
      <c r="B202" s="15"/>
      <c r="C202" s="15"/>
      <c r="D202" s="15"/>
      <c r="E202" s="15" t="e">
        <f>VLOOKUP(Tableau1[[#This Row],[centre]],Feuil3!$A$2:$C$46,2,FALSE)</f>
        <v>#N/A</v>
      </c>
      <c r="F202" s="15" t="e">
        <f>VLOOKUP(Tableau1[[#This Row],[centre]],Feuil3!$A$2:$C$46,3,FALSE)</f>
        <v>#N/A</v>
      </c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  <c r="HY202" s="15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  <c r="IP202" s="15"/>
      <c r="IQ202" s="15"/>
      <c r="IR202" s="15"/>
      <c r="IS202" s="15"/>
      <c r="IT202" s="15"/>
      <c r="IU202" s="15"/>
      <c r="IV202" s="15"/>
      <c r="IW202" s="15"/>
      <c r="IX202" s="15"/>
      <c r="IY202" s="15"/>
      <c r="IZ202" s="15"/>
      <c r="JA202" s="15"/>
      <c r="JB202" s="15"/>
      <c r="JC202" s="15"/>
      <c r="JD202" s="15"/>
      <c r="JE202" s="15"/>
      <c r="JF202" s="15"/>
      <c r="JG202" s="15"/>
      <c r="JH202" s="15"/>
      <c r="JI202" s="15"/>
      <c r="JJ202" s="15"/>
      <c r="JK202" s="15"/>
      <c r="JL202" s="15"/>
      <c r="JM202" s="15"/>
      <c r="JN202" s="15"/>
      <c r="JO202" s="15"/>
      <c r="JP202" s="15"/>
      <c r="JQ202" s="15"/>
      <c r="JR202" s="15"/>
      <c r="JS202" s="15"/>
      <c r="JT202" s="15"/>
      <c r="JU202" s="15"/>
      <c r="JV202" s="15"/>
      <c r="JW202" s="15"/>
      <c r="JX202" s="15"/>
      <c r="JY202" s="15"/>
      <c r="JZ202" s="15"/>
      <c r="KA202" s="15"/>
      <c r="KB202" s="15"/>
      <c r="KC202" s="15"/>
      <c r="KD202" s="15"/>
      <c r="KE202" s="15"/>
      <c r="KF202" s="15"/>
      <c r="KG202" s="15"/>
      <c r="KH202" s="15"/>
      <c r="KI202" s="15"/>
      <c r="KJ202" s="15"/>
      <c r="KK202" s="15"/>
      <c r="KL202" s="15"/>
      <c r="KM202" s="15"/>
      <c r="KN202" s="15"/>
      <c r="KO202" s="15"/>
      <c r="KP202" s="15"/>
      <c r="KQ202" s="15"/>
      <c r="KR202" s="15"/>
      <c r="KS202" s="15"/>
      <c r="KT202" s="15"/>
      <c r="KU202" s="15"/>
      <c r="KV202" s="15"/>
      <c r="KW202" s="15"/>
      <c r="KX202" s="15"/>
      <c r="KY202" s="15"/>
      <c r="KZ202" s="15"/>
      <c r="LA202" s="15"/>
      <c r="LB202" s="15"/>
      <c r="LC202" s="15"/>
      <c r="LD202" s="15"/>
      <c r="LE202" s="15"/>
      <c r="LF202" s="15"/>
      <c r="LG202" s="15"/>
      <c r="LH202" s="15"/>
      <c r="LI202" s="15"/>
      <c r="LJ202" s="15"/>
      <c r="LK202" s="15"/>
      <c r="LL202" s="15"/>
      <c r="LM202" s="15"/>
      <c r="LN202" s="15"/>
      <c r="LO202" s="15"/>
      <c r="LP202" s="15"/>
      <c r="LQ202" s="15"/>
      <c r="LR202" s="15"/>
      <c r="LS202" s="15"/>
      <c r="LT202" s="15"/>
      <c r="LU202" s="15"/>
      <c r="LV202" s="15"/>
      <c r="LW202" s="15"/>
      <c r="LX202" s="15"/>
      <c r="LY202" s="15"/>
      <c r="LZ202" s="15"/>
      <c r="MA202" s="15"/>
      <c r="MB202" s="15"/>
      <c r="MC202" s="15"/>
      <c r="MD202" s="15"/>
      <c r="ME202" s="15"/>
      <c r="MF202" s="15"/>
      <c r="MG202" s="15"/>
      <c r="MH202" s="15"/>
      <c r="MI202" s="15"/>
      <c r="MJ202" s="15"/>
      <c r="MK202" s="15"/>
      <c r="ML202" s="15"/>
      <c r="MM202" s="15"/>
      <c r="MN202" s="15"/>
      <c r="MO202" s="15"/>
      <c r="MP202" s="15"/>
      <c r="MQ202" s="15"/>
      <c r="MR202" s="15"/>
      <c r="MS202" s="15"/>
      <c r="MT202" s="15"/>
      <c r="MU202" s="15"/>
      <c r="MV202" s="15"/>
      <c r="MW202" s="15"/>
      <c r="MX202" s="15"/>
      <c r="MY202" s="15"/>
      <c r="MZ202" s="15"/>
      <c r="NA202" s="15"/>
      <c r="NB202" s="15"/>
      <c r="NC202" s="15"/>
      <c r="ND202" s="15"/>
      <c r="NE202" s="15"/>
      <c r="NF202" s="15"/>
      <c r="NG202" s="15"/>
      <c r="NH202" s="15"/>
      <c r="NI202" s="15">
        <f>COUNTIF(Tableau1[[#This Row],[01/01/2020]:[31/12/2020]],NI$3)</f>
        <v>0</v>
      </c>
      <c r="NJ202" s="15">
        <f>COUNTIF(Tableau1[[#This Row],[01/01/2020]:[31/12/2020]],NJ$3)</f>
        <v>0</v>
      </c>
      <c r="NK202" s="15">
        <f>COUNTIF(Tableau1[[#This Row],[01/01/2020]:[31/12/2020]],NK$3)</f>
        <v>0</v>
      </c>
      <c r="NL202" s="15">
        <f>COUNTIF(Tableau1[[#This Row],[01/01/2020]:[31/12/2020]],NL$3)</f>
        <v>0</v>
      </c>
      <c r="NM202" s="15">
        <f>COUNTIF(Tableau1[[#This Row],[01/01/2020]:[31/12/2020]],NM$3)</f>
        <v>0</v>
      </c>
      <c r="NN202" s="15">
        <f>COUNTIF(Tableau1[[#This Row],[01/01/2020]:[31/12/2020]],NN$3)</f>
        <v>0</v>
      </c>
      <c r="NO202" s="23">
        <f>COUNTIF(Tableau1[[#This Row],[01/01/2020]:[31/12/2020]],NO$3)</f>
        <v>0</v>
      </c>
    </row>
    <row r="203" spans="1:379" x14ac:dyDescent="0.25">
      <c r="A203" s="22" t="s">
        <v>475</v>
      </c>
      <c r="B203" s="15"/>
      <c r="C203" s="15"/>
      <c r="D203" s="15"/>
      <c r="E203" s="15" t="e">
        <f>VLOOKUP(Tableau1[[#This Row],[centre]],Feuil3!$A$2:$C$46,2,FALSE)</f>
        <v>#N/A</v>
      </c>
      <c r="F203" s="15" t="e">
        <f>VLOOKUP(Tableau1[[#This Row],[centre]],Feuil3!$A$2:$C$46,3,FALSE)</f>
        <v>#N/A</v>
      </c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  <c r="HY203" s="15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  <c r="IP203" s="15"/>
      <c r="IQ203" s="15"/>
      <c r="IR203" s="15"/>
      <c r="IS203" s="15"/>
      <c r="IT203" s="15"/>
      <c r="IU203" s="15"/>
      <c r="IV203" s="15"/>
      <c r="IW203" s="15"/>
      <c r="IX203" s="15"/>
      <c r="IY203" s="15"/>
      <c r="IZ203" s="15"/>
      <c r="JA203" s="15"/>
      <c r="JB203" s="15"/>
      <c r="JC203" s="15"/>
      <c r="JD203" s="15"/>
      <c r="JE203" s="15"/>
      <c r="JF203" s="15"/>
      <c r="JG203" s="15"/>
      <c r="JH203" s="15"/>
      <c r="JI203" s="15"/>
      <c r="JJ203" s="15"/>
      <c r="JK203" s="15"/>
      <c r="JL203" s="15"/>
      <c r="JM203" s="15"/>
      <c r="JN203" s="15"/>
      <c r="JO203" s="15"/>
      <c r="JP203" s="15"/>
      <c r="JQ203" s="15"/>
      <c r="JR203" s="15"/>
      <c r="JS203" s="15"/>
      <c r="JT203" s="15"/>
      <c r="JU203" s="15"/>
      <c r="JV203" s="15"/>
      <c r="JW203" s="15"/>
      <c r="JX203" s="15"/>
      <c r="JY203" s="15"/>
      <c r="JZ203" s="15"/>
      <c r="KA203" s="15"/>
      <c r="KB203" s="15"/>
      <c r="KC203" s="15"/>
      <c r="KD203" s="15"/>
      <c r="KE203" s="15"/>
      <c r="KF203" s="15"/>
      <c r="KG203" s="15"/>
      <c r="KH203" s="15"/>
      <c r="KI203" s="15"/>
      <c r="KJ203" s="15"/>
      <c r="KK203" s="15"/>
      <c r="KL203" s="15"/>
      <c r="KM203" s="15"/>
      <c r="KN203" s="15"/>
      <c r="KO203" s="15"/>
      <c r="KP203" s="15"/>
      <c r="KQ203" s="15"/>
      <c r="KR203" s="15"/>
      <c r="KS203" s="15"/>
      <c r="KT203" s="15"/>
      <c r="KU203" s="15"/>
      <c r="KV203" s="15"/>
      <c r="KW203" s="15"/>
      <c r="KX203" s="15"/>
      <c r="KY203" s="15"/>
      <c r="KZ203" s="15"/>
      <c r="LA203" s="15"/>
      <c r="LB203" s="15"/>
      <c r="LC203" s="15"/>
      <c r="LD203" s="15"/>
      <c r="LE203" s="15"/>
      <c r="LF203" s="15"/>
      <c r="LG203" s="15"/>
      <c r="LH203" s="15"/>
      <c r="LI203" s="15"/>
      <c r="LJ203" s="15"/>
      <c r="LK203" s="15"/>
      <c r="LL203" s="15"/>
      <c r="LM203" s="15"/>
      <c r="LN203" s="15"/>
      <c r="LO203" s="15"/>
      <c r="LP203" s="15"/>
      <c r="LQ203" s="15"/>
      <c r="LR203" s="15"/>
      <c r="LS203" s="15"/>
      <c r="LT203" s="15"/>
      <c r="LU203" s="15"/>
      <c r="LV203" s="15"/>
      <c r="LW203" s="15"/>
      <c r="LX203" s="15"/>
      <c r="LY203" s="15"/>
      <c r="LZ203" s="15"/>
      <c r="MA203" s="15"/>
      <c r="MB203" s="15"/>
      <c r="MC203" s="15"/>
      <c r="MD203" s="15"/>
      <c r="ME203" s="15"/>
      <c r="MF203" s="15"/>
      <c r="MG203" s="15"/>
      <c r="MH203" s="15"/>
      <c r="MI203" s="15"/>
      <c r="MJ203" s="15"/>
      <c r="MK203" s="15"/>
      <c r="ML203" s="15"/>
      <c r="MM203" s="15"/>
      <c r="MN203" s="15"/>
      <c r="MO203" s="15"/>
      <c r="MP203" s="15"/>
      <c r="MQ203" s="15"/>
      <c r="MR203" s="15"/>
      <c r="MS203" s="15"/>
      <c r="MT203" s="15"/>
      <c r="MU203" s="15"/>
      <c r="MV203" s="15"/>
      <c r="MW203" s="15"/>
      <c r="MX203" s="15"/>
      <c r="MY203" s="15"/>
      <c r="MZ203" s="15"/>
      <c r="NA203" s="15"/>
      <c r="NB203" s="15"/>
      <c r="NC203" s="15"/>
      <c r="ND203" s="15"/>
      <c r="NE203" s="15"/>
      <c r="NF203" s="15"/>
      <c r="NG203" s="15"/>
      <c r="NH203" s="15"/>
      <c r="NI203" s="15">
        <f>COUNTIF(Tableau1[[#This Row],[01/01/2020]:[31/12/2020]],NI$3)</f>
        <v>0</v>
      </c>
      <c r="NJ203" s="15">
        <f>COUNTIF(Tableau1[[#This Row],[01/01/2020]:[31/12/2020]],NJ$3)</f>
        <v>0</v>
      </c>
      <c r="NK203" s="15">
        <f>COUNTIF(Tableau1[[#This Row],[01/01/2020]:[31/12/2020]],NK$3)</f>
        <v>0</v>
      </c>
      <c r="NL203" s="15">
        <f>COUNTIF(Tableau1[[#This Row],[01/01/2020]:[31/12/2020]],NL$3)</f>
        <v>0</v>
      </c>
      <c r="NM203" s="15">
        <f>COUNTIF(Tableau1[[#This Row],[01/01/2020]:[31/12/2020]],NM$3)</f>
        <v>0</v>
      </c>
      <c r="NN203" s="15">
        <f>COUNTIF(Tableau1[[#This Row],[01/01/2020]:[31/12/2020]],NN$3)</f>
        <v>0</v>
      </c>
      <c r="NO203" s="23">
        <f>COUNTIF(Tableau1[[#This Row],[01/01/2020]:[31/12/2020]],NO$3)</f>
        <v>0</v>
      </c>
    </row>
    <row r="204" spans="1:379" x14ac:dyDescent="0.25">
      <c r="A204" s="22" t="s">
        <v>476</v>
      </c>
      <c r="B204" s="15"/>
      <c r="C204" s="15"/>
      <c r="D204" s="15"/>
      <c r="E204" s="15" t="e">
        <f>VLOOKUP(Tableau1[[#This Row],[centre]],Feuil3!$A$2:$C$46,2,FALSE)</f>
        <v>#N/A</v>
      </c>
      <c r="F204" s="15" t="e">
        <f>VLOOKUP(Tableau1[[#This Row],[centre]],Feuil3!$A$2:$C$46,3,FALSE)</f>
        <v>#N/A</v>
      </c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  <c r="HY204" s="15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  <c r="IP204" s="15"/>
      <c r="IQ204" s="15"/>
      <c r="IR204" s="15"/>
      <c r="IS204" s="15"/>
      <c r="IT204" s="15"/>
      <c r="IU204" s="15"/>
      <c r="IV204" s="15"/>
      <c r="IW204" s="15"/>
      <c r="IX204" s="15"/>
      <c r="IY204" s="15"/>
      <c r="IZ204" s="15"/>
      <c r="JA204" s="15"/>
      <c r="JB204" s="15"/>
      <c r="JC204" s="15"/>
      <c r="JD204" s="15"/>
      <c r="JE204" s="15"/>
      <c r="JF204" s="15"/>
      <c r="JG204" s="15"/>
      <c r="JH204" s="15"/>
      <c r="JI204" s="15"/>
      <c r="JJ204" s="15"/>
      <c r="JK204" s="15"/>
      <c r="JL204" s="15"/>
      <c r="JM204" s="15"/>
      <c r="JN204" s="15"/>
      <c r="JO204" s="15"/>
      <c r="JP204" s="15"/>
      <c r="JQ204" s="15"/>
      <c r="JR204" s="15"/>
      <c r="JS204" s="15"/>
      <c r="JT204" s="15"/>
      <c r="JU204" s="15"/>
      <c r="JV204" s="15"/>
      <c r="JW204" s="15"/>
      <c r="JX204" s="15"/>
      <c r="JY204" s="15"/>
      <c r="JZ204" s="15"/>
      <c r="KA204" s="15"/>
      <c r="KB204" s="15"/>
      <c r="KC204" s="15"/>
      <c r="KD204" s="15"/>
      <c r="KE204" s="15"/>
      <c r="KF204" s="15"/>
      <c r="KG204" s="15"/>
      <c r="KH204" s="15"/>
      <c r="KI204" s="15"/>
      <c r="KJ204" s="15"/>
      <c r="KK204" s="15"/>
      <c r="KL204" s="15"/>
      <c r="KM204" s="15"/>
      <c r="KN204" s="15"/>
      <c r="KO204" s="15"/>
      <c r="KP204" s="15"/>
      <c r="KQ204" s="15"/>
      <c r="KR204" s="15"/>
      <c r="KS204" s="15"/>
      <c r="KT204" s="15"/>
      <c r="KU204" s="15"/>
      <c r="KV204" s="15"/>
      <c r="KW204" s="15"/>
      <c r="KX204" s="15"/>
      <c r="KY204" s="15"/>
      <c r="KZ204" s="15"/>
      <c r="LA204" s="15"/>
      <c r="LB204" s="15"/>
      <c r="LC204" s="15"/>
      <c r="LD204" s="15"/>
      <c r="LE204" s="15"/>
      <c r="LF204" s="15"/>
      <c r="LG204" s="15"/>
      <c r="LH204" s="15"/>
      <c r="LI204" s="15"/>
      <c r="LJ204" s="15"/>
      <c r="LK204" s="15"/>
      <c r="LL204" s="15"/>
      <c r="LM204" s="15"/>
      <c r="LN204" s="15"/>
      <c r="LO204" s="15"/>
      <c r="LP204" s="15"/>
      <c r="LQ204" s="15"/>
      <c r="LR204" s="15"/>
      <c r="LS204" s="15"/>
      <c r="LT204" s="15"/>
      <c r="LU204" s="15"/>
      <c r="LV204" s="15"/>
      <c r="LW204" s="15"/>
      <c r="LX204" s="15"/>
      <c r="LY204" s="15"/>
      <c r="LZ204" s="15"/>
      <c r="MA204" s="15"/>
      <c r="MB204" s="15"/>
      <c r="MC204" s="15"/>
      <c r="MD204" s="15"/>
      <c r="ME204" s="15"/>
      <c r="MF204" s="15"/>
      <c r="MG204" s="15"/>
      <c r="MH204" s="15"/>
      <c r="MI204" s="15"/>
      <c r="MJ204" s="15"/>
      <c r="MK204" s="15"/>
      <c r="ML204" s="15"/>
      <c r="MM204" s="15"/>
      <c r="MN204" s="15"/>
      <c r="MO204" s="15"/>
      <c r="MP204" s="15"/>
      <c r="MQ204" s="15"/>
      <c r="MR204" s="15"/>
      <c r="MS204" s="15"/>
      <c r="MT204" s="15"/>
      <c r="MU204" s="15"/>
      <c r="MV204" s="15"/>
      <c r="MW204" s="15"/>
      <c r="MX204" s="15"/>
      <c r="MY204" s="15"/>
      <c r="MZ204" s="15"/>
      <c r="NA204" s="15"/>
      <c r="NB204" s="15"/>
      <c r="NC204" s="15"/>
      <c r="ND204" s="15"/>
      <c r="NE204" s="15"/>
      <c r="NF204" s="15"/>
      <c r="NG204" s="15"/>
      <c r="NH204" s="15"/>
      <c r="NI204" s="15">
        <f>COUNTIF(Tableau1[[#This Row],[01/01/2020]:[31/12/2020]],NI$3)</f>
        <v>0</v>
      </c>
      <c r="NJ204" s="15">
        <f>COUNTIF(Tableau1[[#This Row],[01/01/2020]:[31/12/2020]],NJ$3)</f>
        <v>0</v>
      </c>
      <c r="NK204" s="15">
        <f>COUNTIF(Tableau1[[#This Row],[01/01/2020]:[31/12/2020]],NK$3)</f>
        <v>0</v>
      </c>
      <c r="NL204" s="15">
        <f>COUNTIF(Tableau1[[#This Row],[01/01/2020]:[31/12/2020]],NL$3)</f>
        <v>0</v>
      </c>
      <c r="NM204" s="15">
        <f>COUNTIF(Tableau1[[#This Row],[01/01/2020]:[31/12/2020]],NM$3)</f>
        <v>0</v>
      </c>
      <c r="NN204" s="15">
        <f>COUNTIF(Tableau1[[#This Row],[01/01/2020]:[31/12/2020]],NN$3)</f>
        <v>0</v>
      </c>
      <c r="NO204" s="23">
        <f>COUNTIF(Tableau1[[#This Row],[01/01/2020]:[31/12/2020]],NO$3)</f>
        <v>0</v>
      </c>
    </row>
    <row r="205" spans="1:379" x14ac:dyDescent="0.25">
      <c r="A205" s="22" t="s">
        <v>473</v>
      </c>
      <c r="B205" s="15"/>
      <c r="C205" s="15"/>
      <c r="D205" s="15"/>
      <c r="E205" s="15" t="e">
        <f>VLOOKUP(Tableau1[[#This Row],[centre]],Feuil3!$A$2:$C$46,2,FALSE)</f>
        <v>#N/A</v>
      </c>
      <c r="F205" s="15" t="e">
        <f>VLOOKUP(Tableau1[[#This Row],[centre]],Feuil3!$A$2:$C$46,3,FALSE)</f>
        <v>#N/A</v>
      </c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  <c r="HY205" s="15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  <c r="JH205" s="15"/>
      <c r="JI205" s="15"/>
      <c r="JJ205" s="15"/>
      <c r="JK205" s="15"/>
      <c r="JL205" s="15"/>
      <c r="JM205" s="15"/>
      <c r="JN205" s="15"/>
      <c r="JO205" s="15"/>
      <c r="JP205" s="15"/>
      <c r="JQ205" s="15"/>
      <c r="JR205" s="15"/>
      <c r="JS205" s="15"/>
      <c r="JT205" s="15"/>
      <c r="JU205" s="15"/>
      <c r="JV205" s="15"/>
      <c r="JW205" s="15"/>
      <c r="JX205" s="15"/>
      <c r="JY205" s="15"/>
      <c r="JZ205" s="15"/>
      <c r="KA205" s="15"/>
      <c r="KB205" s="15"/>
      <c r="KC205" s="15"/>
      <c r="KD205" s="15"/>
      <c r="KE205" s="15"/>
      <c r="KF205" s="15"/>
      <c r="KG205" s="15"/>
      <c r="KH205" s="15"/>
      <c r="KI205" s="15"/>
      <c r="KJ205" s="15"/>
      <c r="KK205" s="15"/>
      <c r="KL205" s="15"/>
      <c r="KM205" s="15"/>
      <c r="KN205" s="15"/>
      <c r="KO205" s="15"/>
      <c r="KP205" s="15"/>
      <c r="KQ205" s="15"/>
      <c r="KR205" s="15"/>
      <c r="KS205" s="15"/>
      <c r="KT205" s="15"/>
      <c r="KU205" s="15"/>
      <c r="KV205" s="15"/>
      <c r="KW205" s="15"/>
      <c r="KX205" s="15"/>
      <c r="KY205" s="15"/>
      <c r="KZ205" s="15"/>
      <c r="LA205" s="15"/>
      <c r="LB205" s="15"/>
      <c r="LC205" s="15"/>
      <c r="LD205" s="15"/>
      <c r="LE205" s="15"/>
      <c r="LF205" s="15"/>
      <c r="LG205" s="15"/>
      <c r="LH205" s="15"/>
      <c r="LI205" s="15"/>
      <c r="LJ205" s="15"/>
      <c r="LK205" s="15"/>
      <c r="LL205" s="15"/>
      <c r="LM205" s="15"/>
      <c r="LN205" s="15"/>
      <c r="LO205" s="15"/>
      <c r="LP205" s="15"/>
      <c r="LQ205" s="15"/>
      <c r="LR205" s="15"/>
      <c r="LS205" s="15"/>
      <c r="LT205" s="15"/>
      <c r="LU205" s="15"/>
      <c r="LV205" s="15"/>
      <c r="LW205" s="15"/>
      <c r="LX205" s="15"/>
      <c r="LY205" s="15"/>
      <c r="LZ205" s="15"/>
      <c r="MA205" s="15"/>
      <c r="MB205" s="15"/>
      <c r="MC205" s="15"/>
      <c r="MD205" s="15"/>
      <c r="ME205" s="15"/>
      <c r="MF205" s="15"/>
      <c r="MG205" s="15"/>
      <c r="MH205" s="15"/>
      <c r="MI205" s="15"/>
      <c r="MJ205" s="15"/>
      <c r="MK205" s="15"/>
      <c r="ML205" s="15"/>
      <c r="MM205" s="15"/>
      <c r="MN205" s="15"/>
      <c r="MO205" s="15"/>
      <c r="MP205" s="15"/>
      <c r="MQ205" s="15"/>
      <c r="MR205" s="15"/>
      <c r="MS205" s="15"/>
      <c r="MT205" s="15"/>
      <c r="MU205" s="15"/>
      <c r="MV205" s="15"/>
      <c r="MW205" s="15"/>
      <c r="MX205" s="15"/>
      <c r="MY205" s="15"/>
      <c r="MZ205" s="15"/>
      <c r="NA205" s="15"/>
      <c r="NB205" s="15"/>
      <c r="NC205" s="15"/>
      <c r="ND205" s="15"/>
      <c r="NE205" s="15"/>
      <c r="NF205" s="15"/>
      <c r="NG205" s="15"/>
      <c r="NH205" s="15"/>
      <c r="NI205" s="15">
        <f>COUNTIF(Tableau1[[#This Row],[01/01/2020]:[31/12/2020]],NI$3)</f>
        <v>0</v>
      </c>
      <c r="NJ205" s="15">
        <f>COUNTIF(Tableau1[[#This Row],[01/01/2020]:[31/12/2020]],NJ$3)</f>
        <v>0</v>
      </c>
      <c r="NK205" s="15">
        <f>COUNTIF(Tableau1[[#This Row],[01/01/2020]:[31/12/2020]],NK$3)</f>
        <v>0</v>
      </c>
      <c r="NL205" s="15">
        <f>COUNTIF(Tableau1[[#This Row],[01/01/2020]:[31/12/2020]],NL$3)</f>
        <v>0</v>
      </c>
      <c r="NM205" s="15">
        <f>COUNTIF(Tableau1[[#This Row],[01/01/2020]:[31/12/2020]],NM$3)</f>
        <v>0</v>
      </c>
      <c r="NN205" s="15">
        <f>COUNTIF(Tableau1[[#This Row],[01/01/2020]:[31/12/2020]],NN$3)</f>
        <v>0</v>
      </c>
      <c r="NO205" s="23">
        <f>COUNTIF(Tableau1[[#This Row],[01/01/2020]:[31/12/2020]],NO$3)</f>
        <v>0</v>
      </c>
    </row>
    <row r="206" spans="1:379" x14ac:dyDescent="0.25">
      <c r="A206" s="22" t="s">
        <v>474</v>
      </c>
      <c r="B206" s="15"/>
      <c r="C206" s="15"/>
      <c r="D206" s="15"/>
      <c r="E206" s="15" t="e">
        <f>VLOOKUP(Tableau1[[#This Row],[centre]],Feuil3!$A$2:$C$46,2,FALSE)</f>
        <v>#N/A</v>
      </c>
      <c r="F206" s="15" t="e">
        <f>VLOOKUP(Tableau1[[#This Row],[centre]],Feuil3!$A$2:$C$46,3,FALSE)</f>
        <v>#N/A</v>
      </c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  <c r="HY206" s="15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  <c r="JH206" s="15"/>
      <c r="JI206" s="15"/>
      <c r="JJ206" s="15"/>
      <c r="JK206" s="15"/>
      <c r="JL206" s="15"/>
      <c r="JM206" s="15"/>
      <c r="JN206" s="15"/>
      <c r="JO206" s="15"/>
      <c r="JP206" s="15"/>
      <c r="JQ206" s="15"/>
      <c r="JR206" s="15"/>
      <c r="JS206" s="15"/>
      <c r="JT206" s="15"/>
      <c r="JU206" s="15"/>
      <c r="JV206" s="15"/>
      <c r="JW206" s="15"/>
      <c r="JX206" s="15"/>
      <c r="JY206" s="15"/>
      <c r="JZ206" s="15"/>
      <c r="KA206" s="15"/>
      <c r="KB206" s="15"/>
      <c r="KC206" s="15"/>
      <c r="KD206" s="15"/>
      <c r="KE206" s="15"/>
      <c r="KF206" s="15"/>
      <c r="KG206" s="15"/>
      <c r="KH206" s="15"/>
      <c r="KI206" s="15"/>
      <c r="KJ206" s="15"/>
      <c r="KK206" s="15"/>
      <c r="KL206" s="15"/>
      <c r="KM206" s="15"/>
      <c r="KN206" s="15"/>
      <c r="KO206" s="15"/>
      <c r="KP206" s="15"/>
      <c r="KQ206" s="15"/>
      <c r="KR206" s="15"/>
      <c r="KS206" s="15"/>
      <c r="KT206" s="15"/>
      <c r="KU206" s="15"/>
      <c r="KV206" s="15"/>
      <c r="KW206" s="15"/>
      <c r="KX206" s="15"/>
      <c r="KY206" s="15"/>
      <c r="KZ206" s="15"/>
      <c r="LA206" s="15"/>
      <c r="LB206" s="15"/>
      <c r="LC206" s="15"/>
      <c r="LD206" s="15"/>
      <c r="LE206" s="15"/>
      <c r="LF206" s="15"/>
      <c r="LG206" s="15"/>
      <c r="LH206" s="15"/>
      <c r="LI206" s="15"/>
      <c r="LJ206" s="15"/>
      <c r="LK206" s="15"/>
      <c r="LL206" s="15"/>
      <c r="LM206" s="15"/>
      <c r="LN206" s="15"/>
      <c r="LO206" s="15"/>
      <c r="LP206" s="15"/>
      <c r="LQ206" s="15"/>
      <c r="LR206" s="15"/>
      <c r="LS206" s="15"/>
      <c r="LT206" s="15"/>
      <c r="LU206" s="15"/>
      <c r="LV206" s="15"/>
      <c r="LW206" s="15"/>
      <c r="LX206" s="15"/>
      <c r="LY206" s="15"/>
      <c r="LZ206" s="15"/>
      <c r="MA206" s="15"/>
      <c r="MB206" s="15"/>
      <c r="MC206" s="15"/>
      <c r="MD206" s="15"/>
      <c r="ME206" s="15"/>
      <c r="MF206" s="15"/>
      <c r="MG206" s="15"/>
      <c r="MH206" s="15"/>
      <c r="MI206" s="15"/>
      <c r="MJ206" s="15"/>
      <c r="MK206" s="15"/>
      <c r="ML206" s="15"/>
      <c r="MM206" s="15"/>
      <c r="MN206" s="15"/>
      <c r="MO206" s="15"/>
      <c r="MP206" s="15"/>
      <c r="MQ206" s="15"/>
      <c r="MR206" s="15"/>
      <c r="MS206" s="15"/>
      <c r="MT206" s="15"/>
      <c r="MU206" s="15"/>
      <c r="MV206" s="15"/>
      <c r="MW206" s="15"/>
      <c r="MX206" s="15"/>
      <c r="MY206" s="15"/>
      <c r="MZ206" s="15"/>
      <c r="NA206" s="15"/>
      <c r="NB206" s="15"/>
      <c r="NC206" s="15"/>
      <c r="ND206" s="15"/>
      <c r="NE206" s="15"/>
      <c r="NF206" s="15"/>
      <c r="NG206" s="15"/>
      <c r="NH206" s="15"/>
      <c r="NI206" s="15">
        <f>COUNTIF(Tableau1[[#This Row],[01/01/2020]:[31/12/2020]],NI$3)</f>
        <v>0</v>
      </c>
      <c r="NJ206" s="15">
        <f>COUNTIF(Tableau1[[#This Row],[01/01/2020]:[31/12/2020]],NJ$3)</f>
        <v>0</v>
      </c>
      <c r="NK206" s="15">
        <f>COUNTIF(Tableau1[[#This Row],[01/01/2020]:[31/12/2020]],NK$3)</f>
        <v>0</v>
      </c>
      <c r="NL206" s="15">
        <f>COUNTIF(Tableau1[[#This Row],[01/01/2020]:[31/12/2020]],NL$3)</f>
        <v>0</v>
      </c>
      <c r="NM206" s="15">
        <f>COUNTIF(Tableau1[[#This Row],[01/01/2020]:[31/12/2020]],NM$3)</f>
        <v>0</v>
      </c>
      <c r="NN206" s="15">
        <f>COUNTIF(Tableau1[[#This Row],[01/01/2020]:[31/12/2020]],NN$3)</f>
        <v>0</v>
      </c>
      <c r="NO206" s="23">
        <f>COUNTIF(Tableau1[[#This Row],[01/01/2020]:[31/12/2020]],NO$3)</f>
        <v>0</v>
      </c>
    </row>
    <row r="207" spans="1:379" x14ac:dyDescent="0.25">
      <c r="A207" s="22" t="s">
        <v>475</v>
      </c>
      <c r="B207" s="15"/>
      <c r="C207" s="15"/>
      <c r="D207" s="15"/>
      <c r="E207" s="15" t="e">
        <f>VLOOKUP(Tableau1[[#This Row],[centre]],Feuil3!$A$2:$C$46,2,FALSE)</f>
        <v>#N/A</v>
      </c>
      <c r="F207" s="15" t="e">
        <f>VLOOKUP(Tableau1[[#This Row],[centre]],Feuil3!$A$2:$C$46,3,FALSE)</f>
        <v>#N/A</v>
      </c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  <c r="HY207" s="15"/>
      <c r="HZ207" s="15"/>
      <c r="IA207" s="15"/>
      <c r="IB207" s="15"/>
      <c r="IC207" s="15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  <c r="JH207" s="15"/>
      <c r="JI207" s="15"/>
      <c r="JJ207" s="15"/>
      <c r="JK207" s="15"/>
      <c r="JL207" s="15"/>
      <c r="JM207" s="15"/>
      <c r="JN207" s="15"/>
      <c r="JO207" s="15"/>
      <c r="JP207" s="15"/>
      <c r="JQ207" s="15"/>
      <c r="JR207" s="15"/>
      <c r="JS207" s="15"/>
      <c r="JT207" s="15"/>
      <c r="JU207" s="15"/>
      <c r="JV207" s="15"/>
      <c r="JW207" s="15"/>
      <c r="JX207" s="15"/>
      <c r="JY207" s="15"/>
      <c r="JZ207" s="15"/>
      <c r="KA207" s="15"/>
      <c r="KB207" s="15"/>
      <c r="KC207" s="15"/>
      <c r="KD207" s="15"/>
      <c r="KE207" s="15"/>
      <c r="KF207" s="15"/>
      <c r="KG207" s="15"/>
      <c r="KH207" s="15"/>
      <c r="KI207" s="15"/>
      <c r="KJ207" s="15"/>
      <c r="KK207" s="15"/>
      <c r="KL207" s="15"/>
      <c r="KM207" s="15"/>
      <c r="KN207" s="15"/>
      <c r="KO207" s="15"/>
      <c r="KP207" s="15"/>
      <c r="KQ207" s="15"/>
      <c r="KR207" s="15"/>
      <c r="KS207" s="15"/>
      <c r="KT207" s="15"/>
      <c r="KU207" s="15"/>
      <c r="KV207" s="15"/>
      <c r="KW207" s="15"/>
      <c r="KX207" s="15"/>
      <c r="KY207" s="15"/>
      <c r="KZ207" s="15"/>
      <c r="LA207" s="15"/>
      <c r="LB207" s="15"/>
      <c r="LC207" s="15"/>
      <c r="LD207" s="15"/>
      <c r="LE207" s="15"/>
      <c r="LF207" s="15"/>
      <c r="LG207" s="15"/>
      <c r="LH207" s="15"/>
      <c r="LI207" s="15"/>
      <c r="LJ207" s="15"/>
      <c r="LK207" s="15"/>
      <c r="LL207" s="15"/>
      <c r="LM207" s="15"/>
      <c r="LN207" s="15"/>
      <c r="LO207" s="15"/>
      <c r="LP207" s="15"/>
      <c r="LQ207" s="15"/>
      <c r="LR207" s="15"/>
      <c r="LS207" s="15"/>
      <c r="LT207" s="15"/>
      <c r="LU207" s="15"/>
      <c r="LV207" s="15"/>
      <c r="LW207" s="15"/>
      <c r="LX207" s="15"/>
      <c r="LY207" s="15"/>
      <c r="LZ207" s="15"/>
      <c r="MA207" s="15"/>
      <c r="MB207" s="15"/>
      <c r="MC207" s="15"/>
      <c r="MD207" s="15"/>
      <c r="ME207" s="15"/>
      <c r="MF207" s="15"/>
      <c r="MG207" s="15"/>
      <c r="MH207" s="15"/>
      <c r="MI207" s="15"/>
      <c r="MJ207" s="15"/>
      <c r="MK207" s="15"/>
      <c r="ML207" s="15"/>
      <c r="MM207" s="15"/>
      <c r="MN207" s="15"/>
      <c r="MO207" s="15"/>
      <c r="MP207" s="15"/>
      <c r="MQ207" s="15"/>
      <c r="MR207" s="15"/>
      <c r="MS207" s="15"/>
      <c r="MT207" s="15"/>
      <c r="MU207" s="15"/>
      <c r="MV207" s="15"/>
      <c r="MW207" s="15"/>
      <c r="MX207" s="15"/>
      <c r="MY207" s="15"/>
      <c r="MZ207" s="15"/>
      <c r="NA207" s="15"/>
      <c r="NB207" s="15"/>
      <c r="NC207" s="15"/>
      <c r="ND207" s="15"/>
      <c r="NE207" s="15"/>
      <c r="NF207" s="15"/>
      <c r="NG207" s="15"/>
      <c r="NH207" s="15"/>
      <c r="NI207" s="15">
        <f>COUNTIF(Tableau1[[#This Row],[01/01/2020]:[31/12/2020]],NI$3)</f>
        <v>0</v>
      </c>
      <c r="NJ207" s="15">
        <f>COUNTIF(Tableau1[[#This Row],[01/01/2020]:[31/12/2020]],NJ$3)</f>
        <v>0</v>
      </c>
      <c r="NK207" s="15">
        <f>COUNTIF(Tableau1[[#This Row],[01/01/2020]:[31/12/2020]],NK$3)</f>
        <v>0</v>
      </c>
      <c r="NL207" s="15">
        <f>COUNTIF(Tableau1[[#This Row],[01/01/2020]:[31/12/2020]],NL$3)</f>
        <v>0</v>
      </c>
      <c r="NM207" s="15">
        <f>COUNTIF(Tableau1[[#This Row],[01/01/2020]:[31/12/2020]],NM$3)</f>
        <v>0</v>
      </c>
      <c r="NN207" s="15">
        <f>COUNTIF(Tableau1[[#This Row],[01/01/2020]:[31/12/2020]],NN$3)</f>
        <v>0</v>
      </c>
      <c r="NO207" s="23">
        <f>COUNTIF(Tableau1[[#This Row],[01/01/2020]:[31/12/2020]],NO$3)</f>
        <v>0</v>
      </c>
    </row>
    <row r="208" spans="1:379" x14ac:dyDescent="0.25">
      <c r="A208" s="22" t="s">
        <v>476</v>
      </c>
      <c r="B208" s="15"/>
      <c r="C208" s="15"/>
      <c r="D208" s="15"/>
      <c r="E208" s="15" t="e">
        <f>VLOOKUP(Tableau1[[#This Row],[centre]],Feuil3!$A$2:$C$46,2,FALSE)</f>
        <v>#N/A</v>
      </c>
      <c r="F208" s="15" t="e">
        <f>VLOOKUP(Tableau1[[#This Row],[centre]],Feuil3!$A$2:$C$46,3,FALSE)</f>
        <v>#N/A</v>
      </c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  <c r="JH208" s="15"/>
      <c r="JI208" s="15"/>
      <c r="JJ208" s="15"/>
      <c r="JK208" s="15"/>
      <c r="JL208" s="15"/>
      <c r="JM208" s="15"/>
      <c r="JN208" s="15"/>
      <c r="JO208" s="15"/>
      <c r="JP208" s="15"/>
      <c r="JQ208" s="15"/>
      <c r="JR208" s="15"/>
      <c r="JS208" s="15"/>
      <c r="JT208" s="15"/>
      <c r="JU208" s="15"/>
      <c r="JV208" s="15"/>
      <c r="JW208" s="15"/>
      <c r="JX208" s="15"/>
      <c r="JY208" s="15"/>
      <c r="JZ208" s="15"/>
      <c r="KA208" s="15"/>
      <c r="KB208" s="15"/>
      <c r="KC208" s="15"/>
      <c r="KD208" s="15"/>
      <c r="KE208" s="15"/>
      <c r="KF208" s="15"/>
      <c r="KG208" s="15"/>
      <c r="KH208" s="15"/>
      <c r="KI208" s="15"/>
      <c r="KJ208" s="15"/>
      <c r="KK208" s="15"/>
      <c r="KL208" s="15"/>
      <c r="KM208" s="15"/>
      <c r="KN208" s="15"/>
      <c r="KO208" s="15"/>
      <c r="KP208" s="15"/>
      <c r="KQ208" s="15"/>
      <c r="KR208" s="15"/>
      <c r="KS208" s="15"/>
      <c r="KT208" s="15"/>
      <c r="KU208" s="15"/>
      <c r="KV208" s="15"/>
      <c r="KW208" s="15"/>
      <c r="KX208" s="15"/>
      <c r="KY208" s="15"/>
      <c r="KZ208" s="15"/>
      <c r="LA208" s="15"/>
      <c r="LB208" s="15"/>
      <c r="LC208" s="15"/>
      <c r="LD208" s="15"/>
      <c r="LE208" s="15"/>
      <c r="LF208" s="15"/>
      <c r="LG208" s="15"/>
      <c r="LH208" s="15"/>
      <c r="LI208" s="15"/>
      <c r="LJ208" s="15"/>
      <c r="LK208" s="15"/>
      <c r="LL208" s="15"/>
      <c r="LM208" s="15"/>
      <c r="LN208" s="15"/>
      <c r="LO208" s="15"/>
      <c r="LP208" s="15"/>
      <c r="LQ208" s="15"/>
      <c r="LR208" s="15"/>
      <c r="LS208" s="15"/>
      <c r="LT208" s="15"/>
      <c r="LU208" s="15"/>
      <c r="LV208" s="15"/>
      <c r="LW208" s="15"/>
      <c r="LX208" s="15"/>
      <c r="LY208" s="15"/>
      <c r="LZ208" s="15"/>
      <c r="MA208" s="15"/>
      <c r="MB208" s="15"/>
      <c r="MC208" s="15"/>
      <c r="MD208" s="15"/>
      <c r="ME208" s="15"/>
      <c r="MF208" s="15"/>
      <c r="MG208" s="15"/>
      <c r="MH208" s="15"/>
      <c r="MI208" s="15"/>
      <c r="MJ208" s="15"/>
      <c r="MK208" s="15"/>
      <c r="ML208" s="15"/>
      <c r="MM208" s="15"/>
      <c r="MN208" s="15"/>
      <c r="MO208" s="15"/>
      <c r="MP208" s="15"/>
      <c r="MQ208" s="15"/>
      <c r="MR208" s="15"/>
      <c r="MS208" s="15"/>
      <c r="MT208" s="15"/>
      <c r="MU208" s="15"/>
      <c r="MV208" s="15"/>
      <c r="MW208" s="15"/>
      <c r="MX208" s="15"/>
      <c r="MY208" s="15"/>
      <c r="MZ208" s="15"/>
      <c r="NA208" s="15"/>
      <c r="NB208" s="15"/>
      <c r="NC208" s="15"/>
      <c r="ND208" s="15"/>
      <c r="NE208" s="15"/>
      <c r="NF208" s="15"/>
      <c r="NG208" s="15"/>
      <c r="NH208" s="15"/>
      <c r="NI208" s="15">
        <f>COUNTIF(Tableau1[[#This Row],[01/01/2020]:[31/12/2020]],NI$3)</f>
        <v>0</v>
      </c>
      <c r="NJ208" s="15">
        <f>COUNTIF(Tableau1[[#This Row],[01/01/2020]:[31/12/2020]],NJ$3)</f>
        <v>0</v>
      </c>
      <c r="NK208" s="15">
        <f>COUNTIF(Tableau1[[#This Row],[01/01/2020]:[31/12/2020]],NK$3)</f>
        <v>0</v>
      </c>
      <c r="NL208" s="15">
        <f>COUNTIF(Tableau1[[#This Row],[01/01/2020]:[31/12/2020]],NL$3)</f>
        <v>0</v>
      </c>
      <c r="NM208" s="15">
        <f>COUNTIF(Tableau1[[#This Row],[01/01/2020]:[31/12/2020]],NM$3)</f>
        <v>0</v>
      </c>
      <c r="NN208" s="15">
        <f>COUNTIF(Tableau1[[#This Row],[01/01/2020]:[31/12/2020]],NN$3)</f>
        <v>0</v>
      </c>
      <c r="NO208" s="23">
        <f>COUNTIF(Tableau1[[#This Row],[01/01/2020]:[31/12/2020]],NO$3)</f>
        <v>0</v>
      </c>
    </row>
    <row r="209" spans="1:379" x14ac:dyDescent="0.25">
      <c r="A209" s="22" t="s">
        <v>473</v>
      </c>
      <c r="B209" s="15"/>
      <c r="C209" s="15"/>
      <c r="D209" s="15"/>
      <c r="E209" s="15" t="e">
        <f>VLOOKUP(Tableau1[[#This Row],[centre]],Feuil3!$A$2:$C$46,2,FALSE)</f>
        <v>#N/A</v>
      </c>
      <c r="F209" s="15" t="e">
        <f>VLOOKUP(Tableau1[[#This Row],[centre]],Feuil3!$A$2:$C$46,3,FALSE)</f>
        <v>#N/A</v>
      </c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  <c r="HX209" s="15"/>
      <c r="HY209" s="15"/>
      <c r="HZ209" s="15"/>
      <c r="IA209" s="15"/>
      <c r="IB209" s="15"/>
      <c r="IC209" s="15"/>
      <c r="ID209" s="15"/>
      <c r="IE209" s="15"/>
      <c r="IF209" s="15"/>
      <c r="IG209" s="15"/>
      <c r="IH209" s="15"/>
      <c r="II209" s="15"/>
      <c r="IJ209" s="15"/>
      <c r="IK209" s="15"/>
      <c r="IL209" s="15"/>
      <c r="IM209" s="15"/>
      <c r="IN209" s="15"/>
      <c r="IO209" s="15"/>
      <c r="IP209" s="15"/>
      <c r="IQ209" s="15"/>
      <c r="IR209" s="15"/>
      <c r="IS209" s="15"/>
      <c r="IT209" s="15"/>
      <c r="IU209" s="15"/>
      <c r="IV209" s="15"/>
      <c r="IW209" s="15"/>
      <c r="IX209" s="15"/>
      <c r="IY209" s="15"/>
      <c r="IZ209" s="15"/>
      <c r="JA209" s="15"/>
      <c r="JB209" s="15"/>
      <c r="JC209" s="15"/>
      <c r="JD209" s="15"/>
      <c r="JE209" s="15"/>
      <c r="JF209" s="15"/>
      <c r="JG209" s="15"/>
      <c r="JH209" s="15"/>
      <c r="JI209" s="15"/>
      <c r="JJ209" s="15"/>
      <c r="JK209" s="15"/>
      <c r="JL209" s="15"/>
      <c r="JM209" s="15"/>
      <c r="JN209" s="15"/>
      <c r="JO209" s="15"/>
      <c r="JP209" s="15"/>
      <c r="JQ209" s="15"/>
      <c r="JR209" s="15"/>
      <c r="JS209" s="15"/>
      <c r="JT209" s="15"/>
      <c r="JU209" s="15"/>
      <c r="JV209" s="15"/>
      <c r="JW209" s="15"/>
      <c r="JX209" s="15"/>
      <c r="JY209" s="15"/>
      <c r="JZ209" s="15"/>
      <c r="KA209" s="15"/>
      <c r="KB209" s="15"/>
      <c r="KC209" s="15"/>
      <c r="KD209" s="15"/>
      <c r="KE209" s="15"/>
      <c r="KF209" s="15"/>
      <c r="KG209" s="15"/>
      <c r="KH209" s="15"/>
      <c r="KI209" s="15"/>
      <c r="KJ209" s="15"/>
      <c r="KK209" s="15"/>
      <c r="KL209" s="15"/>
      <c r="KM209" s="15"/>
      <c r="KN209" s="15"/>
      <c r="KO209" s="15"/>
      <c r="KP209" s="15"/>
      <c r="KQ209" s="15"/>
      <c r="KR209" s="15"/>
      <c r="KS209" s="15"/>
      <c r="KT209" s="15"/>
      <c r="KU209" s="15"/>
      <c r="KV209" s="15"/>
      <c r="KW209" s="15"/>
      <c r="KX209" s="15"/>
      <c r="KY209" s="15"/>
      <c r="KZ209" s="15"/>
      <c r="LA209" s="15"/>
      <c r="LB209" s="15"/>
      <c r="LC209" s="15"/>
      <c r="LD209" s="15"/>
      <c r="LE209" s="15"/>
      <c r="LF209" s="15"/>
      <c r="LG209" s="15"/>
      <c r="LH209" s="15"/>
      <c r="LI209" s="15"/>
      <c r="LJ209" s="15"/>
      <c r="LK209" s="15"/>
      <c r="LL209" s="15"/>
      <c r="LM209" s="15"/>
      <c r="LN209" s="15"/>
      <c r="LO209" s="15"/>
      <c r="LP209" s="15"/>
      <c r="LQ209" s="15"/>
      <c r="LR209" s="15"/>
      <c r="LS209" s="15"/>
      <c r="LT209" s="15"/>
      <c r="LU209" s="15"/>
      <c r="LV209" s="15"/>
      <c r="LW209" s="15"/>
      <c r="LX209" s="15"/>
      <c r="LY209" s="15"/>
      <c r="LZ209" s="15"/>
      <c r="MA209" s="15"/>
      <c r="MB209" s="15"/>
      <c r="MC209" s="15"/>
      <c r="MD209" s="15"/>
      <c r="ME209" s="15"/>
      <c r="MF209" s="15"/>
      <c r="MG209" s="15"/>
      <c r="MH209" s="15"/>
      <c r="MI209" s="15"/>
      <c r="MJ209" s="15"/>
      <c r="MK209" s="15"/>
      <c r="ML209" s="15"/>
      <c r="MM209" s="15"/>
      <c r="MN209" s="15"/>
      <c r="MO209" s="15"/>
      <c r="MP209" s="15"/>
      <c r="MQ209" s="15"/>
      <c r="MR209" s="15"/>
      <c r="MS209" s="15"/>
      <c r="MT209" s="15"/>
      <c r="MU209" s="15"/>
      <c r="MV209" s="15"/>
      <c r="MW209" s="15"/>
      <c r="MX209" s="15"/>
      <c r="MY209" s="15"/>
      <c r="MZ209" s="15"/>
      <c r="NA209" s="15"/>
      <c r="NB209" s="15"/>
      <c r="NC209" s="15"/>
      <c r="ND209" s="15"/>
      <c r="NE209" s="15"/>
      <c r="NF209" s="15"/>
      <c r="NG209" s="15"/>
      <c r="NH209" s="15"/>
      <c r="NI209" s="15">
        <f>COUNTIF(Tableau1[[#This Row],[01/01/2020]:[31/12/2020]],NI$3)</f>
        <v>0</v>
      </c>
      <c r="NJ209" s="15">
        <f>COUNTIF(Tableau1[[#This Row],[01/01/2020]:[31/12/2020]],NJ$3)</f>
        <v>0</v>
      </c>
      <c r="NK209" s="15">
        <f>COUNTIF(Tableau1[[#This Row],[01/01/2020]:[31/12/2020]],NK$3)</f>
        <v>0</v>
      </c>
      <c r="NL209" s="15">
        <f>COUNTIF(Tableau1[[#This Row],[01/01/2020]:[31/12/2020]],NL$3)</f>
        <v>0</v>
      </c>
      <c r="NM209" s="15">
        <f>COUNTIF(Tableau1[[#This Row],[01/01/2020]:[31/12/2020]],NM$3)</f>
        <v>0</v>
      </c>
      <c r="NN209" s="15">
        <f>COUNTIF(Tableau1[[#This Row],[01/01/2020]:[31/12/2020]],NN$3)</f>
        <v>0</v>
      </c>
      <c r="NO209" s="23">
        <f>COUNTIF(Tableau1[[#This Row],[01/01/2020]:[31/12/2020]],NO$3)</f>
        <v>0</v>
      </c>
    </row>
    <row r="210" spans="1:379" x14ac:dyDescent="0.25">
      <c r="A210" s="22" t="s">
        <v>474</v>
      </c>
      <c r="B210" s="15"/>
      <c r="C210" s="15"/>
      <c r="D210" s="15"/>
      <c r="E210" s="15" t="e">
        <f>VLOOKUP(Tableau1[[#This Row],[centre]],Feuil3!$A$2:$C$46,2,FALSE)</f>
        <v>#N/A</v>
      </c>
      <c r="F210" s="15" t="e">
        <f>VLOOKUP(Tableau1[[#This Row],[centre]],Feuil3!$A$2:$C$46,3,FALSE)</f>
        <v>#N/A</v>
      </c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 t="s">
        <v>448</v>
      </c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  <c r="HX210" s="15"/>
      <c r="HY210" s="15"/>
      <c r="HZ210" s="15"/>
      <c r="IA210" s="15"/>
      <c r="IB210" s="15"/>
      <c r="IC210" s="15"/>
      <c r="ID210" s="15"/>
      <c r="IE210" s="15"/>
      <c r="IF210" s="15"/>
      <c r="IG210" s="15"/>
      <c r="IH210" s="15"/>
      <c r="II210" s="15"/>
      <c r="IJ210" s="15"/>
      <c r="IK210" s="15"/>
      <c r="IL210" s="15"/>
      <c r="IM210" s="15"/>
      <c r="IN210" s="15"/>
      <c r="IO210" s="15"/>
      <c r="IP210" s="15"/>
      <c r="IQ210" s="15"/>
      <c r="IR210" s="15"/>
      <c r="IS210" s="15"/>
      <c r="IT210" s="15"/>
      <c r="IU210" s="15"/>
      <c r="IV210" s="15"/>
      <c r="IW210" s="15"/>
      <c r="IX210" s="15"/>
      <c r="IY210" s="15"/>
      <c r="IZ210" s="15"/>
      <c r="JA210" s="15"/>
      <c r="JB210" s="15"/>
      <c r="JC210" s="15"/>
      <c r="JD210" s="15"/>
      <c r="JE210" s="15"/>
      <c r="JF210" s="15"/>
      <c r="JG210" s="15"/>
      <c r="JH210" s="15"/>
      <c r="JI210" s="15"/>
      <c r="JJ210" s="15"/>
      <c r="JK210" s="15"/>
      <c r="JL210" s="15"/>
      <c r="JM210" s="15"/>
      <c r="JN210" s="15"/>
      <c r="JO210" s="15"/>
      <c r="JP210" s="15"/>
      <c r="JQ210" s="15"/>
      <c r="JR210" s="15"/>
      <c r="JS210" s="15"/>
      <c r="JT210" s="15"/>
      <c r="JU210" s="15"/>
      <c r="JV210" s="15"/>
      <c r="JW210" s="15"/>
      <c r="JX210" s="15"/>
      <c r="JY210" s="15"/>
      <c r="JZ210" s="15"/>
      <c r="KA210" s="15"/>
      <c r="KB210" s="15"/>
      <c r="KC210" s="15"/>
      <c r="KD210" s="15"/>
      <c r="KE210" s="15"/>
      <c r="KF210" s="15"/>
      <c r="KG210" s="15"/>
      <c r="KH210" s="15"/>
      <c r="KI210" s="15"/>
      <c r="KJ210" s="15"/>
      <c r="KK210" s="15"/>
      <c r="KL210" s="15"/>
      <c r="KM210" s="15"/>
      <c r="KN210" s="15"/>
      <c r="KO210" s="15"/>
      <c r="KP210" s="15"/>
      <c r="KQ210" s="15"/>
      <c r="KR210" s="15"/>
      <c r="KS210" s="15"/>
      <c r="KT210" s="15"/>
      <c r="KU210" s="15"/>
      <c r="KV210" s="15"/>
      <c r="KW210" s="15"/>
      <c r="KX210" s="15"/>
      <c r="KY210" s="15"/>
      <c r="KZ210" s="15"/>
      <c r="LA210" s="15"/>
      <c r="LB210" s="15"/>
      <c r="LC210" s="15"/>
      <c r="LD210" s="15"/>
      <c r="LE210" s="15"/>
      <c r="LF210" s="15"/>
      <c r="LG210" s="15"/>
      <c r="LH210" s="15"/>
      <c r="LI210" s="15"/>
      <c r="LJ210" s="15"/>
      <c r="LK210" s="15"/>
      <c r="LL210" s="15"/>
      <c r="LM210" s="15"/>
      <c r="LN210" s="15"/>
      <c r="LO210" s="15"/>
      <c r="LP210" s="15"/>
      <c r="LQ210" s="15"/>
      <c r="LR210" s="15"/>
      <c r="LS210" s="15"/>
      <c r="LT210" s="15"/>
      <c r="LU210" s="15"/>
      <c r="LV210" s="15"/>
      <c r="LW210" s="15"/>
      <c r="LX210" s="15"/>
      <c r="LY210" s="15"/>
      <c r="LZ210" s="15"/>
      <c r="MA210" s="15"/>
      <c r="MB210" s="15"/>
      <c r="MC210" s="15"/>
      <c r="MD210" s="15"/>
      <c r="ME210" s="15"/>
      <c r="MF210" s="15"/>
      <c r="MG210" s="15"/>
      <c r="MH210" s="15"/>
      <c r="MI210" s="15"/>
      <c r="MJ210" s="15"/>
      <c r="MK210" s="15"/>
      <c r="ML210" s="15"/>
      <c r="MM210" s="15"/>
      <c r="MN210" s="15"/>
      <c r="MO210" s="15"/>
      <c r="MP210" s="15"/>
      <c r="MQ210" s="15"/>
      <c r="MR210" s="15"/>
      <c r="MS210" s="15"/>
      <c r="MT210" s="15"/>
      <c r="MU210" s="15"/>
      <c r="MV210" s="15"/>
      <c r="MW210" s="15"/>
      <c r="MX210" s="15"/>
      <c r="MY210" s="15"/>
      <c r="MZ210" s="15"/>
      <c r="NA210" s="15"/>
      <c r="NB210" s="15"/>
      <c r="NC210" s="15"/>
      <c r="ND210" s="15"/>
      <c r="NE210" s="15"/>
      <c r="NF210" s="15"/>
      <c r="NG210" s="15"/>
      <c r="NH210" s="15"/>
      <c r="NI210" s="15">
        <f>COUNTIF(Tableau1[[#This Row],[01/01/2020]:[31/12/2020]],NI$3)</f>
        <v>0</v>
      </c>
      <c r="NJ210" s="15">
        <f>COUNTIF(Tableau1[[#This Row],[01/01/2020]:[31/12/2020]],NJ$3)</f>
        <v>0</v>
      </c>
      <c r="NK210" s="15">
        <f>COUNTIF(Tableau1[[#This Row],[01/01/2020]:[31/12/2020]],NK$3)</f>
        <v>0</v>
      </c>
      <c r="NL210" s="15">
        <f>COUNTIF(Tableau1[[#This Row],[01/01/2020]:[31/12/2020]],NL$3)</f>
        <v>1</v>
      </c>
      <c r="NM210" s="15">
        <f>COUNTIF(Tableau1[[#This Row],[01/01/2020]:[31/12/2020]],NM$3)</f>
        <v>0</v>
      </c>
      <c r="NN210" s="15">
        <f>COUNTIF(Tableau1[[#This Row],[01/01/2020]:[31/12/2020]],NN$3)</f>
        <v>0</v>
      </c>
      <c r="NO210" s="23">
        <f>COUNTIF(Tableau1[[#This Row],[01/01/2020]:[31/12/2020]],NO$3)</f>
        <v>0</v>
      </c>
    </row>
    <row r="211" spans="1:379" x14ac:dyDescent="0.25">
      <c r="A211" s="22" t="s">
        <v>475</v>
      </c>
      <c r="B211" s="15"/>
      <c r="C211" s="15"/>
      <c r="D211" s="15"/>
      <c r="E211" s="15" t="e">
        <f>VLOOKUP(Tableau1[[#This Row],[centre]],Feuil3!$A$2:$C$46,2,FALSE)</f>
        <v>#N/A</v>
      </c>
      <c r="F211" s="15" t="e">
        <f>VLOOKUP(Tableau1[[#This Row],[centre]],Feuil3!$A$2:$C$46,3,FALSE)</f>
        <v>#N/A</v>
      </c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  <c r="GE211" s="1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15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  <c r="HX211" s="15"/>
      <c r="HY211" s="15"/>
      <c r="HZ211" s="15"/>
      <c r="IA211" s="15"/>
      <c r="IB211" s="15"/>
      <c r="IC211" s="15"/>
      <c r="ID211" s="15"/>
      <c r="IE211" s="15"/>
      <c r="IF211" s="15"/>
      <c r="IG211" s="15"/>
      <c r="IH211" s="15"/>
      <c r="II211" s="15"/>
      <c r="IJ211" s="15"/>
      <c r="IK211" s="15"/>
      <c r="IL211" s="15"/>
      <c r="IM211" s="15"/>
      <c r="IN211" s="15"/>
      <c r="IO211" s="15"/>
      <c r="IP211" s="15"/>
      <c r="IQ211" s="15"/>
      <c r="IR211" s="15"/>
      <c r="IS211" s="15"/>
      <c r="IT211" s="15"/>
      <c r="IU211" s="15"/>
      <c r="IV211" s="15"/>
      <c r="IW211" s="15"/>
      <c r="IX211" s="15"/>
      <c r="IY211" s="15"/>
      <c r="IZ211" s="15"/>
      <c r="JA211" s="15"/>
      <c r="JB211" s="15"/>
      <c r="JC211" s="15"/>
      <c r="JD211" s="15"/>
      <c r="JE211" s="15"/>
      <c r="JF211" s="15"/>
      <c r="JG211" s="15"/>
      <c r="JH211" s="15"/>
      <c r="JI211" s="15"/>
      <c r="JJ211" s="15"/>
      <c r="JK211" s="15"/>
      <c r="JL211" s="15"/>
      <c r="JM211" s="15"/>
      <c r="JN211" s="15"/>
      <c r="JO211" s="15"/>
      <c r="JP211" s="15"/>
      <c r="JQ211" s="15"/>
      <c r="JR211" s="15"/>
      <c r="JS211" s="15"/>
      <c r="JT211" s="15"/>
      <c r="JU211" s="15"/>
      <c r="JV211" s="15"/>
      <c r="JW211" s="15"/>
      <c r="JX211" s="15"/>
      <c r="JY211" s="15"/>
      <c r="JZ211" s="15"/>
      <c r="KA211" s="15"/>
      <c r="KB211" s="15"/>
      <c r="KC211" s="15"/>
      <c r="KD211" s="15"/>
      <c r="KE211" s="15"/>
      <c r="KF211" s="15"/>
      <c r="KG211" s="15"/>
      <c r="KH211" s="15"/>
      <c r="KI211" s="15"/>
      <c r="KJ211" s="15"/>
      <c r="KK211" s="15"/>
      <c r="KL211" s="15"/>
      <c r="KM211" s="15"/>
      <c r="KN211" s="15"/>
      <c r="KO211" s="15"/>
      <c r="KP211" s="15"/>
      <c r="KQ211" s="15"/>
      <c r="KR211" s="15"/>
      <c r="KS211" s="15"/>
      <c r="KT211" s="15"/>
      <c r="KU211" s="15"/>
      <c r="KV211" s="15"/>
      <c r="KW211" s="15"/>
      <c r="KX211" s="15"/>
      <c r="KY211" s="15"/>
      <c r="KZ211" s="15"/>
      <c r="LA211" s="15"/>
      <c r="LB211" s="15"/>
      <c r="LC211" s="15"/>
      <c r="LD211" s="15"/>
      <c r="LE211" s="15"/>
      <c r="LF211" s="15"/>
      <c r="LG211" s="15"/>
      <c r="LH211" s="15"/>
      <c r="LI211" s="15"/>
      <c r="LJ211" s="15"/>
      <c r="LK211" s="15"/>
      <c r="LL211" s="15"/>
      <c r="LM211" s="15"/>
      <c r="LN211" s="15"/>
      <c r="LO211" s="15"/>
      <c r="LP211" s="15"/>
      <c r="LQ211" s="15"/>
      <c r="LR211" s="15"/>
      <c r="LS211" s="15"/>
      <c r="LT211" s="15"/>
      <c r="LU211" s="15"/>
      <c r="LV211" s="15"/>
      <c r="LW211" s="15"/>
      <c r="LX211" s="15"/>
      <c r="LY211" s="15"/>
      <c r="LZ211" s="15"/>
      <c r="MA211" s="15"/>
      <c r="MB211" s="15"/>
      <c r="MC211" s="15"/>
      <c r="MD211" s="15"/>
      <c r="ME211" s="15"/>
      <c r="MF211" s="15"/>
      <c r="MG211" s="15"/>
      <c r="MH211" s="15"/>
      <c r="MI211" s="15"/>
      <c r="MJ211" s="15"/>
      <c r="MK211" s="15"/>
      <c r="ML211" s="15"/>
      <c r="MM211" s="15"/>
      <c r="MN211" s="15"/>
      <c r="MO211" s="15"/>
      <c r="MP211" s="15"/>
      <c r="MQ211" s="15"/>
      <c r="MR211" s="15"/>
      <c r="MS211" s="15"/>
      <c r="MT211" s="15"/>
      <c r="MU211" s="15"/>
      <c r="MV211" s="15"/>
      <c r="MW211" s="15"/>
      <c r="MX211" s="15"/>
      <c r="MY211" s="15"/>
      <c r="MZ211" s="15"/>
      <c r="NA211" s="15"/>
      <c r="NB211" s="15"/>
      <c r="NC211" s="15"/>
      <c r="ND211" s="15"/>
      <c r="NE211" s="15"/>
      <c r="NF211" s="15"/>
      <c r="NG211" s="15"/>
      <c r="NH211" s="15"/>
      <c r="NI211" s="15">
        <f>COUNTIF(Tableau1[[#This Row],[01/01/2020]:[31/12/2020]],NI$3)</f>
        <v>0</v>
      </c>
      <c r="NJ211" s="15">
        <f>COUNTIF(Tableau1[[#This Row],[01/01/2020]:[31/12/2020]],NJ$3)</f>
        <v>0</v>
      </c>
      <c r="NK211" s="15">
        <f>COUNTIF(Tableau1[[#This Row],[01/01/2020]:[31/12/2020]],NK$3)</f>
        <v>0</v>
      </c>
      <c r="NL211" s="15">
        <f>COUNTIF(Tableau1[[#This Row],[01/01/2020]:[31/12/2020]],NL$3)</f>
        <v>0</v>
      </c>
      <c r="NM211" s="15">
        <f>COUNTIF(Tableau1[[#This Row],[01/01/2020]:[31/12/2020]],NM$3)</f>
        <v>0</v>
      </c>
      <c r="NN211" s="15">
        <f>COUNTIF(Tableau1[[#This Row],[01/01/2020]:[31/12/2020]],NN$3)</f>
        <v>0</v>
      </c>
      <c r="NO211" s="23">
        <f>COUNTIF(Tableau1[[#This Row],[01/01/2020]:[31/12/2020]],NO$3)</f>
        <v>0</v>
      </c>
    </row>
    <row r="212" spans="1:379" x14ac:dyDescent="0.25">
      <c r="A212" s="22" t="s">
        <v>476</v>
      </c>
      <c r="B212" s="15"/>
      <c r="C212" s="15"/>
      <c r="D212" s="15"/>
      <c r="E212" s="15" t="e">
        <f>VLOOKUP(Tableau1[[#This Row],[centre]],Feuil3!$A$2:$C$46,2,FALSE)</f>
        <v>#N/A</v>
      </c>
      <c r="F212" s="15" t="e">
        <f>VLOOKUP(Tableau1[[#This Row],[centre]],Feuil3!$A$2:$C$46,3,FALSE)</f>
        <v>#N/A</v>
      </c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  <c r="GE212" s="1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15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  <c r="HX212" s="15"/>
      <c r="HY212" s="15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"/>
      <c r="JB212" s="15"/>
      <c r="JC212" s="15"/>
      <c r="JD212" s="15"/>
      <c r="JE212" s="15"/>
      <c r="JF212" s="15"/>
      <c r="JG212" s="15"/>
      <c r="JH212" s="15"/>
      <c r="JI212" s="15"/>
      <c r="JJ212" s="15"/>
      <c r="JK212" s="15"/>
      <c r="JL212" s="15"/>
      <c r="JM212" s="15"/>
      <c r="JN212" s="15"/>
      <c r="JO212" s="15"/>
      <c r="JP212" s="15"/>
      <c r="JQ212" s="15"/>
      <c r="JR212" s="15"/>
      <c r="JS212" s="15"/>
      <c r="JT212" s="15"/>
      <c r="JU212" s="15"/>
      <c r="JV212" s="15"/>
      <c r="JW212" s="15"/>
      <c r="JX212" s="15"/>
      <c r="JY212" s="15"/>
      <c r="JZ212" s="15"/>
      <c r="KA212" s="15"/>
      <c r="KB212" s="15"/>
      <c r="KC212" s="15"/>
      <c r="KD212" s="15"/>
      <c r="KE212" s="15"/>
      <c r="KF212" s="15"/>
      <c r="KG212" s="15"/>
      <c r="KH212" s="15"/>
      <c r="KI212" s="15"/>
      <c r="KJ212" s="15"/>
      <c r="KK212" s="15"/>
      <c r="KL212" s="15"/>
      <c r="KM212" s="15"/>
      <c r="KN212" s="15"/>
      <c r="KO212" s="15"/>
      <c r="KP212" s="15"/>
      <c r="KQ212" s="15"/>
      <c r="KR212" s="15"/>
      <c r="KS212" s="15"/>
      <c r="KT212" s="15"/>
      <c r="KU212" s="15"/>
      <c r="KV212" s="15"/>
      <c r="KW212" s="15"/>
      <c r="KX212" s="15"/>
      <c r="KY212" s="15"/>
      <c r="KZ212" s="15"/>
      <c r="LA212" s="15"/>
      <c r="LB212" s="15"/>
      <c r="LC212" s="15"/>
      <c r="LD212" s="15"/>
      <c r="LE212" s="15"/>
      <c r="LF212" s="15"/>
      <c r="LG212" s="15"/>
      <c r="LH212" s="15"/>
      <c r="LI212" s="15"/>
      <c r="LJ212" s="15"/>
      <c r="LK212" s="15"/>
      <c r="LL212" s="15"/>
      <c r="LM212" s="15"/>
      <c r="LN212" s="15"/>
      <c r="LO212" s="15"/>
      <c r="LP212" s="15"/>
      <c r="LQ212" s="15"/>
      <c r="LR212" s="15"/>
      <c r="LS212" s="15"/>
      <c r="LT212" s="15"/>
      <c r="LU212" s="15"/>
      <c r="LV212" s="15"/>
      <c r="LW212" s="15"/>
      <c r="LX212" s="15"/>
      <c r="LY212" s="15"/>
      <c r="LZ212" s="15"/>
      <c r="MA212" s="15"/>
      <c r="MB212" s="15"/>
      <c r="MC212" s="15"/>
      <c r="MD212" s="15"/>
      <c r="ME212" s="15"/>
      <c r="MF212" s="15"/>
      <c r="MG212" s="15"/>
      <c r="MH212" s="15"/>
      <c r="MI212" s="15"/>
      <c r="MJ212" s="15"/>
      <c r="MK212" s="15"/>
      <c r="ML212" s="15"/>
      <c r="MM212" s="15"/>
      <c r="MN212" s="15"/>
      <c r="MO212" s="15"/>
      <c r="MP212" s="15"/>
      <c r="MQ212" s="15"/>
      <c r="MR212" s="15"/>
      <c r="MS212" s="15"/>
      <c r="MT212" s="15"/>
      <c r="MU212" s="15"/>
      <c r="MV212" s="15"/>
      <c r="MW212" s="15"/>
      <c r="MX212" s="15"/>
      <c r="MY212" s="15"/>
      <c r="MZ212" s="15"/>
      <c r="NA212" s="15"/>
      <c r="NB212" s="15"/>
      <c r="NC212" s="15"/>
      <c r="ND212" s="15"/>
      <c r="NE212" s="15"/>
      <c r="NF212" s="15"/>
      <c r="NG212" s="15"/>
      <c r="NH212" s="15"/>
      <c r="NI212" s="15">
        <f>COUNTIF(Tableau1[[#This Row],[01/01/2020]:[31/12/2020]],NI$3)</f>
        <v>0</v>
      </c>
      <c r="NJ212" s="15">
        <f>COUNTIF(Tableau1[[#This Row],[01/01/2020]:[31/12/2020]],NJ$3)</f>
        <v>0</v>
      </c>
      <c r="NK212" s="15">
        <f>COUNTIF(Tableau1[[#This Row],[01/01/2020]:[31/12/2020]],NK$3)</f>
        <v>0</v>
      </c>
      <c r="NL212" s="15">
        <f>COUNTIF(Tableau1[[#This Row],[01/01/2020]:[31/12/2020]],NL$3)</f>
        <v>0</v>
      </c>
      <c r="NM212" s="15">
        <f>COUNTIF(Tableau1[[#This Row],[01/01/2020]:[31/12/2020]],NM$3)</f>
        <v>0</v>
      </c>
      <c r="NN212" s="15">
        <f>COUNTIF(Tableau1[[#This Row],[01/01/2020]:[31/12/2020]],NN$3)</f>
        <v>0</v>
      </c>
      <c r="NO212" s="23">
        <f>COUNTIF(Tableau1[[#This Row],[01/01/2020]:[31/12/2020]],NO$3)</f>
        <v>0</v>
      </c>
    </row>
    <row r="213" spans="1:379" x14ac:dyDescent="0.25">
      <c r="A213" s="22" t="s">
        <v>473</v>
      </c>
      <c r="B213" s="15"/>
      <c r="C213" s="15"/>
      <c r="D213" s="15"/>
      <c r="E213" s="15" t="e">
        <f>VLOOKUP(Tableau1[[#This Row],[centre]],Feuil3!$A$2:$C$46,2,FALSE)</f>
        <v>#N/A</v>
      </c>
      <c r="F213" s="15" t="e">
        <f>VLOOKUP(Tableau1[[#This Row],[centre]],Feuil3!$A$2:$C$46,3,FALSE)</f>
        <v>#N/A</v>
      </c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  <c r="HX213" s="15"/>
      <c r="HY213" s="15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"/>
      <c r="JB213" s="15"/>
      <c r="JC213" s="15"/>
      <c r="JD213" s="15"/>
      <c r="JE213" s="15"/>
      <c r="JF213" s="15"/>
      <c r="JG213" s="15"/>
      <c r="JH213" s="15"/>
      <c r="JI213" s="15"/>
      <c r="JJ213" s="15"/>
      <c r="JK213" s="15"/>
      <c r="JL213" s="15"/>
      <c r="JM213" s="15"/>
      <c r="JN213" s="15"/>
      <c r="JO213" s="15"/>
      <c r="JP213" s="15"/>
      <c r="JQ213" s="15"/>
      <c r="JR213" s="15"/>
      <c r="JS213" s="15"/>
      <c r="JT213" s="15"/>
      <c r="JU213" s="15"/>
      <c r="JV213" s="15"/>
      <c r="JW213" s="15"/>
      <c r="JX213" s="15"/>
      <c r="JY213" s="15"/>
      <c r="JZ213" s="15"/>
      <c r="KA213" s="15"/>
      <c r="KB213" s="15"/>
      <c r="KC213" s="15"/>
      <c r="KD213" s="15"/>
      <c r="KE213" s="15"/>
      <c r="KF213" s="15"/>
      <c r="KG213" s="15"/>
      <c r="KH213" s="15"/>
      <c r="KI213" s="15"/>
      <c r="KJ213" s="15"/>
      <c r="KK213" s="15"/>
      <c r="KL213" s="15"/>
      <c r="KM213" s="15"/>
      <c r="KN213" s="15"/>
      <c r="KO213" s="15"/>
      <c r="KP213" s="15"/>
      <c r="KQ213" s="15"/>
      <c r="KR213" s="15"/>
      <c r="KS213" s="15"/>
      <c r="KT213" s="15"/>
      <c r="KU213" s="15"/>
      <c r="KV213" s="15"/>
      <c r="KW213" s="15"/>
      <c r="KX213" s="15"/>
      <c r="KY213" s="15"/>
      <c r="KZ213" s="15"/>
      <c r="LA213" s="15"/>
      <c r="LB213" s="15"/>
      <c r="LC213" s="15"/>
      <c r="LD213" s="15"/>
      <c r="LE213" s="15"/>
      <c r="LF213" s="15"/>
      <c r="LG213" s="15"/>
      <c r="LH213" s="15"/>
      <c r="LI213" s="15"/>
      <c r="LJ213" s="15"/>
      <c r="LK213" s="15"/>
      <c r="LL213" s="15"/>
      <c r="LM213" s="15"/>
      <c r="LN213" s="15"/>
      <c r="LO213" s="15"/>
      <c r="LP213" s="15"/>
      <c r="LQ213" s="15"/>
      <c r="LR213" s="15"/>
      <c r="LS213" s="15"/>
      <c r="LT213" s="15"/>
      <c r="LU213" s="15"/>
      <c r="LV213" s="15"/>
      <c r="LW213" s="15"/>
      <c r="LX213" s="15"/>
      <c r="LY213" s="15"/>
      <c r="LZ213" s="15"/>
      <c r="MA213" s="15"/>
      <c r="MB213" s="15"/>
      <c r="MC213" s="15"/>
      <c r="MD213" s="15"/>
      <c r="ME213" s="15"/>
      <c r="MF213" s="15"/>
      <c r="MG213" s="15"/>
      <c r="MH213" s="15"/>
      <c r="MI213" s="15"/>
      <c r="MJ213" s="15"/>
      <c r="MK213" s="15"/>
      <c r="ML213" s="15"/>
      <c r="MM213" s="15"/>
      <c r="MN213" s="15"/>
      <c r="MO213" s="15"/>
      <c r="MP213" s="15"/>
      <c r="MQ213" s="15"/>
      <c r="MR213" s="15"/>
      <c r="MS213" s="15"/>
      <c r="MT213" s="15"/>
      <c r="MU213" s="15"/>
      <c r="MV213" s="15"/>
      <c r="MW213" s="15"/>
      <c r="MX213" s="15"/>
      <c r="MY213" s="15"/>
      <c r="MZ213" s="15"/>
      <c r="NA213" s="15"/>
      <c r="NB213" s="15"/>
      <c r="NC213" s="15"/>
      <c r="ND213" s="15"/>
      <c r="NE213" s="15"/>
      <c r="NF213" s="15"/>
      <c r="NG213" s="15"/>
      <c r="NH213" s="15"/>
      <c r="NI213" s="15">
        <f>COUNTIF(Tableau1[[#This Row],[01/01/2020]:[31/12/2020]],NI$3)</f>
        <v>0</v>
      </c>
      <c r="NJ213" s="15">
        <f>COUNTIF(Tableau1[[#This Row],[01/01/2020]:[31/12/2020]],NJ$3)</f>
        <v>0</v>
      </c>
      <c r="NK213" s="15">
        <f>COUNTIF(Tableau1[[#This Row],[01/01/2020]:[31/12/2020]],NK$3)</f>
        <v>0</v>
      </c>
      <c r="NL213" s="15">
        <f>COUNTIF(Tableau1[[#This Row],[01/01/2020]:[31/12/2020]],NL$3)</f>
        <v>0</v>
      </c>
      <c r="NM213" s="15">
        <f>COUNTIF(Tableau1[[#This Row],[01/01/2020]:[31/12/2020]],NM$3)</f>
        <v>0</v>
      </c>
      <c r="NN213" s="15">
        <f>COUNTIF(Tableau1[[#This Row],[01/01/2020]:[31/12/2020]],NN$3)</f>
        <v>0</v>
      </c>
      <c r="NO213" s="23">
        <f>COUNTIF(Tableau1[[#This Row],[01/01/2020]:[31/12/2020]],NO$3)</f>
        <v>0</v>
      </c>
    </row>
    <row r="214" spans="1:379" x14ac:dyDescent="0.25">
      <c r="A214" s="22" t="s">
        <v>474</v>
      </c>
      <c r="B214" s="15"/>
      <c r="C214" s="15"/>
      <c r="D214" s="15"/>
      <c r="E214" s="15" t="e">
        <f>VLOOKUP(Tableau1[[#This Row],[centre]],Feuil3!$A$2:$C$46,2,FALSE)</f>
        <v>#N/A</v>
      </c>
      <c r="F214" s="15" t="e">
        <f>VLOOKUP(Tableau1[[#This Row],[centre]],Feuil3!$A$2:$C$46,3,FALSE)</f>
        <v>#N/A</v>
      </c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  <c r="HX214" s="15"/>
      <c r="HY214" s="15"/>
      <c r="HZ214" s="15"/>
      <c r="IA214" s="15"/>
      <c r="IB214" s="15"/>
      <c r="IC214" s="15"/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"/>
      <c r="JB214" s="15"/>
      <c r="JC214" s="15"/>
      <c r="JD214" s="15"/>
      <c r="JE214" s="15"/>
      <c r="JF214" s="15"/>
      <c r="JG214" s="15"/>
      <c r="JH214" s="15"/>
      <c r="JI214" s="15"/>
      <c r="JJ214" s="15"/>
      <c r="JK214" s="15"/>
      <c r="JL214" s="15"/>
      <c r="JM214" s="15"/>
      <c r="JN214" s="15"/>
      <c r="JO214" s="15"/>
      <c r="JP214" s="15"/>
      <c r="JQ214" s="15"/>
      <c r="JR214" s="15"/>
      <c r="JS214" s="15"/>
      <c r="JT214" s="15"/>
      <c r="JU214" s="15"/>
      <c r="JV214" s="15"/>
      <c r="JW214" s="15"/>
      <c r="JX214" s="15"/>
      <c r="JY214" s="15"/>
      <c r="JZ214" s="15"/>
      <c r="KA214" s="15"/>
      <c r="KB214" s="15"/>
      <c r="KC214" s="15"/>
      <c r="KD214" s="15"/>
      <c r="KE214" s="15"/>
      <c r="KF214" s="15"/>
      <c r="KG214" s="15"/>
      <c r="KH214" s="15"/>
      <c r="KI214" s="15"/>
      <c r="KJ214" s="15"/>
      <c r="KK214" s="15"/>
      <c r="KL214" s="15"/>
      <c r="KM214" s="15"/>
      <c r="KN214" s="15"/>
      <c r="KO214" s="15"/>
      <c r="KP214" s="15"/>
      <c r="KQ214" s="15"/>
      <c r="KR214" s="15"/>
      <c r="KS214" s="15"/>
      <c r="KT214" s="15"/>
      <c r="KU214" s="15"/>
      <c r="KV214" s="15"/>
      <c r="KW214" s="15"/>
      <c r="KX214" s="15"/>
      <c r="KY214" s="15"/>
      <c r="KZ214" s="15"/>
      <c r="LA214" s="15"/>
      <c r="LB214" s="15"/>
      <c r="LC214" s="15"/>
      <c r="LD214" s="15"/>
      <c r="LE214" s="15"/>
      <c r="LF214" s="15"/>
      <c r="LG214" s="15"/>
      <c r="LH214" s="15"/>
      <c r="LI214" s="15"/>
      <c r="LJ214" s="15"/>
      <c r="LK214" s="15"/>
      <c r="LL214" s="15"/>
      <c r="LM214" s="15"/>
      <c r="LN214" s="15"/>
      <c r="LO214" s="15"/>
      <c r="LP214" s="15"/>
      <c r="LQ214" s="15"/>
      <c r="LR214" s="15"/>
      <c r="LS214" s="15"/>
      <c r="LT214" s="15"/>
      <c r="LU214" s="15"/>
      <c r="LV214" s="15"/>
      <c r="LW214" s="15"/>
      <c r="LX214" s="15"/>
      <c r="LY214" s="15"/>
      <c r="LZ214" s="15"/>
      <c r="MA214" s="15"/>
      <c r="MB214" s="15"/>
      <c r="MC214" s="15"/>
      <c r="MD214" s="15"/>
      <c r="ME214" s="15"/>
      <c r="MF214" s="15"/>
      <c r="MG214" s="15"/>
      <c r="MH214" s="15"/>
      <c r="MI214" s="15"/>
      <c r="MJ214" s="15"/>
      <c r="MK214" s="15"/>
      <c r="ML214" s="15"/>
      <c r="MM214" s="15"/>
      <c r="MN214" s="15"/>
      <c r="MO214" s="15"/>
      <c r="MP214" s="15"/>
      <c r="MQ214" s="15"/>
      <c r="MR214" s="15"/>
      <c r="MS214" s="15"/>
      <c r="MT214" s="15"/>
      <c r="MU214" s="15"/>
      <c r="MV214" s="15"/>
      <c r="MW214" s="15"/>
      <c r="MX214" s="15"/>
      <c r="MY214" s="15"/>
      <c r="MZ214" s="15"/>
      <c r="NA214" s="15"/>
      <c r="NB214" s="15"/>
      <c r="NC214" s="15"/>
      <c r="ND214" s="15"/>
      <c r="NE214" s="15"/>
      <c r="NF214" s="15"/>
      <c r="NG214" s="15"/>
      <c r="NH214" s="15"/>
      <c r="NI214" s="15">
        <f>COUNTIF(Tableau1[[#This Row],[01/01/2020]:[31/12/2020]],NI$3)</f>
        <v>0</v>
      </c>
      <c r="NJ214" s="15">
        <f>COUNTIF(Tableau1[[#This Row],[01/01/2020]:[31/12/2020]],NJ$3)</f>
        <v>0</v>
      </c>
      <c r="NK214" s="15">
        <f>COUNTIF(Tableau1[[#This Row],[01/01/2020]:[31/12/2020]],NK$3)</f>
        <v>0</v>
      </c>
      <c r="NL214" s="15">
        <f>COUNTIF(Tableau1[[#This Row],[01/01/2020]:[31/12/2020]],NL$3)</f>
        <v>0</v>
      </c>
      <c r="NM214" s="15">
        <f>COUNTIF(Tableau1[[#This Row],[01/01/2020]:[31/12/2020]],NM$3)</f>
        <v>0</v>
      </c>
      <c r="NN214" s="15">
        <f>COUNTIF(Tableau1[[#This Row],[01/01/2020]:[31/12/2020]],NN$3)</f>
        <v>0</v>
      </c>
      <c r="NO214" s="23">
        <f>COUNTIF(Tableau1[[#This Row],[01/01/2020]:[31/12/2020]],NO$3)</f>
        <v>0</v>
      </c>
    </row>
    <row r="215" spans="1:379" x14ac:dyDescent="0.25">
      <c r="A215" s="22" t="s">
        <v>475</v>
      </c>
      <c r="B215" s="15"/>
      <c r="C215" s="15"/>
      <c r="D215" s="15"/>
      <c r="E215" s="15" t="e">
        <f>VLOOKUP(Tableau1[[#This Row],[centre]],Feuil3!$A$2:$C$46,2,FALSE)</f>
        <v>#N/A</v>
      </c>
      <c r="F215" s="15" t="e">
        <f>VLOOKUP(Tableau1[[#This Row],[centre]],Feuil3!$A$2:$C$46,3,FALSE)</f>
        <v>#N/A</v>
      </c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  <c r="GE215" s="1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15"/>
      <c r="HA215" s="15"/>
      <c r="HB215" s="15"/>
      <c r="HC215" s="15"/>
      <c r="HD215" s="15"/>
      <c r="HE215" s="15"/>
      <c r="HF215" s="15"/>
      <c r="HG215" s="15"/>
      <c r="HH215" s="15"/>
      <c r="HI215" s="15"/>
      <c r="HJ215" s="15"/>
      <c r="HK215" s="15"/>
      <c r="HL215" s="15"/>
      <c r="HM215" s="15"/>
      <c r="HN215" s="15"/>
      <c r="HO215" s="15"/>
      <c r="HP215" s="15"/>
      <c r="HQ215" s="15"/>
      <c r="HR215" s="15"/>
      <c r="HS215" s="15"/>
      <c r="HT215" s="15"/>
      <c r="HU215" s="15"/>
      <c r="HV215" s="15"/>
      <c r="HW215" s="15"/>
      <c r="HX215" s="15"/>
      <c r="HY215" s="15"/>
      <c r="HZ215" s="15"/>
      <c r="IA215" s="15"/>
      <c r="IB215" s="15"/>
      <c r="IC215" s="15"/>
      <c r="ID215" s="15"/>
      <c r="IE215" s="15"/>
      <c r="IF215" s="15"/>
      <c r="IG215" s="15"/>
      <c r="IH215" s="15"/>
      <c r="II215" s="15"/>
      <c r="IJ215" s="15"/>
      <c r="IK215" s="15"/>
      <c r="IL215" s="15"/>
      <c r="IM215" s="15"/>
      <c r="IN215" s="15"/>
      <c r="IO215" s="15"/>
      <c r="IP215" s="15"/>
      <c r="IQ215" s="15"/>
      <c r="IR215" s="15"/>
      <c r="IS215" s="15"/>
      <c r="IT215" s="15"/>
      <c r="IU215" s="15"/>
      <c r="IV215" s="15"/>
      <c r="IW215" s="15"/>
      <c r="IX215" s="15"/>
      <c r="IY215" s="15"/>
      <c r="IZ215" s="15"/>
      <c r="JA215" s="15"/>
      <c r="JB215" s="15"/>
      <c r="JC215" s="15"/>
      <c r="JD215" s="15"/>
      <c r="JE215" s="15"/>
      <c r="JF215" s="15"/>
      <c r="JG215" s="15"/>
      <c r="JH215" s="15"/>
      <c r="JI215" s="15"/>
      <c r="JJ215" s="15"/>
      <c r="JK215" s="15"/>
      <c r="JL215" s="15"/>
      <c r="JM215" s="15"/>
      <c r="JN215" s="15"/>
      <c r="JO215" s="15"/>
      <c r="JP215" s="15"/>
      <c r="JQ215" s="15"/>
      <c r="JR215" s="15"/>
      <c r="JS215" s="15"/>
      <c r="JT215" s="15"/>
      <c r="JU215" s="15"/>
      <c r="JV215" s="15"/>
      <c r="JW215" s="15"/>
      <c r="JX215" s="15"/>
      <c r="JY215" s="15"/>
      <c r="JZ215" s="15"/>
      <c r="KA215" s="15"/>
      <c r="KB215" s="15"/>
      <c r="KC215" s="15"/>
      <c r="KD215" s="15"/>
      <c r="KE215" s="15"/>
      <c r="KF215" s="15"/>
      <c r="KG215" s="15"/>
      <c r="KH215" s="15"/>
      <c r="KI215" s="15"/>
      <c r="KJ215" s="15"/>
      <c r="KK215" s="15"/>
      <c r="KL215" s="15"/>
      <c r="KM215" s="15"/>
      <c r="KN215" s="15"/>
      <c r="KO215" s="15"/>
      <c r="KP215" s="15"/>
      <c r="KQ215" s="15"/>
      <c r="KR215" s="15"/>
      <c r="KS215" s="15"/>
      <c r="KT215" s="15"/>
      <c r="KU215" s="15"/>
      <c r="KV215" s="15"/>
      <c r="KW215" s="15"/>
      <c r="KX215" s="15"/>
      <c r="KY215" s="15"/>
      <c r="KZ215" s="15"/>
      <c r="LA215" s="15"/>
      <c r="LB215" s="15"/>
      <c r="LC215" s="15"/>
      <c r="LD215" s="15"/>
      <c r="LE215" s="15"/>
      <c r="LF215" s="15"/>
      <c r="LG215" s="15"/>
      <c r="LH215" s="15"/>
      <c r="LI215" s="15"/>
      <c r="LJ215" s="15"/>
      <c r="LK215" s="15"/>
      <c r="LL215" s="15"/>
      <c r="LM215" s="15"/>
      <c r="LN215" s="15"/>
      <c r="LO215" s="15"/>
      <c r="LP215" s="15"/>
      <c r="LQ215" s="15"/>
      <c r="LR215" s="15"/>
      <c r="LS215" s="15"/>
      <c r="LT215" s="15"/>
      <c r="LU215" s="15"/>
      <c r="LV215" s="15"/>
      <c r="LW215" s="15"/>
      <c r="LX215" s="15"/>
      <c r="LY215" s="15"/>
      <c r="LZ215" s="15"/>
      <c r="MA215" s="15"/>
      <c r="MB215" s="15"/>
      <c r="MC215" s="15"/>
      <c r="MD215" s="15"/>
      <c r="ME215" s="15"/>
      <c r="MF215" s="15"/>
      <c r="MG215" s="15"/>
      <c r="MH215" s="15"/>
      <c r="MI215" s="15"/>
      <c r="MJ215" s="15"/>
      <c r="MK215" s="15"/>
      <c r="ML215" s="15"/>
      <c r="MM215" s="15"/>
      <c r="MN215" s="15"/>
      <c r="MO215" s="15"/>
      <c r="MP215" s="15"/>
      <c r="MQ215" s="15"/>
      <c r="MR215" s="15"/>
      <c r="MS215" s="15"/>
      <c r="MT215" s="15"/>
      <c r="MU215" s="15"/>
      <c r="MV215" s="15"/>
      <c r="MW215" s="15"/>
      <c r="MX215" s="15"/>
      <c r="MY215" s="15"/>
      <c r="MZ215" s="15"/>
      <c r="NA215" s="15"/>
      <c r="NB215" s="15"/>
      <c r="NC215" s="15"/>
      <c r="ND215" s="15"/>
      <c r="NE215" s="15"/>
      <c r="NF215" s="15"/>
      <c r="NG215" s="15"/>
      <c r="NH215" s="15"/>
      <c r="NI215" s="15">
        <f>COUNTIF(Tableau1[[#This Row],[01/01/2020]:[31/12/2020]],NI$3)</f>
        <v>0</v>
      </c>
      <c r="NJ215" s="15">
        <f>COUNTIF(Tableau1[[#This Row],[01/01/2020]:[31/12/2020]],NJ$3)</f>
        <v>0</v>
      </c>
      <c r="NK215" s="15">
        <f>COUNTIF(Tableau1[[#This Row],[01/01/2020]:[31/12/2020]],NK$3)</f>
        <v>0</v>
      </c>
      <c r="NL215" s="15">
        <f>COUNTIF(Tableau1[[#This Row],[01/01/2020]:[31/12/2020]],NL$3)</f>
        <v>0</v>
      </c>
      <c r="NM215" s="15">
        <f>COUNTIF(Tableau1[[#This Row],[01/01/2020]:[31/12/2020]],NM$3)</f>
        <v>0</v>
      </c>
      <c r="NN215" s="15">
        <f>COUNTIF(Tableau1[[#This Row],[01/01/2020]:[31/12/2020]],NN$3)</f>
        <v>0</v>
      </c>
      <c r="NO215" s="23">
        <f>COUNTIF(Tableau1[[#This Row],[01/01/2020]:[31/12/2020]],NO$3)</f>
        <v>0</v>
      </c>
    </row>
    <row r="216" spans="1:379" x14ac:dyDescent="0.25">
      <c r="A216" s="22" t="s">
        <v>476</v>
      </c>
      <c r="B216" s="15"/>
      <c r="C216" s="15"/>
      <c r="D216" s="15"/>
      <c r="E216" s="15" t="e">
        <f>VLOOKUP(Tableau1[[#This Row],[centre]],Feuil3!$A$2:$C$46,2,FALSE)</f>
        <v>#N/A</v>
      </c>
      <c r="F216" s="15" t="e">
        <f>VLOOKUP(Tableau1[[#This Row],[centre]],Feuil3!$A$2:$C$46,3,FALSE)</f>
        <v>#N/A</v>
      </c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  <c r="GE216" s="1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15"/>
      <c r="HA216" s="15"/>
      <c r="HB216" s="15"/>
      <c r="HC216" s="15"/>
      <c r="HD216" s="15"/>
      <c r="HE216" s="15"/>
      <c r="HF216" s="15"/>
      <c r="HG216" s="15"/>
      <c r="HH216" s="15"/>
      <c r="HI216" s="15"/>
      <c r="HJ216" s="15"/>
      <c r="HK216" s="15"/>
      <c r="HL216" s="15"/>
      <c r="HM216" s="15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  <c r="HX216" s="15"/>
      <c r="HY216" s="15"/>
      <c r="HZ216" s="15"/>
      <c r="IA216" s="15"/>
      <c r="IB216" s="15"/>
      <c r="IC216" s="15"/>
      <c r="ID216" s="15"/>
      <c r="IE216" s="15"/>
      <c r="IF216" s="15"/>
      <c r="IG216" s="15"/>
      <c r="IH216" s="15"/>
      <c r="II216" s="15"/>
      <c r="IJ216" s="15"/>
      <c r="IK216" s="15"/>
      <c r="IL216" s="15"/>
      <c r="IM216" s="15"/>
      <c r="IN216" s="15"/>
      <c r="IO216" s="15"/>
      <c r="IP216" s="15"/>
      <c r="IQ216" s="15"/>
      <c r="IR216" s="15"/>
      <c r="IS216" s="15"/>
      <c r="IT216" s="15"/>
      <c r="IU216" s="15"/>
      <c r="IV216" s="15"/>
      <c r="IW216" s="15"/>
      <c r="IX216" s="15"/>
      <c r="IY216" s="15"/>
      <c r="IZ216" s="15"/>
      <c r="JA216" s="15"/>
      <c r="JB216" s="15"/>
      <c r="JC216" s="15"/>
      <c r="JD216" s="15"/>
      <c r="JE216" s="15"/>
      <c r="JF216" s="15"/>
      <c r="JG216" s="15"/>
      <c r="JH216" s="15"/>
      <c r="JI216" s="15"/>
      <c r="JJ216" s="15"/>
      <c r="JK216" s="15"/>
      <c r="JL216" s="15"/>
      <c r="JM216" s="15"/>
      <c r="JN216" s="15"/>
      <c r="JO216" s="15"/>
      <c r="JP216" s="15"/>
      <c r="JQ216" s="15"/>
      <c r="JR216" s="15"/>
      <c r="JS216" s="15"/>
      <c r="JT216" s="15"/>
      <c r="JU216" s="15"/>
      <c r="JV216" s="15"/>
      <c r="JW216" s="15"/>
      <c r="JX216" s="15"/>
      <c r="JY216" s="15"/>
      <c r="JZ216" s="15"/>
      <c r="KA216" s="15"/>
      <c r="KB216" s="15"/>
      <c r="KC216" s="15"/>
      <c r="KD216" s="15"/>
      <c r="KE216" s="15"/>
      <c r="KF216" s="15"/>
      <c r="KG216" s="15"/>
      <c r="KH216" s="15"/>
      <c r="KI216" s="15"/>
      <c r="KJ216" s="15"/>
      <c r="KK216" s="15"/>
      <c r="KL216" s="15"/>
      <c r="KM216" s="15"/>
      <c r="KN216" s="15"/>
      <c r="KO216" s="15"/>
      <c r="KP216" s="15"/>
      <c r="KQ216" s="15"/>
      <c r="KR216" s="15"/>
      <c r="KS216" s="15"/>
      <c r="KT216" s="15"/>
      <c r="KU216" s="15"/>
      <c r="KV216" s="15"/>
      <c r="KW216" s="15"/>
      <c r="KX216" s="15"/>
      <c r="KY216" s="15"/>
      <c r="KZ216" s="15"/>
      <c r="LA216" s="15"/>
      <c r="LB216" s="15"/>
      <c r="LC216" s="15"/>
      <c r="LD216" s="15"/>
      <c r="LE216" s="15"/>
      <c r="LF216" s="15"/>
      <c r="LG216" s="15"/>
      <c r="LH216" s="15"/>
      <c r="LI216" s="15"/>
      <c r="LJ216" s="15"/>
      <c r="LK216" s="15"/>
      <c r="LL216" s="15"/>
      <c r="LM216" s="15"/>
      <c r="LN216" s="15"/>
      <c r="LO216" s="15"/>
      <c r="LP216" s="15"/>
      <c r="LQ216" s="15"/>
      <c r="LR216" s="15"/>
      <c r="LS216" s="15"/>
      <c r="LT216" s="15"/>
      <c r="LU216" s="15"/>
      <c r="LV216" s="15"/>
      <c r="LW216" s="15"/>
      <c r="LX216" s="15"/>
      <c r="LY216" s="15"/>
      <c r="LZ216" s="15"/>
      <c r="MA216" s="15"/>
      <c r="MB216" s="15"/>
      <c r="MC216" s="15"/>
      <c r="MD216" s="15"/>
      <c r="ME216" s="15"/>
      <c r="MF216" s="15"/>
      <c r="MG216" s="15"/>
      <c r="MH216" s="15"/>
      <c r="MI216" s="15"/>
      <c r="MJ216" s="15"/>
      <c r="MK216" s="15"/>
      <c r="ML216" s="15"/>
      <c r="MM216" s="15"/>
      <c r="MN216" s="15"/>
      <c r="MO216" s="15"/>
      <c r="MP216" s="15"/>
      <c r="MQ216" s="15"/>
      <c r="MR216" s="15"/>
      <c r="MS216" s="15"/>
      <c r="MT216" s="15"/>
      <c r="MU216" s="15"/>
      <c r="MV216" s="15"/>
      <c r="MW216" s="15"/>
      <c r="MX216" s="15"/>
      <c r="MY216" s="15"/>
      <c r="MZ216" s="15"/>
      <c r="NA216" s="15"/>
      <c r="NB216" s="15"/>
      <c r="NC216" s="15"/>
      <c r="ND216" s="15"/>
      <c r="NE216" s="15"/>
      <c r="NF216" s="15"/>
      <c r="NG216" s="15"/>
      <c r="NH216" s="15"/>
      <c r="NI216" s="15">
        <f>COUNTIF(Tableau1[[#This Row],[01/01/2020]:[31/12/2020]],NI$3)</f>
        <v>0</v>
      </c>
      <c r="NJ216" s="15">
        <f>COUNTIF(Tableau1[[#This Row],[01/01/2020]:[31/12/2020]],NJ$3)</f>
        <v>0</v>
      </c>
      <c r="NK216" s="15">
        <f>COUNTIF(Tableau1[[#This Row],[01/01/2020]:[31/12/2020]],NK$3)</f>
        <v>0</v>
      </c>
      <c r="NL216" s="15">
        <f>COUNTIF(Tableau1[[#This Row],[01/01/2020]:[31/12/2020]],NL$3)</f>
        <v>0</v>
      </c>
      <c r="NM216" s="15">
        <f>COUNTIF(Tableau1[[#This Row],[01/01/2020]:[31/12/2020]],NM$3)</f>
        <v>0</v>
      </c>
      <c r="NN216" s="15">
        <f>COUNTIF(Tableau1[[#This Row],[01/01/2020]:[31/12/2020]],NN$3)</f>
        <v>0</v>
      </c>
      <c r="NO216" s="23">
        <f>COUNTIF(Tableau1[[#This Row],[01/01/2020]:[31/12/2020]],NO$3)</f>
        <v>0</v>
      </c>
    </row>
    <row r="217" spans="1:379" x14ac:dyDescent="0.25">
      <c r="A217" s="22" t="s">
        <v>473</v>
      </c>
      <c r="B217" s="15"/>
      <c r="C217" s="15"/>
      <c r="D217" s="15"/>
      <c r="E217" s="15" t="e">
        <f>VLOOKUP(Tableau1[[#This Row],[centre]],Feuil3!$A$2:$C$46,2,FALSE)</f>
        <v>#N/A</v>
      </c>
      <c r="F217" s="15" t="e">
        <f>VLOOKUP(Tableau1[[#This Row],[centre]],Feuil3!$A$2:$C$46,3,FALSE)</f>
        <v>#N/A</v>
      </c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5"/>
      <c r="FE217" s="15"/>
      <c r="FF217" s="15"/>
      <c r="FG217" s="15"/>
      <c r="FH217" s="15"/>
      <c r="FI217" s="15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15"/>
      <c r="FU217" s="15"/>
      <c r="FV217" s="15"/>
      <c r="FW217" s="15"/>
      <c r="FX217" s="15"/>
      <c r="FY217" s="15"/>
      <c r="FZ217" s="15"/>
      <c r="GA217" s="15"/>
      <c r="GB217" s="15"/>
      <c r="GC217" s="15"/>
      <c r="GD217" s="15"/>
      <c r="GE217" s="15"/>
      <c r="GF217" s="15"/>
      <c r="GG217" s="15"/>
      <c r="GH217" s="15"/>
      <c r="GI217" s="15"/>
      <c r="GJ217" s="15"/>
      <c r="GK217" s="15"/>
      <c r="GL217" s="15"/>
      <c r="GM217" s="15"/>
      <c r="GN217" s="15"/>
      <c r="GO217" s="15"/>
      <c r="GP217" s="15"/>
      <c r="GQ217" s="15"/>
      <c r="GR217" s="15"/>
      <c r="GS217" s="15"/>
      <c r="GT217" s="15"/>
      <c r="GU217" s="15"/>
      <c r="GV217" s="15"/>
      <c r="GW217" s="15"/>
      <c r="GX217" s="15"/>
      <c r="GY217" s="15"/>
      <c r="GZ217" s="15"/>
      <c r="HA217" s="15"/>
      <c r="HB217" s="15"/>
      <c r="HC217" s="15"/>
      <c r="HD217" s="15"/>
      <c r="HE217" s="15"/>
      <c r="HF217" s="15"/>
      <c r="HG217" s="15"/>
      <c r="HH217" s="15"/>
      <c r="HI217" s="15"/>
      <c r="HJ217" s="15"/>
      <c r="HK217" s="15"/>
      <c r="HL217" s="15"/>
      <c r="HM217" s="15"/>
      <c r="HN217" s="15"/>
      <c r="HO217" s="15"/>
      <c r="HP217" s="15"/>
      <c r="HQ217" s="15"/>
      <c r="HR217" s="15"/>
      <c r="HS217" s="15"/>
      <c r="HT217" s="15"/>
      <c r="HU217" s="15"/>
      <c r="HV217" s="15"/>
      <c r="HW217" s="15"/>
      <c r="HX217" s="15"/>
      <c r="HY217" s="15"/>
      <c r="HZ217" s="15"/>
      <c r="IA217" s="15"/>
      <c r="IB217" s="15"/>
      <c r="IC217" s="15"/>
      <c r="ID217" s="15"/>
      <c r="IE217" s="15"/>
      <c r="IF217" s="15"/>
      <c r="IG217" s="15"/>
      <c r="IH217" s="15"/>
      <c r="II217" s="15"/>
      <c r="IJ217" s="15"/>
      <c r="IK217" s="15"/>
      <c r="IL217" s="15"/>
      <c r="IM217" s="15"/>
      <c r="IN217" s="15"/>
      <c r="IO217" s="15"/>
      <c r="IP217" s="15"/>
      <c r="IQ217" s="15"/>
      <c r="IR217" s="15"/>
      <c r="IS217" s="15"/>
      <c r="IT217" s="15"/>
      <c r="IU217" s="15"/>
      <c r="IV217" s="15"/>
      <c r="IW217" s="15"/>
      <c r="IX217" s="15"/>
      <c r="IY217" s="15"/>
      <c r="IZ217" s="15"/>
      <c r="JA217" s="15"/>
      <c r="JB217" s="15"/>
      <c r="JC217" s="15"/>
      <c r="JD217" s="15"/>
      <c r="JE217" s="15"/>
      <c r="JF217" s="15"/>
      <c r="JG217" s="15"/>
      <c r="JH217" s="15"/>
      <c r="JI217" s="15"/>
      <c r="JJ217" s="15"/>
      <c r="JK217" s="15"/>
      <c r="JL217" s="15"/>
      <c r="JM217" s="15"/>
      <c r="JN217" s="15"/>
      <c r="JO217" s="15"/>
      <c r="JP217" s="15"/>
      <c r="JQ217" s="15"/>
      <c r="JR217" s="15"/>
      <c r="JS217" s="15"/>
      <c r="JT217" s="15"/>
      <c r="JU217" s="15"/>
      <c r="JV217" s="15"/>
      <c r="JW217" s="15"/>
      <c r="JX217" s="15"/>
      <c r="JY217" s="15"/>
      <c r="JZ217" s="15"/>
      <c r="KA217" s="15"/>
      <c r="KB217" s="15"/>
      <c r="KC217" s="15"/>
      <c r="KD217" s="15"/>
      <c r="KE217" s="15"/>
      <c r="KF217" s="15"/>
      <c r="KG217" s="15"/>
      <c r="KH217" s="15"/>
      <c r="KI217" s="15"/>
      <c r="KJ217" s="15"/>
      <c r="KK217" s="15"/>
      <c r="KL217" s="15"/>
      <c r="KM217" s="15"/>
      <c r="KN217" s="15"/>
      <c r="KO217" s="15"/>
      <c r="KP217" s="15"/>
      <c r="KQ217" s="15"/>
      <c r="KR217" s="15"/>
      <c r="KS217" s="15"/>
      <c r="KT217" s="15"/>
      <c r="KU217" s="15"/>
      <c r="KV217" s="15"/>
      <c r="KW217" s="15"/>
      <c r="KX217" s="15"/>
      <c r="KY217" s="15"/>
      <c r="KZ217" s="15"/>
      <c r="LA217" s="15"/>
      <c r="LB217" s="15"/>
      <c r="LC217" s="15"/>
      <c r="LD217" s="15"/>
      <c r="LE217" s="15"/>
      <c r="LF217" s="15"/>
      <c r="LG217" s="15"/>
      <c r="LH217" s="15"/>
      <c r="LI217" s="15"/>
      <c r="LJ217" s="15"/>
      <c r="LK217" s="15"/>
      <c r="LL217" s="15"/>
      <c r="LM217" s="15"/>
      <c r="LN217" s="15"/>
      <c r="LO217" s="15"/>
      <c r="LP217" s="15"/>
      <c r="LQ217" s="15"/>
      <c r="LR217" s="15"/>
      <c r="LS217" s="15"/>
      <c r="LT217" s="15"/>
      <c r="LU217" s="15"/>
      <c r="LV217" s="15"/>
      <c r="LW217" s="15"/>
      <c r="LX217" s="15"/>
      <c r="LY217" s="15"/>
      <c r="LZ217" s="15"/>
      <c r="MA217" s="15"/>
      <c r="MB217" s="15"/>
      <c r="MC217" s="15"/>
      <c r="MD217" s="15"/>
      <c r="ME217" s="15"/>
      <c r="MF217" s="15"/>
      <c r="MG217" s="15"/>
      <c r="MH217" s="15"/>
      <c r="MI217" s="15"/>
      <c r="MJ217" s="15"/>
      <c r="MK217" s="15"/>
      <c r="ML217" s="15"/>
      <c r="MM217" s="15"/>
      <c r="MN217" s="15"/>
      <c r="MO217" s="15"/>
      <c r="MP217" s="15"/>
      <c r="MQ217" s="15"/>
      <c r="MR217" s="15"/>
      <c r="MS217" s="15"/>
      <c r="MT217" s="15"/>
      <c r="MU217" s="15"/>
      <c r="MV217" s="15"/>
      <c r="MW217" s="15"/>
      <c r="MX217" s="15"/>
      <c r="MY217" s="15"/>
      <c r="MZ217" s="15"/>
      <c r="NA217" s="15"/>
      <c r="NB217" s="15"/>
      <c r="NC217" s="15"/>
      <c r="ND217" s="15"/>
      <c r="NE217" s="15"/>
      <c r="NF217" s="15"/>
      <c r="NG217" s="15"/>
      <c r="NH217" s="15"/>
      <c r="NI217" s="15">
        <f>COUNTIF(Tableau1[[#This Row],[01/01/2020]:[31/12/2020]],NI$3)</f>
        <v>0</v>
      </c>
      <c r="NJ217" s="15">
        <f>COUNTIF(Tableau1[[#This Row],[01/01/2020]:[31/12/2020]],NJ$3)</f>
        <v>0</v>
      </c>
      <c r="NK217" s="15">
        <f>COUNTIF(Tableau1[[#This Row],[01/01/2020]:[31/12/2020]],NK$3)</f>
        <v>0</v>
      </c>
      <c r="NL217" s="15">
        <f>COUNTIF(Tableau1[[#This Row],[01/01/2020]:[31/12/2020]],NL$3)</f>
        <v>0</v>
      </c>
      <c r="NM217" s="15">
        <f>COUNTIF(Tableau1[[#This Row],[01/01/2020]:[31/12/2020]],NM$3)</f>
        <v>0</v>
      </c>
      <c r="NN217" s="15">
        <f>COUNTIF(Tableau1[[#This Row],[01/01/2020]:[31/12/2020]],NN$3)</f>
        <v>0</v>
      </c>
      <c r="NO217" s="23">
        <f>COUNTIF(Tableau1[[#This Row],[01/01/2020]:[31/12/2020]],NO$3)</f>
        <v>0</v>
      </c>
    </row>
    <row r="218" spans="1:379" x14ac:dyDescent="0.25">
      <c r="A218" s="22" t="s">
        <v>474</v>
      </c>
      <c r="B218" s="15"/>
      <c r="C218" s="15"/>
      <c r="D218" s="15"/>
      <c r="E218" s="15" t="e">
        <f>VLOOKUP(Tableau1[[#This Row],[centre]],Feuil3!$A$2:$C$46,2,FALSE)</f>
        <v>#N/A</v>
      </c>
      <c r="F218" s="15" t="e">
        <f>VLOOKUP(Tableau1[[#This Row],[centre]],Feuil3!$A$2:$C$46,3,FALSE)</f>
        <v>#N/A</v>
      </c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5"/>
      <c r="FE218" s="15"/>
      <c r="FF218" s="15"/>
      <c r="FG218" s="15"/>
      <c r="FH218" s="15"/>
      <c r="FI218" s="15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15"/>
      <c r="FU218" s="15"/>
      <c r="FV218" s="15"/>
      <c r="FW218" s="15"/>
      <c r="FX218" s="15"/>
      <c r="FY218" s="15"/>
      <c r="FZ218" s="15"/>
      <c r="GA218" s="15"/>
      <c r="GB218" s="15"/>
      <c r="GC218" s="15"/>
      <c r="GD218" s="15"/>
      <c r="GE218" s="15"/>
      <c r="GF218" s="15"/>
      <c r="GG218" s="15"/>
      <c r="GH218" s="15"/>
      <c r="GI218" s="15"/>
      <c r="GJ218" s="15"/>
      <c r="GK218" s="15"/>
      <c r="GL218" s="15"/>
      <c r="GM218" s="15"/>
      <c r="GN218" s="15"/>
      <c r="GO218" s="15"/>
      <c r="GP218" s="15"/>
      <c r="GQ218" s="15"/>
      <c r="GR218" s="15"/>
      <c r="GS218" s="15"/>
      <c r="GT218" s="15"/>
      <c r="GU218" s="15"/>
      <c r="GV218" s="15"/>
      <c r="GW218" s="15"/>
      <c r="GX218" s="15"/>
      <c r="GY218" s="15"/>
      <c r="GZ218" s="15"/>
      <c r="HA218" s="15"/>
      <c r="HB218" s="15"/>
      <c r="HC218" s="15"/>
      <c r="HD218" s="15"/>
      <c r="HE218" s="15"/>
      <c r="HF218" s="15"/>
      <c r="HG218" s="15"/>
      <c r="HH218" s="15"/>
      <c r="HI218" s="15"/>
      <c r="HJ218" s="15"/>
      <c r="HK218" s="15"/>
      <c r="HL218" s="15"/>
      <c r="HM218" s="15"/>
      <c r="HN218" s="15"/>
      <c r="HO218" s="15"/>
      <c r="HP218" s="15"/>
      <c r="HQ218" s="15"/>
      <c r="HR218" s="15"/>
      <c r="HS218" s="15"/>
      <c r="HT218" s="15"/>
      <c r="HU218" s="15"/>
      <c r="HV218" s="15"/>
      <c r="HW218" s="15"/>
      <c r="HX218" s="15"/>
      <c r="HY218" s="15"/>
      <c r="HZ218" s="15"/>
      <c r="IA218" s="15"/>
      <c r="IB218" s="15"/>
      <c r="IC218" s="15"/>
      <c r="ID218" s="15"/>
      <c r="IE218" s="15"/>
      <c r="IF218" s="15"/>
      <c r="IG218" s="15"/>
      <c r="IH218" s="15"/>
      <c r="II218" s="15"/>
      <c r="IJ218" s="15"/>
      <c r="IK218" s="15"/>
      <c r="IL218" s="15"/>
      <c r="IM218" s="15"/>
      <c r="IN218" s="15"/>
      <c r="IO218" s="15"/>
      <c r="IP218" s="15"/>
      <c r="IQ218" s="15"/>
      <c r="IR218" s="15"/>
      <c r="IS218" s="15"/>
      <c r="IT218" s="15"/>
      <c r="IU218" s="15"/>
      <c r="IV218" s="15"/>
      <c r="IW218" s="15"/>
      <c r="IX218" s="15"/>
      <c r="IY218" s="15"/>
      <c r="IZ218" s="15"/>
      <c r="JA218" s="15"/>
      <c r="JB218" s="15"/>
      <c r="JC218" s="15"/>
      <c r="JD218" s="15"/>
      <c r="JE218" s="15"/>
      <c r="JF218" s="15"/>
      <c r="JG218" s="15"/>
      <c r="JH218" s="15"/>
      <c r="JI218" s="15"/>
      <c r="JJ218" s="15"/>
      <c r="JK218" s="15"/>
      <c r="JL218" s="15"/>
      <c r="JM218" s="15"/>
      <c r="JN218" s="15"/>
      <c r="JO218" s="15"/>
      <c r="JP218" s="15"/>
      <c r="JQ218" s="15"/>
      <c r="JR218" s="15"/>
      <c r="JS218" s="15"/>
      <c r="JT218" s="15"/>
      <c r="JU218" s="15"/>
      <c r="JV218" s="15"/>
      <c r="JW218" s="15"/>
      <c r="JX218" s="15"/>
      <c r="JY218" s="15"/>
      <c r="JZ218" s="15"/>
      <c r="KA218" s="15"/>
      <c r="KB218" s="15"/>
      <c r="KC218" s="15"/>
      <c r="KD218" s="15"/>
      <c r="KE218" s="15"/>
      <c r="KF218" s="15"/>
      <c r="KG218" s="15"/>
      <c r="KH218" s="15"/>
      <c r="KI218" s="15"/>
      <c r="KJ218" s="15"/>
      <c r="KK218" s="15"/>
      <c r="KL218" s="15"/>
      <c r="KM218" s="15"/>
      <c r="KN218" s="15"/>
      <c r="KO218" s="15"/>
      <c r="KP218" s="15"/>
      <c r="KQ218" s="15"/>
      <c r="KR218" s="15"/>
      <c r="KS218" s="15"/>
      <c r="KT218" s="15"/>
      <c r="KU218" s="15"/>
      <c r="KV218" s="15"/>
      <c r="KW218" s="15"/>
      <c r="KX218" s="15"/>
      <c r="KY218" s="15"/>
      <c r="KZ218" s="15"/>
      <c r="LA218" s="15"/>
      <c r="LB218" s="15"/>
      <c r="LC218" s="15"/>
      <c r="LD218" s="15"/>
      <c r="LE218" s="15"/>
      <c r="LF218" s="15"/>
      <c r="LG218" s="15"/>
      <c r="LH218" s="15"/>
      <c r="LI218" s="15"/>
      <c r="LJ218" s="15"/>
      <c r="LK218" s="15"/>
      <c r="LL218" s="15"/>
      <c r="LM218" s="15"/>
      <c r="LN218" s="15"/>
      <c r="LO218" s="15"/>
      <c r="LP218" s="15"/>
      <c r="LQ218" s="15"/>
      <c r="LR218" s="15"/>
      <c r="LS218" s="15"/>
      <c r="LT218" s="15"/>
      <c r="LU218" s="15"/>
      <c r="LV218" s="15"/>
      <c r="LW218" s="15"/>
      <c r="LX218" s="15"/>
      <c r="LY218" s="15"/>
      <c r="LZ218" s="15"/>
      <c r="MA218" s="15"/>
      <c r="MB218" s="15"/>
      <c r="MC218" s="15"/>
      <c r="MD218" s="15"/>
      <c r="ME218" s="15"/>
      <c r="MF218" s="15"/>
      <c r="MG218" s="15"/>
      <c r="MH218" s="15"/>
      <c r="MI218" s="15"/>
      <c r="MJ218" s="15"/>
      <c r="MK218" s="15"/>
      <c r="ML218" s="15"/>
      <c r="MM218" s="15"/>
      <c r="MN218" s="15"/>
      <c r="MO218" s="15"/>
      <c r="MP218" s="15"/>
      <c r="MQ218" s="15"/>
      <c r="MR218" s="15"/>
      <c r="MS218" s="15"/>
      <c r="MT218" s="15"/>
      <c r="MU218" s="15"/>
      <c r="MV218" s="15"/>
      <c r="MW218" s="15"/>
      <c r="MX218" s="15"/>
      <c r="MY218" s="15"/>
      <c r="MZ218" s="15"/>
      <c r="NA218" s="15"/>
      <c r="NB218" s="15"/>
      <c r="NC218" s="15"/>
      <c r="ND218" s="15"/>
      <c r="NE218" s="15"/>
      <c r="NF218" s="15"/>
      <c r="NG218" s="15"/>
      <c r="NH218" s="15"/>
      <c r="NI218" s="15">
        <f>COUNTIF(Tableau1[[#This Row],[01/01/2020]:[31/12/2020]],NI$3)</f>
        <v>0</v>
      </c>
      <c r="NJ218" s="15">
        <f>COUNTIF(Tableau1[[#This Row],[01/01/2020]:[31/12/2020]],NJ$3)</f>
        <v>0</v>
      </c>
      <c r="NK218" s="15">
        <f>COUNTIF(Tableau1[[#This Row],[01/01/2020]:[31/12/2020]],NK$3)</f>
        <v>0</v>
      </c>
      <c r="NL218" s="15">
        <f>COUNTIF(Tableau1[[#This Row],[01/01/2020]:[31/12/2020]],NL$3)</f>
        <v>0</v>
      </c>
      <c r="NM218" s="15">
        <f>COUNTIF(Tableau1[[#This Row],[01/01/2020]:[31/12/2020]],NM$3)</f>
        <v>0</v>
      </c>
      <c r="NN218" s="15">
        <f>COUNTIF(Tableau1[[#This Row],[01/01/2020]:[31/12/2020]],NN$3)</f>
        <v>0</v>
      </c>
      <c r="NO218" s="23">
        <f>COUNTIF(Tableau1[[#This Row],[01/01/2020]:[31/12/2020]],NO$3)</f>
        <v>0</v>
      </c>
    </row>
    <row r="219" spans="1:379" x14ac:dyDescent="0.25">
      <c r="A219" s="22" t="s">
        <v>475</v>
      </c>
      <c r="B219" s="15"/>
      <c r="C219" s="15"/>
      <c r="D219" s="15"/>
      <c r="E219" s="15" t="e">
        <f>VLOOKUP(Tableau1[[#This Row],[centre]],Feuil3!$A$2:$C$46,2,FALSE)</f>
        <v>#N/A</v>
      </c>
      <c r="F219" s="15" t="e">
        <f>VLOOKUP(Tableau1[[#This Row],[centre]],Feuil3!$A$2:$C$46,3,FALSE)</f>
        <v>#N/A</v>
      </c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  <c r="HX219" s="15"/>
      <c r="HY219" s="15"/>
      <c r="HZ219" s="15"/>
      <c r="IA219" s="15"/>
      <c r="IB219" s="15"/>
      <c r="IC219" s="15"/>
      <c r="ID219" s="15"/>
      <c r="IE219" s="15"/>
      <c r="IF219" s="15"/>
      <c r="IG219" s="15"/>
      <c r="IH219" s="15"/>
      <c r="II219" s="15"/>
      <c r="IJ219" s="15"/>
      <c r="IK219" s="15"/>
      <c r="IL219" s="15"/>
      <c r="IM219" s="15"/>
      <c r="IN219" s="15"/>
      <c r="IO219" s="15"/>
      <c r="IP219" s="15"/>
      <c r="IQ219" s="15"/>
      <c r="IR219" s="15"/>
      <c r="IS219" s="15"/>
      <c r="IT219" s="15"/>
      <c r="IU219" s="15"/>
      <c r="IV219" s="15"/>
      <c r="IW219" s="15"/>
      <c r="IX219" s="15"/>
      <c r="IY219" s="15"/>
      <c r="IZ219" s="15"/>
      <c r="JA219" s="15"/>
      <c r="JB219" s="15"/>
      <c r="JC219" s="15"/>
      <c r="JD219" s="15"/>
      <c r="JE219" s="15"/>
      <c r="JF219" s="15"/>
      <c r="JG219" s="15"/>
      <c r="JH219" s="15"/>
      <c r="JI219" s="15"/>
      <c r="JJ219" s="15"/>
      <c r="JK219" s="15"/>
      <c r="JL219" s="15"/>
      <c r="JM219" s="15"/>
      <c r="JN219" s="15"/>
      <c r="JO219" s="15"/>
      <c r="JP219" s="15"/>
      <c r="JQ219" s="15"/>
      <c r="JR219" s="15"/>
      <c r="JS219" s="15"/>
      <c r="JT219" s="15"/>
      <c r="JU219" s="15"/>
      <c r="JV219" s="15"/>
      <c r="JW219" s="15"/>
      <c r="JX219" s="15"/>
      <c r="JY219" s="15"/>
      <c r="JZ219" s="15"/>
      <c r="KA219" s="15"/>
      <c r="KB219" s="15"/>
      <c r="KC219" s="15"/>
      <c r="KD219" s="15"/>
      <c r="KE219" s="15"/>
      <c r="KF219" s="15"/>
      <c r="KG219" s="15"/>
      <c r="KH219" s="15"/>
      <c r="KI219" s="15"/>
      <c r="KJ219" s="15"/>
      <c r="KK219" s="15"/>
      <c r="KL219" s="15"/>
      <c r="KM219" s="15"/>
      <c r="KN219" s="15"/>
      <c r="KO219" s="15"/>
      <c r="KP219" s="15"/>
      <c r="KQ219" s="15"/>
      <c r="KR219" s="15"/>
      <c r="KS219" s="15"/>
      <c r="KT219" s="15"/>
      <c r="KU219" s="15"/>
      <c r="KV219" s="15"/>
      <c r="KW219" s="15"/>
      <c r="KX219" s="15"/>
      <c r="KY219" s="15"/>
      <c r="KZ219" s="15"/>
      <c r="LA219" s="15"/>
      <c r="LB219" s="15"/>
      <c r="LC219" s="15"/>
      <c r="LD219" s="15"/>
      <c r="LE219" s="15"/>
      <c r="LF219" s="15"/>
      <c r="LG219" s="15"/>
      <c r="LH219" s="15"/>
      <c r="LI219" s="15"/>
      <c r="LJ219" s="15"/>
      <c r="LK219" s="15"/>
      <c r="LL219" s="15"/>
      <c r="LM219" s="15"/>
      <c r="LN219" s="15"/>
      <c r="LO219" s="15"/>
      <c r="LP219" s="15"/>
      <c r="LQ219" s="15"/>
      <c r="LR219" s="15"/>
      <c r="LS219" s="15"/>
      <c r="LT219" s="15"/>
      <c r="LU219" s="15"/>
      <c r="LV219" s="15"/>
      <c r="LW219" s="15"/>
      <c r="LX219" s="15"/>
      <c r="LY219" s="15"/>
      <c r="LZ219" s="15"/>
      <c r="MA219" s="15"/>
      <c r="MB219" s="15"/>
      <c r="MC219" s="15"/>
      <c r="MD219" s="15"/>
      <c r="ME219" s="15"/>
      <c r="MF219" s="15"/>
      <c r="MG219" s="15"/>
      <c r="MH219" s="15"/>
      <c r="MI219" s="15"/>
      <c r="MJ219" s="15"/>
      <c r="MK219" s="15"/>
      <c r="ML219" s="15"/>
      <c r="MM219" s="15"/>
      <c r="MN219" s="15"/>
      <c r="MO219" s="15"/>
      <c r="MP219" s="15"/>
      <c r="MQ219" s="15"/>
      <c r="MR219" s="15"/>
      <c r="MS219" s="15"/>
      <c r="MT219" s="15"/>
      <c r="MU219" s="15"/>
      <c r="MV219" s="15"/>
      <c r="MW219" s="15"/>
      <c r="MX219" s="15"/>
      <c r="MY219" s="15"/>
      <c r="MZ219" s="15"/>
      <c r="NA219" s="15"/>
      <c r="NB219" s="15"/>
      <c r="NC219" s="15"/>
      <c r="ND219" s="15"/>
      <c r="NE219" s="15"/>
      <c r="NF219" s="15"/>
      <c r="NG219" s="15"/>
      <c r="NH219" s="15"/>
      <c r="NI219" s="15">
        <f>COUNTIF(Tableau1[[#This Row],[01/01/2020]:[31/12/2020]],NI$3)</f>
        <v>0</v>
      </c>
      <c r="NJ219" s="15">
        <f>COUNTIF(Tableau1[[#This Row],[01/01/2020]:[31/12/2020]],NJ$3)</f>
        <v>0</v>
      </c>
      <c r="NK219" s="15">
        <f>COUNTIF(Tableau1[[#This Row],[01/01/2020]:[31/12/2020]],NK$3)</f>
        <v>0</v>
      </c>
      <c r="NL219" s="15">
        <f>COUNTIF(Tableau1[[#This Row],[01/01/2020]:[31/12/2020]],NL$3)</f>
        <v>0</v>
      </c>
      <c r="NM219" s="15">
        <f>COUNTIF(Tableau1[[#This Row],[01/01/2020]:[31/12/2020]],NM$3)</f>
        <v>0</v>
      </c>
      <c r="NN219" s="15">
        <f>COUNTIF(Tableau1[[#This Row],[01/01/2020]:[31/12/2020]],NN$3)</f>
        <v>0</v>
      </c>
      <c r="NO219" s="23">
        <f>COUNTIF(Tableau1[[#This Row],[01/01/2020]:[31/12/2020]],NO$3)</f>
        <v>0</v>
      </c>
    </row>
    <row r="220" spans="1:379" x14ac:dyDescent="0.25">
      <c r="A220" s="22" t="s">
        <v>476</v>
      </c>
      <c r="B220" s="15"/>
      <c r="C220" s="15"/>
      <c r="D220" s="15"/>
      <c r="E220" s="15" t="e">
        <f>VLOOKUP(Tableau1[[#This Row],[centre]],Feuil3!$A$2:$C$46,2,FALSE)</f>
        <v>#N/A</v>
      </c>
      <c r="F220" s="15" t="e">
        <f>VLOOKUP(Tableau1[[#This Row],[centre]],Feuil3!$A$2:$C$46,3,FALSE)</f>
        <v>#N/A</v>
      </c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  <c r="HX220" s="15"/>
      <c r="HY220" s="15"/>
      <c r="HZ220" s="15"/>
      <c r="IA220" s="15"/>
      <c r="IB220" s="15"/>
      <c r="IC220" s="15"/>
      <c r="ID220" s="15"/>
      <c r="IE220" s="15"/>
      <c r="IF220" s="15"/>
      <c r="IG220" s="15"/>
      <c r="IH220" s="15"/>
      <c r="II220" s="15"/>
      <c r="IJ220" s="15"/>
      <c r="IK220" s="15"/>
      <c r="IL220" s="15"/>
      <c r="IM220" s="15"/>
      <c r="IN220" s="15"/>
      <c r="IO220" s="15"/>
      <c r="IP220" s="15"/>
      <c r="IQ220" s="15"/>
      <c r="IR220" s="15"/>
      <c r="IS220" s="15"/>
      <c r="IT220" s="15"/>
      <c r="IU220" s="15"/>
      <c r="IV220" s="15"/>
      <c r="IW220" s="15"/>
      <c r="IX220" s="15"/>
      <c r="IY220" s="15"/>
      <c r="IZ220" s="15"/>
      <c r="JA220" s="15"/>
      <c r="JB220" s="15"/>
      <c r="JC220" s="15"/>
      <c r="JD220" s="15"/>
      <c r="JE220" s="15"/>
      <c r="JF220" s="15"/>
      <c r="JG220" s="15"/>
      <c r="JH220" s="15"/>
      <c r="JI220" s="15"/>
      <c r="JJ220" s="15"/>
      <c r="JK220" s="15"/>
      <c r="JL220" s="15"/>
      <c r="JM220" s="15"/>
      <c r="JN220" s="15"/>
      <c r="JO220" s="15"/>
      <c r="JP220" s="15"/>
      <c r="JQ220" s="15"/>
      <c r="JR220" s="15"/>
      <c r="JS220" s="15"/>
      <c r="JT220" s="15"/>
      <c r="JU220" s="15"/>
      <c r="JV220" s="15"/>
      <c r="JW220" s="15"/>
      <c r="JX220" s="15"/>
      <c r="JY220" s="15"/>
      <c r="JZ220" s="15"/>
      <c r="KA220" s="15"/>
      <c r="KB220" s="15"/>
      <c r="KC220" s="15"/>
      <c r="KD220" s="15"/>
      <c r="KE220" s="15"/>
      <c r="KF220" s="15"/>
      <c r="KG220" s="15"/>
      <c r="KH220" s="15"/>
      <c r="KI220" s="15"/>
      <c r="KJ220" s="15"/>
      <c r="KK220" s="15"/>
      <c r="KL220" s="15"/>
      <c r="KM220" s="15"/>
      <c r="KN220" s="15"/>
      <c r="KO220" s="15"/>
      <c r="KP220" s="15"/>
      <c r="KQ220" s="15"/>
      <c r="KR220" s="15"/>
      <c r="KS220" s="15"/>
      <c r="KT220" s="15"/>
      <c r="KU220" s="15"/>
      <c r="KV220" s="15"/>
      <c r="KW220" s="15"/>
      <c r="KX220" s="15"/>
      <c r="KY220" s="15"/>
      <c r="KZ220" s="15"/>
      <c r="LA220" s="15"/>
      <c r="LB220" s="15"/>
      <c r="LC220" s="15"/>
      <c r="LD220" s="15"/>
      <c r="LE220" s="15"/>
      <c r="LF220" s="15"/>
      <c r="LG220" s="15"/>
      <c r="LH220" s="15"/>
      <c r="LI220" s="15"/>
      <c r="LJ220" s="15"/>
      <c r="LK220" s="15"/>
      <c r="LL220" s="15"/>
      <c r="LM220" s="15"/>
      <c r="LN220" s="15"/>
      <c r="LO220" s="15"/>
      <c r="LP220" s="15"/>
      <c r="LQ220" s="15"/>
      <c r="LR220" s="15"/>
      <c r="LS220" s="15"/>
      <c r="LT220" s="15"/>
      <c r="LU220" s="15"/>
      <c r="LV220" s="15"/>
      <c r="LW220" s="15"/>
      <c r="LX220" s="15"/>
      <c r="LY220" s="15"/>
      <c r="LZ220" s="15"/>
      <c r="MA220" s="15"/>
      <c r="MB220" s="15"/>
      <c r="MC220" s="15"/>
      <c r="MD220" s="15"/>
      <c r="ME220" s="15"/>
      <c r="MF220" s="15"/>
      <c r="MG220" s="15"/>
      <c r="MH220" s="15"/>
      <c r="MI220" s="15"/>
      <c r="MJ220" s="15"/>
      <c r="MK220" s="15"/>
      <c r="ML220" s="15"/>
      <c r="MM220" s="15"/>
      <c r="MN220" s="15"/>
      <c r="MO220" s="15"/>
      <c r="MP220" s="15"/>
      <c r="MQ220" s="15"/>
      <c r="MR220" s="15"/>
      <c r="MS220" s="15"/>
      <c r="MT220" s="15"/>
      <c r="MU220" s="15"/>
      <c r="MV220" s="15"/>
      <c r="MW220" s="15"/>
      <c r="MX220" s="15"/>
      <c r="MY220" s="15"/>
      <c r="MZ220" s="15"/>
      <c r="NA220" s="15"/>
      <c r="NB220" s="15"/>
      <c r="NC220" s="15"/>
      <c r="ND220" s="15"/>
      <c r="NE220" s="15"/>
      <c r="NF220" s="15"/>
      <c r="NG220" s="15"/>
      <c r="NH220" s="15"/>
      <c r="NI220" s="15">
        <f>COUNTIF(Tableau1[[#This Row],[01/01/2020]:[31/12/2020]],NI$3)</f>
        <v>0</v>
      </c>
      <c r="NJ220" s="15">
        <f>COUNTIF(Tableau1[[#This Row],[01/01/2020]:[31/12/2020]],NJ$3)</f>
        <v>0</v>
      </c>
      <c r="NK220" s="15">
        <f>COUNTIF(Tableau1[[#This Row],[01/01/2020]:[31/12/2020]],NK$3)</f>
        <v>0</v>
      </c>
      <c r="NL220" s="15">
        <f>COUNTIF(Tableau1[[#This Row],[01/01/2020]:[31/12/2020]],NL$3)</f>
        <v>0</v>
      </c>
      <c r="NM220" s="15">
        <f>COUNTIF(Tableau1[[#This Row],[01/01/2020]:[31/12/2020]],NM$3)</f>
        <v>0</v>
      </c>
      <c r="NN220" s="15">
        <f>COUNTIF(Tableau1[[#This Row],[01/01/2020]:[31/12/2020]],NN$3)</f>
        <v>0</v>
      </c>
      <c r="NO220" s="23">
        <f>COUNTIF(Tableau1[[#This Row],[01/01/2020]:[31/12/2020]],NO$3)</f>
        <v>0</v>
      </c>
    </row>
    <row r="221" spans="1:379" x14ac:dyDescent="0.25">
      <c r="A221" s="22" t="s">
        <v>473</v>
      </c>
      <c r="B221" s="15"/>
      <c r="C221" s="15"/>
      <c r="D221" s="15"/>
      <c r="E221" s="15" t="e">
        <f>VLOOKUP(Tableau1[[#This Row],[centre]],Feuil3!$A$2:$C$46,2,FALSE)</f>
        <v>#N/A</v>
      </c>
      <c r="F221" s="15" t="e">
        <f>VLOOKUP(Tableau1[[#This Row],[centre]],Feuil3!$A$2:$C$46,3,FALSE)</f>
        <v>#N/A</v>
      </c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 t="s">
        <v>454</v>
      </c>
      <c r="AK221" s="15" t="s">
        <v>454</v>
      </c>
      <c r="AL221" s="15" t="s">
        <v>454</v>
      </c>
      <c r="AM221" s="15" t="s">
        <v>454</v>
      </c>
      <c r="AN221" s="15" t="s">
        <v>454</v>
      </c>
      <c r="AO221" s="15" t="s">
        <v>454</v>
      </c>
      <c r="AP221" s="15" t="s">
        <v>454</v>
      </c>
      <c r="AQ221" s="15" t="s">
        <v>454</v>
      </c>
      <c r="AR221" s="15" t="s">
        <v>454</v>
      </c>
      <c r="AS221" s="15" t="s">
        <v>454</v>
      </c>
      <c r="AT221" s="15" t="s">
        <v>454</v>
      </c>
      <c r="AU221" s="15" t="s">
        <v>454</v>
      </c>
      <c r="AV221" s="15" t="s">
        <v>454</v>
      </c>
      <c r="AW221" s="15" t="s">
        <v>454</v>
      </c>
      <c r="AX221" s="15" t="s">
        <v>454</v>
      </c>
      <c r="AY221" s="15" t="s">
        <v>454</v>
      </c>
      <c r="AZ221" s="15" t="s">
        <v>454</v>
      </c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  <c r="GE221" s="15"/>
      <c r="GF221" s="15"/>
      <c r="GG221" s="15"/>
      <c r="GH221" s="15"/>
      <c r="GI221" s="15"/>
      <c r="GJ221" s="15"/>
      <c r="GK221" s="15"/>
      <c r="GL221" s="15"/>
      <c r="GM221" s="15"/>
      <c r="GN221" s="15"/>
      <c r="GO221" s="15"/>
      <c r="GP221" s="15"/>
      <c r="GQ221" s="15"/>
      <c r="GR221" s="15"/>
      <c r="GS221" s="15"/>
      <c r="GT221" s="15"/>
      <c r="GU221" s="15"/>
      <c r="GV221" s="15"/>
      <c r="GW221" s="15"/>
      <c r="GX221" s="15"/>
      <c r="GY221" s="15"/>
      <c r="GZ221" s="15"/>
      <c r="HA221" s="15"/>
      <c r="HB221" s="15"/>
      <c r="HC221" s="15"/>
      <c r="HD221" s="15"/>
      <c r="HE221" s="15"/>
      <c r="HF221" s="15"/>
      <c r="HG221" s="15"/>
      <c r="HH221" s="15"/>
      <c r="HI221" s="15"/>
      <c r="HJ221" s="15"/>
      <c r="HK221" s="15"/>
      <c r="HL221" s="15"/>
      <c r="HM221" s="15"/>
      <c r="HN221" s="15"/>
      <c r="HO221" s="15"/>
      <c r="HP221" s="15"/>
      <c r="HQ221" s="15"/>
      <c r="HR221" s="15"/>
      <c r="HS221" s="15"/>
      <c r="HT221" s="15"/>
      <c r="HU221" s="15"/>
      <c r="HV221" s="15"/>
      <c r="HW221" s="15"/>
      <c r="HX221" s="15"/>
      <c r="HY221" s="15"/>
      <c r="HZ221" s="15"/>
      <c r="IA221" s="15"/>
      <c r="IB221" s="15"/>
      <c r="IC221" s="15"/>
      <c r="ID221" s="15"/>
      <c r="IE221" s="15"/>
      <c r="IF221" s="15"/>
      <c r="IG221" s="15"/>
      <c r="IH221" s="15"/>
      <c r="II221" s="15"/>
      <c r="IJ221" s="15"/>
      <c r="IK221" s="15"/>
      <c r="IL221" s="15"/>
      <c r="IM221" s="15"/>
      <c r="IN221" s="15"/>
      <c r="IO221" s="15"/>
      <c r="IP221" s="15"/>
      <c r="IQ221" s="15"/>
      <c r="IR221" s="15"/>
      <c r="IS221" s="15"/>
      <c r="IT221" s="15"/>
      <c r="IU221" s="15"/>
      <c r="IV221" s="15"/>
      <c r="IW221" s="15"/>
      <c r="IX221" s="15"/>
      <c r="IY221" s="15"/>
      <c r="IZ221" s="15"/>
      <c r="JA221" s="15"/>
      <c r="JB221" s="15"/>
      <c r="JC221" s="15"/>
      <c r="JD221" s="15"/>
      <c r="JE221" s="15"/>
      <c r="JF221" s="15"/>
      <c r="JG221" s="15"/>
      <c r="JH221" s="15"/>
      <c r="JI221" s="15"/>
      <c r="JJ221" s="15"/>
      <c r="JK221" s="15"/>
      <c r="JL221" s="15"/>
      <c r="JM221" s="15"/>
      <c r="JN221" s="15"/>
      <c r="JO221" s="15"/>
      <c r="JP221" s="15"/>
      <c r="JQ221" s="15"/>
      <c r="JR221" s="15"/>
      <c r="JS221" s="15"/>
      <c r="JT221" s="15"/>
      <c r="JU221" s="15"/>
      <c r="JV221" s="15"/>
      <c r="JW221" s="15"/>
      <c r="JX221" s="15"/>
      <c r="JY221" s="15"/>
      <c r="JZ221" s="15"/>
      <c r="KA221" s="15"/>
      <c r="KB221" s="15"/>
      <c r="KC221" s="15"/>
      <c r="KD221" s="15"/>
      <c r="KE221" s="15"/>
      <c r="KF221" s="15"/>
      <c r="KG221" s="15"/>
      <c r="KH221" s="15"/>
      <c r="KI221" s="15"/>
      <c r="KJ221" s="15"/>
      <c r="KK221" s="15"/>
      <c r="KL221" s="15"/>
      <c r="KM221" s="15"/>
      <c r="KN221" s="15"/>
      <c r="KO221" s="15"/>
      <c r="KP221" s="15"/>
      <c r="KQ221" s="15"/>
      <c r="KR221" s="15"/>
      <c r="KS221" s="15"/>
      <c r="KT221" s="15"/>
      <c r="KU221" s="15"/>
      <c r="KV221" s="15"/>
      <c r="KW221" s="15"/>
      <c r="KX221" s="15"/>
      <c r="KY221" s="15"/>
      <c r="KZ221" s="15"/>
      <c r="LA221" s="15"/>
      <c r="LB221" s="15"/>
      <c r="LC221" s="15"/>
      <c r="LD221" s="15"/>
      <c r="LE221" s="15"/>
      <c r="LF221" s="15"/>
      <c r="LG221" s="15"/>
      <c r="LH221" s="15"/>
      <c r="LI221" s="15"/>
      <c r="LJ221" s="15"/>
      <c r="LK221" s="15"/>
      <c r="LL221" s="15"/>
      <c r="LM221" s="15"/>
      <c r="LN221" s="15"/>
      <c r="LO221" s="15"/>
      <c r="LP221" s="15"/>
      <c r="LQ221" s="15"/>
      <c r="LR221" s="15"/>
      <c r="LS221" s="15"/>
      <c r="LT221" s="15"/>
      <c r="LU221" s="15"/>
      <c r="LV221" s="15"/>
      <c r="LW221" s="15"/>
      <c r="LX221" s="15"/>
      <c r="LY221" s="15"/>
      <c r="LZ221" s="15"/>
      <c r="MA221" s="15"/>
      <c r="MB221" s="15"/>
      <c r="MC221" s="15"/>
      <c r="MD221" s="15"/>
      <c r="ME221" s="15"/>
      <c r="MF221" s="15"/>
      <c r="MG221" s="15"/>
      <c r="MH221" s="15"/>
      <c r="MI221" s="15"/>
      <c r="MJ221" s="15"/>
      <c r="MK221" s="15"/>
      <c r="ML221" s="15"/>
      <c r="MM221" s="15"/>
      <c r="MN221" s="15"/>
      <c r="MO221" s="15"/>
      <c r="MP221" s="15"/>
      <c r="MQ221" s="15"/>
      <c r="MR221" s="15"/>
      <c r="MS221" s="15"/>
      <c r="MT221" s="15"/>
      <c r="MU221" s="15"/>
      <c r="MV221" s="15"/>
      <c r="MW221" s="15"/>
      <c r="MX221" s="15"/>
      <c r="MY221" s="15"/>
      <c r="MZ221" s="15"/>
      <c r="NA221" s="15"/>
      <c r="NB221" s="15"/>
      <c r="NC221" s="15"/>
      <c r="ND221" s="15"/>
      <c r="NE221" s="15"/>
      <c r="NF221" s="15"/>
      <c r="NG221" s="15"/>
      <c r="NH221" s="15"/>
      <c r="NI221" s="15">
        <f>COUNTIF(Tableau1[[#This Row],[01/01/2020]:[31/12/2020]],NI$3)</f>
        <v>0</v>
      </c>
      <c r="NJ221" s="15">
        <f>COUNTIF(Tableau1[[#This Row],[01/01/2020]:[31/12/2020]],NJ$3)</f>
        <v>17</v>
      </c>
      <c r="NK221" s="15">
        <f>COUNTIF(Tableau1[[#This Row],[01/01/2020]:[31/12/2020]],NK$3)</f>
        <v>0</v>
      </c>
      <c r="NL221" s="15">
        <f>COUNTIF(Tableau1[[#This Row],[01/01/2020]:[31/12/2020]],NL$3)</f>
        <v>0</v>
      </c>
      <c r="NM221" s="15">
        <f>COUNTIF(Tableau1[[#This Row],[01/01/2020]:[31/12/2020]],NM$3)</f>
        <v>0</v>
      </c>
      <c r="NN221" s="15">
        <f>COUNTIF(Tableau1[[#This Row],[01/01/2020]:[31/12/2020]],NN$3)</f>
        <v>0</v>
      </c>
      <c r="NO221" s="23">
        <f>COUNTIF(Tableau1[[#This Row],[01/01/2020]:[31/12/2020]],NO$3)</f>
        <v>0</v>
      </c>
    </row>
    <row r="222" spans="1:379" x14ac:dyDescent="0.25">
      <c r="A222" s="22" t="s">
        <v>474</v>
      </c>
      <c r="B222" s="15"/>
      <c r="C222" s="15"/>
      <c r="D222" s="15"/>
      <c r="E222" s="15" t="e">
        <f>VLOOKUP(Tableau1[[#This Row],[centre]],Feuil3!$A$2:$C$46,2,FALSE)</f>
        <v>#N/A</v>
      </c>
      <c r="F222" s="15" t="e">
        <f>VLOOKUP(Tableau1[[#This Row],[centre]],Feuil3!$A$2:$C$46,3,FALSE)</f>
        <v>#N/A</v>
      </c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  <c r="GE222" s="15"/>
      <c r="GF222" s="15"/>
      <c r="GG222" s="15"/>
      <c r="GH222" s="15"/>
      <c r="GI222" s="15"/>
      <c r="GJ222" s="15"/>
      <c r="GK222" s="15"/>
      <c r="GL222" s="15"/>
      <c r="GM222" s="15"/>
      <c r="GN222" s="15"/>
      <c r="GO222" s="15"/>
      <c r="GP222" s="15"/>
      <c r="GQ222" s="15"/>
      <c r="GR222" s="15"/>
      <c r="GS222" s="15"/>
      <c r="GT222" s="15"/>
      <c r="GU222" s="15"/>
      <c r="GV222" s="15"/>
      <c r="GW222" s="15"/>
      <c r="GX222" s="15"/>
      <c r="GY222" s="15"/>
      <c r="GZ222" s="15"/>
      <c r="HA222" s="15"/>
      <c r="HB222" s="15"/>
      <c r="HC222" s="15"/>
      <c r="HD222" s="15"/>
      <c r="HE222" s="15"/>
      <c r="HF222" s="15"/>
      <c r="HG222" s="15"/>
      <c r="HH222" s="15"/>
      <c r="HI222" s="15"/>
      <c r="HJ222" s="15"/>
      <c r="HK222" s="15"/>
      <c r="HL222" s="15"/>
      <c r="HM222" s="15"/>
      <c r="HN222" s="15"/>
      <c r="HO222" s="15"/>
      <c r="HP222" s="15"/>
      <c r="HQ222" s="15"/>
      <c r="HR222" s="15"/>
      <c r="HS222" s="15"/>
      <c r="HT222" s="15"/>
      <c r="HU222" s="15"/>
      <c r="HV222" s="15"/>
      <c r="HW222" s="15"/>
      <c r="HX222" s="15"/>
      <c r="HY222" s="15"/>
      <c r="HZ222" s="15"/>
      <c r="IA222" s="15"/>
      <c r="IB222" s="15"/>
      <c r="IC222" s="15"/>
      <c r="ID222" s="15"/>
      <c r="IE222" s="15"/>
      <c r="IF222" s="15"/>
      <c r="IG222" s="15"/>
      <c r="IH222" s="15"/>
      <c r="II222" s="15"/>
      <c r="IJ222" s="15"/>
      <c r="IK222" s="15"/>
      <c r="IL222" s="15"/>
      <c r="IM222" s="15"/>
      <c r="IN222" s="15"/>
      <c r="IO222" s="15"/>
      <c r="IP222" s="15"/>
      <c r="IQ222" s="15"/>
      <c r="IR222" s="15"/>
      <c r="IS222" s="15"/>
      <c r="IT222" s="15"/>
      <c r="IU222" s="15"/>
      <c r="IV222" s="15"/>
      <c r="IW222" s="15"/>
      <c r="IX222" s="15"/>
      <c r="IY222" s="15"/>
      <c r="IZ222" s="15"/>
      <c r="JA222" s="15"/>
      <c r="JB222" s="15"/>
      <c r="JC222" s="15"/>
      <c r="JD222" s="15"/>
      <c r="JE222" s="15"/>
      <c r="JF222" s="15"/>
      <c r="JG222" s="15"/>
      <c r="JH222" s="15"/>
      <c r="JI222" s="15"/>
      <c r="JJ222" s="15"/>
      <c r="JK222" s="15"/>
      <c r="JL222" s="15"/>
      <c r="JM222" s="15"/>
      <c r="JN222" s="15"/>
      <c r="JO222" s="15"/>
      <c r="JP222" s="15"/>
      <c r="JQ222" s="15"/>
      <c r="JR222" s="15"/>
      <c r="JS222" s="15"/>
      <c r="JT222" s="15"/>
      <c r="JU222" s="15"/>
      <c r="JV222" s="15"/>
      <c r="JW222" s="15"/>
      <c r="JX222" s="15"/>
      <c r="JY222" s="15"/>
      <c r="JZ222" s="15"/>
      <c r="KA222" s="15"/>
      <c r="KB222" s="15"/>
      <c r="KC222" s="15"/>
      <c r="KD222" s="15"/>
      <c r="KE222" s="15"/>
      <c r="KF222" s="15"/>
      <c r="KG222" s="15"/>
      <c r="KH222" s="15"/>
      <c r="KI222" s="15"/>
      <c r="KJ222" s="15"/>
      <c r="KK222" s="15"/>
      <c r="KL222" s="15"/>
      <c r="KM222" s="15"/>
      <c r="KN222" s="15"/>
      <c r="KO222" s="15"/>
      <c r="KP222" s="15"/>
      <c r="KQ222" s="15"/>
      <c r="KR222" s="15"/>
      <c r="KS222" s="15"/>
      <c r="KT222" s="15"/>
      <c r="KU222" s="15"/>
      <c r="KV222" s="15"/>
      <c r="KW222" s="15"/>
      <c r="KX222" s="15"/>
      <c r="KY222" s="15"/>
      <c r="KZ222" s="15"/>
      <c r="LA222" s="15"/>
      <c r="LB222" s="15"/>
      <c r="LC222" s="15"/>
      <c r="LD222" s="15"/>
      <c r="LE222" s="15"/>
      <c r="LF222" s="15"/>
      <c r="LG222" s="15"/>
      <c r="LH222" s="15"/>
      <c r="LI222" s="15"/>
      <c r="LJ222" s="15"/>
      <c r="LK222" s="15"/>
      <c r="LL222" s="15"/>
      <c r="LM222" s="15"/>
      <c r="LN222" s="15"/>
      <c r="LO222" s="15"/>
      <c r="LP222" s="15"/>
      <c r="LQ222" s="15"/>
      <c r="LR222" s="15"/>
      <c r="LS222" s="15"/>
      <c r="LT222" s="15"/>
      <c r="LU222" s="15"/>
      <c r="LV222" s="15"/>
      <c r="LW222" s="15"/>
      <c r="LX222" s="15"/>
      <c r="LY222" s="15"/>
      <c r="LZ222" s="15"/>
      <c r="MA222" s="15"/>
      <c r="MB222" s="15"/>
      <c r="MC222" s="15"/>
      <c r="MD222" s="15"/>
      <c r="ME222" s="15"/>
      <c r="MF222" s="15"/>
      <c r="MG222" s="15"/>
      <c r="MH222" s="15"/>
      <c r="MI222" s="15"/>
      <c r="MJ222" s="15"/>
      <c r="MK222" s="15"/>
      <c r="ML222" s="15"/>
      <c r="MM222" s="15"/>
      <c r="MN222" s="15"/>
      <c r="MO222" s="15"/>
      <c r="MP222" s="15"/>
      <c r="MQ222" s="15"/>
      <c r="MR222" s="15"/>
      <c r="MS222" s="15"/>
      <c r="MT222" s="15"/>
      <c r="MU222" s="15"/>
      <c r="MV222" s="15"/>
      <c r="MW222" s="15"/>
      <c r="MX222" s="15"/>
      <c r="MY222" s="15"/>
      <c r="MZ222" s="15"/>
      <c r="NA222" s="15"/>
      <c r="NB222" s="15"/>
      <c r="NC222" s="15"/>
      <c r="ND222" s="15"/>
      <c r="NE222" s="15"/>
      <c r="NF222" s="15"/>
      <c r="NG222" s="15"/>
      <c r="NH222" s="15"/>
      <c r="NI222" s="15">
        <f>COUNTIF(Tableau1[[#This Row],[01/01/2020]:[31/12/2020]],NI$3)</f>
        <v>0</v>
      </c>
      <c r="NJ222" s="15">
        <f>COUNTIF(Tableau1[[#This Row],[01/01/2020]:[31/12/2020]],NJ$3)</f>
        <v>0</v>
      </c>
      <c r="NK222" s="15">
        <f>COUNTIF(Tableau1[[#This Row],[01/01/2020]:[31/12/2020]],NK$3)</f>
        <v>0</v>
      </c>
      <c r="NL222" s="15">
        <f>COUNTIF(Tableau1[[#This Row],[01/01/2020]:[31/12/2020]],NL$3)</f>
        <v>0</v>
      </c>
      <c r="NM222" s="15">
        <f>COUNTIF(Tableau1[[#This Row],[01/01/2020]:[31/12/2020]],NM$3)</f>
        <v>0</v>
      </c>
      <c r="NN222" s="15">
        <f>COUNTIF(Tableau1[[#This Row],[01/01/2020]:[31/12/2020]],NN$3)</f>
        <v>0</v>
      </c>
      <c r="NO222" s="23">
        <f>COUNTIF(Tableau1[[#This Row],[01/01/2020]:[31/12/2020]],NO$3)</f>
        <v>0</v>
      </c>
    </row>
    <row r="223" spans="1:379" x14ac:dyDescent="0.25">
      <c r="A223" s="22" t="s">
        <v>475</v>
      </c>
      <c r="B223" s="15"/>
      <c r="C223" s="15"/>
      <c r="D223" s="15"/>
      <c r="E223" s="15" t="e">
        <f>VLOOKUP(Tableau1[[#This Row],[centre]],Feuil3!$A$2:$C$46,2,FALSE)</f>
        <v>#N/A</v>
      </c>
      <c r="F223" s="15" t="e">
        <f>VLOOKUP(Tableau1[[#This Row],[centre]],Feuil3!$A$2:$C$46,3,FALSE)</f>
        <v>#N/A</v>
      </c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  <c r="GE223" s="15"/>
      <c r="GF223" s="15"/>
      <c r="GG223" s="15"/>
      <c r="GH223" s="15"/>
      <c r="GI223" s="15"/>
      <c r="GJ223" s="15"/>
      <c r="GK223" s="15"/>
      <c r="GL223" s="15"/>
      <c r="GM223" s="15"/>
      <c r="GN223" s="15"/>
      <c r="GO223" s="15"/>
      <c r="GP223" s="15"/>
      <c r="GQ223" s="15"/>
      <c r="GR223" s="15"/>
      <c r="GS223" s="15"/>
      <c r="GT223" s="15"/>
      <c r="GU223" s="15"/>
      <c r="GV223" s="15"/>
      <c r="GW223" s="15"/>
      <c r="GX223" s="15"/>
      <c r="GY223" s="15"/>
      <c r="GZ223" s="15"/>
      <c r="HA223" s="15"/>
      <c r="HB223" s="15"/>
      <c r="HC223" s="15"/>
      <c r="HD223" s="15"/>
      <c r="HE223" s="15"/>
      <c r="HF223" s="15"/>
      <c r="HG223" s="15"/>
      <c r="HH223" s="15"/>
      <c r="HI223" s="15"/>
      <c r="HJ223" s="15"/>
      <c r="HK223" s="15"/>
      <c r="HL223" s="15"/>
      <c r="HM223" s="15"/>
      <c r="HN223" s="15"/>
      <c r="HO223" s="15"/>
      <c r="HP223" s="15"/>
      <c r="HQ223" s="15"/>
      <c r="HR223" s="15"/>
      <c r="HS223" s="15"/>
      <c r="HT223" s="15"/>
      <c r="HU223" s="15"/>
      <c r="HV223" s="15"/>
      <c r="HW223" s="15"/>
      <c r="HX223" s="15"/>
      <c r="HY223" s="15"/>
      <c r="HZ223" s="15"/>
      <c r="IA223" s="15"/>
      <c r="IB223" s="15"/>
      <c r="IC223" s="15"/>
      <c r="ID223" s="15"/>
      <c r="IE223" s="15"/>
      <c r="IF223" s="15"/>
      <c r="IG223" s="15"/>
      <c r="IH223" s="15"/>
      <c r="II223" s="15"/>
      <c r="IJ223" s="15"/>
      <c r="IK223" s="15"/>
      <c r="IL223" s="15"/>
      <c r="IM223" s="15"/>
      <c r="IN223" s="15"/>
      <c r="IO223" s="15"/>
      <c r="IP223" s="15"/>
      <c r="IQ223" s="15"/>
      <c r="IR223" s="15"/>
      <c r="IS223" s="15"/>
      <c r="IT223" s="15"/>
      <c r="IU223" s="15"/>
      <c r="IV223" s="15"/>
      <c r="IW223" s="15"/>
      <c r="IX223" s="15"/>
      <c r="IY223" s="15"/>
      <c r="IZ223" s="15"/>
      <c r="JA223" s="15"/>
      <c r="JB223" s="15"/>
      <c r="JC223" s="15"/>
      <c r="JD223" s="15"/>
      <c r="JE223" s="15"/>
      <c r="JF223" s="15"/>
      <c r="JG223" s="15"/>
      <c r="JH223" s="15"/>
      <c r="JI223" s="15"/>
      <c r="JJ223" s="15"/>
      <c r="JK223" s="15"/>
      <c r="JL223" s="15"/>
      <c r="JM223" s="15"/>
      <c r="JN223" s="15"/>
      <c r="JO223" s="15"/>
      <c r="JP223" s="15"/>
      <c r="JQ223" s="15"/>
      <c r="JR223" s="15"/>
      <c r="JS223" s="15"/>
      <c r="JT223" s="15"/>
      <c r="JU223" s="15"/>
      <c r="JV223" s="15"/>
      <c r="JW223" s="15"/>
      <c r="JX223" s="15"/>
      <c r="JY223" s="15"/>
      <c r="JZ223" s="15"/>
      <c r="KA223" s="15"/>
      <c r="KB223" s="15"/>
      <c r="KC223" s="15"/>
      <c r="KD223" s="15"/>
      <c r="KE223" s="15"/>
      <c r="KF223" s="15"/>
      <c r="KG223" s="15"/>
      <c r="KH223" s="15"/>
      <c r="KI223" s="15"/>
      <c r="KJ223" s="15"/>
      <c r="KK223" s="15"/>
      <c r="KL223" s="15"/>
      <c r="KM223" s="15"/>
      <c r="KN223" s="15"/>
      <c r="KO223" s="15"/>
      <c r="KP223" s="15"/>
      <c r="KQ223" s="15"/>
      <c r="KR223" s="15"/>
      <c r="KS223" s="15"/>
      <c r="KT223" s="15"/>
      <c r="KU223" s="15"/>
      <c r="KV223" s="15"/>
      <c r="KW223" s="15"/>
      <c r="KX223" s="15"/>
      <c r="KY223" s="15"/>
      <c r="KZ223" s="15"/>
      <c r="LA223" s="15"/>
      <c r="LB223" s="15"/>
      <c r="LC223" s="15"/>
      <c r="LD223" s="15"/>
      <c r="LE223" s="15"/>
      <c r="LF223" s="15"/>
      <c r="LG223" s="15"/>
      <c r="LH223" s="15"/>
      <c r="LI223" s="15"/>
      <c r="LJ223" s="15"/>
      <c r="LK223" s="15"/>
      <c r="LL223" s="15"/>
      <c r="LM223" s="15"/>
      <c r="LN223" s="15"/>
      <c r="LO223" s="15"/>
      <c r="LP223" s="15"/>
      <c r="LQ223" s="15"/>
      <c r="LR223" s="15"/>
      <c r="LS223" s="15"/>
      <c r="LT223" s="15"/>
      <c r="LU223" s="15"/>
      <c r="LV223" s="15"/>
      <c r="LW223" s="15"/>
      <c r="LX223" s="15"/>
      <c r="LY223" s="15"/>
      <c r="LZ223" s="15"/>
      <c r="MA223" s="15"/>
      <c r="MB223" s="15"/>
      <c r="MC223" s="15"/>
      <c r="MD223" s="15"/>
      <c r="ME223" s="15"/>
      <c r="MF223" s="15"/>
      <c r="MG223" s="15"/>
      <c r="MH223" s="15"/>
      <c r="MI223" s="15"/>
      <c r="MJ223" s="15"/>
      <c r="MK223" s="15"/>
      <c r="ML223" s="15"/>
      <c r="MM223" s="15"/>
      <c r="MN223" s="15"/>
      <c r="MO223" s="15"/>
      <c r="MP223" s="15"/>
      <c r="MQ223" s="15"/>
      <c r="MR223" s="15"/>
      <c r="MS223" s="15"/>
      <c r="MT223" s="15"/>
      <c r="MU223" s="15"/>
      <c r="MV223" s="15"/>
      <c r="MW223" s="15"/>
      <c r="MX223" s="15"/>
      <c r="MY223" s="15"/>
      <c r="MZ223" s="15"/>
      <c r="NA223" s="15"/>
      <c r="NB223" s="15"/>
      <c r="NC223" s="15"/>
      <c r="ND223" s="15"/>
      <c r="NE223" s="15"/>
      <c r="NF223" s="15"/>
      <c r="NG223" s="15"/>
      <c r="NH223" s="15"/>
      <c r="NI223" s="15">
        <f>COUNTIF(Tableau1[[#This Row],[01/01/2020]:[31/12/2020]],NI$3)</f>
        <v>0</v>
      </c>
      <c r="NJ223" s="15">
        <f>COUNTIF(Tableau1[[#This Row],[01/01/2020]:[31/12/2020]],NJ$3)</f>
        <v>0</v>
      </c>
      <c r="NK223" s="15">
        <f>COUNTIF(Tableau1[[#This Row],[01/01/2020]:[31/12/2020]],NK$3)</f>
        <v>0</v>
      </c>
      <c r="NL223" s="15">
        <f>COUNTIF(Tableau1[[#This Row],[01/01/2020]:[31/12/2020]],NL$3)</f>
        <v>0</v>
      </c>
      <c r="NM223" s="15">
        <f>COUNTIF(Tableau1[[#This Row],[01/01/2020]:[31/12/2020]],NM$3)</f>
        <v>0</v>
      </c>
      <c r="NN223" s="15">
        <f>COUNTIF(Tableau1[[#This Row],[01/01/2020]:[31/12/2020]],NN$3)</f>
        <v>0</v>
      </c>
      <c r="NO223" s="23">
        <f>COUNTIF(Tableau1[[#This Row],[01/01/2020]:[31/12/2020]],NO$3)</f>
        <v>0</v>
      </c>
    </row>
    <row r="224" spans="1:379" x14ac:dyDescent="0.25">
      <c r="A224" s="22" t="s">
        <v>476</v>
      </c>
      <c r="B224" s="15"/>
      <c r="C224" s="15"/>
      <c r="D224" s="15"/>
      <c r="E224" s="15" t="e">
        <f>VLOOKUP(Tableau1[[#This Row],[centre]],Feuil3!$A$2:$C$46,2,FALSE)</f>
        <v>#N/A</v>
      </c>
      <c r="F224" s="15" t="e">
        <f>VLOOKUP(Tableau1[[#This Row],[centre]],Feuil3!$A$2:$C$46,3,FALSE)</f>
        <v>#N/A</v>
      </c>
      <c r="G224" s="15"/>
      <c r="H224" s="15"/>
      <c r="I224" s="15"/>
      <c r="J224" s="15"/>
      <c r="K224" s="15"/>
      <c r="L224" s="15" t="s">
        <v>448</v>
      </c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  <c r="GE224" s="15"/>
      <c r="GF224" s="15"/>
      <c r="GG224" s="15"/>
      <c r="GH224" s="15"/>
      <c r="GI224" s="15"/>
      <c r="GJ224" s="15"/>
      <c r="GK224" s="15"/>
      <c r="GL224" s="15"/>
      <c r="GM224" s="15"/>
      <c r="GN224" s="15"/>
      <c r="GO224" s="15"/>
      <c r="GP224" s="15"/>
      <c r="GQ224" s="15"/>
      <c r="GR224" s="15"/>
      <c r="GS224" s="15"/>
      <c r="GT224" s="15"/>
      <c r="GU224" s="15"/>
      <c r="GV224" s="15"/>
      <c r="GW224" s="15"/>
      <c r="GX224" s="15"/>
      <c r="GY224" s="15"/>
      <c r="GZ224" s="15"/>
      <c r="HA224" s="15"/>
      <c r="HB224" s="15"/>
      <c r="HC224" s="15"/>
      <c r="HD224" s="15"/>
      <c r="HE224" s="15"/>
      <c r="HF224" s="15"/>
      <c r="HG224" s="15"/>
      <c r="HH224" s="15"/>
      <c r="HI224" s="15"/>
      <c r="HJ224" s="15"/>
      <c r="HK224" s="15"/>
      <c r="HL224" s="15"/>
      <c r="HM224" s="15"/>
      <c r="HN224" s="15"/>
      <c r="HO224" s="15"/>
      <c r="HP224" s="15"/>
      <c r="HQ224" s="15"/>
      <c r="HR224" s="15"/>
      <c r="HS224" s="15"/>
      <c r="HT224" s="15"/>
      <c r="HU224" s="15"/>
      <c r="HV224" s="15"/>
      <c r="HW224" s="15"/>
      <c r="HX224" s="15"/>
      <c r="HY224" s="15"/>
      <c r="HZ224" s="15"/>
      <c r="IA224" s="15"/>
      <c r="IB224" s="15"/>
      <c r="IC224" s="15"/>
      <c r="ID224" s="15"/>
      <c r="IE224" s="15"/>
      <c r="IF224" s="15"/>
      <c r="IG224" s="15"/>
      <c r="IH224" s="15"/>
      <c r="II224" s="15"/>
      <c r="IJ224" s="15"/>
      <c r="IK224" s="15"/>
      <c r="IL224" s="15"/>
      <c r="IM224" s="15"/>
      <c r="IN224" s="15"/>
      <c r="IO224" s="15"/>
      <c r="IP224" s="15"/>
      <c r="IQ224" s="15"/>
      <c r="IR224" s="15"/>
      <c r="IS224" s="15"/>
      <c r="IT224" s="15"/>
      <c r="IU224" s="15"/>
      <c r="IV224" s="15"/>
      <c r="IW224" s="15"/>
      <c r="IX224" s="15"/>
      <c r="IY224" s="15"/>
      <c r="IZ224" s="15"/>
      <c r="JA224" s="15"/>
      <c r="JB224" s="15"/>
      <c r="JC224" s="15"/>
      <c r="JD224" s="15"/>
      <c r="JE224" s="15"/>
      <c r="JF224" s="15"/>
      <c r="JG224" s="15"/>
      <c r="JH224" s="15"/>
      <c r="JI224" s="15"/>
      <c r="JJ224" s="15"/>
      <c r="JK224" s="15"/>
      <c r="JL224" s="15"/>
      <c r="JM224" s="15"/>
      <c r="JN224" s="15"/>
      <c r="JO224" s="15"/>
      <c r="JP224" s="15"/>
      <c r="JQ224" s="15"/>
      <c r="JR224" s="15"/>
      <c r="JS224" s="15"/>
      <c r="JT224" s="15"/>
      <c r="JU224" s="15"/>
      <c r="JV224" s="15"/>
      <c r="JW224" s="15"/>
      <c r="JX224" s="15"/>
      <c r="JY224" s="15"/>
      <c r="JZ224" s="15"/>
      <c r="KA224" s="15"/>
      <c r="KB224" s="15"/>
      <c r="KC224" s="15"/>
      <c r="KD224" s="15"/>
      <c r="KE224" s="15"/>
      <c r="KF224" s="15"/>
      <c r="KG224" s="15"/>
      <c r="KH224" s="15"/>
      <c r="KI224" s="15"/>
      <c r="KJ224" s="15"/>
      <c r="KK224" s="15"/>
      <c r="KL224" s="15"/>
      <c r="KM224" s="15"/>
      <c r="KN224" s="15"/>
      <c r="KO224" s="15"/>
      <c r="KP224" s="15"/>
      <c r="KQ224" s="15"/>
      <c r="KR224" s="15"/>
      <c r="KS224" s="15"/>
      <c r="KT224" s="15"/>
      <c r="KU224" s="15"/>
      <c r="KV224" s="15"/>
      <c r="KW224" s="15"/>
      <c r="KX224" s="15"/>
      <c r="KY224" s="15"/>
      <c r="KZ224" s="15"/>
      <c r="LA224" s="15"/>
      <c r="LB224" s="15"/>
      <c r="LC224" s="15"/>
      <c r="LD224" s="15"/>
      <c r="LE224" s="15"/>
      <c r="LF224" s="15"/>
      <c r="LG224" s="15"/>
      <c r="LH224" s="15"/>
      <c r="LI224" s="15"/>
      <c r="LJ224" s="15"/>
      <c r="LK224" s="15"/>
      <c r="LL224" s="15"/>
      <c r="LM224" s="15"/>
      <c r="LN224" s="15"/>
      <c r="LO224" s="15"/>
      <c r="LP224" s="15"/>
      <c r="LQ224" s="15"/>
      <c r="LR224" s="15"/>
      <c r="LS224" s="15"/>
      <c r="LT224" s="15"/>
      <c r="LU224" s="15"/>
      <c r="LV224" s="15"/>
      <c r="LW224" s="15"/>
      <c r="LX224" s="15"/>
      <c r="LY224" s="15"/>
      <c r="LZ224" s="15"/>
      <c r="MA224" s="15"/>
      <c r="MB224" s="15"/>
      <c r="MC224" s="15"/>
      <c r="MD224" s="15"/>
      <c r="ME224" s="15"/>
      <c r="MF224" s="15"/>
      <c r="MG224" s="15"/>
      <c r="MH224" s="15"/>
      <c r="MI224" s="15"/>
      <c r="MJ224" s="15"/>
      <c r="MK224" s="15"/>
      <c r="ML224" s="15"/>
      <c r="MM224" s="15"/>
      <c r="MN224" s="15"/>
      <c r="MO224" s="15"/>
      <c r="MP224" s="15"/>
      <c r="MQ224" s="15"/>
      <c r="MR224" s="15"/>
      <c r="MS224" s="15"/>
      <c r="MT224" s="15"/>
      <c r="MU224" s="15"/>
      <c r="MV224" s="15"/>
      <c r="MW224" s="15"/>
      <c r="MX224" s="15"/>
      <c r="MY224" s="15"/>
      <c r="MZ224" s="15"/>
      <c r="NA224" s="15"/>
      <c r="NB224" s="15"/>
      <c r="NC224" s="15"/>
      <c r="ND224" s="15"/>
      <c r="NE224" s="15"/>
      <c r="NF224" s="15"/>
      <c r="NG224" s="15"/>
      <c r="NH224" s="15"/>
      <c r="NI224" s="15">
        <f>COUNTIF(Tableau1[[#This Row],[01/01/2020]:[31/12/2020]],NI$3)</f>
        <v>0</v>
      </c>
      <c r="NJ224" s="15">
        <f>COUNTIF(Tableau1[[#This Row],[01/01/2020]:[31/12/2020]],NJ$3)</f>
        <v>0</v>
      </c>
      <c r="NK224" s="15">
        <f>COUNTIF(Tableau1[[#This Row],[01/01/2020]:[31/12/2020]],NK$3)</f>
        <v>0</v>
      </c>
      <c r="NL224" s="15">
        <f>COUNTIF(Tableau1[[#This Row],[01/01/2020]:[31/12/2020]],NL$3)</f>
        <v>1</v>
      </c>
      <c r="NM224" s="15">
        <f>COUNTIF(Tableau1[[#This Row],[01/01/2020]:[31/12/2020]],NM$3)</f>
        <v>0</v>
      </c>
      <c r="NN224" s="15">
        <f>COUNTIF(Tableau1[[#This Row],[01/01/2020]:[31/12/2020]],NN$3)</f>
        <v>0</v>
      </c>
      <c r="NO224" s="23">
        <f>COUNTIF(Tableau1[[#This Row],[01/01/2020]:[31/12/2020]],NO$3)</f>
        <v>0</v>
      </c>
    </row>
    <row r="225" spans="1:379" x14ac:dyDescent="0.25">
      <c r="A225" s="22" t="s">
        <v>473</v>
      </c>
      <c r="B225" s="15"/>
      <c r="C225" s="15"/>
      <c r="D225" s="15"/>
      <c r="E225" s="15" t="e">
        <f>VLOOKUP(Tableau1[[#This Row],[centre]],Feuil3!$A$2:$C$46,2,FALSE)</f>
        <v>#N/A</v>
      </c>
      <c r="F225" s="15" t="e">
        <f>VLOOKUP(Tableau1[[#This Row],[centre]],Feuil3!$A$2:$C$46,3,FALSE)</f>
        <v>#N/A</v>
      </c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  <c r="GE225" s="15"/>
      <c r="GF225" s="15"/>
      <c r="GG225" s="15"/>
      <c r="GH225" s="15"/>
      <c r="GI225" s="15"/>
      <c r="GJ225" s="15"/>
      <c r="GK225" s="15"/>
      <c r="GL225" s="15"/>
      <c r="GM225" s="15"/>
      <c r="GN225" s="15"/>
      <c r="GO225" s="15"/>
      <c r="GP225" s="15"/>
      <c r="GQ225" s="15"/>
      <c r="GR225" s="15"/>
      <c r="GS225" s="15"/>
      <c r="GT225" s="15"/>
      <c r="GU225" s="15"/>
      <c r="GV225" s="15"/>
      <c r="GW225" s="15"/>
      <c r="GX225" s="15"/>
      <c r="GY225" s="15"/>
      <c r="GZ225" s="15"/>
      <c r="HA225" s="15"/>
      <c r="HB225" s="15"/>
      <c r="HC225" s="15"/>
      <c r="HD225" s="15"/>
      <c r="HE225" s="15"/>
      <c r="HF225" s="15"/>
      <c r="HG225" s="15"/>
      <c r="HH225" s="15"/>
      <c r="HI225" s="15"/>
      <c r="HJ225" s="15"/>
      <c r="HK225" s="15"/>
      <c r="HL225" s="15"/>
      <c r="HM225" s="15"/>
      <c r="HN225" s="15"/>
      <c r="HO225" s="15"/>
      <c r="HP225" s="15"/>
      <c r="HQ225" s="15"/>
      <c r="HR225" s="15"/>
      <c r="HS225" s="15"/>
      <c r="HT225" s="15"/>
      <c r="HU225" s="15"/>
      <c r="HV225" s="15"/>
      <c r="HW225" s="15"/>
      <c r="HX225" s="15"/>
      <c r="HY225" s="15"/>
      <c r="HZ225" s="15"/>
      <c r="IA225" s="15"/>
      <c r="IB225" s="15"/>
      <c r="IC225" s="15"/>
      <c r="ID225" s="15"/>
      <c r="IE225" s="15"/>
      <c r="IF225" s="15"/>
      <c r="IG225" s="15"/>
      <c r="IH225" s="15"/>
      <c r="II225" s="15"/>
      <c r="IJ225" s="15"/>
      <c r="IK225" s="15"/>
      <c r="IL225" s="15"/>
      <c r="IM225" s="15"/>
      <c r="IN225" s="15"/>
      <c r="IO225" s="15"/>
      <c r="IP225" s="15"/>
      <c r="IQ225" s="15"/>
      <c r="IR225" s="15"/>
      <c r="IS225" s="15"/>
      <c r="IT225" s="15"/>
      <c r="IU225" s="15"/>
      <c r="IV225" s="15"/>
      <c r="IW225" s="15"/>
      <c r="IX225" s="15"/>
      <c r="IY225" s="15"/>
      <c r="IZ225" s="15"/>
      <c r="JA225" s="15"/>
      <c r="JB225" s="15"/>
      <c r="JC225" s="15"/>
      <c r="JD225" s="15"/>
      <c r="JE225" s="15"/>
      <c r="JF225" s="15"/>
      <c r="JG225" s="15"/>
      <c r="JH225" s="15"/>
      <c r="JI225" s="15"/>
      <c r="JJ225" s="15"/>
      <c r="JK225" s="15"/>
      <c r="JL225" s="15"/>
      <c r="JM225" s="15"/>
      <c r="JN225" s="15"/>
      <c r="JO225" s="15"/>
      <c r="JP225" s="15"/>
      <c r="JQ225" s="15"/>
      <c r="JR225" s="15"/>
      <c r="JS225" s="15"/>
      <c r="JT225" s="15"/>
      <c r="JU225" s="15"/>
      <c r="JV225" s="15"/>
      <c r="JW225" s="15"/>
      <c r="JX225" s="15"/>
      <c r="JY225" s="15"/>
      <c r="JZ225" s="15"/>
      <c r="KA225" s="15"/>
      <c r="KB225" s="15"/>
      <c r="KC225" s="15"/>
      <c r="KD225" s="15"/>
      <c r="KE225" s="15"/>
      <c r="KF225" s="15"/>
      <c r="KG225" s="15"/>
      <c r="KH225" s="15"/>
      <c r="KI225" s="15"/>
      <c r="KJ225" s="15"/>
      <c r="KK225" s="15"/>
      <c r="KL225" s="15"/>
      <c r="KM225" s="15"/>
      <c r="KN225" s="15"/>
      <c r="KO225" s="15"/>
      <c r="KP225" s="15"/>
      <c r="KQ225" s="15"/>
      <c r="KR225" s="15"/>
      <c r="KS225" s="15"/>
      <c r="KT225" s="15"/>
      <c r="KU225" s="15"/>
      <c r="KV225" s="15"/>
      <c r="KW225" s="15"/>
      <c r="KX225" s="15"/>
      <c r="KY225" s="15"/>
      <c r="KZ225" s="15"/>
      <c r="LA225" s="15"/>
      <c r="LB225" s="15"/>
      <c r="LC225" s="15"/>
      <c r="LD225" s="15"/>
      <c r="LE225" s="15"/>
      <c r="LF225" s="15"/>
      <c r="LG225" s="15"/>
      <c r="LH225" s="15"/>
      <c r="LI225" s="15"/>
      <c r="LJ225" s="15"/>
      <c r="LK225" s="15"/>
      <c r="LL225" s="15"/>
      <c r="LM225" s="15"/>
      <c r="LN225" s="15"/>
      <c r="LO225" s="15"/>
      <c r="LP225" s="15"/>
      <c r="LQ225" s="15"/>
      <c r="LR225" s="15"/>
      <c r="LS225" s="15"/>
      <c r="LT225" s="15"/>
      <c r="LU225" s="15"/>
      <c r="LV225" s="15"/>
      <c r="LW225" s="15"/>
      <c r="LX225" s="15"/>
      <c r="LY225" s="15"/>
      <c r="LZ225" s="15"/>
      <c r="MA225" s="15"/>
      <c r="MB225" s="15"/>
      <c r="MC225" s="15"/>
      <c r="MD225" s="15"/>
      <c r="ME225" s="15"/>
      <c r="MF225" s="15"/>
      <c r="MG225" s="15"/>
      <c r="MH225" s="15"/>
      <c r="MI225" s="15"/>
      <c r="MJ225" s="15"/>
      <c r="MK225" s="15"/>
      <c r="ML225" s="15"/>
      <c r="MM225" s="15"/>
      <c r="MN225" s="15"/>
      <c r="MO225" s="15"/>
      <c r="MP225" s="15"/>
      <c r="MQ225" s="15"/>
      <c r="MR225" s="15"/>
      <c r="MS225" s="15"/>
      <c r="MT225" s="15"/>
      <c r="MU225" s="15"/>
      <c r="MV225" s="15"/>
      <c r="MW225" s="15"/>
      <c r="MX225" s="15"/>
      <c r="MY225" s="15"/>
      <c r="MZ225" s="15"/>
      <c r="NA225" s="15"/>
      <c r="NB225" s="15"/>
      <c r="NC225" s="15"/>
      <c r="ND225" s="15"/>
      <c r="NE225" s="15"/>
      <c r="NF225" s="15"/>
      <c r="NG225" s="15"/>
      <c r="NH225" s="15"/>
      <c r="NI225" s="15">
        <f>COUNTIF(Tableau1[[#This Row],[01/01/2020]:[31/12/2020]],NI$3)</f>
        <v>0</v>
      </c>
      <c r="NJ225" s="15">
        <f>COUNTIF(Tableau1[[#This Row],[01/01/2020]:[31/12/2020]],NJ$3)</f>
        <v>0</v>
      </c>
      <c r="NK225" s="15">
        <f>COUNTIF(Tableau1[[#This Row],[01/01/2020]:[31/12/2020]],NK$3)</f>
        <v>0</v>
      </c>
      <c r="NL225" s="15">
        <f>COUNTIF(Tableau1[[#This Row],[01/01/2020]:[31/12/2020]],NL$3)</f>
        <v>0</v>
      </c>
      <c r="NM225" s="15">
        <f>COUNTIF(Tableau1[[#This Row],[01/01/2020]:[31/12/2020]],NM$3)</f>
        <v>0</v>
      </c>
      <c r="NN225" s="15">
        <f>COUNTIF(Tableau1[[#This Row],[01/01/2020]:[31/12/2020]],NN$3)</f>
        <v>0</v>
      </c>
      <c r="NO225" s="23">
        <f>COUNTIF(Tableau1[[#This Row],[01/01/2020]:[31/12/2020]],NO$3)</f>
        <v>0</v>
      </c>
    </row>
    <row r="226" spans="1:379" x14ac:dyDescent="0.25">
      <c r="A226" s="22" t="s">
        <v>474</v>
      </c>
      <c r="B226" s="15"/>
      <c r="C226" s="15"/>
      <c r="D226" s="15"/>
      <c r="E226" s="15" t="e">
        <f>VLOOKUP(Tableau1[[#This Row],[centre]],Feuil3!$A$2:$C$46,2,FALSE)</f>
        <v>#N/A</v>
      </c>
      <c r="F226" s="15" t="e">
        <f>VLOOKUP(Tableau1[[#This Row],[centre]],Feuil3!$A$2:$C$46,3,FALSE)</f>
        <v>#N/A</v>
      </c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  <c r="GE226" s="15"/>
      <c r="GF226" s="15"/>
      <c r="GG226" s="15"/>
      <c r="GH226" s="15"/>
      <c r="GI226" s="15"/>
      <c r="GJ226" s="15"/>
      <c r="GK226" s="15"/>
      <c r="GL226" s="15"/>
      <c r="GM226" s="15"/>
      <c r="GN226" s="15"/>
      <c r="GO226" s="15"/>
      <c r="GP226" s="15"/>
      <c r="GQ226" s="15"/>
      <c r="GR226" s="15"/>
      <c r="GS226" s="15"/>
      <c r="GT226" s="15"/>
      <c r="GU226" s="15"/>
      <c r="GV226" s="15"/>
      <c r="GW226" s="15"/>
      <c r="GX226" s="15"/>
      <c r="GY226" s="15"/>
      <c r="GZ226" s="15"/>
      <c r="HA226" s="15"/>
      <c r="HB226" s="15"/>
      <c r="HC226" s="15"/>
      <c r="HD226" s="15"/>
      <c r="HE226" s="15"/>
      <c r="HF226" s="15"/>
      <c r="HG226" s="15"/>
      <c r="HH226" s="15"/>
      <c r="HI226" s="15"/>
      <c r="HJ226" s="15"/>
      <c r="HK226" s="15"/>
      <c r="HL226" s="15"/>
      <c r="HM226" s="15"/>
      <c r="HN226" s="15"/>
      <c r="HO226" s="15"/>
      <c r="HP226" s="15"/>
      <c r="HQ226" s="15"/>
      <c r="HR226" s="15"/>
      <c r="HS226" s="15"/>
      <c r="HT226" s="15"/>
      <c r="HU226" s="15"/>
      <c r="HV226" s="15"/>
      <c r="HW226" s="15"/>
      <c r="HX226" s="15"/>
      <c r="HY226" s="15"/>
      <c r="HZ226" s="15"/>
      <c r="IA226" s="15"/>
      <c r="IB226" s="15"/>
      <c r="IC226" s="15"/>
      <c r="ID226" s="15"/>
      <c r="IE226" s="15"/>
      <c r="IF226" s="15"/>
      <c r="IG226" s="15"/>
      <c r="IH226" s="15"/>
      <c r="II226" s="15"/>
      <c r="IJ226" s="15"/>
      <c r="IK226" s="15"/>
      <c r="IL226" s="15"/>
      <c r="IM226" s="15"/>
      <c r="IN226" s="15"/>
      <c r="IO226" s="15"/>
      <c r="IP226" s="15"/>
      <c r="IQ226" s="15"/>
      <c r="IR226" s="15"/>
      <c r="IS226" s="15"/>
      <c r="IT226" s="15"/>
      <c r="IU226" s="15"/>
      <c r="IV226" s="15"/>
      <c r="IW226" s="15"/>
      <c r="IX226" s="15"/>
      <c r="IY226" s="15"/>
      <c r="IZ226" s="15"/>
      <c r="JA226" s="15"/>
      <c r="JB226" s="15"/>
      <c r="JC226" s="15"/>
      <c r="JD226" s="15"/>
      <c r="JE226" s="15"/>
      <c r="JF226" s="15"/>
      <c r="JG226" s="15"/>
      <c r="JH226" s="15"/>
      <c r="JI226" s="15"/>
      <c r="JJ226" s="15"/>
      <c r="JK226" s="15"/>
      <c r="JL226" s="15"/>
      <c r="JM226" s="15"/>
      <c r="JN226" s="15"/>
      <c r="JO226" s="15"/>
      <c r="JP226" s="15"/>
      <c r="JQ226" s="15"/>
      <c r="JR226" s="15"/>
      <c r="JS226" s="15"/>
      <c r="JT226" s="15"/>
      <c r="JU226" s="15"/>
      <c r="JV226" s="15"/>
      <c r="JW226" s="15"/>
      <c r="JX226" s="15"/>
      <c r="JY226" s="15"/>
      <c r="JZ226" s="15"/>
      <c r="KA226" s="15"/>
      <c r="KB226" s="15"/>
      <c r="KC226" s="15"/>
      <c r="KD226" s="15"/>
      <c r="KE226" s="15"/>
      <c r="KF226" s="15"/>
      <c r="KG226" s="15"/>
      <c r="KH226" s="15"/>
      <c r="KI226" s="15"/>
      <c r="KJ226" s="15"/>
      <c r="KK226" s="15"/>
      <c r="KL226" s="15"/>
      <c r="KM226" s="15"/>
      <c r="KN226" s="15"/>
      <c r="KO226" s="15"/>
      <c r="KP226" s="15"/>
      <c r="KQ226" s="15"/>
      <c r="KR226" s="15"/>
      <c r="KS226" s="15"/>
      <c r="KT226" s="15"/>
      <c r="KU226" s="15"/>
      <c r="KV226" s="15"/>
      <c r="KW226" s="15"/>
      <c r="KX226" s="15"/>
      <c r="KY226" s="15"/>
      <c r="KZ226" s="15"/>
      <c r="LA226" s="15"/>
      <c r="LB226" s="15"/>
      <c r="LC226" s="15"/>
      <c r="LD226" s="15"/>
      <c r="LE226" s="15"/>
      <c r="LF226" s="15"/>
      <c r="LG226" s="15"/>
      <c r="LH226" s="15"/>
      <c r="LI226" s="15"/>
      <c r="LJ226" s="15"/>
      <c r="LK226" s="15"/>
      <c r="LL226" s="15"/>
      <c r="LM226" s="15"/>
      <c r="LN226" s="15"/>
      <c r="LO226" s="15"/>
      <c r="LP226" s="15"/>
      <c r="LQ226" s="15"/>
      <c r="LR226" s="15"/>
      <c r="LS226" s="15"/>
      <c r="LT226" s="15"/>
      <c r="LU226" s="15"/>
      <c r="LV226" s="15"/>
      <c r="LW226" s="15"/>
      <c r="LX226" s="15"/>
      <c r="LY226" s="15"/>
      <c r="LZ226" s="15"/>
      <c r="MA226" s="15"/>
      <c r="MB226" s="15"/>
      <c r="MC226" s="15"/>
      <c r="MD226" s="15"/>
      <c r="ME226" s="15"/>
      <c r="MF226" s="15"/>
      <c r="MG226" s="15"/>
      <c r="MH226" s="15"/>
      <c r="MI226" s="15"/>
      <c r="MJ226" s="15"/>
      <c r="MK226" s="15"/>
      <c r="ML226" s="15"/>
      <c r="MM226" s="15"/>
      <c r="MN226" s="15"/>
      <c r="MO226" s="15"/>
      <c r="MP226" s="15"/>
      <c r="MQ226" s="15"/>
      <c r="MR226" s="15"/>
      <c r="MS226" s="15"/>
      <c r="MT226" s="15"/>
      <c r="MU226" s="15"/>
      <c r="MV226" s="15"/>
      <c r="MW226" s="15"/>
      <c r="MX226" s="15"/>
      <c r="MY226" s="15"/>
      <c r="MZ226" s="15"/>
      <c r="NA226" s="15"/>
      <c r="NB226" s="15"/>
      <c r="NC226" s="15"/>
      <c r="ND226" s="15"/>
      <c r="NE226" s="15"/>
      <c r="NF226" s="15"/>
      <c r="NG226" s="15"/>
      <c r="NH226" s="15"/>
      <c r="NI226" s="15">
        <f>COUNTIF(Tableau1[[#This Row],[01/01/2020]:[31/12/2020]],NI$3)</f>
        <v>0</v>
      </c>
      <c r="NJ226" s="15">
        <f>COUNTIF(Tableau1[[#This Row],[01/01/2020]:[31/12/2020]],NJ$3)</f>
        <v>0</v>
      </c>
      <c r="NK226" s="15">
        <f>COUNTIF(Tableau1[[#This Row],[01/01/2020]:[31/12/2020]],NK$3)</f>
        <v>0</v>
      </c>
      <c r="NL226" s="15">
        <f>COUNTIF(Tableau1[[#This Row],[01/01/2020]:[31/12/2020]],NL$3)</f>
        <v>0</v>
      </c>
      <c r="NM226" s="15">
        <f>COUNTIF(Tableau1[[#This Row],[01/01/2020]:[31/12/2020]],NM$3)</f>
        <v>0</v>
      </c>
      <c r="NN226" s="15">
        <f>COUNTIF(Tableau1[[#This Row],[01/01/2020]:[31/12/2020]],NN$3)</f>
        <v>0</v>
      </c>
      <c r="NO226" s="23">
        <f>COUNTIF(Tableau1[[#This Row],[01/01/2020]:[31/12/2020]],NO$3)</f>
        <v>0</v>
      </c>
    </row>
    <row r="227" spans="1:379" x14ac:dyDescent="0.25">
      <c r="A227" s="22" t="s">
        <v>475</v>
      </c>
      <c r="B227" s="15"/>
      <c r="C227" s="15"/>
      <c r="D227" s="15"/>
      <c r="E227" s="15" t="e">
        <f>VLOOKUP(Tableau1[[#This Row],[centre]],Feuil3!$A$2:$C$46,2,FALSE)</f>
        <v>#N/A</v>
      </c>
      <c r="F227" s="15" t="e">
        <f>VLOOKUP(Tableau1[[#This Row],[centre]],Feuil3!$A$2:$C$46,3,FALSE)</f>
        <v>#N/A</v>
      </c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  <c r="GE227" s="15"/>
      <c r="GF227" s="15"/>
      <c r="GG227" s="15"/>
      <c r="GH227" s="15"/>
      <c r="GI227" s="15"/>
      <c r="GJ227" s="15"/>
      <c r="GK227" s="15"/>
      <c r="GL227" s="15"/>
      <c r="GM227" s="15"/>
      <c r="GN227" s="15"/>
      <c r="GO227" s="15"/>
      <c r="GP227" s="15"/>
      <c r="GQ227" s="15"/>
      <c r="GR227" s="15"/>
      <c r="GS227" s="15"/>
      <c r="GT227" s="15"/>
      <c r="GU227" s="15"/>
      <c r="GV227" s="15"/>
      <c r="GW227" s="15"/>
      <c r="GX227" s="15"/>
      <c r="GY227" s="15"/>
      <c r="GZ227" s="15"/>
      <c r="HA227" s="15"/>
      <c r="HB227" s="15"/>
      <c r="HC227" s="15"/>
      <c r="HD227" s="15"/>
      <c r="HE227" s="15"/>
      <c r="HF227" s="15"/>
      <c r="HG227" s="15"/>
      <c r="HH227" s="15"/>
      <c r="HI227" s="15"/>
      <c r="HJ227" s="15"/>
      <c r="HK227" s="15"/>
      <c r="HL227" s="15"/>
      <c r="HM227" s="15"/>
      <c r="HN227" s="15"/>
      <c r="HO227" s="15"/>
      <c r="HP227" s="15"/>
      <c r="HQ227" s="15"/>
      <c r="HR227" s="15"/>
      <c r="HS227" s="15"/>
      <c r="HT227" s="15"/>
      <c r="HU227" s="15"/>
      <c r="HV227" s="15"/>
      <c r="HW227" s="15"/>
      <c r="HX227" s="15"/>
      <c r="HY227" s="15"/>
      <c r="HZ227" s="15"/>
      <c r="IA227" s="15"/>
      <c r="IB227" s="15"/>
      <c r="IC227" s="15"/>
      <c r="ID227" s="15"/>
      <c r="IE227" s="15"/>
      <c r="IF227" s="15"/>
      <c r="IG227" s="15"/>
      <c r="IH227" s="15"/>
      <c r="II227" s="15"/>
      <c r="IJ227" s="15"/>
      <c r="IK227" s="15"/>
      <c r="IL227" s="15"/>
      <c r="IM227" s="15"/>
      <c r="IN227" s="15"/>
      <c r="IO227" s="15"/>
      <c r="IP227" s="15"/>
      <c r="IQ227" s="15"/>
      <c r="IR227" s="15"/>
      <c r="IS227" s="15"/>
      <c r="IT227" s="15"/>
      <c r="IU227" s="15"/>
      <c r="IV227" s="15"/>
      <c r="IW227" s="15"/>
      <c r="IX227" s="15"/>
      <c r="IY227" s="15"/>
      <c r="IZ227" s="15"/>
      <c r="JA227" s="15"/>
      <c r="JB227" s="15"/>
      <c r="JC227" s="15"/>
      <c r="JD227" s="15"/>
      <c r="JE227" s="15"/>
      <c r="JF227" s="15"/>
      <c r="JG227" s="15"/>
      <c r="JH227" s="15"/>
      <c r="JI227" s="15"/>
      <c r="JJ227" s="15"/>
      <c r="JK227" s="15"/>
      <c r="JL227" s="15"/>
      <c r="JM227" s="15"/>
      <c r="JN227" s="15"/>
      <c r="JO227" s="15"/>
      <c r="JP227" s="15"/>
      <c r="JQ227" s="15"/>
      <c r="JR227" s="15"/>
      <c r="JS227" s="15"/>
      <c r="JT227" s="15"/>
      <c r="JU227" s="15"/>
      <c r="JV227" s="15"/>
      <c r="JW227" s="15"/>
      <c r="JX227" s="15"/>
      <c r="JY227" s="15"/>
      <c r="JZ227" s="15"/>
      <c r="KA227" s="15"/>
      <c r="KB227" s="15"/>
      <c r="KC227" s="15"/>
      <c r="KD227" s="15"/>
      <c r="KE227" s="15"/>
      <c r="KF227" s="15"/>
      <c r="KG227" s="15"/>
      <c r="KH227" s="15"/>
      <c r="KI227" s="15"/>
      <c r="KJ227" s="15"/>
      <c r="KK227" s="15"/>
      <c r="KL227" s="15"/>
      <c r="KM227" s="15"/>
      <c r="KN227" s="15"/>
      <c r="KO227" s="15"/>
      <c r="KP227" s="15"/>
      <c r="KQ227" s="15"/>
      <c r="KR227" s="15"/>
      <c r="KS227" s="15"/>
      <c r="KT227" s="15"/>
      <c r="KU227" s="15"/>
      <c r="KV227" s="15"/>
      <c r="KW227" s="15"/>
      <c r="KX227" s="15"/>
      <c r="KY227" s="15"/>
      <c r="KZ227" s="15"/>
      <c r="LA227" s="15"/>
      <c r="LB227" s="15"/>
      <c r="LC227" s="15"/>
      <c r="LD227" s="15"/>
      <c r="LE227" s="15"/>
      <c r="LF227" s="15"/>
      <c r="LG227" s="15"/>
      <c r="LH227" s="15"/>
      <c r="LI227" s="15"/>
      <c r="LJ227" s="15"/>
      <c r="LK227" s="15"/>
      <c r="LL227" s="15"/>
      <c r="LM227" s="15"/>
      <c r="LN227" s="15"/>
      <c r="LO227" s="15"/>
      <c r="LP227" s="15"/>
      <c r="LQ227" s="15"/>
      <c r="LR227" s="15"/>
      <c r="LS227" s="15"/>
      <c r="LT227" s="15"/>
      <c r="LU227" s="15"/>
      <c r="LV227" s="15"/>
      <c r="LW227" s="15"/>
      <c r="LX227" s="15"/>
      <c r="LY227" s="15"/>
      <c r="LZ227" s="15"/>
      <c r="MA227" s="15"/>
      <c r="MB227" s="15"/>
      <c r="MC227" s="15"/>
      <c r="MD227" s="15"/>
      <c r="ME227" s="15"/>
      <c r="MF227" s="15"/>
      <c r="MG227" s="15"/>
      <c r="MH227" s="15"/>
      <c r="MI227" s="15"/>
      <c r="MJ227" s="15"/>
      <c r="MK227" s="15"/>
      <c r="ML227" s="15"/>
      <c r="MM227" s="15"/>
      <c r="MN227" s="15"/>
      <c r="MO227" s="15"/>
      <c r="MP227" s="15"/>
      <c r="MQ227" s="15"/>
      <c r="MR227" s="15"/>
      <c r="MS227" s="15"/>
      <c r="MT227" s="15"/>
      <c r="MU227" s="15"/>
      <c r="MV227" s="15"/>
      <c r="MW227" s="15"/>
      <c r="MX227" s="15"/>
      <c r="MY227" s="15"/>
      <c r="MZ227" s="15"/>
      <c r="NA227" s="15"/>
      <c r="NB227" s="15"/>
      <c r="NC227" s="15"/>
      <c r="ND227" s="15"/>
      <c r="NE227" s="15"/>
      <c r="NF227" s="15"/>
      <c r="NG227" s="15"/>
      <c r="NH227" s="15"/>
      <c r="NI227" s="15">
        <f>COUNTIF(Tableau1[[#This Row],[01/01/2020]:[31/12/2020]],NI$3)</f>
        <v>0</v>
      </c>
      <c r="NJ227" s="15">
        <f>COUNTIF(Tableau1[[#This Row],[01/01/2020]:[31/12/2020]],NJ$3)</f>
        <v>0</v>
      </c>
      <c r="NK227" s="15">
        <f>COUNTIF(Tableau1[[#This Row],[01/01/2020]:[31/12/2020]],NK$3)</f>
        <v>0</v>
      </c>
      <c r="NL227" s="15">
        <f>COUNTIF(Tableau1[[#This Row],[01/01/2020]:[31/12/2020]],NL$3)</f>
        <v>0</v>
      </c>
      <c r="NM227" s="15">
        <f>COUNTIF(Tableau1[[#This Row],[01/01/2020]:[31/12/2020]],NM$3)</f>
        <v>0</v>
      </c>
      <c r="NN227" s="15">
        <f>COUNTIF(Tableau1[[#This Row],[01/01/2020]:[31/12/2020]],NN$3)</f>
        <v>0</v>
      </c>
      <c r="NO227" s="23">
        <f>COUNTIF(Tableau1[[#This Row],[01/01/2020]:[31/12/2020]],NO$3)</f>
        <v>0</v>
      </c>
    </row>
    <row r="228" spans="1:379" x14ac:dyDescent="0.25">
      <c r="A228" s="22" t="s">
        <v>476</v>
      </c>
      <c r="B228" s="15"/>
      <c r="C228" s="15"/>
      <c r="D228" s="15"/>
      <c r="E228" s="15" t="e">
        <f>VLOOKUP(Tableau1[[#This Row],[centre]],Feuil3!$A$2:$C$46,2,FALSE)</f>
        <v>#N/A</v>
      </c>
      <c r="F228" s="15" t="e">
        <f>VLOOKUP(Tableau1[[#This Row],[centre]],Feuil3!$A$2:$C$46,3,FALSE)</f>
        <v>#N/A</v>
      </c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 t="s">
        <v>448</v>
      </c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  <c r="GE228" s="15"/>
      <c r="GF228" s="15"/>
      <c r="GG228" s="15"/>
      <c r="GH228" s="15"/>
      <c r="GI228" s="15"/>
      <c r="GJ228" s="15"/>
      <c r="GK228" s="15"/>
      <c r="GL228" s="15"/>
      <c r="GM228" s="15"/>
      <c r="GN228" s="15"/>
      <c r="GO228" s="15"/>
      <c r="GP228" s="15"/>
      <c r="GQ228" s="15"/>
      <c r="GR228" s="15"/>
      <c r="GS228" s="15"/>
      <c r="GT228" s="15"/>
      <c r="GU228" s="15"/>
      <c r="GV228" s="15"/>
      <c r="GW228" s="15"/>
      <c r="GX228" s="15"/>
      <c r="GY228" s="15"/>
      <c r="GZ228" s="15"/>
      <c r="HA228" s="15"/>
      <c r="HB228" s="15"/>
      <c r="HC228" s="15"/>
      <c r="HD228" s="15"/>
      <c r="HE228" s="15"/>
      <c r="HF228" s="15"/>
      <c r="HG228" s="15"/>
      <c r="HH228" s="15"/>
      <c r="HI228" s="15"/>
      <c r="HJ228" s="15"/>
      <c r="HK228" s="15"/>
      <c r="HL228" s="15"/>
      <c r="HM228" s="15"/>
      <c r="HN228" s="15"/>
      <c r="HO228" s="15"/>
      <c r="HP228" s="15"/>
      <c r="HQ228" s="15"/>
      <c r="HR228" s="15"/>
      <c r="HS228" s="15"/>
      <c r="HT228" s="15"/>
      <c r="HU228" s="15"/>
      <c r="HV228" s="15"/>
      <c r="HW228" s="15"/>
      <c r="HX228" s="15"/>
      <c r="HY228" s="15"/>
      <c r="HZ228" s="15"/>
      <c r="IA228" s="15"/>
      <c r="IB228" s="15"/>
      <c r="IC228" s="15"/>
      <c r="ID228" s="15"/>
      <c r="IE228" s="15"/>
      <c r="IF228" s="15"/>
      <c r="IG228" s="15"/>
      <c r="IH228" s="15"/>
      <c r="II228" s="15"/>
      <c r="IJ228" s="15"/>
      <c r="IK228" s="15"/>
      <c r="IL228" s="15"/>
      <c r="IM228" s="15"/>
      <c r="IN228" s="15"/>
      <c r="IO228" s="15"/>
      <c r="IP228" s="15"/>
      <c r="IQ228" s="15"/>
      <c r="IR228" s="15"/>
      <c r="IS228" s="15"/>
      <c r="IT228" s="15"/>
      <c r="IU228" s="15"/>
      <c r="IV228" s="15"/>
      <c r="IW228" s="15"/>
      <c r="IX228" s="15"/>
      <c r="IY228" s="15"/>
      <c r="IZ228" s="15"/>
      <c r="JA228" s="15"/>
      <c r="JB228" s="15"/>
      <c r="JC228" s="15"/>
      <c r="JD228" s="15"/>
      <c r="JE228" s="15"/>
      <c r="JF228" s="15"/>
      <c r="JG228" s="15"/>
      <c r="JH228" s="15"/>
      <c r="JI228" s="15"/>
      <c r="JJ228" s="15"/>
      <c r="JK228" s="15"/>
      <c r="JL228" s="15"/>
      <c r="JM228" s="15"/>
      <c r="JN228" s="15"/>
      <c r="JO228" s="15"/>
      <c r="JP228" s="15"/>
      <c r="JQ228" s="15"/>
      <c r="JR228" s="15"/>
      <c r="JS228" s="15"/>
      <c r="JT228" s="15"/>
      <c r="JU228" s="15"/>
      <c r="JV228" s="15"/>
      <c r="JW228" s="15"/>
      <c r="JX228" s="15"/>
      <c r="JY228" s="15"/>
      <c r="JZ228" s="15"/>
      <c r="KA228" s="15"/>
      <c r="KB228" s="15"/>
      <c r="KC228" s="15"/>
      <c r="KD228" s="15"/>
      <c r="KE228" s="15"/>
      <c r="KF228" s="15"/>
      <c r="KG228" s="15"/>
      <c r="KH228" s="15"/>
      <c r="KI228" s="15"/>
      <c r="KJ228" s="15"/>
      <c r="KK228" s="15"/>
      <c r="KL228" s="15"/>
      <c r="KM228" s="15"/>
      <c r="KN228" s="15"/>
      <c r="KO228" s="15"/>
      <c r="KP228" s="15"/>
      <c r="KQ228" s="15"/>
      <c r="KR228" s="15"/>
      <c r="KS228" s="15"/>
      <c r="KT228" s="15"/>
      <c r="KU228" s="15"/>
      <c r="KV228" s="15"/>
      <c r="KW228" s="15"/>
      <c r="KX228" s="15"/>
      <c r="KY228" s="15"/>
      <c r="KZ228" s="15"/>
      <c r="LA228" s="15"/>
      <c r="LB228" s="15"/>
      <c r="LC228" s="15"/>
      <c r="LD228" s="15"/>
      <c r="LE228" s="15"/>
      <c r="LF228" s="15"/>
      <c r="LG228" s="15"/>
      <c r="LH228" s="15"/>
      <c r="LI228" s="15"/>
      <c r="LJ228" s="15"/>
      <c r="LK228" s="15"/>
      <c r="LL228" s="15"/>
      <c r="LM228" s="15"/>
      <c r="LN228" s="15"/>
      <c r="LO228" s="15"/>
      <c r="LP228" s="15"/>
      <c r="LQ228" s="15"/>
      <c r="LR228" s="15"/>
      <c r="LS228" s="15"/>
      <c r="LT228" s="15"/>
      <c r="LU228" s="15"/>
      <c r="LV228" s="15"/>
      <c r="LW228" s="15"/>
      <c r="LX228" s="15"/>
      <c r="LY228" s="15"/>
      <c r="LZ228" s="15"/>
      <c r="MA228" s="15"/>
      <c r="MB228" s="15"/>
      <c r="MC228" s="15"/>
      <c r="MD228" s="15"/>
      <c r="ME228" s="15"/>
      <c r="MF228" s="15"/>
      <c r="MG228" s="15"/>
      <c r="MH228" s="15"/>
      <c r="MI228" s="15"/>
      <c r="MJ228" s="15"/>
      <c r="MK228" s="15"/>
      <c r="ML228" s="15"/>
      <c r="MM228" s="15"/>
      <c r="MN228" s="15"/>
      <c r="MO228" s="15"/>
      <c r="MP228" s="15"/>
      <c r="MQ228" s="15"/>
      <c r="MR228" s="15"/>
      <c r="MS228" s="15"/>
      <c r="MT228" s="15"/>
      <c r="MU228" s="15"/>
      <c r="MV228" s="15"/>
      <c r="MW228" s="15"/>
      <c r="MX228" s="15"/>
      <c r="MY228" s="15"/>
      <c r="MZ228" s="15"/>
      <c r="NA228" s="15"/>
      <c r="NB228" s="15"/>
      <c r="NC228" s="15"/>
      <c r="ND228" s="15"/>
      <c r="NE228" s="15"/>
      <c r="NF228" s="15"/>
      <c r="NG228" s="15"/>
      <c r="NH228" s="15"/>
      <c r="NI228" s="15">
        <f>COUNTIF(Tableau1[[#This Row],[01/01/2020]:[31/12/2020]],NI$3)</f>
        <v>0</v>
      </c>
      <c r="NJ228" s="15">
        <f>COUNTIF(Tableau1[[#This Row],[01/01/2020]:[31/12/2020]],NJ$3)</f>
        <v>0</v>
      </c>
      <c r="NK228" s="15">
        <f>COUNTIF(Tableau1[[#This Row],[01/01/2020]:[31/12/2020]],NK$3)</f>
        <v>0</v>
      </c>
      <c r="NL228" s="15">
        <f>COUNTIF(Tableau1[[#This Row],[01/01/2020]:[31/12/2020]],NL$3)</f>
        <v>1</v>
      </c>
      <c r="NM228" s="15">
        <f>COUNTIF(Tableau1[[#This Row],[01/01/2020]:[31/12/2020]],NM$3)</f>
        <v>0</v>
      </c>
      <c r="NN228" s="15">
        <f>COUNTIF(Tableau1[[#This Row],[01/01/2020]:[31/12/2020]],NN$3)</f>
        <v>0</v>
      </c>
      <c r="NO228" s="23">
        <f>COUNTIF(Tableau1[[#This Row],[01/01/2020]:[31/12/2020]],NO$3)</f>
        <v>0</v>
      </c>
    </row>
    <row r="229" spans="1:379" x14ac:dyDescent="0.25">
      <c r="A229" s="22" t="s">
        <v>473</v>
      </c>
      <c r="B229" s="15"/>
      <c r="C229" s="15"/>
      <c r="D229" s="15"/>
      <c r="E229" s="15" t="e">
        <f>VLOOKUP(Tableau1[[#This Row],[centre]],Feuil3!$A$2:$C$46,2,FALSE)</f>
        <v>#N/A</v>
      </c>
      <c r="F229" s="15" t="e">
        <f>VLOOKUP(Tableau1[[#This Row],[centre]],Feuil3!$A$2:$C$46,3,FALSE)</f>
        <v>#N/A</v>
      </c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  <c r="GE229" s="15"/>
      <c r="GF229" s="15"/>
      <c r="GG229" s="15"/>
      <c r="GH229" s="15"/>
      <c r="GI229" s="15"/>
      <c r="GJ229" s="15"/>
      <c r="GK229" s="15"/>
      <c r="GL229" s="15"/>
      <c r="GM229" s="15"/>
      <c r="GN229" s="15"/>
      <c r="GO229" s="15"/>
      <c r="GP229" s="15"/>
      <c r="GQ229" s="15"/>
      <c r="GR229" s="15"/>
      <c r="GS229" s="15"/>
      <c r="GT229" s="15"/>
      <c r="GU229" s="15"/>
      <c r="GV229" s="15"/>
      <c r="GW229" s="15"/>
      <c r="GX229" s="15"/>
      <c r="GY229" s="15"/>
      <c r="GZ229" s="15"/>
      <c r="HA229" s="15"/>
      <c r="HB229" s="15"/>
      <c r="HC229" s="15"/>
      <c r="HD229" s="15"/>
      <c r="HE229" s="15"/>
      <c r="HF229" s="15"/>
      <c r="HG229" s="15"/>
      <c r="HH229" s="15"/>
      <c r="HI229" s="15"/>
      <c r="HJ229" s="15"/>
      <c r="HK229" s="15"/>
      <c r="HL229" s="15"/>
      <c r="HM229" s="15"/>
      <c r="HN229" s="15"/>
      <c r="HO229" s="15"/>
      <c r="HP229" s="15"/>
      <c r="HQ229" s="15"/>
      <c r="HR229" s="15"/>
      <c r="HS229" s="15"/>
      <c r="HT229" s="15"/>
      <c r="HU229" s="15"/>
      <c r="HV229" s="15"/>
      <c r="HW229" s="15"/>
      <c r="HX229" s="15"/>
      <c r="HY229" s="15"/>
      <c r="HZ229" s="15"/>
      <c r="IA229" s="15"/>
      <c r="IB229" s="15"/>
      <c r="IC229" s="15"/>
      <c r="ID229" s="15"/>
      <c r="IE229" s="15"/>
      <c r="IF229" s="15"/>
      <c r="IG229" s="15"/>
      <c r="IH229" s="15"/>
      <c r="II229" s="15"/>
      <c r="IJ229" s="15"/>
      <c r="IK229" s="15"/>
      <c r="IL229" s="15"/>
      <c r="IM229" s="15"/>
      <c r="IN229" s="15"/>
      <c r="IO229" s="15"/>
      <c r="IP229" s="15"/>
      <c r="IQ229" s="15"/>
      <c r="IR229" s="15"/>
      <c r="IS229" s="15"/>
      <c r="IT229" s="15"/>
      <c r="IU229" s="15"/>
      <c r="IV229" s="15"/>
      <c r="IW229" s="15"/>
      <c r="IX229" s="15"/>
      <c r="IY229" s="15"/>
      <c r="IZ229" s="15"/>
      <c r="JA229" s="15"/>
      <c r="JB229" s="15"/>
      <c r="JC229" s="15"/>
      <c r="JD229" s="15"/>
      <c r="JE229" s="15"/>
      <c r="JF229" s="15"/>
      <c r="JG229" s="15"/>
      <c r="JH229" s="15"/>
      <c r="JI229" s="15"/>
      <c r="JJ229" s="15"/>
      <c r="JK229" s="15"/>
      <c r="JL229" s="15"/>
      <c r="JM229" s="15"/>
      <c r="JN229" s="15"/>
      <c r="JO229" s="15"/>
      <c r="JP229" s="15"/>
      <c r="JQ229" s="15"/>
      <c r="JR229" s="15"/>
      <c r="JS229" s="15"/>
      <c r="JT229" s="15"/>
      <c r="JU229" s="15"/>
      <c r="JV229" s="15"/>
      <c r="JW229" s="15"/>
      <c r="JX229" s="15"/>
      <c r="JY229" s="15"/>
      <c r="JZ229" s="15"/>
      <c r="KA229" s="15"/>
      <c r="KB229" s="15"/>
      <c r="KC229" s="15"/>
      <c r="KD229" s="15"/>
      <c r="KE229" s="15"/>
      <c r="KF229" s="15"/>
      <c r="KG229" s="15"/>
      <c r="KH229" s="15"/>
      <c r="KI229" s="15"/>
      <c r="KJ229" s="15"/>
      <c r="KK229" s="15"/>
      <c r="KL229" s="15"/>
      <c r="KM229" s="15"/>
      <c r="KN229" s="15"/>
      <c r="KO229" s="15"/>
      <c r="KP229" s="15"/>
      <c r="KQ229" s="15"/>
      <c r="KR229" s="15"/>
      <c r="KS229" s="15"/>
      <c r="KT229" s="15"/>
      <c r="KU229" s="15"/>
      <c r="KV229" s="15"/>
      <c r="KW229" s="15"/>
      <c r="KX229" s="15"/>
      <c r="KY229" s="15"/>
      <c r="KZ229" s="15"/>
      <c r="LA229" s="15"/>
      <c r="LB229" s="15"/>
      <c r="LC229" s="15"/>
      <c r="LD229" s="15"/>
      <c r="LE229" s="15"/>
      <c r="LF229" s="15"/>
      <c r="LG229" s="15"/>
      <c r="LH229" s="15"/>
      <c r="LI229" s="15"/>
      <c r="LJ229" s="15"/>
      <c r="LK229" s="15"/>
      <c r="LL229" s="15"/>
      <c r="LM229" s="15"/>
      <c r="LN229" s="15"/>
      <c r="LO229" s="15"/>
      <c r="LP229" s="15"/>
      <c r="LQ229" s="15"/>
      <c r="LR229" s="15"/>
      <c r="LS229" s="15"/>
      <c r="LT229" s="15"/>
      <c r="LU229" s="15"/>
      <c r="LV229" s="15"/>
      <c r="LW229" s="15"/>
      <c r="LX229" s="15"/>
      <c r="LY229" s="15"/>
      <c r="LZ229" s="15"/>
      <c r="MA229" s="15"/>
      <c r="MB229" s="15"/>
      <c r="MC229" s="15"/>
      <c r="MD229" s="15"/>
      <c r="ME229" s="15"/>
      <c r="MF229" s="15"/>
      <c r="MG229" s="15"/>
      <c r="MH229" s="15"/>
      <c r="MI229" s="15"/>
      <c r="MJ229" s="15"/>
      <c r="MK229" s="15"/>
      <c r="ML229" s="15"/>
      <c r="MM229" s="15"/>
      <c r="MN229" s="15"/>
      <c r="MO229" s="15"/>
      <c r="MP229" s="15"/>
      <c r="MQ229" s="15"/>
      <c r="MR229" s="15"/>
      <c r="MS229" s="15"/>
      <c r="MT229" s="15"/>
      <c r="MU229" s="15"/>
      <c r="MV229" s="15"/>
      <c r="MW229" s="15"/>
      <c r="MX229" s="15"/>
      <c r="MY229" s="15"/>
      <c r="MZ229" s="15"/>
      <c r="NA229" s="15"/>
      <c r="NB229" s="15"/>
      <c r="NC229" s="15"/>
      <c r="ND229" s="15"/>
      <c r="NE229" s="15"/>
      <c r="NF229" s="15"/>
      <c r="NG229" s="15"/>
      <c r="NH229" s="15"/>
      <c r="NI229" s="15">
        <f>COUNTIF(Tableau1[[#This Row],[01/01/2020]:[31/12/2020]],NI$3)</f>
        <v>0</v>
      </c>
      <c r="NJ229" s="15">
        <f>COUNTIF(Tableau1[[#This Row],[01/01/2020]:[31/12/2020]],NJ$3)</f>
        <v>0</v>
      </c>
      <c r="NK229" s="15">
        <f>COUNTIF(Tableau1[[#This Row],[01/01/2020]:[31/12/2020]],NK$3)</f>
        <v>0</v>
      </c>
      <c r="NL229" s="15">
        <f>COUNTIF(Tableau1[[#This Row],[01/01/2020]:[31/12/2020]],NL$3)</f>
        <v>0</v>
      </c>
      <c r="NM229" s="15">
        <f>COUNTIF(Tableau1[[#This Row],[01/01/2020]:[31/12/2020]],NM$3)</f>
        <v>0</v>
      </c>
      <c r="NN229" s="15">
        <f>COUNTIF(Tableau1[[#This Row],[01/01/2020]:[31/12/2020]],NN$3)</f>
        <v>0</v>
      </c>
      <c r="NO229" s="23">
        <f>COUNTIF(Tableau1[[#This Row],[01/01/2020]:[31/12/2020]],NO$3)</f>
        <v>0</v>
      </c>
    </row>
    <row r="230" spans="1:379" x14ac:dyDescent="0.25">
      <c r="A230" s="22" t="s">
        <v>474</v>
      </c>
      <c r="B230" s="15"/>
      <c r="C230" s="15"/>
      <c r="D230" s="15"/>
      <c r="E230" s="15" t="e">
        <f>VLOOKUP(Tableau1[[#This Row],[centre]],Feuil3!$A$2:$C$46,2,FALSE)</f>
        <v>#N/A</v>
      </c>
      <c r="F230" s="15" t="e">
        <f>VLOOKUP(Tableau1[[#This Row],[centre]],Feuil3!$A$2:$C$46,3,FALSE)</f>
        <v>#N/A</v>
      </c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5"/>
      <c r="EO230" s="15"/>
      <c r="EP230" s="15"/>
      <c r="EQ230" s="15"/>
      <c r="ER230" s="15"/>
      <c r="ES230" s="15"/>
      <c r="ET230" s="15"/>
      <c r="EU230" s="15"/>
      <c r="EV230" s="15"/>
      <c r="EW230" s="15"/>
      <c r="EX230" s="15"/>
      <c r="EY230" s="15"/>
      <c r="EZ230" s="15"/>
      <c r="FA230" s="15"/>
      <c r="FB230" s="15"/>
      <c r="FC230" s="15"/>
      <c r="FD230" s="15"/>
      <c r="FE230" s="15"/>
      <c r="FF230" s="15"/>
      <c r="FG230" s="15"/>
      <c r="FH230" s="15"/>
      <c r="FI230" s="15"/>
      <c r="FJ230" s="15"/>
      <c r="FK230" s="15"/>
      <c r="FL230" s="15"/>
      <c r="FM230" s="15"/>
      <c r="FN230" s="15"/>
      <c r="FO230" s="15"/>
      <c r="FP230" s="15"/>
      <c r="FQ230" s="15"/>
      <c r="FR230" s="15"/>
      <c r="FS230" s="15"/>
      <c r="FT230" s="15"/>
      <c r="FU230" s="15"/>
      <c r="FV230" s="15"/>
      <c r="FW230" s="15"/>
      <c r="FX230" s="15"/>
      <c r="FY230" s="15"/>
      <c r="FZ230" s="15"/>
      <c r="GA230" s="15"/>
      <c r="GB230" s="15"/>
      <c r="GC230" s="15"/>
      <c r="GD230" s="15"/>
      <c r="GE230" s="15"/>
      <c r="GF230" s="15"/>
      <c r="GG230" s="15"/>
      <c r="GH230" s="15"/>
      <c r="GI230" s="15"/>
      <c r="GJ230" s="15"/>
      <c r="GK230" s="15"/>
      <c r="GL230" s="15"/>
      <c r="GM230" s="15"/>
      <c r="GN230" s="15"/>
      <c r="GO230" s="15"/>
      <c r="GP230" s="15"/>
      <c r="GQ230" s="15"/>
      <c r="GR230" s="15"/>
      <c r="GS230" s="15"/>
      <c r="GT230" s="15"/>
      <c r="GU230" s="15"/>
      <c r="GV230" s="15"/>
      <c r="GW230" s="15"/>
      <c r="GX230" s="15"/>
      <c r="GY230" s="15"/>
      <c r="GZ230" s="15"/>
      <c r="HA230" s="15"/>
      <c r="HB230" s="15"/>
      <c r="HC230" s="15"/>
      <c r="HD230" s="15"/>
      <c r="HE230" s="15"/>
      <c r="HF230" s="15"/>
      <c r="HG230" s="15"/>
      <c r="HH230" s="15"/>
      <c r="HI230" s="15"/>
      <c r="HJ230" s="15"/>
      <c r="HK230" s="15"/>
      <c r="HL230" s="15"/>
      <c r="HM230" s="15"/>
      <c r="HN230" s="15"/>
      <c r="HO230" s="15"/>
      <c r="HP230" s="15"/>
      <c r="HQ230" s="15"/>
      <c r="HR230" s="15"/>
      <c r="HS230" s="15"/>
      <c r="HT230" s="15"/>
      <c r="HU230" s="15"/>
      <c r="HV230" s="15"/>
      <c r="HW230" s="15"/>
      <c r="HX230" s="15"/>
      <c r="HY230" s="15"/>
      <c r="HZ230" s="15"/>
      <c r="IA230" s="15"/>
      <c r="IB230" s="15"/>
      <c r="IC230" s="15"/>
      <c r="ID230" s="15"/>
      <c r="IE230" s="15"/>
      <c r="IF230" s="15"/>
      <c r="IG230" s="15"/>
      <c r="IH230" s="15"/>
      <c r="II230" s="15"/>
      <c r="IJ230" s="15"/>
      <c r="IK230" s="15"/>
      <c r="IL230" s="15"/>
      <c r="IM230" s="15"/>
      <c r="IN230" s="15"/>
      <c r="IO230" s="15"/>
      <c r="IP230" s="15"/>
      <c r="IQ230" s="15"/>
      <c r="IR230" s="15"/>
      <c r="IS230" s="15"/>
      <c r="IT230" s="15"/>
      <c r="IU230" s="15"/>
      <c r="IV230" s="15"/>
      <c r="IW230" s="15"/>
      <c r="IX230" s="15"/>
      <c r="IY230" s="15"/>
      <c r="IZ230" s="15"/>
      <c r="JA230" s="15"/>
      <c r="JB230" s="15"/>
      <c r="JC230" s="15"/>
      <c r="JD230" s="15"/>
      <c r="JE230" s="15"/>
      <c r="JF230" s="15"/>
      <c r="JG230" s="15"/>
      <c r="JH230" s="15"/>
      <c r="JI230" s="15"/>
      <c r="JJ230" s="15"/>
      <c r="JK230" s="15"/>
      <c r="JL230" s="15"/>
      <c r="JM230" s="15"/>
      <c r="JN230" s="15"/>
      <c r="JO230" s="15"/>
      <c r="JP230" s="15"/>
      <c r="JQ230" s="15"/>
      <c r="JR230" s="15"/>
      <c r="JS230" s="15"/>
      <c r="JT230" s="15"/>
      <c r="JU230" s="15"/>
      <c r="JV230" s="15"/>
      <c r="JW230" s="15"/>
      <c r="JX230" s="15"/>
      <c r="JY230" s="15"/>
      <c r="JZ230" s="15"/>
      <c r="KA230" s="15"/>
      <c r="KB230" s="15"/>
      <c r="KC230" s="15"/>
      <c r="KD230" s="15"/>
      <c r="KE230" s="15"/>
      <c r="KF230" s="15"/>
      <c r="KG230" s="15"/>
      <c r="KH230" s="15"/>
      <c r="KI230" s="15"/>
      <c r="KJ230" s="15"/>
      <c r="KK230" s="15"/>
      <c r="KL230" s="15"/>
      <c r="KM230" s="15"/>
      <c r="KN230" s="15"/>
      <c r="KO230" s="15"/>
      <c r="KP230" s="15"/>
      <c r="KQ230" s="15"/>
      <c r="KR230" s="15"/>
      <c r="KS230" s="15"/>
      <c r="KT230" s="15"/>
      <c r="KU230" s="15"/>
      <c r="KV230" s="15"/>
      <c r="KW230" s="15"/>
      <c r="KX230" s="15"/>
      <c r="KY230" s="15"/>
      <c r="KZ230" s="15"/>
      <c r="LA230" s="15"/>
      <c r="LB230" s="15"/>
      <c r="LC230" s="15"/>
      <c r="LD230" s="15"/>
      <c r="LE230" s="15"/>
      <c r="LF230" s="15"/>
      <c r="LG230" s="15"/>
      <c r="LH230" s="15"/>
      <c r="LI230" s="15"/>
      <c r="LJ230" s="15"/>
      <c r="LK230" s="15"/>
      <c r="LL230" s="15"/>
      <c r="LM230" s="15"/>
      <c r="LN230" s="15"/>
      <c r="LO230" s="15"/>
      <c r="LP230" s="15"/>
      <c r="LQ230" s="15"/>
      <c r="LR230" s="15"/>
      <c r="LS230" s="15"/>
      <c r="LT230" s="15"/>
      <c r="LU230" s="15"/>
      <c r="LV230" s="15"/>
      <c r="LW230" s="15"/>
      <c r="LX230" s="15"/>
      <c r="LY230" s="15"/>
      <c r="LZ230" s="15"/>
      <c r="MA230" s="15"/>
      <c r="MB230" s="15"/>
      <c r="MC230" s="15"/>
      <c r="MD230" s="15"/>
      <c r="ME230" s="15"/>
      <c r="MF230" s="15"/>
      <c r="MG230" s="15"/>
      <c r="MH230" s="15"/>
      <c r="MI230" s="15"/>
      <c r="MJ230" s="15"/>
      <c r="MK230" s="15"/>
      <c r="ML230" s="15"/>
      <c r="MM230" s="15"/>
      <c r="MN230" s="15"/>
      <c r="MO230" s="15"/>
      <c r="MP230" s="15"/>
      <c r="MQ230" s="15"/>
      <c r="MR230" s="15"/>
      <c r="MS230" s="15"/>
      <c r="MT230" s="15"/>
      <c r="MU230" s="15"/>
      <c r="MV230" s="15"/>
      <c r="MW230" s="15"/>
      <c r="MX230" s="15"/>
      <c r="MY230" s="15"/>
      <c r="MZ230" s="15"/>
      <c r="NA230" s="15"/>
      <c r="NB230" s="15"/>
      <c r="NC230" s="15"/>
      <c r="ND230" s="15"/>
      <c r="NE230" s="15"/>
      <c r="NF230" s="15"/>
      <c r="NG230" s="15"/>
      <c r="NH230" s="15"/>
      <c r="NI230" s="15">
        <f>COUNTIF(Tableau1[[#This Row],[01/01/2020]:[31/12/2020]],NI$3)</f>
        <v>0</v>
      </c>
      <c r="NJ230" s="15">
        <f>COUNTIF(Tableau1[[#This Row],[01/01/2020]:[31/12/2020]],NJ$3)</f>
        <v>0</v>
      </c>
      <c r="NK230" s="15">
        <f>COUNTIF(Tableau1[[#This Row],[01/01/2020]:[31/12/2020]],NK$3)</f>
        <v>0</v>
      </c>
      <c r="NL230" s="15">
        <f>COUNTIF(Tableau1[[#This Row],[01/01/2020]:[31/12/2020]],NL$3)</f>
        <v>0</v>
      </c>
      <c r="NM230" s="15">
        <f>COUNTIF(Tableau1[[#This Row],[01/01/2020]:[31/12/2020]],NM$3)</f>
        <v>0</v>
      </c>
      <c r="NN230" s="15">
        <f>COUNTIF(Tableau1[[#This Row],[01/01/2020]:[31/12/2020]],NN$3)</f>
        <v>0</v>
      </c>
      <c r="NO230" s="23">
        <f>COUNTIF(Tableau1[[#This Row],[01/01/2020]:[31/12/2020]],NO$3)</f>
        <v>0</v>
      </c>
    </row>
    <row r="231" spans="1:379" x14ac:dyDescent="0.25">
      <c r="A231" s="22" t="s">
        <v>475</v>
      </c>
      <c r="B231" s="15"/>
      <c r="C231" s="15"/>
      <c r="D231" s="15"/>
      <c r="E231" s="15" t="e">
        <f>VLOOKUP(Tableau1[[#This Row],[centre]],Feuil3!$A$2:$C$46,2,FALSE)</f>
        <v>#N/A</v>
      </c>
      <c r="F231" s="15" t="e">
        <f>VLOOKUP(Tableau1[[#This Row],[centre]],Feuil3!$A$2:$C$46,3,FALSE)</f>
        <v>#N/A</v>
      </c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  <c r="GE231" s="15"/>
      <c r="GF231" s="15"/>
      <c r="GG231" s="15"/>
      <c r="GH231" s="15"/>
      <c r="GI231" s="15"/>
      <c r="GJ231" s="15"/>
      <c r="GK231" s="15"/>
      <c r="GL231" s="15"/>
      <c r="GM231" s="15"/>
      <c r="GN231" s="15"/>
      <c r="GO231" s="15"/>
      <c r="GP231" s="15"/>
      <c r="GQ231" s="15"/>
      <c r="GR231" s="15"/>
      <c r="GS231" s="15"/>
      <c r="GT231" s="15"/>
      <c r="GU231" s="15"/>
      <c r="GV231" s="15"/>
      <c r="GW231" s="15"/>
      <c r="GX231" s="15"/>
      <c r="GY231" s="15"/>
      <c r="GZ231" s="15"/>
      <c r="HA231" s="15"/>
      <c r="HB231" s="15"/>
      <c r="HC231" s="15"/>
      <c r="HD231" s="15"/>
      <c r="HE231" s="15"/>
      <c r="HF231" s="15"/>
      <c r="HG231" s="15"/>
      <c r="HH231" s="15"/>
      <c r="HI231" s="15"/>
      <c r="HJ231" s="15"/>
      <c r="HK231" s="15"/>
      <c r="HL231" s="15"/>
      <c r="HM231" s="15"/>
      <c r="HN231" s="15"/>
      <c r="HO231" s="15"/>
      <c r="HP231" s="15"/>
      <c r="HQ231" s="15"/>
      <c r="HR231" s="15"/>
      <c r="HS231" s="15"/>
      <c r="HT231" s="15"/>
      <c r="HU231" s="15"/>
      <c r="HV231" s="15"/>
      <c r="HW231" s="15"/>
      <c r="HX231" s="15"/>
      <c r="HY231" s="15"/>
      <c r="HZ231" s="15"/>
      <c r="IA231" s="15"/>
      <c r="IB231" s="15"/>
      <c r="IC231" s="15"/>
      <c r="ID231" s="15"/>
      <c r="IE231" s="15"/>
      <c r="IF231" s="15"/>
      <c r="IG231" s="15"/>
      <c r="IH231" s="15"/>
      <c r="II231" s="15"/>
      <c r="IJ231" s="15"/>
      <c r="IK231" s="15"/>
      <c r="IL231" s="15"/>
      <c r="IM231" s="15"/>
      <c r="IN231" s="15"/>
      <c r="IO231" s="15"/>
      <c r="IP231" s="15"/>
      <c r="IQ231" s="15"/>
      <c r="IR231" s="15"/>
      <c r="IS231" s="15"/>
      <c r="IT231" s="15"/>
      <c r="IU231" s="15"/>
      <c r="IV231" s="15"/>
      <c r="IW231" s="15"/>
      <c r="IX231" s="15"/>
      <c r="IY231" s="15"/>
      <c r="IZ231" s="15"/>
      <c r="JA231" s="15"/>
      <c r="JB231" s="15"/>
      <c r="JC231" s="15"/>
      <c r="JD231" s="15"/>
      <c r="JE231" s="15"/>
      <c r="JF231" s="15"/>
      <c r="JG231" s="15"/>
      <c r="JH231" s="15"/>
      <c r="JI231" s="15"/>
      <c r="JJ231" s="15"/>
      <c r="JK231" s="15"/>
      <c r="JL231" s="15"/>
      <c r="JM231" s="15"/>
      <c r="JN231" s="15"/>
      <c r="JO231" s="15"/>
      <c r="JP231" s="15"/>
      <c r="JQ231" s="15"/>
      <c r="JR231" s="15"/>
      <c r="JS231" s="15"/>
      <c r="JT231" s="15"/>
      <c r="JU231" s="15"/>
      <c r="JV231" s="15"/>
      <c r="JW231" s="15"/>
      <c r="JX231" s="15"/>
      <c r="JY231" s="15"/>
      <c r="JZ231" s="15"/>
      <c r="KA231" s="15"/>
      <c r="KB231" s="15"/>
      <c r="KC231" s="15"/>
      <c r="KD231" s="15"/>
      <c r="KE231" s="15"/>
      <c r="KF231" s="15"/>
      <c r="KG231" s="15"/>
      <c r="KH231" s="15"/>
      <c r="KI231" s="15"/>
      <c r="KJ231" s="15"/>
      <c r="KK231" s="15"/>
      <c r="KL231" s="15"/>
      <c r="KM231" s="15"/>
      <c r="KN231" s="15"/>
      <c r="KO231" s="15"/>
      <c r="KP231" s="15"/>
      <c r="KQ231" s="15"/>
      <c r="KR231" s="15"/>
      <c r="KS231" s="15"/>
      <c r="KT231" s="15"/>
      <c r="KU231" s="15"/>
      <c r="KV231" s="15"/>
      <c r="KW231" s="15"/>
      <c r="KX231" s="15"/>
      <c r="KY231" s="15"/>
      <c r="KZ231" s="15"/>
      <c r="LA231" s="15"/>
      <c r="LB231" s="15"/>
      <c r="LC231" s="15"/>
      <c r="LD231" s="15"/>
      <c r="LE231" s="15"/>
      <c r="LF231" s="15"/>
      <c r="LG231" s="15"/>
      <c r="LH231" s="15"/>
      <c r="LI231" s="15"/>
      <c r="LJ231" s="15"/>
      <c r="LK231" s="15"/>
      <c r="LL231" s="15"/>
      <c r="LM231" s="15"/>
      <c r="LN231" s="15"/>
      <c r="LO231" s="15"/>
      <c r="LP231" s="15"/>
      <c r="LQ231" s="15"/>
      <c r="LR231" s="15"/>
      <c r="LS231" s="15"/>
      <c r="LT231" s="15"/>
      <c r="LU231" s="15"/>
      <c r="LV231" s="15"/>
      <c r="LW231" s="15"/>
      <c r="LX231" s="15"/>
      <c r="LY231" s="15"/>
      <c r="LZ231" s="15"/>
      <c r="MA231" s="15"/>
      <c r="MB231" s="15"/>
      <c r="MC231" s="15"/>
      <c r="MD231" s="15"/>
      <c r="ME231" s="15"/>
      <c r="MF231" s="15"/>
      <c r="MG231" s="15"/>
      <c r="MH231" s="15"/>
      <c r="MI231" s="15"/>
      <c r="MJ231" s="15"/>
      <c r="MK231" s="15"/>
      <c r="ML231" s="15"/>
      <c r="MM231" s="15"/>
      <c r="MN231" s="15"/>
      <c r="MO231" s="15"/>
      <c r="MP231" s="15"/>
      <c r="MQ231" s="15"/>
      <c r="MR231" s="15"/>
      <c r="MS231" s="15"/>
      <c r="MT231" s="15"/>
      <c r="MU231" s="15"/>
      <c r="MV231" s="15"/>
      <c r="MW231" s="15"/>
      <c r="MX231" s="15"/>
      <c r="MY231" s="15"/>
      <c r="MZ231" s="15"/>
      <c r="NA231" s="15"/>
      <c r="NB231" s="15"/>
      <c r="NC231" s="15"/>
      <c r="ND231" s="15"/>
      <c r="NE231" s="15"/>
      <c r="NF231" s="15"/>
      <c r="NG231" s="15"/>
      <c r="NH231" s="15"/>
      <c r="NI231" s="15">
        <f>COUNTIF(Tableau1[[#This Row],[01/01/2020]:[31/12/2020]],NI$3)</f>
        <v>0</v>
      </c>
      <c r="NJ231" s="15">
        <f>COUNTIF(Tableau1[[#This Row],[01/01/2020]:[31/12/2020]],NJ$3)</f>
        <v>0</v>
      </c>
      <c r="NK231" s="15">
        <f>COUNTIF(Tableau1[[#This Row],[01/01/2020]:[31/12/2020]],NK$3)</f>
        <v>0</v>
      </c>
      <c r="NL231" s="15">
        <f>COUNTIF(Tableau1[[#This Row],[01/01/2020]:[31/12/2020]],NL$3)</f>
        <v>0</v>
      </c>
      <c r="NM231" s="15">
        <f>COUNTIF(Tableau1[[#This Row],[01/01/2020]:[31/12/2020]],NM$3)</f>
        <v>0</v>
      </c>
      <c r="NN231" s="15">
        <f>COUNTIF(Tableau1[[#This Row],[01/01/2020]:[31/12/2020]],NN$3)</f>
        <v>0</v>
      </c>
      <c r="NO231" s="23">
        <f>COUNTIF(Tableau1[[#This Row],[01/01/2020]:[31/12/2020]],NO$3)</f>
        <v>0</v>
      </c>
    </row>
    <row r="232" spans="1:379" x14ac:dyDescent="0.25">
      <c r="A232" s="22" t="s">
        <v>476</v>
      </c>
      <c r="B232" s="15"/>
      <c r="C232" s="15"/>
      <c r="D232" s="15"/>
      <c r="E232" s="15" t="e">
        <f>VLOOKUP(Tableau1[[#This Row],[centre]],Feuil3!$A$2:$C$46,2,FALSE)</f>
        <v>#N/A</v>
      </c>
      <c r="F232" s="15" t="e">
        <f>VLOOKUP(Tableau1[[#This Row],[centre]],Feuil3!$A$2:$C$46,3,FALSE)</f>
        <v>#N/A</v>
      </c>
      <c r="G232" s="15"/>
      <c r="H232" s="15"/>
      <c r="I232" s="15"/>
      <c r="J232" s="15"/>
      <c r="K232" s="15"/>
      <c r="L232" s="15"/>
      <c r="M232" s="15"/>
      <c r="N232" s="15"/>
      <c r="O232" s="15" t="s">
        <v>448</v>
      </c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  <c r="GE232" s="15"/>
      <c r="GF232" s="15"/>
      <c r="GG232" s="15"/>
      <c r="GH232" s="15"/>
      <c r="GI232" s="15"/>
      <c r="GJ232" s="15"/>
      <c r="GK232" s="15"/>
      <c r="GL232" s="15"/>
      <c r="GM232" s="15"/>
      <c r="GN232" s="15"/>
      <c r="GO232" s="15"/>
      <c r="GP232" s="15"/>
      <c r="GQ232" s="15"/>
      <c r="GR232" s="15"/>
      <c r="GS232" s="15"/>
      <c r="GT232" s="15"/>
      <c r="GU232" s="15"/>
      <c r="GV232" s="15"/>
      <c r="GW232" s="15"/>
      <c r="GX232" s="15"/>
      <c r="GY232" s="15"/>
      <c r="GZ232" s="15"/>
      <c r="HA232" s="15"/>
      <c r="HB232" s="15"/>
      <c r="HC232" s="15"/>
      <c r="HD232" s="15"/>
      <c r="HE232" s="15"/>
      <c r="HF232" s="15"/>
      <c r="HG232" s="15"/>
      <c r="HH232" s="15"/>
      <c r="HI232" s="15"/>
      <c r="HJ232" s="15"/>
      <c r="HK232" s="15"/>
      <c r="HL232" s="15"/>
      <c r="HM232" s="15"/>
      <c r="HN232" s="15"/>
      <c r="HO232" s="15"/>
      <c r="HP232" s="15"/>
      <c r="HQ232" s="15"/>
      <c r="HR232" s="15"/>
      <c r="HS232" s="15"/>
      <c r="HT232" s="15"/>
      <c r="HU232" s="15"/>
      <c r="HV232" s="15"/>
      <c r="HW232" s="15"/>
      <c r="HX232" s="15"/>
      <c r="HY232" s="15"/>
      <c r="HZ232" s="15"/>
      <c r="IA232" s="15"/>
      <c r="IB232" s="15"/>
      <c r="IC232" s="15"/>
      <c r="ID232" s="15"/>
      <c r="IE232" s="15"/>
      <c r="IF232" s="15"/>
      <c r="IG232" s="15"/>
      <c r="IH232" s="15"/>
      <c r="II232" s="15"/>
      <c r="IJ232" s="15"/>
      <c r="IK232" s="15"/>
      <c r="IL232" s="15"/>
      <c r="IM232" s="15"/>
      <c r="IN232" s="15"/>
      <c r="IO232" s="15"/>
      <c r="IP232" s="15"/>
      <c r="IQ232" s="15"/>
      <c r="IR232" s="15"/>
      <c r="IS232" s="15"/>
      <c r="IT232" s="15"/>
      <c r="IU232" s="15"/>
      <c r="IV232" s="15"/>
      <c r="IW232" s="15"/>
      <c r="IX232" s="15"/>
      <c r="IY232" s="15"/>
      <c r="IZ232" s="15"/>
      <c r="JA232" s="15"/>
      <c r="JB232" s="15"/>
      <c r="JC232" s="15"/>
      <c r="JD232" s="15"/>
      <c r="JE232" s="15"/>
      <c r="JF232" s="15"/>
      <c r="JG232" s="15"/>
      <c r="JH232" s="15"/>
      <c r="JI232" s="15"/>
      <c r="JJ232" s="15"/>
      <c r="JK232" s="15"/>
      <c r="JL232" s="15"/>
      <c r="JM232" s="15"/>
      <c r="JN232" s="15"/>
      <c r="JO232" s="15"/>
      <c r="JP232" s="15"/>
      <c r="JQ232" s="15"/>
      <c r="JR232" s="15"/>
      <c r="JS232" s="15"/>
      <c r="JT232" s="15"/>
      <c r="JU232" s="15"/>
      <c r="JV232" s="15"/>
      <c r="JW232" s="15"/>
      <c r="JX232" s="15"/>
      <c r="JY232" s="15"/>
      <c r="JZ232" s="15"/>
      <c r="KA232" s="15"/>
      <c r="KB232" s="15"/>
      <c r="KC232" s="15"/>
      <c r="KD232" s="15"/>
      <c r="KE232" s="15"/>
      <c r="KF232" s="15"/>
      <c r="KG232" s="15"/>
      <c r="KH232" s="15"/>
      <c r="KI232" s="15"/>
      <c r="KJ232" s="15"/>
      <c r="KK232" s="15"/>
      <c r="KL232" s="15"/>
      <c r="KM232" s="15"/>
      <c r="KN232" s="15"/>
      <c r="KO232" s="15"/>
      <c r="KP232" s="15"/>
      <c r="KQ232" s="15"/>
      <c r="KR232" s="15"/>
      <c r="KS232" s="15"/>
      <c r="KT232" s="15"/>
      <c r="KU232" s="15"/>
      <c r="KV232" s="15"/>
      <c r="KW232" s="15"/>
      <c r="KX232" s="15"/>
      <c r="KY232" s="15"/>
      <c r="KZ232" s="15"/>
      <c r="LA232" s="15"/>
      <c r="LB232" s="15"/>
      <c r="LC232" s="15"/>
      <c r="LD232" s="15"/>
      <c r="LE232" s="15"/>
      <c r="LF232" s="15"/>
      <c r="LG232" s="15"/>
      <c r="LH232" s="15"/>
      <c r="LI232" s="15"/>
      <c r="LJ232" s="15"/>
      <c r="LK232" s="15"/>
      <c r="LL232" s="15"/>
      <c r="LM232" s="15"/>
      <c r="LN232" s="15"/>
      <c r="LO232" s="15"/>
      <c r="LP232" s="15"/>
      <c r="LQ232" s="15"/>
      <c r="LR232" s="15"/>
      <c r="LS232" s="15"/>
      <c r="LT232" s="15"/>
      <c r="LU232" s="15"/>
      <c r="LV232" s="15"/>
      <c r="LW232" s="15"/>
      <c r="LX232" s="15"/>
      <c r="LY232" s="15"/>
      <c r="LZ232" s="15"/>
      <c r="MA232" s="15"/>
      <c r="MB232" s="15"/>
      <c r="MC232" s="15"/>
      <c r="MD232" s="15"/>
      <c r="ME232" s="15"/>
      <c r="MF232" s="15"/>
      <c r="MG232" s="15"/>
      <c r="MH232" s="15"/>
      <c r="MI232" s="15"/>
      <c r="MJ232" s="15"/>
      <c r="MK232" s="15"/>
      <c r="ML232" s="15"/>
      <c r="MM232" s="15"/>
      <c r="MN232" s="15"/>
      <c r="MO232" s="15"/>
      <c r="MP232" s="15"/>
      <c r="MQ232" s="15"/>
      <c r="MR232" s="15"/>
      <c r="MS232" s="15"/>
      <c r="MT232" s="15"/>
      <c r="MU232" s="15"/>
      <c r="MV232" s="15"/>
      <c r="MW232" s="15"/>
      <c r="MX232" s="15"/>
      <c r="MY232" s="15"/>
      <c r="MZ232" s="15"/>
      <c r="NA232" s="15"/>
      <c r="NB232" s="15"/>
      <c r="NC232" s="15"/>
      <c r="ND232" s="15"/>
      <c r="NE232" s="15"/>
      <c r="NF232" s="15"/>
      <c r="NG232" s="15"/>
      <c r="NH232" s="15"/>
      <c r="NI232" s="15">
        <f>COUNTIF(Tableau1[[#This Row],[01/01/2020]:[31/12/2020]],NI$3)</f>
        <v>0</v>
      </c>
      <c r="NJ232" s="15">
        <f>COUNTIF(Tableau1[[#This Row],[01/01/2020]:[31/12/2020]],NJ$3)</f>
        <v>0</v>
      </c>
      <c r="NK232" s="15">
        <f>COUNTIF(Tableau1[[#This Row],[01/01/2020]:[31/12/2020]],NK$3)</f>
        <v>0</v>
      </c>
      <c r="NL232" s="15">
        <f>COUNTIF(Tableau1[[#This Row],[01/01/2020]:[31/12/2020]],NL$3)</f>
        <v>1</v>
      </c>
      <c r="NM232" s="15">
        <f>COUNTIF(Tableau1[[#This Row],[01/01/2020]:[31/12/2020]],NM$3)</f>
        <v>0</v>
      </c>
      <c r="NN232" s="15">
        <f>COUNTIF(Tableau1[[#This Row],[01/01/2020]:[31/12/2020]],NN$3)</f>
        <v>0</v>
      </c>
      <c r="NO232" s="23">
        <f>COUNTIF(Tableau1[[#This Row],[01/01/2020]:[31/12/2020]],NO$3)</f>
        <v>0</v>
      </c>
    </row>
    <row r="233" spans="1:379" x14ac:dyDescent="0.25">
      <c r="A233" s="22" t="s">
        <v>473</v>
      </c>
      <c r="B233" s="15"/>
      <c r="C233" s="15"/>
      <c r="D233" s="15"/>
      <c r="E233" s="15" t="e">
        <f>VLOOKUP(Tableau1[[#This Row],[centre]],Feuil3!$A$2:$C$46,2,FALSE)</f>
        <v>#N/A</v>
      </c>
      <c r="F233" s="15" t="e">
        <f>VLOOKUP(Tableau1[[#This Row],[centre]],Feuil3!$A$2:$C$46,3,FALSE)</f>
        <v>#N/A</v>
      </c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  <c r="GE233" s="15"/>
      <c r="GF233" s="15"/>
      <c r="GG233" s="15"/>
      <c r="GH233" s="15"/>
      <c r="GI233" s="15"/>
      <c r="GJ233" s="15"/>
      <c r="GK233" s="15"/>
      <c r="GL233" s="15"/>
      <c r="GM233" s="15"/>
      <c r="GN233" s="15"/>
      <c r="GO233" s="15"/>
      <c r="GP233" s="15"/>
      <c r="GQ233" s="15"/>
      <c r="GR233" s="15"/>
      <c r="GS233" s="15"/>
      <c r="GT233" s="15"/>
      <c r="GU233" s="15"/>
      <c r="GV233" s="15"/>
      <c r="GW233" s="15"/>
      <c r="GX233" s="15"/>
      <c r="GY233" s="15"/>
      <c r="GZ233" s="15"/>
      <c r="HA233" s="15"/>
      <c r="HB233" s="15"/>
      <c r="HC233" s="15"/>
      <c r="HD233" s="15"/>
      <c r="HE233" s="15"/>
      <c r="HF233" s="15"/>
      <c r="HG233" s="15"/>
      <c r="HH233" s="15"/>
      <c r="HI233" s="15"/>
      <c r="HJ233" s="15"/>
      <c r="HK233" s="15"/>
      <c r="HL233" s="15"/>
      <c r="HM233" s="15"/>
      <c r="HN233" s="15"/>
      <c r="HO233" s="15"/>
      <c r="HP233" s="15"/>
      <c r="HQ233" s="15"/>
      <c r="HR233" s="15"/>
      <c r="HS233" s="15"/>
      <c r="HT233" s="15"/>
      <c r="HU233" s="15"/>
      <c r="HV233" s="15"/>
      <c r="HW233" s="15"/>
      <c r="HX233" s="15"/>
      <c r="HY233" s="15"/>
      <c r="HZ233" s="15"/>
      <c r="IA233" s="15"/>
      <c r="IB233" s="15"/>
      <c r="IC233" s="15"/>
      <c r="ID233" s="15"/>
      <c r="IE233" s="15"/>
      <c r="IF233" s="15"/>
      <c r="IG233" s="15"/>
      <c r="IH233" s="15"/>
      <c r="II233" s="15"/>
      <c r="IJ233" s="15"/>
      <c r="IK233" s="15"/>
      <c r="IL233" s="15"/>
      <c r="IM233" s="15"/>
      <c r="IN233" s="15"/>
      <c r="IO233" s="15"/>
      <c r="IP233" s="15"/>
      <c r="IQ233" s="15"/>
      <c r="IR233" s="15"/>
      <c r="IS233" s="15"/>
      <c r="IT233" s="15"/>
      <c r="IU233" s="15"/>
      <c r="IV233" s="15"/>
      <c r="IW233" s="15"/>
      <c r="IX233" s="15"/>
      <c r="IY233" s="15"/>
      <c r="IZ233" s="15"/>
      <c r="JA233" s="15"/>
      <c r="JB233" s="15"/>
      <c r="JC233" s="15"/>
      <c r="JD233" s="15"/>
      <c r="JE233" s="15"/>
      <c r="JF233" s="15"/>
      <c r="JG233" s="15"/>
      <c r="JH233" s="15"/>
      <c r="JI233" s="15"/>
      <c r="JJ233" s="15"/>
      <c r="JK233" s="15"/>
      <c r="JL233" s="15"/>
      <c r="JM233" s="15"/>
      <c r="JN233" s="15"/>
      <c r="JO233" s="15"/>
      <c r="JP233" s="15"/>
      <c r="JQ233" s="15"/>
      <c r="JR233" s="15"/>
      <c r="JS233" s="15"/>
      <c r="JT233" s="15"/>
      <c r="JU233" s="15"/>
      <c r="JV233" s="15"/>
      <c r="JW233" s="15"/>
      <c r="JX233" s="15"/>
      <c r="JY233" s="15"/>
      <c r="JZ233" s="15"/>
      <c r="KA233" s="15"/>
      <c r="KB233" s="15"/>
      <c r="KC233" s="15"/>
      <c r="KD233" s="15"/>
      <c r="KE233" s="15"/>
      <c r="KF233" s="15"/>
      <c r="KG233" s="15"/>
      <c r="KH233" s="15"/>
      <c r="KI233" s="15"/>
      <c r="KJ233" s="15"/>
      <c r="KK233" s="15"/>
      <c r="KL233" s="15"/>
      <c r="KM233" s="15"/>
      <c r="KN233" s="15"/>
      <c r="KO233" s="15"/>
      <c r="KP233" s="15"/>
      <c r="KQ233" s="15"/>
      <c r="KR233" s="15"/>
      <c r="KS233" s="15"/>
      <c r="KT233" s="15"/>
      <c r="KU233" s="15"/>
      <c r="KV233" s="15"/>
      <c r="KW233" s="15"/>
      <c r="KX233" s="15"/>
      <c r="KY233" s="15"/>
      <c r="KZ233" s="15"/>
      <c r="LA233" s="15"/>
      <c r="LB233" s="15"/>
      <c r="LC233" s="15"/>
      <c r="LD233" s="15"/>
      <c r="LE233" s="15"/>
      <c r="LF233" s="15"/>
      <c r="LG233" s="15"/>
      <c r="LH233" s="15"/>
      <c r="LI233" s="15"/>
      <c r="LJ233" s="15"/>
      <c r="LK233" s="15"/>
      <c r="LL233" s="15"/>
      <c r="LM233" s="15"/>
      <c r="LN233" s="15"/>
      <c r="LO233" s="15"/>
      <c r="LP233" s="15"/>
      <c r="LQ233" s="15"/>
      <c r="LR233" s="15"/>
      <c r="LS233" s="15"/>
      <c r="LT233" s="15"/>
      <c r="LU233" s="15"/>
      <c r="LV233" s="15"/>
      <c r="LW233" s="15"/>
      <c r="LX233" s="15"/>
      <c r="LY233" s="15"/>
      <c r="LZ233" s="15"/>
      <c r="MA233" s="15"/>
      <c r="MB233" s="15"/>
      <c r="MC233" s="15"/>
      <c r="MD233" s="15"/>
      <c r="ME233" s="15"/>
      <c r="MF233" s="15"/>
      <c r="MG233" s="15"/>
      <c r="MH233" s="15"/>
      <c r="MI233" s="15"/>
      <c r="MJ233" s="15"/>
      <c r="MK233" s="15"/>
      <c r="ML233" s="15"/>
      <c r="MM233" s="15"/>
      <c r="MN233" s="15"/>
      <c r="MO233" s="15"/>
      <c r="MP233" s="15"/>
      <c r="MQ233" s="15"/>
      <c r="MR233" s="15"/>
      <c r="MS233" s="15"/>
      <c r="MT233" s="15"/>
      <c r="MU233" s="15"/>
      <c r="MV233" s="15"/>
      <c r="MW233" s="15"/>
      <c r="MX233" s="15"/>
      <c r="MY233" s="15"/>
      <c r="MZ233" s="15"/>
      <c r="NA233" s="15"/>
      <c r="NB233" s="15"/>
      <c r="NC233" s="15"/>
      <c r="ND233" s="15"/>
      <c r="NE233" s="15"/>
      <c r="NF233" s="15"/>
      <c r="NG233" s="15"/>
      <c r="NH233" s="15"/>
      <c r="NI233" s="15">
        <f>COUNTIF(Tableau1[[#This Row],[01/01/2020]:[31/12/2020]],NI$3)</f>
        <v>0</v>
      </c>
      <c r="NJ233" s="15">
        <f>COUNTIF(Tableau1[[#This Row],[01/01/2020]:[31/12/2020]],NJ$3)</f>
        <v>0</v>
      </c>
      <c r="NK233" s="15">
        <f>COUNTIF(Tableau1[[#This Row],[01/01/2020]:[31/12/2020]],NK$3)</f>
        <v>0</v>
      </c>
      <c r="NL233" s="15">
        <f>COUNTIF(Tableau1[[#This Row],[01/01/2020]:[31/12/2020]],NL$3)</f>
        <v>0</v>
      </c>
      <c r="NM233" s="15">
        <f>COUNTIF(Tableau1[[#This Row],[01/01/2020]:[31/12/2020]],NM$3)</f>
        <v>0</v>
      </c>
      <c r="NN233" s="15">
        <f>COUNTIF(Tableau1[[#This Row],[01/01/2020]:[31/12/2020]],NN$3)</f>
        <v>0</v>
      </c>
      <c r="NO233" s="23">
        <f>COUNTIF(Tableau1[[#This Row],[01/01/2020]:[31/12/2020]],NO$3)</f>
        <v>0</v>
      </c>
    </row>
    <row r="234" spans="1:379" x14ac:dyDescent="0.25">
      <c r="A234" s="22" t="s">
        <v>474</v>
      </c>
      <c r="B234" s="15"/>
      <c r="C234" s="15"/>
      <c r="D234" s="15"/>
      <c r="E234" s="15" t="e">
        <f>VLOOKUP(Tableau1[[#This Row],[centre]],Feuil3!$A$2:$C$46,2,FALSE)</f>
        <v>#N/A</v>
      </c>
      <c r="F234" s="15" t="e">
        <f>VLOOKUP(Tableau1[[#This Row],[centre]],Feuil3!$A$2:$C$46,3,FALSE)</f>
        <v>#N/A</v>
      </c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  <c r="EK234" s="15"/>
      <c r="EL234" s="15"/>
      <c r="EM234" s="15"/>
      <c r="EN234" s="15"/>
      <c r="EO234" s="15"/>
      <c r="EP234" s="15"/>
      <c r="EQ234" s="15"/>
      <c r="ER234" s="15"/>
      <c r="ES234" s="15"/>
      <c r="ET234" s="15"/>
      <c r="EU234" s="15"/>
      <c r="EV234" s="15"/>
      <c r="EW234" s="15"/>
      <c r="EX234" s="15"/>
      <c r="EY234" s="15"/>
      <c r="EZ234" s="15"/>
      <c r="FA234" s="15"/>
      <c r="FB234" s="15"/>
      <c r="FC234" s="15"/>
      <c r="FD234" s="15"/>
      <c r="FE234" s="15"/>
      <c r="FF234" s="15"/>
      <c r="FG234" s="15"/>
      <c r="FH234" s="15"/>
      <c r="FI234" s="15"/>
      <c r="FJ234" s="15"/>
      <c r="FK234" s="15"/>
      <c r="FL234" s="15"/>
      <c r="FM234" s="15"/>
      <c r="FN234" s="15"/>
      <c r="FO234" s="15"/>
      <c r="FP234" s="15"/>
      <c r="FQ234" s="15"/>
      <c r="FR234" s="15"/>
      <c r="FS234" s="15"/>
      <c r="FT234" s="15"/>
      <c r="FU234" s="15"/>
      <c r="FV234" s="15"/>
      <c r="FW234" s="15"/>
      <c r="FX234" s="15"/>
      <c r="FY234" s="15"/>
      <c r="FZ234" s="15"/>
      <c r="GA234" s="15"/>
      <c r="GB234" s="15"/>
      <c r="GC234" s="15"/>
      <c r="GD234" s="15"/>
      <c r="GE234" s="15"/>
      <c r="GF234" s="15"/>
      <c r="GG234" s="15"/>
      <c r="GH234" s="15"/>
      <c r="GI234" s="15"/>
      <c r="GJ234" s="15"/>
      <c r="GK234" s="15"/>
      <c r="GL234" s="15"/>
      <c r="GM234" s="15"/>
      <c r="GN234" s="15"/>
      <c r="GO234" s="15"/>
      <c r="GP234" s="15"/>
      <c r="GQ234" s="15"/>
      <c r="GR234" s="15"/>
      <c r="GS234" s="15"/>
      <c r="GT234" s="15"/>
      <c r="GU234" s="15"/>
      <c r="GV234" s="15"/>
      <c r="GW234" s="15"/>
      <c r="GX234" s="15"/>
      <c r="GY234" s="15"/>
      <c r="GZ234" s="15"/>
      <c r="HA234" s="15"/>
      <c r="HB234" s="15"/>
      <c r="HC234" s="15"/>
      <c r="HD234" s="15"/>
      <c r="HE234" s="15"/>
      <c r="HF234" s="15"/>
      <c r="HG234" s="15"/>
      <c r="HH234" s="15"/>
      <c r="HI234" s="15"/>
      <c r="HJ234" s="15"/>
      <c r="HK234" s="15"/>
      <c r="HL234" s="15"/>
      <c r="HM234" s="15"/>
      <c r="HN234" s="15"/>
      <c r="HO234" s="15"/>
      <c r="HP234" s="15"/>
      <c r="HQ234" s="15"/>
      <c r="HR234" s="15"/>
      <c r="HS234" s="15"/>
      <c r="HT234" s="15"/>
      <c r="HU234" s="15"/>
      <c r="HV234" s="15"/>
      <c r="HW234" s="15"/>
      <c r="HX234" s="15"/>
      <c r="HY234" s="15"/>
      <c r="HZ234" s="15"/>
      <c r="IA234" s="15"/>
      <c r="IB234" s="15"/>
      <c r="IC234" s="15"/>
      <c r="ID234" s="15"/>
      <c r="IE234" s="15"/>
      <c r="IF234" s="15"/>
      <c r="IG234" s="15"/>
      <c r="IH234" s="15"/>
      <c r="II234" s="15"/>
      <c r="IJ234" s="15"/>
      <c r="IK234" s="15"/>
      <c r="IL234" s="15"/>
      <c r="IM234" s="15"/>
      <c r="IN234" s="15"/>
      <c r="IO234" s="15"/>
      <c r="IP234" s="15"/>
      <c r="IQ234" s="15"/>
      <c r="IR234" s="15"/>
      <c r="IS234" s="15"/>
      <c r="IT234" s="15"/>
      <c r="IU234" s="15"/>
      <c r="IV234" s="15"/>
      <c r="IW234" s="15"/>
      <c r="IX234" s="15"/>
      <c r="IY234" s="15"/>
      <c r="IZ234" s="15"/>
      <c r="JA234" s="15"/>
      <c r="JB234" s="15"/>
      <c r="JC234" s="15"/>
      <c r="JD234" s="15"/>
      <c r="JE234" s="15"/>
      <c r="JF234" s="15"/>
      <c r="JG234" s="15"/>
      <c r="JH234" s="15"/>
      <c r="JI234" s="15"/>
      <c r="JJ234" s="15"/>
      <c r="JK234" s="15"/>
      <c r="JL234" s="15"/>
      <c r="JM234" s="15"/>
      <c r="JN234" s="15"/>
      <c r="JO234" s="15"/>
      <c r="JP234" s="15"/>
      <c r="JQ234" s="15"/>
      <c r="JR234" s="15"/>
      <c r="JS234" s="15"/>
      <c r="JT234" s="15"/>
      <c r="JU234" s="15"/>
      <c r="JV234" s="15"/>
      <c r="JW234" s="15"/>
      <c r="JX234" s="15"/>
      <c r="JY234" s="15"/>
      <c r="JZ234" s="15"/>
      <c r="KA234" s="15"/>
      <c r="KB234" s="15"/>
      <c r="KC234" s="15"/>
      <c r="KD234" s="15"/>
      <c r="KE234" s="15"/>
      <c r="KF234" s="15"/>
      <c r="KG234" s="15"/>
      <c r="KH234" s="15"/>
      <c r="KI234" s="15"/>
      <c r="KJ234" s="15"/>
      <c r="KK234" s="15"/>
      <c r="KL234" s="15"/>
      <c r="KM234" s="15"/>
      <c r="KN234" s="15"/>
      <c r="KO234" s="15"/>
      <c r="KP234" s="15"/>
      <c r="KQ234" s="15"/>
      <c r="KR234" s="15"/>
      <c r="KS234" s="15"/>
      <c r="KT234" s="15"/>
      <c r="KU234" s="15"/>
      <c r="KV234" s="15"/>
      <c r="KW234" s="15"/>
      <c r="KX234" s="15"/>
      <c r="KY234" s="15"/>
      <c r="KZ234" s="15"/>
      <c r="LA234" s="15"/>
      <c r="LB234" s="15"/>
      <c r="LC234" s="15"/>
      <c r="LD234" s="15"/>
      <c r="LE234" s="15"/>
      <c r="LF234" s="15"/>
      <c r="LG234" s="15"/>
      <c r="LH234" s="15"/>
      <c r="LI234" s="15"/>
      <c r="LJ234" s="15"/>
      <c r="LK234" s="15"/>
      <c r="LL234" s="15"/>
      <c r="LM234" s="15"/>
      <c r="LN234" s="15"/>
      <c r="LO234" s="15"/>
      <c r="LP234" s="15"/>
      <c r="LQ234" s="15"/>
      <c r="LR234" s="15"/>
      <c r="LS234" s="15"/>
      <c r="LT234" s="15"/>
      <c r="LU234" s="15"/>
      <c r="LV234" s="15"/>
      <c r="LW234" s="15"/>
      <c r="LX234" s="15"/>
      <c r="LY234" s="15"/>
      <c r="LZ234" s="15"/>
      <c r="MA234" s="15"/>
      <c r="MB234" s="15"/>
      <c r="MC234" s="15"/>
      <c r="MD234" s="15"/>
      <c r="ME234" s="15"/>
      <c r="MF234" s="15"/>
      <c r="MG234" s="15"/>
      <c r="MH234" s="15"/>
      <c r="MI234" s="15"/>
      <c r="MJ234" s="15"/>
      <c r="MK234" s="15"/>
      <c r="ML234" s="15"/>
      <c r="MM234" s="15"/>
      <c r="MN234" s="15"/>
      <c r="MO234" s="15"/>
      <c r="MP234" s="15"/>
      <c r="MQ234" s="15"/>
      <c r="MR234" s="15"/>
      <c r="MS234" s="15"/>
      <c r="MT234" s="15"/>
      <c r="MU234" s="15"/>
      <c r="MV234" s="15"/>
      <c r="MW234" s="15"/>
      <c r="MX234" s="15"/>
      <c r="MY234" s="15"/>
      <c r="MZ234" s="15"/>
      <c r="NA234" s="15"/>
      <c r="NB234" s="15"/>
      <c r="NC234" s="15"/>
      <c r="ND234" s="15"/>
      <c r="NE234" s="15"/>
      <c r="NF234" s="15"/>
      <c r="NG234" s="15"/>
      <c r="NH234" s="15"/>
      <c r="NI234" s="15">
        <f>COUNTIF(Tableau1[[#This Row],[01/01/2020]:[31/12/2020]],NI$3)</f>
        <v>0</v>
      </c>
      <c r="NJ234" s="15">
        <f>COUNTIF(Tableau1[[#This Row],[01/01/2020]:[31/12/2020]],NJ$3)</f>
        <v>0</v>
      </c>
      <c r="NK234" s="15">
        <f>COUNTIF(Tableau1[[#This Row],[01/01/2020]:[31/12/2020]],NK$3)</f>
        <v>0</v>
      </c>
      <c r="NL234" s="15">
        <f>COUNTIF(Tableau1[[#This Row],[01/01/2020]:[31/12/2020]],NL$3)</f>
        <v>0</v>
      </c>
      <c r="NM234" s="15">
        <f>COUNTIF(Tableau1[[#This Row],[01/01/2020]:[31/12/2020]],NM$3)</f>
        <v>0</v>
      </c>
      <c r="NN234" s="15">
        <f>COUNTIF(Tableau1[[#This Row],[01/01/2020]:[31/12/2020]],NN$3)</f>
        <v>0</v>
      </c>
      <c r="NO234" s="23">
        <f>COUNTIF(Tableau1[[#This Row],[01/01/2020]:[31/12/2020]],NO$3)</f>
        <v>0</v>
      </c>
    </row>
    <row r="235" spans="1:379" x14ac:dyDescent="0.25">
      <c r="A235" s="22" t="s">
        <v>475</v>
      </c>
      <c r="B235" s="15"/>
      <c r="C235" s="15"/>
      <c r="D235" s="15"/>
      <c r="E235" s="15" t="e">
        <f>VLOOKUP(Tableau1[[#This Row],[centre]],Feuil3!$A$2:$C$46,2,FALSE)</f>
        <v>#N/A</v>
      </c>
      <c r="F235" s="15" t="e">
        <f>VLOOKUP(Tableau1[[#This Row],[centre]],Feuil3!$A$2:$C$46,3,FALSE)</f>
        <v>#N/A</v>
      </c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  <c r="EK235" s="15"/>
      <c r="EL235" s="15"/>
      <c r="EM235" s="15"/>
      <c r="EN235" s="15"/>
      <c r="EO235" s="15"/>
      <c r="EP235" s="15"/>
      <c r="EQ235" s="15"/>
      <c r="ER235" s="15"/>
      <c r="ES235" s="15"/>
      <c r="ET235" s="15"/>
      <c r="EU235" s="15"/>
      <c r="EV235" s="15"/>
      <c r="EW235" s="15"/>
      <c r="EX235" s="15"/>
      <c r="EY235" s="15"/>
      <c r="EZ235" s="15"/>
      <c r="FA235" s="15"/>
      <c r="FB235" s="15"/>
      <c r="FC235" s="15"/>
      <c r="FD235" s="15"/>
      <c r="FE235" s="15"/>
      <c r="FF235" s="15"/>
      <c r="FG235" s="15"/>
      <c r="FH235" s="15"/>
      <c r="FI235" s="15"/>
      <c r="FJ235" s="15"/>
      <c r="FK235" s="15"/>
      <c r="FL235" s="15"/>
      <c r="FM235" s="15"/>
      <c r="FN235" s="15"/>
      <c r="FO235" s="15"/>
      <c r="FP235" s="15"/>
      <c r="FQ235" s="15"/>
      <c r="FR235" s="15"/>
      <c r="FS235" s="15"/>
      <c r="FT235" s="15"/>
      <c r="FU235" s="15"/>
      <c r="FV235" s="15"/>
      <c r="FW235" s="15"/>
      <c r="FX235" s="15"/>
      <c r="FY235" s="15"/>
      <c r="FZ235" s="15"/>
      <c r="GA235" s="15"/>
      <c r="GB235" s="15"/>
      <c r="GC235" s="15"/>
      <c r="GD235" s="15"/>
      <c r="GE235" s="15"/>
      <c r="GF235" s="15"/>
      <c r="GG235" s="15"/>
      <c r="GH235" s="15"/>
      <c r="GI235" s="15"/>
      <c r="GJ235" s="15"/>
      <c r="GK235" s="15"/>
      <c r="GL235" s="15"/>
      <c r="GM235" s="15"/>
      <c r="GN235" s="15"/>
      <c r="GO235" s="15"/>
      <c r="GP235" s="15"/>
      <c r="GQ235" s="15"/>
      <c r="GR235" s="15"/>
      <c r="GS235" s="15"/>
      <c r="GT235" s="15"/>
      <c r="GU235" s="15"/>
      <c r="GV235" s="15"/>
      <c r="GW235" s="15"/>
      <c r="GX235" s="15"/>
      <c r="GY235" s="15"/>
      <c r="GZ235" s="15"/>
      <c r="HA235" s="15"/>
      <c r="HB235" s="15"/>
      <c r="HC235" s="15"/>
      <c r="HD235" s="15"/>
      <c r="HE235" s="15"/>
      <c r="HF235" s="15"/>
      <c r="HG235" s="15"/>
      <c r="HH235" s="15"/>
      <c r="HI235" s="15"/>
      <c r="HJ235" s="15"/>
      <c r="HK235" s="15"/>
      <c r="HL235" s="15"/>
      <c r="HM235" s="15"/>
      <c r="HN235" s="15"/>
      <c r="HO235" s="15"/>
      <c r="HP235" s="15"/>
      <c r="HQ235" s="15"/>
      <c r="HR235" s="15"/>
      <c r="HS235" s="15"/>
      <c r="HT235" s="15"/>
      <c r="HU235" s="15"/>
      <c r="HV235" s="15"/>
      <c r="HW235" s="15"/>
      <c r="HX235" s="15"/>
      <c r="HY235" s="15"/>
      <c r="HZ235" s="15"/>
      <c r="IA235" s="15"/>
      <c r="IB235" s="15"/>
      <c r="IC235" s="15"/>
      <c r="ID235" s="15"/>
      <c r="IE235" s="15"/>
      <c r="IF235" s="15"/>
      <c r="IG235" s="15"/>
      <c r="IH235" s="15"/>
      <c r="II235" s="15"/>
      <c r="IJ235" s="15"/>
      <c r="IK235" s="15"/>
      <c r="IL235" s="15"/>
      <c r="IM235" s="15"/>
      <c r="IN235" s="15"/>
      <c r="IO235" s="15"/>
      <c r="IP235" s="15"/>
      <c r="IQ235" s="15"/>
      <c r="IR235" s="15"/>
      <c r="IS235" s="15"/>
      <c r="IT235" s="15"/>
      <c r="IU235" s="15"/>
      <c r="IV235" s="15"/>
      <c r="IW235" s="15"/>
      <c r="IX235" s="15"/>
      <c r="IY235" s="15"/>
      <c r="IZ235" s="15"/>
      <c r="JA235" s="15"/>
      <c r="JB235" s="15"/>
      <c r="JC235" s="15"/>
      <c r="JD235" s="15"/>
      <c r="JE235" s="15"/>
      <c r="JF235" s="15"/>
      <c r="JG235" s="15"/>
      <c r="JH235" s="15"/>
      <c r="JI235" s="15"/>
      <c r="JJ235" s="15"/>
      <c r="JK235" s="15"/>
      <c r="JL235" s="15"/>
      <c r="JM235" s="15"/>
      <c r="JN235" s="15"/>
      <c r="JO235" s="15"/>
      <c r="JP235" s="15"/>
      <c r="JQ235" s="15"/>
      <c r="JR235" s="15"/>
      <c r="JS235" s="15"/>
      <c r="JT235" s="15"/>
      <c r="JU235" s="15"/>
      <c r="JV235" s="15"/>
      <c r="JW235" s="15"/>
      <c r="JX235" s="15"/>
      <c r="JY235" s="15"/>
      <c r="JZ235" s="15"/>
      <c r="KA235" s="15"/>
      <c r="KB235" s="15"/>
      <c r="KC235" s="15"/>
      <c r="KD235" s="15"/>
      <c r="KE235" s="15"/>
      <c r="KF235" s="15"/>
      <c r="KG235" s="15"/>
      <c r="KH235" s="15"/>
      <c r="KI235" s="15"/>
      <c r="KJ235" s="15"/>
      <c r="KK235" s="15"/>
      <c r="KL235" s="15"/>
      <c r="KM235" s="15"/>
      <c r="KN235" s="15"/>
      <c r="KO235" s="15"/>
      <c r="KP235" s="15"/>
      <c r="KQ235" s="15"/>
      <c r="KR235" s="15"/>
      <c r="KS235" s="15"/>
      <c r="KT235" s="15"/>
      <c r="KU235" s="15"/>
      <c r="KV235" s="15"/>
      <c r="KW235" s="15"/>
      <c r="KX235" s="15"/>
      <c r="KY235" s="15"/>
      <c r="KZ235" s="15"/>
      <c r="LA235" s="15"/>
      <c r="LB235" s="15"/>
      <c r="LC235" s="15"/>
      <c r="LD235" s="15"/>
      <c r="LE235" s="15"/>
      <c r="LF235" s="15"/>
      <c r="LG235" s="15"/>
      <c r="LH235" s="15"/>
      <c r="LI235" s="15"/>
      <c r="LJ235" s="15"/>
      <c r="LK235" s="15"/>
      <c r="LL235" s="15"/>
      <c r="LM235" s="15"/>
      <c r="LN235" s="15"/>
      <c r="LO235" s="15"/>
      <c r="LP235" s="15"/>
      <c r="LQ235" s="15"/>
      <c r="LR235" s="15"/>
      <c r="LS235" s="15"/>
      <c r="LT235" s="15"/>
      <c r="LU235" s="15"/>
      <c r="LV235" s="15"/>
      <c r="LW235" s="15"/>
      <c r="LX235" s="15"/>
      <c r="LY235" s="15"/>
      <c r="LZ235" s="15"/>
      <c r="MA235" s="15"/>
      <c r="MB235" s="15"/>
      <c r="MC235" s="15"/>
      <c r="MD235" s="15"/>
      <c r="ME235" s="15"/>
      <c r="MF235" s="15"/>
      <c r="MG235" s="15"/>
      <c r="MH235" s="15"/>
      <c r="MI235" s="15"/>
      <c r="MJ235" s="15"/>
      <c r="MK235" s="15"/>
      <c r="ML235" s="15"/>
      <c r="MM235" s="15"/>
      <c r="MN235" s="15"/>
      <c r="MO235" s="15"/>
      <c r="MP235" s="15"/>
      <c r="MQ235" s="15"/>
      <c r="MR235" s="15"/>
      <c r="MS235" s="15"/>
      <c r="MT235" s="15"/>
      <c r="MU235" s="15"/>
      <c r="MV235" s="15"/>
      <c r="MW235" s="15"/>
      <c r="MX235" s="15"/>
      <c r="MY235" s="15"/>
      <c r="MZ235" s="15"/>
      <c r="NA235" s="15"/>
      <c r="NB235" s="15"/>
      <c r="NC235" s="15"/>
      <c r="ND235" s="15"/>
      <c r="NE235" s="15"/>
      <c r="NF235" s="15"/>
      <c r="NG235" s="15"/>
      <c r="NH235" s="15"/>
      <c r="NI235" s="15">
        <f>COUNTIF(Tableau1[[#This Row],[01/01/2020]:[31/12/2020]],NI$3)</f>
        <v>0</v>
      </c>
      <c r="NJ235" s="15">
        <f>COUNTIF(Tableau1[[#This Row],[01/01/2020]:[31/12/2020]],NJ$3)</f>
        <v>0</v>
      </c>
      <c r="NK235" s="15">
        <f>COUNTIF(Tableau1[[#This Row],[01/01/2020]:[31/12/2020]],NK$3)</f>
        <v>0</v>
      </c>
      <c r="NL235" s="15">
        <f>COUNTIF(Tableau1[[#This Row],[01/01/2020]:[31/12/2020]],NL$3)</f>
        <v>0</v>
      </c>
      <c r="NM235" s="15">
        <f>COUNTIF(Tableau1[[#This Row],[01/01/2020]:[31/12/2020]],NM$3)</f>
        <v>0</v>
      </c>
      <c r="NN235" s="15">
        <f>COUNTIF(Tableau1[[#This Row],[01/01/2020]:[31/12/2020]],NN$3)</f>
        <v>0</v>
      </c>
      <c r="NO235" s="23">
        <f>COUNTIF(Tableau1[[#This Row],[01/01/2020]:[31/12/2020]],NO$3)</f>
        <v>0</v>
      </c>
    </row>
    <row r="236" spans="1:379" x14ac:dyDescent="0.25">
      <c r="A236" s="22" t="s">
        <v>476</v>
      </c>
      <c r="B236" s="15"/>
      <c r="C236" s="15"/>
      <c r="D236" s="15"/>
      <c r="E236" s="15" t="e">
        <f>VLOOKUP(Tableau1[[#This Row],[centre]],Feuil3!$A$2:$C$46,2,FALSE)</f>
        <v>#N/A</v>
      </c>
      <c r="F236" s="15" t="e">
        <f>VLOOKUP(Tableau1[[#This Row],[centre]],Feuil3!$A$2:$C$46,3,FALSE)</f>
        <v>#N/A</v>
      </c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5"/>
      <c r="EO236" s="15"/>
      <c r="EP236" s="15"/>
      <c r="EQ236" s="15"/>
      <c r="ER236" s="15"/>
      <c r="ES236" s="15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5"/>
      <c r="FE236" s="15"/>
      <c r="FF236" s="15"/>
      <c r="FG236" s="15"/>
      <c r="FH236" s="15"/>
      <c r="FI236" s="15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15"/>
      <c r="FU236" s="15"/>
      <c r="FV236" s="15"/>
      <c r="FW236" s="15"/>
      <c r="FX236" s="15"/>
      <c r="FY236" s="15"/>
      <c r="FZ236" s="15"/>
      <c r="GA236" s="15"/>
      <c r="GB236" s="15"/>
      <c r="GC236" s="15"/>
      <c r="GD236" s="15"/>
      <c r="GE236" s="15"/>
      <c r="GF236" s="15"/>
      <c r="GG236" s="15"/>
      <c r="GH236" s="15"/>
      <c r="GI236" s="15"/>
      <c r="GJ236" s="15"/>
      <c r="GK236" s="15"/>
      <c r="GL236" s="15"/>
      <c r="GM236" s="15"/>
      <c r="GN236" s="15"/>
      <c r="GO236" s="15"/>
      <c r="GP236" s="15"/>
      <c r="GQ236" s="15"/>
      <c r="GR236" s="15"/>
      <c r="GS236" s="15"/>
      <c r="GT236" s="15"/>
      <c r="GU236" s="15"/>
      <c r="GV236" s="15"/>
      <c r="GW236" s="15"/>
      <c r="GX236" s="15"/>
      <c r="GY236" s="15"/>
      <c r="GZ236" s="15"/>
      <c r="HA236" s="15"/>
      <c r="HB236" s="15"/>
      <c r="HC236" s="15"/>
      <c r="HD236" s="15"/>
      <c r="HE236" s="15"/>
      <c r="HF236" s="15"/>
      <c r="HG236" s="15"/>
      <c r="HH236" s="15"/>
      <c r="HI236" s="15"/>
      <c r="HJ236" s="15"/>
      <c r="HK236" s="15"/>
      <c r="HL236" s="15"/>
      <c r="HM236" s="15"/>
      <c r="HN236" s="15"/>
      <c r="HO236" s="15"/>
      <c r="HP236" s="15"/>
      <c r="HQ236" s="15"/>
      <c r="HR236" s="15"/>
      <c r="HS236" s="15"/>
      <c r="HT236" s="15"/>
      <c r="HU236" s="15"/>
      <c r="HV236" s="15"/>
      <c r="HW236" s="15"/>
      <c r="HX236" s="15"/>
      <c r="HY236" s="15"/>
      <c r="HZ236" s="15"/>
      <c r="IA236" s="15"/>
      <c r="IB236" s="15"/>
      <c r="IC236" s="15"/>
      <c r="ID236" s="15"/>
      <c r="IE236" s="15"/>
      <c r="IF236" s="15"/>
      <c r="IG236" s="15"/>
      <c r="IH236" s="15"/>
      <c r="II236" s="15"/>
      <c r="IJ236" s="15"/>
      <c r="IK236" s="15"/>
      <c r="IL236" s="15"/>
      <c r="IM236" s="15"/>
      <c r="IN236" s="15"/>
      <c r="IO236" s="15"/>
      <c r="IP236" s="15"/>
      <c r="IQ236" s="15"/>
      <c r="IR236" s="15"/>
      <c r="IS236" s="15"/>
      <c r="IT236" s="15"/>
      <c r="IU236" s="15"/>
      <c r="IV236" s="15"/>
      <c r="IW236" s="15"/>
      <c r="IX236" s="15"/>
      <c r="IY236" s="15"/>
      <c r="IZ236" s="15"/>
      <c r="JA236" s="15"/>
      <c r="JB236" s="15"/>
      <c r="JC236" s="15"/>
      <c r="JD236" s="15"/>
      <c r="JE236" s="15"/>
      <c r="JF236" s="15"/>
      <c r="JG236" s="15"/>
      <c r="JH236" s="15"/>
      <c r="JI236" s="15"/>
      <c r="JJ236" s="15"/>
      <c r="JK236" s="15"/>
      <c r="JL236" s="15"/>
      <c r="JM236" s="15"/>
      <c r="JN236" s="15"/>
      <c r="JO236" s="15"/>
      <c r="JP236" s="15"/>
      <c r="JQ236" s="15"/>
      <c r="JR236" s="15"/>
      <c r="JS236" s="15"/>
      <c r="JT236" s="15"/>
      <c r="JU236" s="15"/>
      <c r="JV236" s="15"/>
      <c r="JW236" s="15"/>
      <c r="JX236" s="15"/>
      <c r="JY236" s="15"/>
      <c r="JZ236" s="15"/>
      <c r="KA236" s="15"/>
      <c r="KB236" s="15"/>
      <c r="KC236" s="15"/>
      <c r="KD236" s="15"/>
      <c r="KE236" s="15"/>
      <c r="KF236" s="15"/>
      <c r="KG236" s="15"/>
      <c r="KH236" s="15"/>
      <c r="KI236" s="15"/>
      <c r="KJ236" s="15"/>
      <c r="KK236" s="15"/>
      <c r="KL236" s="15"/>
      <c r="KM236" s="15"/>
      <c r="KN236" s="15"/>
      <c r="KO236" s="15"/>
      <c r="KP236" s="15"/>
      <c r="KQ236" s="15"/>
      <c r="KR236" s="15"/>
      <c r="KS236" s="15"/>
      <c r="KT236" s="15"/>
      <c r="KU236" s="15"/>
      <c r="KV236" s="15"/>
      <c r="KW236" s="15"/>
      <c r="KX236" s="15"/>
      <c r="KY236" s="15"/>
      <c r="KZ236" s="15"/>
      <c r="LA236" s="15"/>
      <c r="LB236" s="15"/>
      <c r="LC236" s="15"/>
      <c r="LD236" s="15"/>
      <c r="LE236" s="15"/>
      <c r="LF236" s="15"/>
      <c r="LG236" s="15"/>
      <c r="LH236" s="15"/>
      <c r="LI236" s="15"/>
      <c r="LJ236" s="15"/>
      <c r="LK236" s="15"/>
      <c r="LL236" s="15"/>
      <c r="LM236" s="15"/>
      <c r="LN236" s="15"/>
      <c r="LO236" s="15"/>
      <c r="LP236" s="15"/>
      <c r="LQ236" s="15"/>
      <c r="LR236" s="15"/>
      <c r="LS236" s="15"/>
      <c r="LT236" s="15"/>
      <c r="LU236" s="15"/>
      <c r="LV236" s="15"/>
      <c r="LW236" s="15"/>
      <c r="LX236" s="15"/>
      <c r="LY236" s="15"/>
      <c r="LZ236" s="15"/>
      <c r="MA236" s="15"/>
      <c r="MB236" s="15"/>
      <c r="MC236" s="15"/>
      <c r="MD236" s="15"/>
      <c r="ME236" s="15"/>
      <c r="MF236" s="15"/>
      <c r="MG236" s="15"/>
      <c r="MH236" s="15"/>
      <c r="MI236" s="15"/>
      <c r="MJ236" s="15"/>
      <c r="MK236" s="15"/>
      <c r="ML236" s="15"/>
      <c r="MM236" s="15"/>
      <c r="MN236" s="15"/>
      <c r="MO236" s="15"/>
      <c r="MP236" s="15"/>
      <c r="MQ236" s="15"/>
      <c r="MR236" s="15"/>
      <c r="MS236" s="15"/>
      <c r="MT236" s="15"/>
      <c r="MU236" s="15"/>
      <c r="MV236" s="15"/>
      <c r="MW236" s="15"/>
      <c r="MX236" s="15"/>
      <c r="MY236" s="15"/>
      <c r="MZ236" s="15"/>
      <c r="NA236" s="15"/>
      <c r="NB236" s="15"/>
      <c r="NC236" s="15"/>
      <c r="ND236" s="15"/>
      <c r="NE236" s="15"/>
      <c r="NF236" s="15"/>
      <c r="NG236" s="15"/>
      <c r="NH236" s="15"/>
      <c r="NI236" s="15">
        <f>COUNTIF(Tableau1[[#This Row],[01/01/2020]:[31/12/2020]],NI$3)</f>
        <v>0</v>
      </c>
      <c r="NJ236" s="15">
        <f>COUNTIF(Tableau1[[#This Row],[01/01/2020]:[31/12/2020]],NJ$3)</f>
        <v>0</v>
      </c>
      <c r="NK236" s="15">
        <f>COUNTIF(Tableau1[[#This Row],[01/01/2020]:[31/12/2020]],NK$3)</f>
        <v>0</v>
      </c>
      <c r="NL236" s="15">
        <f>COUNTIF(Tableau1[[#This Row],[01/01/2020]:[31/12/2020]],NL$3)</f>
        <v>0</v>
      </c>
      <c r="NM236" s="15">
        <f>COUNTIF(Tableau1[[#This Row],[01/01/2020]:[31/12/2020]],NM$3)</f>
        <v>0</v>
      </c>
      <c r="NN236" s="15">
        <f>COUNTIF(Tableau1[[#This Row],[01/01/2020]:[31/12/2020]],NN$3)</f>
        <v>0</v>
      </c>
      <c r="NO236" s="23">
        <f>COUNTIF(Tableau1[[#This Row],[01/01/2020]:[31/12/2020]],NO$3)</f>
        <v>0</v>
      </c>
    </row>
    <row r="237" spans="1:379" x14ac:dyDescent="0.25">
      <c r="A237" s="22" t="s">
        <v>473</v>
      </c>
      <c r="B237" s="15"/>
      <c r="C237" s="15"/>
      <c r="D237" s="15"/>
      <c r="E237" s="15" t="e">
        <f>VLOOKUP(Tableau1[[#This Row],[centre]],Feuil3!$A$2:$C$46,2,FALSE)</f>
        <v>#N/A</v>
      </c>
      <c r="F237" s="15" t="e">
        <f>VLOOKUP(Tableau1[[#This Row],[centre]],Feuil3!$A$2:$C$46,3,FALSE)</f>
        <v>#N/A</v>
      </c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  <c r="EK237" s="15"/>
      <c r="EL237" s="15"/>
      <c r="EM237" s="15"/>
      <c r="EN237" s="15"/>
      <c r="EO237" s="15"/>
      <c r="EP237" s="15"/>
      <c r="EQ237" s="15"/>
      <c r="ER237" s="15"/>
      <c r="ES237" s="15"/>
      <c r="ET237" s="15"/>
      <c r="EU237" s="15"/>
      <c r="EV237" s="15"/>
      <c r="EW237" s="15"/>
      <c r="EX237" s="15"/>
      <c r="EY237" s="15"/>
      <c r="EZ237" s="15"/>
      <c r="FA237" s="15"/>
      <c r="FB237" s="15"/>
      <c r="FC237" s="15"/>
      <c r="FD237" s="15"/>
      <c r="FE237" s="15"/>
      <c r="FF237" s="15"/>
      <c r="FG237" s="15"/>
      <c r="FH237" s="15"/>
      <c r="FI237" s="15"/>
      <c r="FJ237" s="15"/>
      <c r="FK237" s="15"/>
      <c r="FL237" s="15"/>
      <c r="FM237" s="15"/>
      <c r="FN237" s="15"/>
      <c r="FO237" s="15"/>
      <c r="FP237" s="15"/>
      <c r="FQ237" s="15"/>
      <c r="FR237" s="15"/>
      <c r="FS237" s="15"/>
      <c r="FT237" s="15"/>
      <c r="FU237" s="15"/>
      <c r="FV237" s="15"/>
      <c r="FW237" s="15"/>
      <c r="FX237" s="15"/>
      <c r="FY237" s="15"/>
      <c r="FZ237" s="15"/>
      <c r="GA237" s="15"/>
      <c r="GB237" s="15"/>
      <c r="GC237" s="15"/>
      <c r="GD237" s="15"/>
      <c r="GE237" s="15"/>
      <c r="GF237" s="15"/>
      <c r="GG237" s="15"/>
      <c r="GH237" s="15"/>
      <c r="GI237" s="15"/>
      <c r="GJ237" s="15"/>
      <c r="GK237" s="15"/>
      <c r="GL237" s="15"/>
      <c r="GM237" s="15"/>
      <c r="GN237" s="15"/>
      <c r="GO237" s="15"/>
      <c r="GP237" s="15"/>
      <c r="GQ237" s="15"/>
      <c r="GR237" s="15"/>
      <c r="GS237" s="15"/>
      <c r="GT237" s="15"/>
      <c r="GU237" s="15"/>
      <c r="GV237" s="15"/>
      <c r="GW237" s="15"/>
      <c r="GX237" s="15"/>
      <c r="GY237" s="15"/>
      <c r="GZ237" s="15"/>
      <c r="HA237" s="15"/>
      <c r="HB237" s="15"/>
      <c r="HC237" s="15"/>
      <c r="HD237" s="15"/>
      <c r="HE237" s="15"/>
      <c r="HF237" s="15"/>
      <c r="HG237" s="15"/>
      <c r="HH237" s="15"/>
      <c r="HI237" s="15"/>
      <c r="HJ237" s="15"/>
      <c r="HK237" s="15"/>
      <c r="HL237" s="15"/>
      <c r="HM237" s="15"/>
      <c r="HN237" s="15"/>
      <c r="HO237" s="15"/>
      <c r="HP237" s="15"/>
      <c r="HQ237" s="15"/>
      <c r="HR237" s="15"/>
      <c r="HS237" s="15"/>
      <c r="HT237" s="15"/>
      <c r="HU237" s="15"/>
      <c r="HV237" s="15"/>
      <c r="HW237" s="15"/>
      <c r="HX237" s="15"/>
      <c r="HY237" s="15"/>
      <c r="HZ237" s="15"/>
      <c r="IA237" s="15"/>
      <c r="IB237" s="15"/>
      <c r="IC237" s="15"/>
      <c r="ID237" s="15"/>
      <c r="IE237" s="15"/>
      <c r="IF237" s="15"/>
      <c r="IG237" s="15"/>
      <c r="IH237" s="15"/>
      <c r="II237" s="15"/>
      <c r="IJ237" s="15"/>
      <c r="IK237" s="15"/>
      <c r="IL237" s="15"/>
      <c r="IM237" s="15"/>
      <c r="IN237" s="15"/>
      <c r="IO237" s="15"/>
      <c r="IP237" s="15"/>
      <c r="IQ237" s="15"/>
      <c r="IR237" s="15"/>
      <c r="IS237" s="15"/>
      <c r="IT237" s="15"/>
      <c r="IU237" s="15"/>
      <c r="IV237" s="15"/>
      <c r="IW237" s="15"/>
      <c r="IX237" s="15"/>
      <c r="IY237" s="15"/>
      <c r="IZ237" s="15"/>
      <c r="JA237" s="15"/>
      <c r="JB237" s="15"/>
      <c r="JC237" s="15"/>
      <c r="JD237" s="15"/>
      <c r="JE237" s="15"/>
      <c r="JF237" s="15"/>
      <c r="JG237" s="15"/>
      <c r="JH237" s="15"/>
      <c r="JI237" s="15"/>
      <c r="JJ237" s="15"/>
      <c r="JK237" s="15"/>
      <c r="JL237" s="15"/>
      <c r="JM237" s="15"/>
      <c r="JN237" s="15"/>
      <c r="JO237" s="15"/>
      <c r="JP237" s="15"/>
      <c r="JQ237" s="15"/>
      <c r="JR237" s="15"/>
      <c r="JS237" s="15"/>
      <c r="JT237" s="15"/>
      <c r="JU237" s="15"/>
      <c r="JV237" s="15"/>
      <c r="JW237" s="15"/>
      <c r="JX237" s="15"/>
      <c r="JY237" s="15"/>
      <c r="JZ237" s="15"/>
      <c r="KA237" s="15"/>
      <c r="KB237" s="15"/>
      <c r="KC237" s="15"/>
      <c r="KD237" s="15"/>
      <c r="KE237" s="15"/>
      <c r="KF237" s="15"/>
      <c r="KG237" s="15"/>
      <c r="KH237" s="15"/>
      <c r="KI237" s="15"/>
      <c r="KJ237" s="15"/>
      <c r="KK237" s="15"/>
      <c r="KL237" s="15"/>
      <c r="KM237" s="15"/>
      <c r="KN237" s="15"/>
      <c r="KO237" s="15"/>
      <c r="KP237" s="15"/>
      <c r="KQ237" s="15"/>
      <c r="KR237" s="15"/>
      <c r="KS237" s="15"/>
      <c r="KT237" s="15"/>
      <c r="KU237" s="15"/>
      <c r="KV237" s="15"/>
      <c r="KW237" s="15"/>
      <c r="KX237" s="15"/>
      <c r="KY237" s="15"/>
      <c r="KZ237" s="15"/>
      <c r="LA237" s="15"/>
      <c r="LB237" s="15"/>
      <c r="LC237" s="15"/>
      <c r="LD237" s="15"/>
      <c r="LE237" s="15"/>
      <c r="LF237" s="15"/>
      <c r="LG237" s="15"/>
      <c r="LH237" s="15"/>
      <c r="LI237" s="15"/>
      <c r="LJ237" s="15"/>
      <c r="LK237" s="15"/>
      <c r="LL237" s="15"/>
      <c r="LM237" s="15"/>
      <c r="LN237" s="15"/>
      <c r="LO237" s="15"/>
      <c r="LP237" s="15"/>
      <c r="LQ237" s="15"/>
      <c r="LR237" s="15"/>
      <c r="LS237" s="15"/>
      <c r="LT237" s="15"/>
      <c r="LU237" s="15"/>
      <c r="LV237" s="15"/>
      <c r="LW237" s="15"/>
      <c r="LX237" s="15"/>
      <c r="LY237" s="15"/>
      <c r="LZ237" s="15"/>
      <c r="MA237" s="15"/>
      <c r="MB237" s="15"/>
      <c r="MC237" s="15"/>
      <c r="MD237" s="15"/>
      <c r="ME237" s="15"/>
      <c r="MF237" s="15"/>
      <c r="MG237" s="15"/>
      <c r="MH237" s="15"/>
      <c r="MI237" s="15"/>
      <c r="MJ237" s="15"/>
      <c r="MK237" s="15"/>
      <c r="ML237" s="15"/>
      <c r="MM237" s="15"/>
      <c r="MN237" s="15"/>
      <c r="MO237" s="15"/>
      <c r="MP237" s="15"/>
      <c r="MQ237" s="15"/>
      <c r="MR237" s="15"/>
      <c r="MS237" s="15"/>
      <c r="MT237" s="15"/>
      <c r="MU237" s="15"/>
      <c r="MV237" s="15"/>
      <c r="MW237" s="15"/>
      <c r="MX237" s="15"/>
      <c r="MY237" s="15"/>
      <c r="MZ237" s="15"/>
      <c r="NA237" s="15"/>
      <c r="NB237" s="15"/>
      <c r="NC237" s="15"/>
      <c r="ND237" s="15"/>
      <c r="NE237" s="15"/>
      <c r="NF237" s="15"/>
      <c r="NG237" s="15"/>
      <c r="NH237" s="15"/>
      <c r="NI237" s="15">
        <f>COUNTIF(Tableau1[[#This Row],[01/01/2020]:[31/12/2020]],NI$3)</f>
        <v>0</v>
      </c>
      <c r="NJ237" s="15">
        <f>COUNTIF(Tableau1[[#This Row],[01/01/2020]:[31/12/2020]],NJ$3)</f>
        <v>0</v>
      </c>
      <c r="NK237" s="15">
        <f>COUNTIF(Tableau1[[#This Row],[01/01/2020]:[31/12/2020]],NK$3)</f>
        <v>0</v>
      </c>
      <c r="NL237" s="15">
        <f>COUNTIF(Tableau1[[#This Row],[01/01/2020]:[31/12/2020]],NL$3)</f>
        <v>0</v>
      </c>
      <c r="NM237" s="15">
        <f>COUNTIF(Tableau1[[#This Row],[01/01/2020]:[31/12/2020]],NM$3)</f>
        <v>0</v>
      </c>
      <c r="NN237" s="15">
        <f>COUNTIF(Tableau1[[#This Row],[01/01/2020]:[31/12/2020]],NN$3)</f>
        <v>0</v>
      </c>
      <c r="NO237" s="23">
        <f>COUNTIF(Tableau1[[#This Row],[01/01/2020]:[31/12/2020]],NO$3)</f>
        <v>0</v>
      </c>
    </row>
    <row r="238" spans="1:379" x14ac:dyDescent="0.25">
      <c r="A238" s="22" t="s">
        <v>474</v>
      </c>
      <c r="B238" s="15"/>
      <c r="C238" s="15"/>
      <c r="D238" s="15"/>
      <c r="E238" s="15" t="e">
        <f>VLOOKUP(Tableau1[[#This Row],[centre]],Feuil3!$A$2:$C$46,2,FALSE)</f>
        <v>#N/A</v>
      </c>
      <c r="F238" s="15" t="e">
        <f>VLOOKUP(Tableau1[[#This Row],[centre]],Feuil3!$A$2:$C$46,3,FALSE)</f>
        <v>#N/A</v>
      </c>
      <c r="G238" s="15"/>
      <c r="H238" s="15"/>
      <c r="I238" s="15"/>
      <c r="J238" s="15"/>
      <c r="K238" s="15" t="s">
        <v>464</v>
      </c>
      <c r="L238" s="15" t="s">
        <v>464</v>
      </c>
      <c r="M238" s="15" t="s">
        <v>464</v>
      </c>
      <c r="N238" s="15" t="s">
        <v>464</v>
      </c>
      <c r="O238" s="15" t="s">
        <v>464</v>
      </c>
      <c r="P238" s="15" t="s">
        <v>464</v>
      </c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5"/>
      <c r="EO238" s="15"/>
      <c r="EP238" s="15"/>
      <c r="EQ238" s="15"/>
      <c r="ER238" s="15"/>
      <c r="ES238" s="15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5"/>
      <c r="FE238" s="15"/>
      <c r="FF238" s="15"/>
      <c r="FG238" s="15"/>
      <c r="FH238" s="15"/>
      <c r="FI238" s="15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15"/>
      <c r="FU238" s="15"/>
      <c r="FV238" s="15"/>
      <c r="FW238" s="15"/>
      <c r="FX238" s="15"/>
      <c r="FY238" s="15"/>
      <c r="FZ238" s="15"/>
      <c r="GA238" s="15"/>
      <c r="GB238" s="15"/>
      <c r="GC238" s="15"/>
      <c r="GD238" s="15"/>
      <c r="GE238" s="15"/>
      <c r="GF238" s="15"/>
      <c r="GG238" s="15"/>
      <c r="GH238" s="15"/>
      <c r="GI238" s="15"/>
      <c r="GJ238" s="15"/>
      <c r="GK238" s="15"/>
      <c r="GL238" s="15"/>
      <c r="GM238" s="15"/>
      <c r="GN238" s="15"/>
      <c r="GO238" s="15"/>
      <c r="GP238" s="15"/>
      <c r="GQ238" s="15"/>
      <c r="GR238" s="15"/>
      <c r="GS238" s="15"/>
      <c r="GT238" s="15"/>
      <c r="GU238" s="15"/>
      <c r="GV238" s="15"/>
      <c r="GW238" s="15"/>
      <c r="GX238" s="15"/>
      <c r="GY238" s="15"/>
      <c r="GZ238" s="15"/>
      <c r="HA238" s="15"/>
      <c r="HB238" s="15"/>
      <c r="HC238" s="15"/>
      <c r="HD238" s="15"/>
      <c r="HE238" s="15"/>
      <c r="HF238" s="15"/>
      <c r="HG238" s="15"/>
      <c r="HH238" s="15"/>
      <c r="HI238" s="15"/>
      <c r="HJ238" s="15"/>
      <c r="HK238" s="15"/>
      <c r="HL238" s="15"/>
      <c r="HM238" s="15"/>
      <c r="HN238" s="15"/>
      <c r="HO238" s="15"/>
      <c r="HP238" s="15"/>
      <c r="HQ238" s="15"/>
      <c r="HR238" s="15"/>
      <c r="HS238" s="15"/>
      <c r="HT238" s="15"/>
      <c r="HU238" s="15"/>
      <c r="HV238" s="15"/>
      <c r="HW238" s="15"/>
      <c r="HX238" s="15"/>
      <c r="HY238" s="15"/>
      <c r="HZ238" s="15"/>
      <c r="IA238" s="15"/>
      <c r="IB238" s="15"/>
      <c r="IC238" s="15"/>
      <c r="ID238" s="15"/>
      <c r="IE238" s="15"/>
      <c r="IF238" s="15"/>
      <c r="IG238" s="15"/>
      <c r="IH238" s="15"/>
      <c r="II238" s="15"/>
      <c r="IJ238" s="15"/>
      <c r="IK238" s="15"/>
      <c r="IL238" s="15"/>
      <c r="IM238" s="15"/>
      <c r="IN238" s="15"/>
      <c r="IO238" s="15"/>
      <c r="IP238" s="15"/>
      <c r="IQ238" s="15"/>
      <c r="IR238" s="15"/>
      <c r="IS238" s="15"/>
      <c r="IT238" s="15"/>
      <c r="IU238" s="15"/>
      <c r="IV238" s="15"/>
      <c r="IW238" s="15"/>
      <c r="IX238" s="15"/>
      <c r="IY238" s="15"/>
      <c r="IZ238" s="15"/>
      <c r="JA238" s="15"/>
      <c r="JB238" s="15"/>
      <c r="JC238" s="15"/>
      <c r="JD238" s="15"/>
      <c r="JE238" s="15"/>
      <c r="JF238" s="15"/>
      <c r="JG238" s="15"/>
      <c r="JH238" s="15"/>
      <c r="JI238" s="15"/>
      <c r="JJ238" s="15"/>
      <c r="JK238" s="15"/>
      <c r="JL238" s="15"/>
      <c r="JM238" s="15"/>
      <c r="JN238" s="15"/>
      <c r="JO238" s="15"/>
      <c r="JP238" s="15"/>
      <c r="JQ238" s="15"/>
      <c r="JR238" s="15"/>
      <c r="JS238" s="15"/>
      <c r="JT238" s="15"/>
      <c r="JU238" s="15"/>
      <c r="JV238" s="15"/>
      <c r="JW238" s="15"/>
      <c r="JX238" s="15"/>
      <c r="JY238" s="15"/>
      <c r="JZ238" s="15"/>
      <c r="KA238" s="15"/>
      <c r="KB238" s="15"/>
      <c r="KC238" s="15"/>
      <c r="KD238" s="15"/>
      <c r="KE238" s="15"/>
      <c r="KF238" s="15"/>
      <c r="KG238" s="15"/>
      <c r="KH238" s="15"/>
      <c r="KI238" s="15"/>
      <c r="KJ238" s="15"/>
      <c r="KK238" s="15"/>
      <c r="KL238" s="15"/>
      <c r="KM238" s="15"/>
      <c r="KN238" s="15"/>
      <c r="KO238" s="15"/>
      <c r="KP238" s="15"/>
      <c r="KQ238" s="15"/>
      <c r="KR238" s="15"/>
      <c r="KS238" s="15"/>
      <c r="KT238" s="15"/>
      <c r="KU238" s="15"/>
      <c r="KV238" s="15"/>
      <c r="KW238" s="15"/>
      <c r="KX238" s="15"/>
      <c r="KY238" s="15"/>
      <c r="KZ238" s="15"/>
      <c r="LA238" s="15"/>
      <c r="LB238" s="15"/>
      <c r="LC238" s="15"/>
      <c r="LD238" s="15"/>
      <c r="LE238" s="15"/>
      <c r="LF238" s="15"/>
      <c r="LG238" s="15"/>
      <c r="LH238" s="15"/>
      <c r="LI238" s="15"/>
      <c r="LJ238" s="15"/>
      <c r="LK238" s="15"/>
      <c r="LL238" s="15"/>
      <c r="LM238" s="15"/>
      <c r="LN238" s="15"/>
      <c r="LO238" s="15"/>
      <c r="LP238" s="15"/>
      <c r="LQ238" s="15"/>
      <c r="LR238" s="15"/>
      <c r="LS238" s="15"/>
      <c r="LT238" s="15"/>
      <c r="LU238" s="15"/>
      <c r="LV238" s="15"/>
      <c r="LW238" s="15"/>
      <c r="LX238" s="15"/>
      <c r="LY238" s="15"/>
      <c r="LZ238" s="15"/>
      <c r="MA238" s="15"/>
      <c r="MB238" s="15"/>
      <c r="MC238" s="15"/>
      <c r="MD238" s="15"/>
      <c r="ME238" s="15"/>
      <c r="MF238" s="15"/>
      <c r="MG238" s="15"/>
      <c r="MH238" s="15"/>
      <c r="MI238" s="15"/>
      <c r="MJ238" s="15"/>
      <c r="MK238" s="15"/>
      <c r="ML238" s="15"/>
      <c r="MM238" s="15"/>
      <c r="MN238" s="15"/>
      <c r="MO238" s="15"/>
      <c r="MP238" s="15"/>
      <c r="MQ238" s="15"/>
      <c r="MR238" s="15"/>
      <c r="MS238" s="15"/>
      <c r="MT238" s="15"/>
      <c r="MU238" s="15"/>
      <c r="MV238" s="15"/>
      <c r="MW238" s="15"/>
      <c r="MX238" s="15"/>
      <c r="MY238" s="15"/>
      <c r="MZ238" s="15"/>
      <c r="NA238" s="15"/>
      <c r="NB238" s="15"/>
      <c r="NC238" s="15"/>
      <c r="ND238" s="15"/>
      <c r="NE238" s="15"/>
      <c r="NF238" s="15"/>
      <c r="NG238" s="15"/>
      <c r="NH238" s="15"/>
      <c r="NI238" s="15">
        <f>COUNTIF(Tableau1[[#This Row],[01/01/2020]:[31/12/2020]],NI$3)</f>
        <v>0</v>
      </c>
      <c r="NJ238" s="15">
        <f>COUNTIF(Tableau1[[#This Row],[01/01/2020]:[31/12/2020]],NJ$3)</f>
        <v>0</v>
      </c>
      <c r="NK238" s="15">
        <f>COUNTIF(Tableau1[[#This Row],[01/01/2020]:[31/12/2020]],NK$3)</f>
        <v>0</v>
      </c>
      <c r="NL238" s="15">
        <f>COUNTIF(Tableau1[[#This Row],[01/01/2020]:[31/12/2020]],NL$3)</f>
        <v>0</v>
      </c>
      <c r="NM238" s="15">
        <f>COUNTIF(Tableau1[[#This Row],[01/01/2020]:[31/12/2020]],NM$3)</f>
        <v>6</v>
      </c>
      <c r="NN238" s="15">
        <f>COUNTIF(Tableau1[[#This Row],[01/01/2020]:[31/12/2020]],NN$3)</f>
        <v>0</v>
      </c>
      <c r="NO238" s="23">
        <f>COUNTIF(Tableau1[[#This Row],[01/01/2020]:[31/12/2020]],NO$3)</f>
        <v>0</v>
      </c>
    </row>
    <row r="239" spans="1:379" x14ac:dyDescent="0.25">
      <c r="A239" s="22" t="s">
        <v>475</v>
      </c>
      <c r="B239" s="15"/>
      <c r="C239" s="15"/>
      <c r="D239" s="15"/>
      <c r="E239" s="15" t="e">
        <f>VLOOKUP(Tableau1[[#This Row],[centre]],Feuil3!$A$2:$C$46,2,FALSE)</f>
        <v>#N/A</v>
      </c>
      <c r="F239" s="15" t="e">
        <f>VLOOKUP(Tableau1[[#This Row],[centre]],Feuil3!$A$2:$C$46,3,FALSE)</f>
        <v>#N/A</v>
      </c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 t="s">
        <v>448</v>
      </c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  <c r="EK239" s="15"/>
      <c r="EL239" s="15"/>
      <c r="EM239" s="15"/>
      <c r="EN239" s="15"/>
      <c r="EO239" s="15"/>
      <c r="EP239" s="15"/>
      <c r="EQ239" s="15"/>
      <c r="ER239" s="15"/>
      <c r="ES239" s="15"/>
      <c r="ET239" s="15"/>
      <c r="EU239" s="15"/>
      <c r="EV239" s="15"/>
      <c r="EW239" s="15"/>
      <c r="EX239" s="15"/>
      <c r="EY239" s="15"/>
      <c r="EZ239" s="15"/>
      <c r="FA239" s="15"/>
      <c r="FB239" s="15"/>
      <c r="FC239" s="15"/>
      <c r="FD239" s="15"/>
      <c r="FE239" s="15"/>
      <c r="FF239" s="15"/>
      <c r="FG239" s="15"/>
      <c r="FH239" s="15"/>
      <c r="FI239" s="15"/>
      <c r="FJ239" s="15"/>
      <c r="FK239" s="15"/>
      <c r="FL239" s="15"/>
      <c r="FM239" s="15"/>
      <c r="FN239" s="15"/>
      <c r="FO239" s="15"/>
      <c r="FP239" s="15"/>
      <c r="FQ239" s="15"/>
      <c r="FR239" s="15"/>
      <c r="FS239" s="15"/>
      <c r="FT239" s="15"/>
      <c r="FU239" s="15"/>
      <c r="FV239" s="15"/>
      <c r="FW239" s="15"/>
      <c r="FX239" s="15"/>
      <c r="FY239" s="15"/>
      <c r="FZ239" s="15"/>
      <c r="GA239" s="15"/>
      <c r="GB239" s="15"/>
      <c r="GC239" s="15"/>
      <c r="GD239" s="15"/>
      <c r="GE239" s="15"/>
      <c r="GF239" s="15"/>
      <c r="GG239" s="15"/>
      <c r="GH239" s="15"/>
      <c r="GI239" s="15"/>
      <c r="GJ239" s="15"/>
      <c r="GK239" s="15"/>
      <c r="GL239" s="15"/>
      <c r="GM239" s="15"/>
      <c r="GN239" s="15"/>
      <c r="GO239" s="15"/>
      <c r="GP239" s="15"/>
      <c r="GQ239" s="15"/>
      <c r="GR239" s="15"/>
      <c r="GS239" s="15"/>
      <c r="GT239" s="15"/>
      <c r="GU239" s="15"/>
      <c r="GV239" s="15"/>
      <c r="GW239" s="15"/>
      <c r="GX239" s="15"/>
      <c r="GY239" s="15"/>
      <c r="GZ239" s="15"/>
      <c r="HA239" s="15"/>
      <c r="HB239" s="15"/>
      <c r="HC239" s="15"/>
      <c r="HD239" s="15"/>
      <c r="HE239" s="15"/>
      <c r="HF239" s="15"/>
      <c r="HG239" s="15"/>
      <c r="HH239" s="15"/>
      <c r="HI239" s="15"/>
      <c r="HJ239" s="15"/>
      <c r="HK239" s="15"/>
      <c r="HL239" s="15"/>
      <c r="HM239" s="15"/>
      <c r="HN239" s="15"/>
      <c r="HO239" s="15"/>
      <c r="HP239" s="15"/>
      <c r="HQ239" s="15"/>
      <c r="HR239" s="15"/>
      <c r="HS239" s="15"/>
      <c r="HT239" s="15"/>
      <c r="HU239" s="15"/>
      <c r="HV239" s="15"/>
      <c r="HW239" s="15"/>
      <c r="HX239" s="15"/>
      <c r="HY239" s="15"/>
      <c r="HZ239" s="15"/>
      <c r="IA239" s="15"/>
      <c r="IB239" s="15"/>
      <c r="IC239" s="15"/>
      <c r="ID239" s="15"/>
      <c r="IE239" s="15"/>
      <c r="IF239" s="15"/>
      <c r="IG239" s="15"/>
      <c r="IH239" s="15"/>
      <c r="II239" s="15"/>
      <c r="IJ239" s="15"/>
      <c r="IK239" s="15"/>
      <c r="IL239" s="15"/>
      <c r="IM239" s="15"/>
      <c r="IN239" s="15"/>
      <c r="IO239" s="15"/>
      <c r="IP239" s="15"/>
      <c r="IQ239" s="15"/>
      <c r="IR239" s="15"/>
      <c r="IS239" s="15"/>
      <c r="IT239" s="15"/>
      <c r="IU239" s="15"/>
      <c r="IV239" s="15"/>
      <c r="IW239" s="15"/>
      <c r="IX239" s="15"/>
      <c r="IY239" s="15"/>
      <c r="IZ239" s="15"/>
      <c r="JA239" s="15"/>
      <c r="JB239" s="15"/>
      <c r="JC239" s="15"/>
      <c r="JD239" s="15"/>
      <c r="JE239" s="15"/>
      <c r="JF239" s="15"/>
      <c r="JG239" s="15"/>
      <c r="JH239" s="15"/>
      <c r="JI239" s="15"/>
      <c r="JJ239" s="15"/>
      <c r="JK239" s="15"/>
      <c r="JL239" s="15"/>
      <c r="JM239" s="15"/>
      <c r="JN239" s="15"/>
      <c r="JO239" s="15"/>
      <c r="JP239" s="15"/>
      <c r="JQ239" s="15"/>
      <c r="JR239" s="15"/>
      <c r="JS239" s="15"/>
      <c r="JT239" s="15"/>
      <c r="JU239" s="15"/>
      <c r="JV239" s="15"/>
      <c r="JW239" s="15"/>
      <c r="JX239" s="15"/>
      <c r="JY239" s="15"/>
      <c r="JZ239" s="15"/>
      <c r="KA239" s="15"/>
      <c r="KB239" s="15"/>
      <c r="KC239" s="15"/>
      <c r="KD239" s="15"/>
      <c r="KE239" s="15"/>
      <c r="KF239" s="15"/>
      <c r="KG239" s="15"/>
      <c r="KH239" s="15"/>
      <c r="KI239" s="15"/>
      <c r="KJ239" s="15"/>
      <c r="KK239" s="15"/>
      <c r="KL239" s="15"/>
      <c r="KM239" s="15"/>
      <c r="KN239" s="15"/>
      <c r="KO239" s="15"/>
      <c r="KP239" s="15"/>
      <c r="KQ239" s="15"/>
      <c r="KR239" s="15"/>
      <c r="KS239" s="15"/>
      <c r="KT239" s="15"/>
      <c r="KU239" s="15"/>
      <c r="KV239" s="15"/>
      <c r="KW239" s="15"/>
      <c r="KX239" s="15"/>
      <c r="KY239" s="15"/>
      <c r="KZ239" s="15"/>
      <c r="LA239" s="15"/>
      <c r="LB239" s="15"/>
      <c r="LC239" s="15"/>
      <c r="LD239" s="15"/>
      <c r="LE239" s="15"/>
      <c r="LF239" s="15"/>
      <c r="LG239" s="15"/>
      <c r="LH239" s="15"/>
      <c r="LI239" s="15"/>
      <c r="LJ239" s="15"/>
      <c r="LK239" s="15"/>
      <c r="LL239" s="15"/>
      <c r="LM239" s="15"/>
      <c r="LN239" s="15"/>
      <c r="LO239" s="15"/>
      <c r="LP239" s="15"/>
      <c r="LQ239" s="15"/>
      <c r="LR239" s="15"/>
      <c r="LS239" s="15"/>
      <c r="LT239" s="15"/>
      <c r="LU239" s="15"/>
      <c r="LV239" s="15"/>
      <c r="LW239" s="15"/>
      <c r="LX239" s="15"/>
      <c r="LY239" s="15"/>
      <c r="LZ239" s="15"/>
      <c r="MA239" s="15"/>
      <c r="MB239" s="15"/>
      <c r="MC239" s="15"/>
      <c r="MD239" s="15"/>
      <c r="ME239" s="15"/>
      <c r="MF239" s="15"/>
      <c r="MG239" s="15"/>
      <c r="MH239" s="15"/>
      <c r="MI239" s="15"/>
      <c r="MJ239" s="15"/>
      <c r="MK239" s="15"/>
      <c r="ML239" s="15"/>
      <c r="MM239" s="15"/>
      <c r="MN239" s="15"/>
      <c r="MO239" s="15"/>
      <c r="MP239" s="15"/>
      <c r="MQ239" s="15"/>
      <c r="MR239" s="15"/>
      <c r="MS239" s="15"/>
      <c r="MT239" s="15"/>
      <c r="MU239" s="15"/>
      <c r="MV239" s="15"/>
      <c r="MW239" s="15"/>
      <c r="MX239" s="15"/>
      <c r="MY239" s="15"/>
      <c r="MZ239" s="15"/>
      <c r="NA239" s="15"/>
      <c r="NB239" s="15"/>
      <c r="NC239" s="15"/>
      <c r="ND239" s="15"/>
      <c r="NE239" s="15"/>
      <c r="NF239" s="15"/>
      <c r="NG239" s="15"/>
      <c r="NH239" s="15"/>
      <c r="NI239" s="15">
        <f>COUNTIF(Tableau1[[#This Row],[01/01/2020]:[31/12/2020]],NI$3)</f>
        <v>0</v>
      </c>
      <c r="NJ239" s="15">
        <f>COUNTIF(Tableau1[[#This Row],[01/01/2020]:[31/12/2020]],NJ$3)</f>
        <v>0</v>
      </c>
      <c r="NK239" s="15">
        <f>COUNTIF(Tableau1[[#This Row],[01/01/2020]:[31/12/2020]],NK$3)</f>
        <v>0</v>
      </c>
      <c r="NL239" s="15">
        <f>COUNTIF(Tableau1[[#This Row],[01/01/2020]:[31/12/2020]],NL$3)</f>
        <v>1</v>
      </c>
      <c r="NM239" s="15">
        <f>COUNTIF(Tableau1[[#This Row],[01/01/2020]:[31/12/2020]],NM$3)</f>
        <v>0</v>
      </c>
      <c r="NN239" s="15">
        <f>COUNTIF(Tableau1[[#This Row],[01/01/2020]:[31/12/2020]],NN$3)</f>
        <v>0</v>
      </c>
      <c r="NO239" s="23">
        <f>COUNTIF(Tableau1[[#This Row],[01/01/2020]:[31/12/2020]],NO$3)</f>
        <v>0</v>
      </c>
    </row>
    <row r="240" spans="1:379" x14ac:dyDescent="0.25">
      <c r="A240" s="22" t="s">
        <v>476</v>
      </c>
      <c r="B240" s="15"/>
      <c r="C240" s="15"/>
      <c r="D240" s="15"/>
      <c r="E240" s="15" t="e">
        <f>VLOOKUP(Tableau1[[#This Row],[centre]],Feuil3!$A$2:$C$46,2,FALSE)</f>
        <v>#N/A</v>
      </c>
      <c r="F240" s="15" t="e">
        <f>VLOOKUP(Tableau1[[#This Row],[centre]],Feuil3!$A$2:$C$46,3,FALSE)</f>
        <v>#N/A</v>
      </c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 t="s">
        <v>448</v>
      </c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  <c r="FZ240" s="15"/>
      <c r="GA240" s="15"/>
      <c r="GB240" s="15"/>
      <c r="GC240" s="15"/>
      <c r="GD240" s="15"/>
      <c r="GE240" s="15"/>
      <c r="GF240" s="15"/>
      <c r="GG240" s="15"/>
      <c r="GH240" s="15"/>
      <c r="GI240" s="15"/>
      <c r="GJ240" s="15"/>
      <c r="GK240" s="15"/>
      <c r="GL240" s="15"/>
      <c r="GM240" s="15"/>
      <c r="GN240" s="15"/>
      <c r="GO240" s="15"/>
      <c r="GP240" s="15"/>
      <c r="GQ240" s="15"/>
      <c r="GR240" s="15"/>
      <c r="GS240" s="15"/>
      <c r="GT240" s="15"/>
      <c r="GU240" s="15"/>
      <c r="GV240" s="15"/>
      <c r="GW240" s="15"/>
      <c r="GX240" s="15"/>
      <c r="GY240" s="15"/>
      <c r="GZ240" s="15"/>
      <c r="HA240" s="15"/>
      <c r="HB240" s="15"/>
      <c r="HC240" s="15"/>
      <c r="HD240" s="15"/>
      <c r="HE240" s="15"/>
      <c r="HF240" s="15"/>
      <c r="HG240" s="15"/>
      <c r="HH240" s="15"/>
      <c r="HI240" s="15"/>
      <c r="HJ240" s="15"/>
      <c r="HK240" s="15"/>
      <c r="HL240" s="15"/>
      <c r="HM240" s="15"/>
      <c r="HN240" s="15"/>
      <c r="HO240" s="15"/>
      <c r="HP240" s="15"/>
      <c r="HQ240" s="15"/>
      <c r="HR240" s="15"/>
      <c r="HS240" s="15"/>
      <c r="HT240" s="15"/>
      <c r="HU240" s="15"/>
      <c r="HV240" s="15"/>
      <c r="HW240" s="15"/>
      <c r="HX240" s="15"/>
      <c r="HY240" s="15"/>
      <c r="HZ240" s="15"/>
      <c r="IA240" s="15"/>
      <c r="IB240" s="15"/>
      <c r="IC240" s="15"/>
      <c r="ID240" s="15"/>
      <c r="IE240" s="15"/>
      <c r="IF240" s="15"/>
      <c r="IG240" s="15"/>
      <c r="IH240" s="15"/>
      <c r="II240" s="15"/>
      <c r="IJ240" s="15"/>
      <c r="IK240" s="15"/>
      <c r="IL240" s="15"/>
      <c r="IM240" s="15"/>
      <c r="IN240" s="15"/>
      <c r="IO240" s="15"/>
      <c r="IP240" s="15"/>
      <c r="IQ240" s="15"/>
      <c r="IR240" s="15"/>
      <c r="IS240" s="15"/>
      <c r="IT240" s="15"/>
      <c r="IU240" s="15"/>
      <c r="IV240" s="15"/>
      <c r="IW240" s="15"/>
      <c r="IX240" s="15"/>
      <c r="IY240" s="15"/>
      <c r="IZ240" s="15"/>
      <c r="JA240" s="15"/>
      <c r="JB240" s="15"/>
      <c r="JC240" s="15"/>
      <c r="JD240" s="15"/>
      <c r="JE240" s="15"/>
      <c r="JF240" s="15"/>
      <c r="JG240" s="15"/>
      <c r="JH240" s="15"/>
      <c r="JI240" s="15"/>
      <c r="JJ240" s="15"/>
      <c r="JK240" s="15"/>
      <c r="JL240" s="15"/>
      <c r="JM240" s="15"/>
      <c r="JN240" s="15"/>
      <c r="JO240" s="15"/>
      <c r="JP240" s="15"/>
      <c r="JQ240" s="15"/>
      <c r="JR240" s="15"/>
      <c r="JS240" s="15"/>
      <c r="JT240" s="15"/>
      <c r="JU240" s="15"/>
      <c r="JV240" s="15"/>
      <c r="JW240" s="15"/>
      <c r="JX240" s="15"/>
      <c r="JY240" s="15"/>
      <c r="JZ240" s="15"/>
      <c r="KA240" s="15"/>
      <c r="KB240" s="15"/>
      <c r="KC240" s="15"/>
      <c r="KD240" s="15"/>
      <c r="KE240" s="15"/>
      <c r="KF240" s="15"/>
      <c r="KG240" s="15"/>
      <c r="KH240" s="15"/>
      <c r="KI240" s="15"/>
      <c r="KJ240" s="15"/>
      <c r="KK240" s="15"/>
      <c r="KL240" s="15"/>
      <c r="KM240" s="15"/>
      <c r="KN240" s="15"/>
      <c r="KO240" s="15"/>
      <c r="KP240" s="15"/>
      <c r="KQ240" s="15"/>
      <c r="KR240" s="15"/>
      <c r="KS240" s="15"/>
      <c r="KT240" s="15"/>
      <c r="KU240" s="15"/>
      <c r="KV240" s="15"/>
      <c r="KW240" s="15"/>
      <c r="KX240" s="15"/>
      <c r="KY240" s="15"/>
      <c r="KZ240" s="15"/>
      <c r="LA240" s="15"/>
      <c r="LB240" s="15"/>
      <c r="LC240" s="15"/>
      <c r="LD240" s="15"/>
      <c r="LE240" s="15"/>
      <c r="LF240" s="15"/>
      <c r="LG240" s="15"/>
      <c r="LH240" s="15"/>
      <c r="LI240" s="15"/>
      <c r="LJ240" s="15"/>
      <c r="LK240" s="15"/>
      <c r="LL240" s="15"/>
      <c r="LM240" s="15"/>
      <c r="LN240" s="15"/>
      <c r="LO240" s="15"/>
      <c r="LP240" s="15"/>
      <c r="LQ240" s="15"/>
      <c r="LR240" s="15"/>
      <c r="LS240" s="15"/>
      <c r="LT240" s="15"/>
      <c r="LU240" s="15"/>
      <c r="LV240" s="15"/>
      <c r="LW240" s="15"/>
      <c r="LX240" s="15"/>
      <c r="LY240" s="15"/>
      <c r="LZ240" s="15"/>
      <c r="MA240" s="15"/>
      <c r="MB240" s="15"/>
      <c r="MC240" s="15"/>
      <c r="MD240" s="15"/>
      <c r="ME240" s="15"/>
      <c r="MF240" s="15"/>
      <c r="MG240" s="15"/>
      <c r="MH240" s="15"/>
      <c r="MI240" s="15"/>
      <c r="MJ240" s="15"/>
      <c r="MK240" s="15"/>
      <c r="ML240" s="15"/>
      <c r="MM240" s="15"/>
      <c r="MN240" s="15"/>
      <c r="MO240" s="15"/>
      <c r="MP240" s="15"/>
      <c r="MQ240" s="15"/>
      <c r="MR240" s="15"/>
      <c r="MS240" s="15"/>
      <c r="MT240" s="15"/>
      <c r="MU240" s="15"/>
      <c r="MV240" s="15"/>
      <c r="MW240" s="15"/>
      <c r="MX240" s="15"/>
      <c r="MY240" s="15"/>
      <c r="MZ240" s="15"/>
      <c r="NA240" s="15"/>
      <c r="NB240" s="15"/>
      <c r="NC240" s="15"/>
      <c r="ND240" s="15"/>
      <c r="NE240" s="15"/>
      <c r="NF240" s="15"/>
      <c r="NG240" s="15"/>
      <c r="NH240" s="15"/>
      <c r="NI240" s="15">
        <f>COUNTIF(Tableau1[[#This Row],[01/01/2020]:[31/12/2020]],NI$3)</f>
        <v>0</v>
      </c>
      <c r="NJ240" s="15">
        <f>COUNTIF(Tableau1[[#This Row],[01/01/2020]:[31/12/2020]],NJ$3)</f>
        <v>0</v>
      </c>
      <c r="NK240" s="15">
        <f>COUNTIF(Tableau1[[#This Row],[01/01/2020]:[31/12/2020]],NK$3)</f>
        <v>0</v>
      </c>
      <c r="NL240" s="15">
        <f>COUNTIF(Tableau1[[#This Row],[01/01/2020]:[31/12/2020]],NL$3)</f>
        <v>1</v>
      </c>
      <c r="NM240" s="15">
        <f>COUNTIF(Tableau1[[#This Row],[01/01/2020]:[31/12/2020]],NM$3)</f>
        <v>0</v>
      </c>
      <c r="NN240" s="15">
        <f>COUNTIF(Tableau1[[#This Row],[01/01/2020]:[31/12/2020]],NN$3)</f>
        <v>0</v>
      </c>
      <c r="NO240" s="23">
        <f>COUNTIF(Tableau1[[#This Row],[01/01/2020]:[31/12/2020]],NO$3)</f>
        <v>0</v>
      </c>
    </row>
    <row r="241" spans="1:379" x14ac:dyDescent="0.25">
      <c r="A241" s="22" t="s">
        <v>473</v>
      </c>
      <c r="B241" s="15"/>
      <c r="C241" s="15"/>
      <c r="D241" s="15"/>
      <c r="E241" s="15" t="e">
        <f>VLOOKUP(Tableau1[[#This Row],[centre]],Feuil3!$A$2:$C$46,2,FALSE)</f>
        <v>#N/A</v>
      </c>
      <c r="F241" s="15" t="e">
        <f>VLOOKUP(Tableau1[[#This Row],[centre]],Feuil3!$A$2:$C$46,3,FALSE)</f>
        <v>#N/A</v>
      </c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  <c r="EK241" s="15"/>
      <c r="EL241" s="15"/>
      <c r="EM241" s="15"/>
      <c r="EN241" s="15"/>
      <c r="EO241" s="15"/>
      <c r="EP241" s="15"/>
      <c r="EQ241" s="15"/>
      <c r="ER241" s="15"/>
      <c r="ES241" s="15"/>
      <c r="ET241" s="15"/>
      <c r="EU241" s="15"/>
      <c r="EV241" s="15"/>
      <c r="EW241" s="15"/>
      <c r="EX241" s="15"/>
      <c r="EY241" s="15"/>
      <c r="EZ241" s="15"/>
      <c r="FA241" s="15"/>
      <c r="FB241" s="15"/>
      <c r="FC241" s="15"/>
      <c r="FD241" s="15"/>
      <c r="FE241" s="15"/>
      <c r="FF241" s="15"/>
      <c r="FG241" s="15"/>
      <c r="FH241" s="15"/>
      <c r="FI241" s="15"/>
      <c r="FJ241" s="15"/>
      <c r="FK241" s="15"/>
      <c r="FL241" s="15"/>
      <c r="FM241" s="15"/>
      <c r="FN241" s="15"/>
      <c r="FO241" s="15"/>
      <c r="FP241" s="15"/>
      <c r="FQ241" s="15"/>
      <c r="FR241" s="15"/>
      <c r="FS241" s="15"/>
      <c r="FT241" s="15"/>
      <c r="FU241" s="15"/>
      <c r="FV241" s="15"/>
      <c r="FW241" s="15"/>
      <c r="FX241" s="15"/>
      <c r="FY241" s="15"/>
      <c r="FZ241" s="15"/>
      <c r="GA241" s="15"/>
      <c r="GB241" s="15"/>
      <c r="GC241" s="15"/>
      <c r="GD241" s="15"/>
      <c r="GE241" s="15"/>
      <c r="GF241" s="15"/>
      <c r="GG241" s="15"/>
      <c r="GH241" s="15"/>
      <c r="GI241" s="15"/>
      <c r="GJ241" s="15"/>
      <c r="GK241" s="15"/>
      <c r="GL241" s="15"/>
      <c r="GM241" s="15"/>
      <c r="GN241" s="15"/>
      <c r="GO241" s="15"/>
      <c r="GP241" s="15"/>
      <c r="GQ241" s="15"/>
      <c r="GR241" s="15"/>
      <c r="GS241" s="15"/>
      <c r="GT241" s="15"/>
      <c r="GU241" s="15"/>
      <c r="GV241" s="15"/>
      <c r="GW241" s="15"/>
      <c r="GX241" s="15"/>
      <c r="GY241" s="15"/>
      <c r="GZ241" s="15"/>
      <c r="HA241" s="15"/>
      <c r="HB241" s="15"/>
      <c r="HC241" s="15"/>
      <c r="HD241" s="15"/>
      <c r="HE241" s="15"/>
      <c r="HF241" s="15"/>
      <c r="HG241" s="15"/>
      <c r="HH241" s="15"/>
      <c r="HI241" s="15"/>
      <c r="HJ241" s="15"/>
      <c r="HK241" s="15"/>
      <c r="HL241" s="15"/>
      <c r="HM241" s="15"/>
      <c r="HN241" s="15"/>
      <c r="HO241" s="15"/>
      <c r="HP241" s="15"/>
      <c r="HQ241" s="15"/>
      <c r="HR241" s="15"/>
      <c r="HS241" s="15"/>
      <c r="HT241" s="15"/>
      <c r="HU241" s="15"/>
      <c r="HV241" s="15"/>
      <c r="HW241" s="15"/>
      <c r="HX241" s="15"/>
      <c r="HY241" s="15"/>
      <c r="HZ241" s="15"/>
      <c r="IA241" s="15"/>
      <c r="IB241" s="15"/>
      <c r="IC241" s="15"/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"/>
      <c r="IO241" s="15"/>
      <c r="IP241" s="15"/>
      <c r="IQ241" s="15"/>
      <c r="IR241" s="15"/>
      <c r="IS241" s="15"/>
      <c r="IT241" s="15"/>
      <c r="IU241" s="15"/>
      <c r="IV241" s="15"/>
      <c r="IW241" s="15"/>
      <c r="IX241" s="15"/>
      <c r="IY241" s="15"/>
      <c r="IZ241" s="15"/>
      <c r="JA241" s="15"/>
      <c r="JB241" s="15"/>
      <c r="JC241" s="15"/>
      <c r="JD241" s="15"/>
      <c r="JE241" s="15"/>
      <c r="JF241" s="15"/>
      <c r="JG241" s="15"/>
      <c r="JH241" s="15"/>
      <c r="JI241" s="15"/>
      <c r="JJ241" s="15"/>
      <c r="JK241" s="15"/>
      <c r="JL241" s="15"/>
      <c r="JM241" s="15"/>
      <c r="JN241" s="15"/>
      <c r="JO241" s="15"/>
      <c r="JP241" s="15"/>
      <c r="JQ241" s="15"/>
      <c r="JR241" s="15"/>
      <c r="JS241" s="15"/>
      <c r="JT241" s="15"/>
      <c r="JU241" s="15"/>
      <c r="JV241" s="15"/>
      <c r="JW241" s="15"/>
      <c r="JX241" s="15"/>
      <c r="JY241" s="15"/>
      <c r="JZ241" s="15"/>
      <c r="KA241" s="15"/>
      <c r="KB241" s="15"/>
      <c r="KC241" s="15"/>
      <c r="KD241" s="15"/>
      <c r="KE241" s="15"/>
      <c r="KF241" s="15"/>
      <c r="KG241" s="15"/>
      <c r="KH241" s="15"/>
      <c r="KI241" s="15"/>
      <c r="KJ241" s="15"/>
      <c r="KK241" s="15"/>
      <c r="KL241" s="15"/>
      <c r="KM241" s="15"/>
      <c r="KN241" s="15"/>
      <c r="KO241" s="15"/>
      <c r="KP241" s="15"/>
      <c r="KQ241" s="15"/>
      <c r="KR241" s="15"/>
      <c r="KS241" s="15"/>
      <c r="KT241" s="15"/>
      <c r="KU241" s="15"/>
      <c r="KV241" s="15"/>
      <c r="KW241" s="15"/>
      <c r="KX241" s="15"/>
      <c r="KY241" s="15"/>
      <c r="KZ241" s="15"/>
      <c r="LA241" s="15"/>
      <c r="LB241" s="15"/>
      <c r="LC241" s="15"/>
      <c r="LD241" s="15"/>
      <c r="LE241" s="15"/>
      <c r="LF241" s="15"/>
      <c r="LG241" s="15"/>
      <c r="LH241" s="15"/>
      <c r="LI241" s="15"/>
      <c r="LJ241" s="15"/>
      <c r="LK241" s="15"/>
      <c r="LL241" s="15"/>
      <c r="LM241" s="15"/>
      <c r="LN241" s="15"/>
      <c r="LO241" s="15"/>
      <c r="LP241" s="15"/>
      <c r="LQ241" s="15"/>
      <c r="LR241" s="15"/>
      <c r="LS241" s="15"/>
      <c r="LT241" s="15"/>
      <c r="LU241" s="15"/>
      <c r="LV241" s="15"/>
      <c r="LW241" s="15"/>
      <c r="LX241" s="15"/>
      <c r="LY241" s="15"/>
      <c r="LZ241" s="15"/>
      <c r="MA241" s="15"/>
      <c r="MB241" s="15"/>
      <c r="MC241" s="15"/>
      <c r="MD241" s="15"/>
      <c r="ME241" s="15"/>
      <c r="MF241" s="15"/>
      <c r="MG241" s="15"/>
      <c r="MH241" s="15"/>
      <c r="MI241" s="15"/>
      <c r="MJ241" s="15"/>
      <c r="MK241" s="15"/>
      <c r="ML241" s="15"/>
      <c r="MM241" s="15"/>
      <c r="MN241" s="15"/>
      <c r="MO241" s="15"/>
      <c r="MP241" s="15"/>
      <c r="MQ241" s="15"/>
      <c r="MR241" s="15"/>
      <c r="MS241" s="15"/>
      <c r="MT241" s="15"/>
      <c r="MU241" s="15"/>
      <c r="MV241" s="15"/>
      <c r="MW241" s="15"/>
      <c r="MX241" s="15"/>
      <c r="MY241" s="15"/>
      <c r="MZ241" s="15"/>
      <c r="NA241" s="15"/>
      <c r="NB241" s="15"/>
      <c r="NC241" s="15"/>
      <c r="ND241" s="15"/>
      <c r="NE241" s="15"/>
      <c r="NF241" s="15"/>
      <c r="NG241" s="15"/>
      <c r="NH241" s="15"/>
      <c r="NI241" s="15">
        <f>COUNTIF(Tableau1[[#This Row],[01/01/2020]:[31/12/2020]],NI$3)</f>
        <v>0</v>
      </c>
      <c r="NJ241" s="15">
        <f>COUNTIF(Tableau1[[#This Row],[01/01/2020]:[31/12/2020]],NJ$3)</f>
        <v>0</v>
      </c>
      <c r="NK241" s="15">
        <f>COUNTIF(Tableau1[[#This Row],[01/01/2020]:[31/12/2020]],NK$3)</f>
        <v>0</v>
      </c>
      <c r="NL241" s="15">
        <f>COUNTIF(Tableau1[[#This Row],[01/01/2020]:[31/12/2020]],NL$3)</f>
        <v>0</v>
      </c>
      <c r="NM241" s="15">
        <f>COUNTIF(Tableau1[[#This Row],[01/01/2020]:[31/12/2020]],NM$3)</f>
        <v>0</v>
      </c>
      <c r="NN241" s="15">
        <f>COUNTIF(Tableau1[[#This Row],[01/01/2020]:[31/12/2020]],NN$3)</f>
        <v>0</v>
      </c>
      <c r="NO241" s="23">
        <f>COUNTIF(Tableau1[[#This Row],[01/01/2020]:[31/12/2020]],NO$3)</f>
        <v>0</v>
      </c>
    </row>
    <row r="242" spans="1:379" x14ac:dyDescent="0.25">
      <c r="A242" s="22" t="s">
        <v>474</v>
      </c>
      <c r="B242" s="15"/>
      <c r="C242" s="15"/>
      <c r="D242" s="15"/>
      <c r="E242" s="15" t="e">
        <f>VLOOKUP(Tableau1[[#This Row],[centre]],Feuil3!$A$2:$C$46,2,FALSE)</f>
        <v>#N/A</v>
      </c>
      <c r="F242" s="15" t="e">
        <f>VLOOKUP(Tableau1[[#This Row],[centre]],Feuil3!$A$2:$C$46,3,FALSE)</f>
        <v>#N/A</v>
      </c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5"/>
      <c r="FE242" s="15"/>
      <c r="FF242" s="15"/>
      <c r="FG242" s="15"/>
      <c r="FH242" s="15"/>
      <c r="FI242" s="15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15"/>
      <c r="FU242" s="15"/>
      <c r="FV242" s="15"/>
      <c r="FW242" s="15"/>
      <c r="FX242" s="15"/>
      <c r="FY242" s="15"/>
      <c r="FZ242" s="15"/>
      <c r="GA242" s="15"/>
      <c r="GB242" s="15"/>
      <c r="GC242" s="15"/>
      <c r="GD242" s="15"/>
      <c r="GE242" s="15"/>
      <c r="GF242" s="15"/>
      <c r="GG242" s="15"/>
      <c r="GH242" s="15"/>
      <c r="GI242" s="15"/>
      <c r="GJ242" s="15"/>
      <c r="GK242" s="15"/>
      <c r="GL242" s="15"/>
      <c r="GM242" s="15"/>
      <c r="GN242" s="15"/>
      <c r="GO242" s="15"/>
      <c r="GP242" s="15"/>
      <c r="GQ242" s="15"/>
      <c r="GR242" s="15"/>
      <c r="GS242" s="15"/>
      <c r="GT242" s="15"/>
      <c r="GU242" s="15"/>
      <c r="GV242" s="15"/>
      <c r="GW242" s="15"/>
      <c r="GX242" s="15"/>
      <c r="GY242" s="15"/>
      <c r="GZ242" s="15"/>
      <c r="HA242" s="15"/>
      <c r="HB242" s="15"/>
      <c r="HC242" s="15"/>
      <c r="HD242" s="15"/>
      <c r="HE242" s="15"/>
      <c r="HF242" s="15"/>
      <c r="HG242" s="15"/>
      <c r="HH242" s="15"/>
      <c r="HI242" s="15"/>
      <c r="HJ242" s="15"/>
      <c r="HK242" s="15"/>
      <c r="HL242" s="15"/>
      <c r="HM242" s="15"/>
      <c r="HN242" s="15"/>
      <c r="HO242" s="15"/>
      <c r="HP242" s="15"/>
      <c r="HQ242" s="15"/>
      <c r="HR242" s="15"/>
      <c r="HS242" s="15"/>
      <c r="HT242" s="15"/>
      <c r="HU242" s="15"/>
      <c r="HV242" s="15"/>
      <c r="HW242" s="15"/>
      <c r="HX242" s="15"/>
      <c r="HY242" s="15"/>
      <c r="HZ242" s="15"/>
      <c r="IA242" s="15"/>
      <c r="IB242" s="15"/>
      <c r="IC242" s="15"/>
      <c r="ID242" s="15"/>
      <c r="IE242" s="15"/>
      <c r="IF242" s="15"/>
      <c r="IG242" s="15"/>
      <c r="IH242" s="15"/>
      <c r="II242" s="15"/>
      <c r="IJ242" s="15"/>
      <c r="IK242" s="15"/>
      <c r="IL242" s="15"/>
      <c r="IM242" s="15"/>
      <c r="IN242" s="15"/>
      <c r="IO242" s="15"/>
      <c r="IP242" s="15"/>
      <c r="IQ242" s="15"/>
      <c r="IR242" s="15"/>
      <c r="IS242" s="15"/>
      <c r="IT242" s="15"/>
      <c r="IU242" s="15"/>
      <c r="IV242" s="15"/>
      <c r="IW242" s="15"/>
      <c r="IX242" s="15"/>
      <c r="IY242" s="15"/>
      <c r="IZ242" s="15"/>
      <c r="JA242" s="15"/>
      <c r="JB242" s="15"/>
      <c r="JC242" s="15"/>
      <c r="JD242" s="15"/>
      <c r="JE242" s="15"/>
      <c r="JF242" s="15"/>
      <c r="JG242" s="15"/>
      <c r="JH242" s="15"/>
      <c r="JI242" s="15"/>
      <c r="JJ242" s="15"/>
      <c r="JK242" s="15"/>
      <c r="JL242" s="15"/>
      <c r="JM242" s="15"/>
      <c r="JN242" s="15"/>
      <c r="JO242" s="15"/>
      <c r="JP242" s="15"/>
      <c r="JQ242" s="15"/>
      <c r="JR242" s="15"/>
      <c r="JS242" s="15"/>
      <c r="JT242" s="15"/>
      <c r="JU242" s="15"/>
      <c r="JV242" s="15"/>
      <c r="JW242" s="15"/>
      <c r="JX242" s="15"/>
      <c r="JY242" s="15"/>
      <c r="JZ242" s="15"/>
      <c r="KA242" s="15"/>
      <c r="KB242" s="15"/>
      <c r="KC242" s="15"/>
      <c r="KD242" s="15"/>
      <c r="KE242" s="15"/>
      <c r="KF242" s="15"/>
      <c r="KG242" s="15"/>
      <c r="KH242" s="15"/>
      <c r="KI242" s="15"/>
      <c r="KJ242" s="15"/>
      <c r="KK242" s="15"/>
      <c r="KL242" s="15"/>
      <c r="KM242" s="15"/>
      <c r="KN242" s="15"/>
      <c r="KO242" s="15"/>
      <c r="KP242" s="15"/>
      <c r="KQ242" s="15"/>
      <c r="KR242" s="15"/>
      <c r="KS242" s="15"/>
      <c r="KT242" s="15"/>
      <c r="KU242" s="15"/>
      <c r="KV242" s="15"/>
      <c r="KW242" s="15"/>
      <c r="KX242" s="15"/>
      <c r="KY242" s="15"/>
      <c r="KZ242" s="15"/>
      <c r="LA242" s="15"/>
      <c r="LB242" s="15"/>
      <c r="LC242" s="15"/>
      <c r="LD242" s="15"/>
      <c r="LE242" s="15"/>
      <c r="LF242" s="15"/>
      <c r="LG242" s="15"/>
      <c r="LH242" s="15"/>
      <c r="LI242" s="15"/>
      <c r="LJ242" s="15"/>
      <c r="LK242" s="15"/>
      <c r="LL242" s="15"/>
      <c r="LM242" s="15"/>
      <c r="LN242" s="15"/>
      <c r="LO242" s="15"/>
      <c r="LP242" s="15"/>
      <c r="LQ242" s="15"/>
      <c r="LR242" s="15"/>
      <c r="LS242" s="15"/>
      <c r="LT242" s="15"/>
      <c r="LU242" s="15"/>
      <c r="LV242" s="15"/>
      <c r="LW242" s="15"/>
      <c r="LX242" s="15"/>
      <c r="LY242" s="15"/>
      <c r="LZ242" s="15"/>
      <c r="MA242" s="15"/>
      <c r="MB242" s="15"/>
      <c r="MC242" s="15"/>
      <c r="MD242" s="15"/>
      <c r="ME242" s="15"/>
      <c r="MF242" s="15"/>
      <c r="MG242" s="15"/>
      <c r="MH242" s="15"/>
      <c r="MI242" s="15"/>
      <c r="MJ242" s="15"/>
      <c r="MK242" s="15"/>
      <c r="ML242" s="15"/>
      <c r="MM242" s="15"/>
      <c r="MN242" s="15"/>
      <c r="MO242" s="15"/>
      <c r="MP242" s="15"/>
      <c r="MQ242" s="15"/>
      <c r="MR242" s="15"/>
      <c r="MS242" s="15"/>
      <c r="MT242" s="15"/>
      <c r="MU242" s="15"/>
      <c r="MV242" s="15"/>
      <c r="MW242" s="15"/>
      <c r="MX242" s="15"/>
      <c r="MY242" s="15"/>
      <c r="MZ242" s="15"/>
      <c r="NA242" s="15"/>
      <c r="NB242" s="15"/>
      <c r="NC242" s="15"/>
      <c r="ND242" s="15"/>
      <c r="NE242" s="15"/>
      <c r="NF242" s="15"/>
      <c r="NG242" s="15"/>
      <c r="NH242" s="15"/>
      <c r="NI242" s="15">
        <f>COUNTIF(Tableau1[[#This Row],[01/01/2020]:[31/12/2020]],NI$3)</f>
        <v>0</v>
      </c>
      <c r="NJ242" s="15">
        <f>COUNTIF(Tableau1[[#This Row],[01/01/2020]:[31/12/2020]],NJ$3)</f>
        <v>0</v>
      </c>
      <c r="NK242" s="15">
        <f>COUNTIF(Tableau1[[#This Row],[01/01/2020]:[31/12/2020]],NK$3)</f>
        <v>0</v>
      </c>
      <c r="NL242" s="15">
        <f>COUNTIF(Tableau1[[#This Row],[01/01/2020]:[31/12/2020]],NL$3)</f>
        <v>0</v>
      </c>
      <c r="NM242" s="15">
        <f>COUNTIF(Tableau1[[#This Row],[01/01/2020]:[31/12/2020]],NM$3)</f>
        <v>0</v>
      </c>
      <c r="NN242" s="15">
        <f>COUNTIF(Tableau1[[#This Row],[01/01/2020]:[31/12/2020]],NN$3)</f>
        <v>0</v>
      </c>
      <c r="NO242" s="23">
        <f>COUNTIF(Tableau1[[#This Row],[01/01/2020]:[31/12/2020]],NO$3)</f>
        <v>0</v>
      </c>
    </row>
    <row r="243" spans="1:379" x14ac:dyDescent="0.25">
      <c r="A243" s="22" t="s">
        <v>475</v>
      </c>
      <c r="B243" s="15"/>
      <c r="C243" s="15"/>
      <c r="D243" s="15"/>
      <c r="E243" s="15" t="e">
        <f>VLOOKUP(Tableau1[[#This Row],[centre]],Feuil3!$A$2:$C$46,2,FALSE)</f>
        <v>#N/A</v>
      </c>
      <c r="F243" s="15" t="e">
        <f>VLOOKUP(Tableau1[[#This Row],[centre]],Feuil3!$A$2:$C$46,3,FALSE)</f>
        <v>#N/A</v>
      </c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 t="s">
        <v>448</v>
      </c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  <c r="EK243" s="15"/>
      <c r="EL243" s="15"/>
      <c r="EM243" s="15"/>
      <c r="EN243" s="15"/>
      <c r="EO243" s="15"/>
      <c r="EP243" s="15"/>
      <c r="EQ243" s="15"/>
      <c r="ER243" s="15"/>
      <c r="ES243" s="15"/>
      <c r="ET243" s="15"/>
      <c r="EU243" s="15"/>
      <c r="EV243" s="15"/>
      <c r="EW243" s="15"/>
      <c r="EX243" s="15"/>
      <c r="EY243" s="15"/>
      <c r="EZ243" s="15"/>
      <c r="FA243" s="15"/>
      <c r="FB243" s="15"/>
      <c r="FC243" s="15"/>
      <c r="FD243" s="15"/>
      <c r="FE243" s="15"/>
      <c r="FF243" s="15"/>
      <c r="FG243" s="15"/>
      <c r="FH243" s="15"/>
      <c r="FI243" s="15"/>
      <c r="FJ243" s="15"/>
      <c r="FK243" s="15"/>
      <c r="FL243" s="15"/>
      <c r="FM243" s="15"/>
      <c r="FN243" s="15"/>
      <c r="FO243" s="15"/>
      <c r="FP243" s="15"/>
      <c r="FQ243" s="15"/>
      <c r="FR243" s="15"/>
      <c r="FS243" s="15"/>
      <c r="FT243" s="15"/>
      <c r="FU243" s="15"/>
      <c r="FV243" s="15"/>
      <c r="FW243" s="15"/>
      <c r="FX243" s="15"/>
      <c r="FY243" s="15"/>
      <c r="FZ243" s="15"/>
      <c r="GA243" s="15"/>
      <c r="GB243" s="15"/>
      <c r="GC243" s="15"/>
      <c r="GD243" s="15"/>
      <c r="GE243" s="15"/>
      <c r="GF243" s="15"/>
      <c r="GG243" s="15"/>
      <c r="GH243" s="15"/>
      <c r="GI243" s="15"/>
      <c r="GJ243" s="15"/>
      <c r="GK243" s="15"/>
      <c r="GL243" s="15"/>
      <c r="GM243" s="15"/>
      <c r="GN243" s="15"/>
      <c r="GO243" s="15"/>
      <c r="GP243" s="15"/>
      <c r="GQ243" s="15"/>
      <c r="GR243" s="15"/>
      <c r="GS243" s="15"/>
      <c r="GT243" s="15"/>
      <c r="GU243" s="15"/>
      <c r="GV243" s="15"/>
      <c r="GW243" s="15"/>
      <c r="GX243" s="15"/>
      <c r="GY243" s="15"/>
      <c r="GZ243" s="15"/>
      <c r="HA243" s="15"/>
      <c r="HB243" s="15"/>
      <c r="HC243" s="15"/>
      <c r="HD243" s="15"/>
      <c r="HE243" s="15"/>
      <c r="HF243" s="15"/>
      <c r="HG243" s="15"/>
      <c r="HH243" s="15"/>
      <c r="HI243" s="15"/>
      <c r="HJ243" s="15"/>
      <c r="HK243" s="15"/>
      <c r="HL243" s="15"/>
      <c r="HM243" s="15"/>
      <c r="HN243" s="15"/>
      <c r="HO243" s="15"/>
      <c r="HP243" s="15"/>
      <c r="HQ243" s="15"/>
      <c r="HR243" s="15"/>
      <c r="HS243" s="15"/>
      <c r="HT243" s="15"/>
      <c r="HU243" s="15"/>
      <c r="HV243" s="15"/>
      <c r="HW243" s="15"/>
      <c r="HX243" s="15"/>
      <c r="HY243" s="15"/>
      <c r="HZ243" s="15"/>
      <c r="IA243" s="15"/>
      <c r="IB243" s="15"/>
      <c r="IC243" s="15"/>
      <c r="ID243" s="15"/>
      <c r="IE243" s="15"/>
      <c r="IF243" s="15"/>
      <c r="IG243" s="15"/>
      <c r="IH243" s="15"/>
      <c r="II243" s="15"/>
      <c r="IJ243" s="15"/>
      <c r="IK243" s="15"/>
      <c r="IL243" s="15"/>
      <c r="IM243" s="15"/>
      <c r="IN243" s="15"/>
      <c r="IO243" s="15"/>
      <c r="IP243" s="15"/>
      <c r="IQ243" s="15"/>
      <c r="IR243" s="15"/>
      <c r="IS243" s="15"/>
      <c r="IT243" s="15"/>
      <c r="IU243" s="15"/>
      <c r="IV243" s="15"/>
      <c r="IW243" s="15"/>
      <c r="IX243" s="15"/>
      <c r="IY243" s="15"/>
      <c r="IZ243" s="15"/>
      <c r="JA243" s="15"/>
      <c r="JB243" s="15"/>
      <c r="JC243" s="15"/>
      <c r="JD243" s="15"/>
      <c r="JE243" s="15"/>
      <c r="JF243" s="15"/>
      <c r="JG243" s="15"/>
      <c r="JH243" s="15"/>
      <c r="JI243" s="15"/>
      <c r="JJ243" s="15"/>
      <c r="JK243" s="15"/>
      <c r="JL243" s="15"/>
      <c r="JM243" s="15"/>
      <c r="JN243" s="15"/>
      <c r="JO243" s="15"/>
      <c r="JP243" s="15"/>
      <c r="JQ243" s="15"/>
      <c r="JR243" s="15"/>
      <c r="JS243" s="15"/>
      <c r="JT243" s="15"/>
      <c r="JU243" s="15"/>
      <c r="JV243" s="15"/>
      <c r="JW243" s="15"/>
      <c r="JX243" s="15"/>
      <c r="JY243" s="15"/>
      <c r="JZ243" s="15"/>
      <c r="KA243" s="15"/>
      <c r="KB243" s="15"/>
      <c r="KC243" s="15"/>
      <c r="KD243" s="15"/>
      <c r="KE243" s="15"/>
      <c r="KF243" s="15"/>
      <c r="KG243" s="15"/>
      <c r="KH243" s="15"/>
      <c r="KI243" s="15"/>
      <c r="KJ243" s="15"/>
      <c r="KK243" s="15"/>
      <c r="KL243" s="15"/>
      <c r="KM243" s="15"/>
      <c r="KN243" s="15"/>
      <c r="KO243" s="15"/>
      <c r="KP243" s="15"/>
      <c r="KQ243" s="15"/>
      <c r="KR243" s="15"/>
      <c r="KS243" s="15"/>
      <c r="KT243" s="15"/>
      <c r="KU243" s="15"/>
      <c r="KV243" s="15"/>
      <c r="KW243" s="15"/>
      <c r="KX243" s="15"/>
      <c r="KY243" s="15"/>
      <c r="KZ243" s="15"/>
      <c r="LA243" s="15"/>
      <c r="LB243" s="15"/>
      <c r="LC243" s="15"/>
      <c r="LD243" s="15"/>
      <c r="LE243" s="15"/>
      <c r="LF243" s="15"/>
      <c r="LG243" s="15"/>
      <c r="LH243" s="15"/>
      <c r="LI243" s="15"/>
      <c r="LJ243" s="15"/>
      <c r="LK243" s="15"/>
      <c r="LL243" s="15"/>
      <c r="LM243" s="15"/>
      <c r="LN243" s="15"/>
      <c r="LO243" s="15"/>
      <c r="LP243" s="15"/>
      <c r="LQ243" s="15"/>
      <c r="LR243" s="15"/>
      <c r="LS243" s="15"/>
      <c r="LT243" s="15"/>
      <c r="LU243" s="15"/>
      <c r="LV243" s="15"/>
      <c r="LW243" s="15"/>
      <c r="LX243" s="15"/>
      <c r="LY243" s="15"/>
      <c r="LZ243" s="15"/>
      <c r="MA243" s="15"/>
      <c r="MB243" s="15"/>
      <c r="MC243" s="15"/>
      <c r="MD243" s="15"/>
      <c r="ME243" s="15"/>
      <c r="MF243" s="15"/>
      <c r="MG243" s="15"/>
      <c r="MH243" s="15"/>
      <c r="MI243" s="15"/>
      <c r="MJ243" s="15"/>
      <c r="MK243" s="15"/>
      <c r="ML243" s="15"/>
      <c r="MM243" s="15"/>
      <c r="MN243" s="15"/>
      <c r="MO243" s="15"/>
      <c r="MP243" s="15"/>
      <c r="MQ243" s="15"/>
      <c r="MR243" s="15"/>
      <c r="MS243" s="15"/>
      <c r="MT243" s="15"/>
      <c r="MU243" s="15"/>
      <c r="MV243" s="15"/>
      <c r="MW243" s="15"/>
      <c r="MX243" s="15"/>
      <c r="MY243" s="15"/>
      <c r="MZ243" s="15"/>
      <c r="NA243" s="15"/>
      <c r="NB243" s="15"/>
      <c r="NC243" s="15"/>
      <c r="ND243" s="15"/>
      <c r="NE243" s="15"/>
      <c r="NF243" s="15"/>
      <c r="NG243" s="15"/>
      <c r="NH243" s="15"/>
      <c r="NI243" s="15">
        <f>COUNTIF(Tableau1[[#This Row],[01/01/2020]:[31/12/2020]],NI$3)</f>
        <v>0</v>
      </c>
      <c r="NJ243" s="15">
        <f>COUNTIF(Tableau1[[#This Row],[01/01/2020]:[31/12/2020]],NJ$3)</f>
        <v>0</v>
      </c>
      <c r="NK243" s="15">
        <f>COUNTIF(Tableau1[[#This Row],[01/01/2020]:[31/12/2020]],NK$3)</f>
        <v>0</v>
      </c>
      <c r="NL243" s="15">
        <f>COUNTIF(Tableau1[[#This Row],[01/01/2020]:[31/12/2020]],NL$3)</f>
        <v>1</v>
      </c>
      <c r="NM243" s="15">
        <f>COUNTIF(Tableau1[[#This Row],[01/01/2020]:[31/12/2020]],NM$3)</f>
        <v>0</v>
      </c>
      <c r="NN243" s="15">
        <f>COUNTIF(Tableau1[[#This Row],[01/01/2020]:[31/12/2020]],NN$3)</f>
        <v>0</v>
      </c>
      <c r="NO243" s="23">
        <f>COUNTIF(Tableau1[[#This Row],[01/01/2020]:[31/12/2020]],NO$3)</f>
        <v>0</v>
      </c>
    </row>
    <row r="244" spans="1:379" x14ac:dyDescent="0.25">
      <c r="A244" s="22" t="s">
        <v>476</v>
      </c>
      <c r="B244" s="15"/>
      <c r="C244" s="15"/>
      <c r="D244" s="15"/>
      <c r="E244" s="15" t="e">
        <f>VLOOKUP(Tableau1[[#This Row],[centre]],Feuil3!$A$2:$C$46,2,FALSE)</f>
        <v>#N/A</v>
      </c>
      <c r="F244" s="15" t="e">
        <f>VLOOKUP(Tableau1[[#This Row],[centre]],Feuil3!$A$2:$C$46,3,FALSE)</f>
        <v>#N/A</v>
      </c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5"/>
      <c r="FE244" s="15"/>
      <c r="FF244" s="15"/>
      <c r="FG244" s="15"/>
      <c r="FH244" s="15"/>
      <c r="FI244" s="15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15"/>
      <c r="FU244" s="15"/>
      <c r="FV244" s="15"/>
      <c r="FW244" s="15"/>
      <c r="FX244" s="15"/>
      <c r="FY244" s="15"/>
      <c r="FZ244" s="15"/>
      <c r="GA244" s="15"/>
      <c r="GB244" s="15"/>
      <c r="GC244" s="15"/>
      <c r="GD244" s="15"/>
      <c r="GE244" s="15"/>
      <c r="GF244" s="15"/>
      <c r="GG244" s="15"/>
      <c r="GH244" s="15"/>
      <c r="GI244" s="15"/>
      <c r="GJ244" s="15"/>
      <c r="GK244" s="15"/>
      <c r="GL244" s="15"/>
      <c r="GM244" s="15"/>
      <c r="GN244" s="15"/>
      <c r="GO244" s="15"/>
      <c r="GP244" s="15"/>
      <c r="GQ244" s="15"/>
      <c r="GR244" s="15"/>
      <c r="GS244" s="15"/>
      <c r="GT244" s="15"/>
      <c r="GU244" s="15"/>
      <c r="GV244" s="15"/>
      <c r="GW244" s="15"/>
      <c r="GX244" s="15"/>
      <c r="GY244" s="15"/>
      <c r="GZ244" s="15"/>
      <c r="HA244" s="15"/>
      <c r="HB244" s="15"/>
      <c r="HC244" s="15"/>
      <c r="HD244" s="15"/>
      <c r="HE244" s="15"/>
      <c r="HF244" s="15"/>
      <c r="HG244" s="15"/>
      <c r="HH244" s="15"/>
      <c r="HI244" s="15"/>
      <c r="HJ244" s="15"/>
      <c r="HK244" s="15"/>
      <c r="HL244" s="15"/>
      <c r="HM244" s="15"/>
      <c r="HN244" s="15"/>
      <c r="HO244" s="15"/>
      <c r="HP244" s="15"/>
      <c r="HQ244" s="15"/>
      <c r="HR244" s="15"/>
      <c r="HS244" s="15"/>
      <c r="HT244" s="15"/>
      <c r="HU244" s="15"/>
      <c r="HV244" s="15"/>
      <c r="HW244" s="15"/>
      <c r="HX244" s="15"/>
      <c r="HY244" s="15"/>
      <c r="HZ244" s="15"/>
      <c r="IA244" s="15"/>
      <c r="IB244" s="15"/>
      <c r="IC244" s="15"/>
      <c r="ID244" s="15"/>
      <c r="IE244" s="15"/>
      <c r="IF244" s="15"/>
      <c r="IG244" s="15"/>
      <c r="IH244" s="15"/>
      <c r="II244" s="15"/>
      <c r="IJ244" s="15"/>
      <c r="IK244" s="15"/>
      <c r="IL244" s="15"/>
      <c r="IM244" s="15"/>
      <c r="IN244" s="15"/>
      <c r="IO244" s="15"/>
      <c r="IP244" s="15"/>
      <c r="IQ244" s="15"/>
      <c r="IR244" s="15"/>
      <c r="IS244" s="15"/>
      <c r="IT244" s="15"/>
      <c r="IU244" s="15"/>
      <c r="IV244" s="15"/>
      <c r="IW244" s="15"/>
      <c r="IX244" s="15"/>
      <c r="IY244" s="15"/>
      <c r="IZ244" s="15"/>
      <c r="JA244" s="15"/>
      <c r="JB244" s="15"/>
      <c r="JC244" s="15"/>
      <c r="JD244" s="15"/>
      <c r="JE244" s="15"/>
      <c r="JF244" s="15"/>
      <c r="JG244" s="15"/>
      <c r="JH244" s="15"/>
      <c r="JI244" s="15"/>
      <c r="JJ244" s="15"/>
      <c r="JK244" s="15"/>
      <c r="JL244" s="15"/>
      <c r="JM244" s="15"/>
      <c r="JN244" s="15"/>
      <c r="JO244" s="15"/>
      <c r="JP244" s="15"/>
      <c r="JQ244" s="15"/>
      <c r="JR244" s="15"/>
      <c r="JS244" s="15"/>
      <c r="JT244" s="15"/>
      <c r="JU244" s="15"/>
      <c r="JV244" s="15"/>
      <c r="JW244" s="15"/>
      <c r="JX244" s="15"/>
      <c r="JY244" s="15"/>
      <c r="JZ244" s="15"/>
      <c r="KA244" s="15"/>
      <c r="KB244" s="15"/>
      <c r="KC244" s="15"/>
      <c r="KD244" s="15"/>
      <c r="KE244" s="15"/>
      <c r="KF244" s="15"/>
      <c r="KG244" s="15"/>
      <c r="KH244" s="15"/>
      <c r="KI244" s="15"/>
      <c r="KJ244" s="15"/>
      <c r="KK244" s="15"/>
      <c r="KL244" s="15"/>
      <c r="KM244" s="15"/>
      <c r="KN244" s="15"/>
      <c r="KO244" s="15"/>
      <c r="KP244" s="15"/>
      <c r="KQ244" s="15"/>
      <c r="KR244" s="15"/>
      <c r="KS244" s="15"/>
      <c r="KT244" s="15"/>
      <c r="KU244" s="15"/>
      <c r="KV244" s="15"/>
      <c r="KW244" s="15"/>
      <c r="KX244" s="15"/>
      <c r="KY244" s="15"/>
      <c r="KZ244" s="15"/>
      <c r="LA244" s="15"/>
      <c r="LB244" s="15"/>
      <c r="LC244" s="15"/>
      <c r="LD244" s="15"/>
      <c r="LE244" s="15"/>
      <c r="LF244" s="15"/>
      <c r="LG244" s="15"/>
      <c r="LH244" s="15"/>
      <c r="LI244" s="15"/>
      <c r="LJ244" s="15"/>
      <c r="LK244" s="15"/>
      <c r="LL244" s="15"/>
      <c r="LM244" s="15"/>
      <c r="LN244" s="15"/>
      <c r="LO244" s="15"/>
      <c r="LP244" s="15"/>
      <c r="LQ244" s="15"/>
      <c r="LR244" s="15"/>
      <c r="LS244" s="15"/>
      <c r="LT244" s="15"/>
      <c r="LU244" s="15"/>
      <c r="LV244" s="15"/>
      <c r="LW244" s="15"/>
      <c r="LX244" s="15"/>
      <c r="LY244" s="15"/>
      <c r="LZ244" s="15"/>
      <c r="MA244" s="15"/>
      <c r="MB244" s="15"/>
      <c r="MC244" s="15"/>
      <c r="MD244" s="15"/>
      <c r="ME244" s="15"/>
      <c r="MF244" s="15"/>
      <c r="MG244" s="15"/>
      <c r="MH244" s="15"/>
      <c r="MI244" s="15"/>
      <c r="MJ244" s="15"/>
      <c r="MK244" s="15"/>
      <c r="ML244" s="15"/>
      <c r="MM244" s="15"/>
      <c r="MN244" s="15"/>
      <c r="MO244" s="15"/>
      <c r="MP244" s="15"/>
      <c r="MQ244" s="15"/>
      <c r="MR244" s="15"/>
      <c r="MS244" s="15"/>
      <c r="MT244" s="15"/>
      <c r="MU244" s="15"/>
      <c r="MV244" s="15"/>
      <c r="MW244" s="15"/>
      <c r="MX244" s="15"/>
      <c r="MY244" s="15"/>
      <c r="MZ244" s="15"/>
      <c r="NA244" s="15"/>
      <c r="NB244" s="15"/>
      <c r="NC244" s="15"/>
      <c r="ND244" s="15"/>
      <c r="NE244" s="15"/>
      <c r="NF244" s="15"/>
      <c r="NG244" s="15"/>
      <c r="NH244" s="15"/>
      <c r="NI244" s="15">
        <f>COUNTIF(Tableau1[[#This Row],[01/01/2020]:[31/12/2020]],NI$3)</f>
        <v>0</v>
      </c>
      <c r="NJ244" s="15">
        <f>COUNTIF(Tableau1[[#This Row],[01/01/2020]:[31/12/2020]],NJ$3)</f>
        <v>0</v>
      </c>
      <c r="NK244" s="15">
        <f>COUNTIF(Tableau1[[#This Row],[01/01/2020]:[31/12/2020]],NK$3)</f>
        <v>0</v>
      </c>
      <c r="NL244" s="15">
        <f>COUNTIF(Tableau1[[#This Row],[01/01/2020]:[31/12/2020]],NL$3)</f>
        <v>0</v>
      </c>
      <c r="NM244" s="15">
        <f>COUNTIF(Tableau1[[#This Row],[01/01/2020]:[31/12/2020]],NM$3)</f>
        <v>0</v>
      </c>
      <c r="NN244" s="15">
        <f>COUNTIF(Tableau1[[#This Row],[01/01/2020]:[31/12/2020]],NN$3)</f>
        <v>0</v>
      </c>
      <c r="NO244" s="23">
        <f>COUNTIF(Tableau1[[#This Row],[01/01/2020]:[31/12/2020]],NO$3)</f>
        <v>0</v>
      </c>
    </row>
    <row r="245" spans="1:379" x14ac:dyDescent="0.25">
      <c r="A245" s="22" t="s">
        <v>473</v>
      </c>
      <c r="B245" s="15"/>
      <c r="C245" s="15"/>
      <c r="D245" s="15"/>
      <c r="E245" s="15" t="e">
        <f>VLOOKUP(Tableau1[[#This Row],[centre]],Feuil3!$A$2:$C$46,2,FALSE)</f>
        <v>#N/A</v>
      </c>
      <c r="F245" s="15" t="e">
        <f>VLOOKUP(Tableau1[[#This Row],[centre]],Feuil3!$A$2:$C$46,3,FALSE)</f>
        <v>#N/A</v>
      </c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  <c r="EK245" s="15"/>
      <c r="EL245" s="15"/>
      <c r="EM245" s="15"/>
      <c r="EN245" s="15"/>
      <c r="EO245" s="15"/>
      <c r="EP245" s="15"/>
      <c r="EQ245" s="15"/>
      <c r="ER245" s="15"/>
      <c r="ES245" s="15"/>
      <c r="ET245" s="15"/>
      <c r="EU245" s="15"/>
      <c r="EV245" s="15"/>
      <c r="EW245" s="15"/>
      <c r="EX245" s="15"/>
      <c r="EY245" s="15"/>
      <c r="EZ245" s="15"/>
      <c r="FA245" s="15"/>
      <c r="FB245" s="15"/>
      <c r="FC245" s="15"/>
      <c r="FD245" s="15"/>
      <c r="FE245" s="15"/>
      <c r="FF245" s="15"/>
      <c r="FG245" s="15"/>
      <c r="FH245" s="15"/>
      <c r="FI245" s="15"/>
      <c r="FJ245" s="15"/>
      <c r="FK245" s="15"/>
      <c r="FL245" s="15"/>
      <c r="FM245" s="15"/>
      <c r="FN245" s="15"/>
      <c r="FO245" s="15"/>
      <c r="FP245" s="15"/>
      <c r="FQ245" s="15"/>
      <c r="FR245" s="15"/>
      <c r="FS245" s="15"/>
      <c r="FT245" s="15"/>
      <c r="FU245" s="15"/>
      <c r="FV245" s="15"/>
      <c r="FW245" s="15"/>
      <c r="FX245" s="15"/>
      <c r="FY245" s="15"/>
      <c r="FZ245" s="15"/>
      <c r="GA245" s="15"/>
      <c r="GB245" s="15"/>
      <c r="GC245" s="15"/>
      <c r="GD245" s="15"/>
      <c r="GE245" s="15"/>
      <c r="GF245" s="15"/>
      <c r="GG245" s="15"/>
      <c r="GH245" s="15"/>
      <c r="GI245" s="15"/>
      <c r="GJ245" s="15"/>
      <c r="GK245" s="15"/>
      <c r="GL245" s="15"/>
      <c r="GM245" s="15"/>
      <c r="GN245" s="15"/>
      <c r="GO245" s="15"/>
      <c r="GP245" s="15"/>
      <c r="GQ245" s="15"/>
      <c r="GR245" s="15"/>
      <c r="GS245" s="15"/>
      <c r="GT245" s="15"/>
      <c r="GU245" s="15"/>
      <c r="GV245" s="15"/>
      <c r="GW245" s="15"/>
      <c r="GX245" s="15"/>
      <c r="GY245" s="15"/>
      <c r="GZ245" s="15"/>
      <c r="HA245" s="15"/>
      <c r="HB245" s="15"/>
      <c r="HC245" s="15"/>
      <c r="HD245" s="15"/>
      <c r="HE245" s="15"/>
      <c r="HF245" s="15"/>
      <c r="HG245" s="15"/>
      <c r="HH245" s="15"/>
      <c r="HI245" s="15"/>
      <c r="HJ245" s="15"/>
      <c r="HK245" s="15"/>
      <c r="HL245" s="15"/>
      <c r="HM245" s="15"/>
      <c r="HN245" s="15"/>
      <c r="HO245" s="15"/>
      <c r="HP245" s="15"/>
      <c r="HQ245" s="15"/>
      <c r="HR245" s="15"/>
      <c r="HS245" s="15"/>
      <c r="HT245" s="15"/>
      <c r="HU245" s="15"/>
      <c r="HV245" s="15"/>
      <c r="HW245" s="15"/>
      <c r="HX245" s="15"/>
      <c r="HY245" s="15"/>
      <c r="HZ245" s="15"/>
      <c r="IA245" s="15"/>
      <c r="IB245" s="15"/>
      <c r="IC245" s="15"/>
      <c r="ID245" s="15"/>
      <c r="IE245" s="15"/>
      <c r="IF245" s="15"/>
      <c r="IG245" s="15"/>
      <c r="IH245" s="15"/>
      <c r="II245" s="15"/>
      <c r="IJ245" s="15"/>
      <c r="IK245" s="15"/>
      <c r="IL245" s="15"/>
      <c r="IM245" s="15"/>
      <c r="IN245" s="15"/>
      <c r="IO245" s="15"/>
      <c r="IP245" s="15"/>
      <c r="IQ245" s="15"/>
      <c r="IR245" s="15"/>
      <c r="IS245" s="15"/>
      <c r="IT245" s="15"/>
      <c r="IU245" s="15"/>
      <c r="IV245" s="15"/>
      <c r="IW245" s="15"/>
      <c r="IX245" s="15"/>
      <c r="IY245" s="15"/>
      <c r="IZ245" s="15"/>
      <c r="JA245" s="15"/>
      <c r="JB245" s="15"/>
      <c r="JC245" s="15"/>
      <c r="JD245" s="15"/>
      <c r="JE245" s="15"/>
      <c r="JF245" s="15"/>
      <c r="JG245" s="15"/>
      <c r="JH245" s="15"/>
      <c r="JI245" s="15"/>
      <c r="JJ245" s="15"/>
      <c r="JK245" s="15"/>
      <c r="JL245" s="15"/>
      <c r="JM245" s="15"/>
      <c r="JN245" s="15"/>
      <c r="JO245" s="15"/>
      <c r="JP245" s="15"/>
      <c r="JQ245" s="15"/>
      <c r="JR245" s="15"/>
      <c r="JS245" s="15"/>
      <c r="JT245" s="15"/>
      <c r="JU245" s="15"/>
      <c r="JV245" s="15"/>
      <c r="JW245" s="15"/>
      <c r="JX245" s="15"/>
      <c r="JY245" s="15"/>
      <c r="JZ245" s="15"/>
      <c r="KA245" s="15"/>
      <c r="KB245" s="15"/>
      <c r="KC245" s="15"/>
      <c r="KD245" s="15"/>
      <c r="KE245" s="15"/>
      <c r="KF245" s="15"/>
      <c r="KG245" s="15"/>
      <c r="KH245" s="15"/>
      <c r="KI245" s="15"/>
      <c r="KJ245" s="15"/>
      <c r="KK245" s="15"/>
      <c r="KL245" s="15"/>
      <c r="KM245" s="15"/>
      <c r="KN245" s="15"/>
      <c r="KO245" s="15"/>
      <c r="KP245" s="15"/>
      <c r="KQ245" s="15"/>
      <c r="KR245" s="15"/>
      <c r="KS245" s="15"/>
      <c r="KT245" s="15"/>
      <c r="KU245" s="15"/>
      <c r="KV245" s="15"/>
      <c r="KW245" s="15"/>
      <c r="KX245" s="15"/>
      <c r="KY245" s="15"/>
      <c r="KZ245" s="15"/>
      <c r="LA245" s="15"/>
      <c r="LB245" s="15"/>
      <c r="LC245" s="15"/>
      <c r="LD245" s="15"/>
      <c r="LE245" s="15"/>
      <c r="LF245" s="15"/>
      <c r="LG245" s="15"/>
      <c r="LH245" s="15"/>
      <c r="LI245" s="15"/>
      <c r="LJ245" s="15"/>
      <c r="LK245" s="15"/>
      <c r="LL245" s="15"/>
      <c r="LM245" s="15"/>
      <c r="LN245" s="15"/>
      <c r="LO245" s="15"/>
      <c r="LP245" s="15"/>
      <c r="LQ245" s="15"/>
      <c r="LR245" s="15"/>
      <c r="LS245" s="15"/>
      <c r="LT245" s="15"/>
      <c r="LU245" s="15"/>
      <c r="LV245" s="15"/>
      <c r="LW245" s="15"/>
      <c r="LX245" s="15"/>
      <c r="LY245" s="15"/>
      <c r="LZ245" s="15"/>
      <c r="MA245" s="15"/>
      <c r="MB245" s="15"/>
      <c r="MC245" s="15"/>
      <c r="MD245" s="15"/>
      <c r="ME245" s="15"/>
      <c r="MF245" s="15"/>
      <c r="MG245" s="15"/>
      <c r="MH245" s="15"/>
      <c r="MI245" s="15"/>
      <c r="MJ245" s="15"/>
      <c r="MK245" s="15"/>
      <c r="ML245" s="15"/>
      <c r="MM245" s="15"/>
      <c r="MN245" s="15"/>
      <c r="MO245" s="15"/>
      <c r="MP245" s="15"/>
      <c r="MQ245" s="15"/>
      <c r="MR245" s="15"/>
      <c r="MS245" s="15"/>
      <c r="MT245" s="15"/>
      <c r="MU245" s="15"/>
      <c r="MV245" s="15"/>
      <c r="MW245" s="15"/>
      <c r="MX245" s="15"/>
      <c r="MY245" s="15"/>
      <c r="MZ245" s="15"/>
      <c r="NA245" s="15"/>
      <c r="NB245" s="15"/>
      <c r="NC245" s="15"/>
      <c r="ND245" s="15"/>
      <c r="NE245" s="15"/>
      <c r="NF245" s="15"/>
      <c r="NG245" s="15"/>
      <c r="NH245" s="15"/>
      <c r="NI245" s="15">
        <f>COUNTIF(Tableau1[[#This Row],[01/01/2020]:[31/12/2020]],NI$3)</f>
        <v>0</v>
      </c>
      <c r="NJ245" s="15">
        <f>COUNTIF(Tableau1[[#This Row],[01/01/2020]:[31/12/2020]],NJ$3)</f>
        <v>0</v>
      </c>
      <c r="NK245" s="15">
        <f>COUNTIF(Tableau1[[#This Row],[01/01/2020]:[31/12/2020]],NK$3)</f>
        <v>0</v>
      </c>
      <c r="NL245" s="15">
        <f>COUNTIF(Tableau1[[#This Row],[01/01/2020]:[31/12/2020]],NL$3)</f>
        <v>0</v>
      </c>
      <c r="NM245" s="15">
        <f>COUNTIF(Tableau1[[#This Row],[01/01/2020]:[31/12/2020]],NM$3)</f>
        <v>0</v>
      </c>
      <c r="NN245" s="15">
        <f>COUNTIF(Tableau1[[#This Row],[01/01/2020]:[31/12/2020]],NN$3)</f>
        <v>0</v>
      </c>
      <c r="NO245" s="23">
        <f>COUNTIF(Tableau1[[#This Row],[01/01/2020]:[31/12/2020]],NO$3)</f>
        <v>0</v>
      </c>
    </row>
    <row r="246" spans="1:379" x14ac:dyDescent="0.25">
      <c r="A246" s="22" t="s">
        <v>474</v>
      </c>
      <c r="B246" s="15"/>
      <c r="C246" s="15"/>
      <c r="D246" s="15"/>
      <c r="E246" s="15" t="e">
        <f>VLOOKUP(Tableau1[[#This Row],[centre]],Feuil3!$A$2:$C$46,2,FALSE)</f>
        <v>#N/A</v>
      </c>
      <c r="F246" s="15" t="e">
        <f>VLOOKUP(Tableau1[[#This Row],[centre]],Feuil3!$A$2:$C$46,3,FALSE)</f>
        <v>#N/A</v>
      </c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5"/>
      <c r="FE246" s="15"/>
      <c r="FF246" s="15"/>
      <c r="FG246" s="15"/>
      <c r="FH246" s="15"/>
      <c r="FI246" s="15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15"/>
      <c r="FU246" s="15"/>
      <c r="FV246" s="15"/>
      <c r="FW246" s="15"/>
      <c r="FX246" s="15"/>
      <c r="FY246" s="15"/>
      <c r="FZ246" s="15"/>
      <c r="GA246" s="15"/>
      <c r="GB246" s="15"/>
      <c r="GC246" s="15"/>
      <c r="GD246" s="15"/>
      <c r="GE246" s="15"/>
      <c r="GF246" s="15"/>
      <c r="GG246" s="15"/>
      <c r="GH246" s="15"/>
      <c r="GI246" s="15"/>
      <c r="GJ246" s="15"/>
      <c r="GK246" s="15"/>
      <c r="GL246" s="15"/>
      <c r="GM246" s="15"/>
      <c r="GN246" s="15"/>
      <c r="GO246" s="15"/>
      <c r="GP246" s="15"/>
      <c r="GQ246" s="15"/>
      <c r="GR246" s="15"/>
      <c r="GS246" s="15"/>
      <c r="GT246" s="15"/>
      <c r="GU246" s="15"/>
      <c r="GV246" s="15"/>
      <c r="GW246" s="15"/>
      <c r="GX246" s="15"/>
      <c r="GY246" s="15"/>
      <c r="GZ246" s="15"/>
      <c r="HA246" s="15"/>
      <c r="HB246" s="15"/>
      <c r="HC246" s="15"/>
      <c r="HD246" s="15"/>
      <c r="HE246" s="15"/>
      <c r="HF246" s="15"/>
      <c r="HG246" s="15"/>
      <c r="HH246" s="15"/>
      <c r="HI246" s="15"/>
      <c r="HJ246" s="15"/>
      <c r="HK246" s="15"/>
      <c r="HL246" s="15"/>
      <c r="HM246" s="15"/>
      <c r="HN246" s="15"/>
      <c r="HO246" s="15"/>
      <c r="HP246" s="15"/>
      <c r="HQ246" s="15"/>
      <c r="HR246" s="15"/>
      <c r="HS246" s="15"/>
      <c r="HT246" s="15"/>
      <c r="HU246" s="15"/>
      <c r="HV246" s="15"/>
      <c r="HW246" s="15"/>
      <c r="HX246" s="15"/>
      <c r="HY246" s="15"/>
      <c r="HZ246" s="15"/>
      <c r="IA246" s="15"/>
      <c r="IB246" s="15"/>
      <c r="IC246" s="15"/>
      <c r="ID246" s="15"/>
      <c r="IE246" s="15"/>
      <c r="IF246" s="15"/>
      <c r="IG246" s="15"/>
      <c r="IH246" s="15"/>
      <c r="II246" s="15"/>
      <c r="IJ246" s="15"/>
      <c r="IK246" s="15"/>
      <c r="IL246" s="15"/>
      <c r="IM246" s="15"/>
      <c r="IN246" s="15"/>
      <c r="IO246" s="15"/>
      <c r="IP246" s="15"/>
      <c r="IQ246" s="15"/>
      <c r="IR246" s="15"/>
      <c r="IS246" s="15"/>
      <c r="IT246" s="15"/>
      <c r="IU246" s="15"/>
      <c r="IV246" s="15"/>
      <c r="IW246" s="15"/>
      <c r="IX246" s="15"/>
      <c r="IY246" s="15"/>
      <c r="IZ246" s="15"/>
      <c r="JA246" s="15"/>
      <c r="JB246" s="15"/>
      <c r="JC246" s="15"/>
      <c r="JD246" s="15"/>
      <c r="JE246" s="15"/>
      <c r="JF246" s="15"/>
      <c r="JG246" s="15"/>
      <c r="JH246" s="15"/>
      <c r="JI246" s="15"/>
      <c r="JJ246" s="15"/>
      <c r="JK246" s="15"/>
      <c r="JL246" s="15"/>
      <c r="JM246" s="15"/>
      <c r="JN246" s="15"/>
      <c r="JO246" s="15"/>
      <c r="JP246" s="15"/>
      <c r="JQ246" s="15"/>
      <c r="JR246" s="15"/>
      <c r="JS246" s="15"/>
      <c r="JT246" s="15"/>
      <c r="JU246" s="15"/>
      <c r="JV246" s="15"/>
      <c r="JW246" s="15"/>
      <c r="JX246" s="15"/>
      <c r="JY246" s="15"/>
      <c r="JZ246" s="15"/>
      <c r="KA246" s="15"/>
      <c r="KB246" s="15"/>
      <c r="KC246" s="15"/>
      <c r="KD246" s="15"/>
      <c r="KE246" s="15"/>
      <c r="KF246" s="15"/>
      <c r="KG246" s="15"/>
      <c r="KH246" s="15"/>
      <c r="KI246" s="15"/>
      <c r="KJ246" s="15"/>
      <c r="KK246" s="15"/>
      <c r="KL246" s="15"/>
      <c r="KM246" s="15"/>
      <c r="KN246" s="15"/>
      <c r="KO246" s="15"/>
      <c r="KP246" s="15"/>
      <c r="KQ246" s="15"/>
      <c r="KR246" s="15"/>
      <c r="KS246" s="15"/>
      <c r="KT246" s="15"/>
      <c r="KU246" s="15"/>
      <c r="KV246" s="15"/>
      <c r="KW246" s="15"/>
      <c r="KX246" s="15"/>
      <c r="KY246" s="15"/>
      <c r="KZ246" s="15"/>
      <c r="LA246" s="15"/>
      <c r="LB246" s="15"/>
      <c r="LC246" s="15"/>
      <c r="LD246" s="15"/>
      <c r="LE246" s="15"/>
      <c r="LF246" s="15"/>
      <c r="LG246" s="15"/>
      <c r="LH246" s="15"/>
      <c r="LI246" s="15"/>
      <c r="LJ246" s="15"/>
      <c r="LK246" s="15"/>
      <c r="LL246" s="15"/>
      <c r="LM246" s="15"/>
      <c r="LN246" s="15"/>
      <c r="LO246" s="15"/>
      <c r="LP246" s="15"/>
      <c r="LQ246" s="15"/>
      <c r="LR246" s="15"/>
      <c r="LS246" s="15"/>
      <c r="LT246" s="15"/>
      <c r="LU246" s="15"/>
      <c r="LV246" s="15"/>
      <c r="LW246" s="15"/>
      <c r="LX246" s="15"/>
      <c r="LY246" s="15"/>
      <c r="LZ246" s="15"/>
      <c r="MA246" s="15"/>
      <c r="MB246" s="15"/>
      <c r="MC246" s="15"/>
      <c r="MD246" s="15"/>
      <c r="ME246" s="15"/>
      <c r="MF246" s="15"/>
      <c r="MG246" s="15"/>
      <c r="MH246" s="15"/>
      <c r="MI246" s="15"/>
      <c r="MJ246" s="15"/>
      <c r="MK246" s="15"/>
      <c r="ML246" s="15"/>
      <c r="MM246" s="15"/>
      <c r="MN246" s="15"/>
      <c r="MO246" s="15"/>
      <c r="MP246" s="15"/>
      <c r="MQ246" s="15"/>
      <c r="MR246" s="15"/>
      <c r="MS246" s="15"/>
      <c r="MT246" s="15"/>
      <c r="MU246" s="15"/>
      <c r="MV246" s="15"/>
      <c r="MW246" s="15"/>
      <c r="MX246" s="15"/>
      <c r="MY246" s="15"/>
      <c r="MZ246" s="15"/>
      <c r="NA246" s="15"/>
      <c r="NB246" s="15"/>
      <c r="NC246" s="15"/>
      <c r="ND246" s="15"/>
      <c r="NE246" s="15"/>
      <c r="NF246" s="15"/>
      <c r="NG246" s="15"/>
      <c r="NH246" s="15"/>
      <c r="NI246" s="15">
        <f>COUNTIF(Tableau1[[#This Row],[01/01/2020]:[31/12/2020]],NI$3)</f>
        <v>0</v>
      </c>
      <c r="NJ246" s="15">
        <f>COUNTIF(Tableau1[[#This Row],[01/01/2020]:[31/12/2020]],NJ$3)</f>
        <v>0</v>
      </c>
      <c r="NK246" s="15">
        <f>COUNTIF(Tableau1[[#This Row],[01/01/2020]:[31/12/2020]],NK$3)</f>
        <v>0</v>
      </c>
      <c r="NL246" s="15">
        <f>COUNTIF(Tableau1[[#This Row],[01/01/2020]:[31/12/2020]],NL$3)</f>
        <v>0</v>
      </c>
      <c r="NM246" s="15">
        <f>COUNTIF(Tableau1[[#This Row],[01/01/2020]:[31/12/2020]],NM$3)</f>
        <v>0</v>
      </c>
      <c r="NN246" s="15">
        <f>COUNTIF(Tableau1[[#This Row],[01/01/2020]:[31/12/2020]],NN$3)</f>
        <v>0</v>
      </c>
      <c r="NO246" s="23">
        <f>COUNTIF(Tableau1[[#This Row],[01/01/2020]:[31/12/2020]],NO$3)</f>
        <v>0</v>
      </c>
    </row>
    <row r="247" spans="1:379" x14ac:dyDescent="0.25">
      <c r="A247" s="22" t="s">
        <v>475</v>
      </c>
      <c r="B247" s="15"/>
      <c r="C247" s="15"/>
      <c r="D247" s="15"/>
      <c r="E247" s="15" t="e">
        <f>VLOOKUP(Tableau1[[#This Row],[centre]],Feuil3!$A$2:$C$46,2,FALSE)</f>
        <v>#N/A</v>
      </c>
      <c r="F247" s="15" t="e">
        <f>VLOOKUP(Tableau1[[#This Row],[centre]],Feuil3!$A$2:$C$46,3,FALSE)</f>
        <v>#N/A</v>
      </c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 t="s">
        <v>448</v>
      </c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  <c r="EK247" s="15"/>
      <c r="EL247" s="15"/>
      <c r="EM247" s="15"/>
      <c r="EN247" s="15"/>
      <c r="EO247" s="15"/>
      <c r="EP247" s="15"/>
      <c r="EQ247" s="15"/>
      <c r="ER247" s="15"/>
      <c r="ES247" s="15"/>
      <c r="ET247" s="15"/>
      <c r="EU247" s="15"/>
      <c r="EV247" s="15"/>
      <c r="EW247" s="15"/>
      <c r="EX247" s="15"/>
      <c r="EY247" s="15"/>
      <c r="EZ247" s="15"/>
      <c r="FA247" s="15"/>
      <c r="FB247" s="15"/>
      <c r="FC247" s="15"/>
      <c r="FD247" s="15"/>
      <c r="FE247" s="15"/>
      <c r="FF247" s="15"/>
      <c r="FG247" s="15"/>
      <c r="FH247" s="15"/>
      <c r="FI247" s="15"/>
      <c r="FJ247" s="15"/>
      <c r="FK247" s="15"/>
      <c r="FL247" s="15"/>
      <c r="FM247" s="15"/>
      <c r="FN247" s="15"/>
      <c r="FO247" s="15"/>
      <c r="FP247" s="15"/>
      <c r="FQ247" s="15"/>
      <c r="FR247" s="15"/>
      <c r="FS247" s="15"/>
      <c r="FT247" s="15"/>
      <c r="FU247" s="15"/>
      <c r="FV247" s="15"/>
      <c r="FW247" s="15"/>
      <c r="FX247" s="15"/>
      <c r="FY247" s="15"/>
      <c r="FZ247" s="15"/>
      <c r="GA247" s="15"/>
      <c r="GB247" s="15"/>
      <c r="GC247" s="15"/>
      <c r="GD247" s="15"/>
      <c r="GE247" s="15"/>
      <c r="GF247" s="15"/>
      <c r="GG247" s="15"/>
      <c r="GH247" s="15"/>
      <c r="GI247" s="15"/>
      <c r="GJ247" s="15"/>
      <c r="GK247" s="15"/>
      <c r="GL247" s="15"/>
      <c r="GM247" s="15"/>
      <c r="GN247" s="15"/>
      <c r="GO247" s="15"/>
      <c r="GP247" s="15"/>
      <c r="GQ247" s="15"/>
      <c r="GR247" s="15"/>
      <c r="GS247" s="15"/>
      <c r="GT247" s="15"/>
      <c r="GU247" s="15"/>
      <c r="GV247" s="15"/>
      <c r="GW247" s="15"/>
      <c r="GX247" s="15"/>
      <c r="GY247" s="15"/>
      <c r="GZ247" s="15"/>
      <c r="HA247" s="15"/>
      <c r="HB247" s="15"/>
      <c r="HC247" s="15"/>
      <c r="HD247" s="15"/>
      <c r="HE247" s="15"/>
      <c r="HF247" s="15"/>
      <c r="HG247" s="15"/>
      <c r="HH247" s="15"/>
      <c r="HI247" s="15"/>
      <c r="HJ247" s="15"/>
      <c r="HK247" s="15"/>
      <c r="HL247" s="15"/>
      <c r="HM247" s="15"/>
      <c r="HN247" s="15"/>
      <c r="HO247" s="15"/>
      <c r="HP247" s="15"/>
      <c r="HQ247" s="15"/>
      <c r="HR247" s="15"/>
      <c r="HS247" s="15"/>
      <c r="HT247" s="15"/>
      <c r="HU247" s="15"/>
      <c r="HV247" s="15"/>
      <c r="HW247" s="15"/>
      <c r="HX247" s="15"/>
      <c r="HY247" s="15"/>
      <c r="HZ247" s="15"/>
      <c r="IA247" s="15"/>
      <c r="IB247" s="15"/>
      <c r="IC247" s="15"/>
      <c r="ID247" s="15"/>
      <c r="IE247" s="15"/>
      <c r="IF247" s="15"/>
      <c r="IG247" s="15"/>
      <c r="IH247" s="15"/>
      <c r="II247" s="15"/>
      <c r="IJ247" s="15"/>
      <c r="IK247" s="15"/>
      <c r="IL247" s="15"/>
      <c r="IM247" s="15"/>
      <c r="IN247" s="15"/>
      <c r="IO247" s="15"/>
      <c r="IP247" s="15"/>
      <c r="IQ247" s="15"/>
      <c r="IR247" s="15"/>
      <c r="IS247" s="15"/>
      <c r="IT247" s="15"/>
      <c r="IU247" s="15"/>
      <c r="IV247" s="15"/>
      <c r="IW247" s="15"/>
      <c r="IX247" s="15"/>
      <c r="IY247" s="15"/>
      <c r="IZ247" s="15"/>
      <c r="JA247" s="15"/>
      <c r="JB247" s="15"/>
      <c r="JC247" s="15"/>
      <c r="JD247" s="15"/>
      <c r="JE247" s="15"/>
      <c r="JF247" s="15"/>
      <c r="JG247" s="15"/>
      <c r="JH247" s="15"/>
      <c r="JI247" s="15"/>
      <c r="JJ247" s="15"/>
      <c r="JK247" s="15"/>
      <c r="JL247" s="15"/>
      <c r="JM247" s="15"/>
      <c r="JN247" s="15"/>
      <c r="JO247" s="15"/>
      <c r="JP247" s="15"/>
      <c r="JQ247" s="15"/>
      <c r="JR247" s="15"/>
      <c r="JS247" s="15"/>
      <c r="JT247" s="15"/>
      <c r="JU247" s="15"/>
      <c r="JV247" s="15"/>
      <c r="JW247" s="15"/>
      <c r="JX247" s="15"/>
      <c r="JY247" s="15"/>
      <c r="JZ247" s="15"/>
      <c r="KA247" s="15"/>
      <c r="KB247" s="15"/>
      <c r="KC247" s="15"/>
      <c r="KD247" s="15"/>
      <c r="KE247" s="15"/>
      <c r="KF247" s="15"/>
      <c r="KG247" s="15"/>
      <c r="KH247" s="15"/>
      <c r="KI247" s="15"/>
      <c r="KJ247" s="15"/>
      <c r="KK247" s="15"/>
      <c r="KL247" s="15"/>
      <c r="KM247" s="15"/>
      <c r="KN247" s="15"/>
      <c r="KO247" s="15"/>
      <c r="KP247" s="15"/>
      <c r="KQ247" s="15"/>
      <c r="KR247" s="15"/>
      <c r="KS247" s="15"/>
      <c r="KT247" s="15"/>
      <c r="KU247" s="15"/>
      <c r="KV247" s="15"/>
      <c r="KW247" s="15"/>
      <c r="KX247" s="15"/>
      <c r="KY247" s="15"/>
      <c r="KZ247" s="15"/>
      <c r="LA247" s="15"/>
      <c r="LB247" s="15"/>
      <c r="LC247" s="15"/>
      <c r="LD247" s="15"/>
      <c r="LE247" s="15"/>
      <c r="LF247" s="15"/>
      <c r="LG247" s="15"/>
      <c r="LH247" s="15"/>
      <c r="LI247" s="15"/>
      <c r="LJ247" s="15"/>
      <c r="LK247" s="15"/>
      <c r="LL247" s="15"/>
      <c r="LM247" s="15"/>
      <c r="LN247" s="15"/>
      <c r="LO247" s="15"/>
      <c r="LP247" s="15"/>
      <c r="LQ247" s="15"/>
      <c r="LR247" s="15"/>
      <c r="LS247" s="15"/>
      <c r="LT247" s="15"/>
      <c r="LU247" s="15"/>
      <c r="LV247" s="15"/>
      <c r="LW247" s="15"/>
      <c r="LX247" s="15"/>
      <c r="LY247" s="15"/>
      <c r="LZ247" s="15"/>
      <c r="MA247" s="15"/>
      <c r="MB247" s="15"/>
      <c r="MC247" s="15"/>
      <c r="MD247" s="15"/>
      <c r="ME247" s="15"/>
      <c r="MF247" s="15"/>
      <c r="MG247" s="15"/>
      <c r="MH247" s="15"/>
      <c r="MI247" s="15"/>
      <c r="MJ247" s="15"/>
      <c r="MK247" s="15"/>
      <c r="ML247" s="15"/>
      <c r="MM247" s="15"/>
      <c r="MN247" s="15"/>
      <c r="MO247" s="15"/>
      <c r="MP247" s="15"/>
      <c r="MQ247" s="15"/>
      <c r="MR247" s="15"/>
      <c r="MS247" s="15"/>
      <c r="MT247" s="15"/>
      <c r="MU247" s="15"/>
      <c r="MV247" s="15"/>
      <c r="MW247" s="15"/>
      <c r="MX247" s="15"/>
      <c r="MY247" s="15"/>
      <c r="MZ247" s="15"/>
      <c r="NA247" s="15"/>
      <c r="NB247" s="15"/>
      <c r="NC247" s="15"/>
      <c r="ND247" s="15"/>
      <c r="NE247" s="15"/>
      <c r="NF247" s="15"/>
      <c r="NG247" s="15"/>
      <c r="NH247" s="15"/>
      <c r="NI247" s="15">
        <f>COUNTIF(Tableau1[[#This Row],[01/01/2020]:[31/12/2020]],NI$3)</f>
        <v>0</v>
      </c>
      <c r="NJ247" s="15">
        <f>COUNTIF(Tableau1[[#This Row],[01/01/2020]:[31/12/2020]],NJ$3)</f>
        <v>0</v>
      </c>
      <c r="NK247" s="15">
        <f>COUNTIF(Tableau1[[#This Row],[01/01/2020]:[31/12/2020]],NK$3)</f>
        <v>0</v>
      </c>
      <c r="NL247" s="15">
        <f>COUNTIF(Tableau1[[#This Row],[01/01/2020]:[31/12/2020]],NL$3)</f>
        <v>1</v>
      </c>
      <c r="NM247" s="15">
        <f>COUNTIF(Tableau1[[#This Row],[01/01/2020]:[31/12/2020]],NM$3)</f>
        <v>0</v>
      </c>
      <c r="NN247" s="15">
        <f>COUNTIF(Tableau1[[#This Row],[01/01/2020]:[31/12/2020]],NN$3)</f>
        <v>0</v>
      </c>
      <c r="NO247" s="23">
        <f>COUNTIF(Tableau1[[#This Row],[01/01/2020]:[31/12/2020]],NO$3)</f>
        <v>0</v>
      </c>
    </row>
    <row r="248" spans="1:379" x14ac:dyDescent="0.25">
      <c r="A248" s="22" t="s">
        <v>476</v>
      </c>
      <c r="B248" s="15"/>
      <c r="C248" s="15"/>
      <c r="D248" s="15"/>
      <c r="E248" s="15" t="e">
        <f>VLOOKUP(Tableau1[[#This Row],[centre]],Feuil3!$A$2:$C$46,2,FALSE)</f>
        <v>#N/A</v>
      </c>
      <c r="F248" s="15" t="e">
        <f>VLOOKUP(Tableau1[[#This Row],[centre]],Feuil3!$A$2:$C$46,3,FALSE)</f>
        <v>#N/A</v>
      </c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15"/>
      <c r="FU248" s="15"/>
      <c r="FV248" s="15"/>
      <c r="FW248" s="15"/>
      <c r="FX248" s="15"/>
      <c r="FY248" s="15"/>
      <c r="FZ248" s="15"/>
      <c r="GA248" s="15"/>
      <c r="GB248" s="15"/>
      <c r="GC248" s="15"/>
      <c r="GD248" s="15"/>
      <c r="GE248" s="15"/>
      <c r="GF248" s="15"/>
      <c r="GG248" s="15"/>
      <c r="GH248" s="15"/>
      <c r="GI248" s="15"/>
      <c r="GJ248" s="15"/>
      <c r="GK248" s="15"/>
      <c r="GL248" s="15"/>
      <c r="GM248" s="15"/>
      <c r="GN248" s="15"/>
      <c r="GO248" s="15"/>
      <c r="GP248" s="15"/>
      <c r="GQ248" s="15"/>
      <c r="GR248" s="15"/>
      <c r="GS248" s="15"/>
      <c r="GT248" s="15"/>
      <c r="GU248" s="15"/>
      <c r="GV248" s="15"/>
      <c r="GW248" s="15"/>
      <c r="GX248" s="15"/>
      <c r="GY248" s="15"/>
      <c r="GZ248" s="15"/>
      <c r="HA248" s="15"/>
      <c r="HB248" s="15"/>
      <c r="HC248" s="15"/>
      <c r="HD248" s="15"/>
      <c r="HE248" s="15"/>
      <c r="HF248" s="15"/>
      <c r="HG248" s="15"/>
      <c r="HH248" s="15"/>
      <c r="HI248" s="15"/>
      <c r="HJ248" s="15"/>
      <c r="HK248" s="15"/>
      <c r="HL248" s="15"/>
      <c r="HM248" s="15"/>
      <c r="HN248" s="15"/>
      <c r="HO248" s="15"/>
      <c r="HP248" s="15"/>
      <c r="HQ248" s="15"/>
      <c r="HR248" s="15"/>
      <c r="HS248" s="15"/>
      <c r="HT248" s="15"/>
      <c r="HU248" s="15"/>
      <c r="HV248" s="15"/>
      <c r="HW248" s="15"/>
      <c r="HX248" s="15"/>
      <c r="HY248" s="15"/>
      <c r="HZ248" s="15"/>
      <c r="IA248" s="15"/>
      <c r="IB248" s="15"/>
      <c r="IC248" s="15"/>
      <c r="ID248" s="15"/>
      <c r="IE248" s="15"/>
      <c r="IF248" s="15"/>
      <c r="IG248" s="15"/>
      <c r="IH248" s="15"/>
      <c r="II248" s="15"/>
      <c r="IJ248" s="15"/>
      <c r="IK248" s="15"/>
      <c r="IL248" s="15"/>
      <c r="IM248" s="15"/>
      <c r="IN248" s="15"/>
      <c r="IO248" s="15"/>
      <c r="IP248" s="15"/>
      <c r="IQ248" s="15"/>
      <c r="IR248" s="15"/>
      <c r="IS248" s="15"/>
      <c r="IT248" s="15"/>
      <c r="IU248" s="15"/>
      <c r="IV248" s="15"/>
      <c r="IW248" s="15"/>
      <c r="IX248" s="15"/>
      <c r="IY248" s="15"/>
      <c r="IZ248" s="15"/>
      <c r="JA248" s="15"/>
      <c r="JB248" s="15"/>
      <c r="JC248" s="15"/>
      <c r="JD248" s="15"/>
      <c r="JE248" s="15"/>
      <c r="JF248" s="15"/>
      <c r="JG248" s="15"/>
      <c r="JH248" s="15"/>
      <c r="JI248" s="15"/>
      <c r="JJ248" s="15"/>
      <c r="JK248" s="15"/>
      <c r="JL248" s="15"/>
      <c r="JM248" s="15"/>
      <c r="JN248" s="15"/>
      <c r="JO248" s="15"/>
      <c r="JP248" s="15"/>
      <c r="JQ248" s="15"/>
      <c r="JR248" s="15"/>
      <c r="JS248" s="15"/>
      <c r="JT248" s="15"/>
      <c r="JU248" s="15"/>
      <c r="JV248" s="15"/>
      <c r="JW248" s="15"/>
      <c r="JX248" s="15"/>
      <c r="JY248" s="15"/>
      <c r="JZ248" s="15"/>
      <c r="KA248" s="15"/>
      <c r="KB248" s="15"/>
      <c r="KC248" s="15"/>
      <c r="KD248" s="15"/>
      <c r="KE248" s="15"/>
      <c r="KF248" s="15"/>
      <c r="KG248" s="15"/>
      <c r="KH248" s="15"/>
      <c r="KI248" s="15"/>
      <c r="KJ248" s="15"/>
      <c r="KK248" s="15"/>
      <c r="KL248" s="15"/>
      <c r="KM248" s="15"/>
      <c r="KN248" s="15"/>
      <c r="KO248" s="15"/>
      <c r="KP248" s="15"/>
      <c r="KQ248" s="15"/>
      <c r="KR248" s="15"/>
      <c r="KS248" s="15"/>
      <c r="KT248" s="15"/>
      <c r="KU248" s="15"/>
      <c r="KV248" s="15"/>
      <c r="KW248" s="15"/>
      <c r="KX248" s="15"/>
      <c r="KY248" s="15"/>
      <c r="KZ248" s="15"/>
      <c r="LA248" s="15"/>
      <c r="LB248" s="15"/>
      <c r="LC248" s="15"/>
      <c r="LD248" s="15"/>
      <c r="LE248" s="15"/>
      <c r="LF248" s="15"/>
      <c r="LG248" s="15"/>
      <c r="LH248" s="15"/>
      <c r="LI248" s="15"/>
      <c r="LJ248" s="15"/>
      <c r="LK248" s="15"/>
      <c r="LL248" s="15"/>
      <c r="LM248" s="15"/>
      <c r="LN248" s="15"/>
      <c r="LO248" s="15"/>
      <c r="LP248" s="15"/>
      <c r="LQ248" s="15"/>
      <c r="LR248" s="15"/>
      <c r="LS248" s="15"/>
      <c r="LT248" s="15"/>
      <c r="LU248" s="15"/>
      <c r="LV248" s="15"/>
      <c r="LW248" s="15"/>
      <c r="LX248" s="15"/>
      <c r="LY248" s="15"/>
      <c r="LZ248" s="15"/>
      <c r="MA248" s="15"/>
      <c r="MB248" s="15"/>
      <c r="MC248" s="15"/>
      <c r="MD248" s="15"/>
      <c r="ME248" s="15"/>
      <c r="MF248" s="15"/>
      <c r="MG248" s="15"/>
      <c r="MH248" s="15"/>
      <c r="MI248" s="15"/>
      <c r="MJ248" s="15"/>
      <c r="MK248" s="15"/>
      <c r="ML248" s="15"/>
      <c r="MM248" s="15"/>
      <c r="MN248" s="15"/>
      <c r="MO248" s="15"/>
      <c r="MP248" s="15"/>
      <c r="MQ248" s="15"/>
      <c r="MR248" s="15"/>
      <c r="MS248" s="15"/>
      <c r="MT248" s="15"/>
      <c r="MU248" s="15"/>
      <c r="MV248" s="15"/>
      <c r="MW248" s="15"/>
      <c r="MX248" s="15"/>
      <c r="MY248" s="15"/>
      <c r="MZ248" s="15"/>
      <c r="NA248" s="15"/>
      <c r="NB248" s="15"/>
      <c r="NC248" s="15"/>
      <c r="ND248" s="15"/>
      <c r="NE248" s="15"/>
      <c r="NF248" s="15"/>
      <c r="NG248" s="15"/>
      <c r="NH248" s="15"/>
      <c r="NI248" s="15">
        <f>COUNTIF(Tableau1[[#This Row],[01/01/2020]:[31/12/2020]],NI$3)</f>
        <v>0</v>
      </c>
      <c r="NJ248" s="15">
        <f>COUNTIF(Tableau1[[#This Row],[01/01/2020]:[31/12/2020]],NJ$3)</f>
        <v>0</v>
      </c>
      <c r="NK248" s="15">
        <f>COUNTIF(Tableau1[[#This Row],[01/01/2020]:[31/12/2020]],NK$3)</f>
        <v>0</v>
      </c>
      <c r="NL248" s="15">
        <f>COUNTIF(Tableau1[[#This Row],[01/01/2020]:[31/12/2020]],NL$3)</f>
        <v>0</v>
      </c>
      <c r="NM248" s="15">
        <f>COUNTIF(Tableau1[[#This Row],[01/01/2020]:[31/12/2020]],NM$3)</f>
        <v>0</v>
      </c>
      <c r="NN248" s="15">
        <f>COUNTIF(Tableau1[[#This Row],[01/01/2020]:[31/12/2020]],NN$3)</f>
        <v>0</v>
      </c>
      <c r="NO248" s="23">
        <f>COUNTIF(Tableau1[[#This Row],[01/01/2020]:[31/12/2020]],NO$3)</f>
        <v>0</v>
      </c>
    </row>
    <row r="249" spans="1:379" x14ac:dyDescent="0.25">
      <c r="A249" s="22" t="s">
        <v>473</v>
      </c>
      <c r="B249" s="15"/>
      <c r="C249" s="15"/>
      <c r="D249" s="15"/>
      <c r="E249" s="15" t="e">
        <f>VLOOKUP(Tableau1[[#This Row],[centre]],Feuil3!$A$2:$C$46,2,FALSE)</f>
        <v>#N/A</v>
      </c>
      <c r="F249" s="15" t="e">
        <f>VLOOKUP(Tableau1[[#This Row],[centre]],Feuil3!$A$2:$C$46,3,FALSE)</f>
        <v>#N/A</v>
      </c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5"/>
      <c r="FE249" s="15"/>
      <c r="FF249" s="15"/>
      <c r="FG249" s="15"/>
      <c r="FH249" s="15"/>
      <c r="FI249" s="15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15"/>
      <c r="FU249" s="15"/>
      <c r="FV249" s="15"/>
      <c r="FW249" s="15"/>
      <c r="FX249" s="15"/>
      <c r="FY249" s="15"/>
      <c r="FZ249" s="15"/>
      <c r="GA249" s="15"/>
      <c r="GB249" s="15"/>
      <c r="GC249" s="15"/>
      <c r="GD249" s="15"/>
      <c r="GE249" s="15"/>
      <c r="GF249" s="15"/>
      <c r="GG249" s="15"/>
      <c r="GH249" s="15"/>
      <c r="GI249" s="15"/>
      <c r="GJ249" s="15"/>
      <c r="GK249" s="15"/>
      <c r="GL249" s="15"/>
      <c r="GM249" s="15"/>
      <c r="GN249" s="15"/>
      <c r="GO249" s="15"/>
      <c r="GP249" s="15"/>
      <c r="GQ249" s="15"/>
      <c r="GR249" s="15"/>
      <c r="GS249" s="15"/>
      <c r="GT249" s="15"/>
      <c r="GU249" s="15"/>
      <c r="GV249" s="15"/>
      <c r="GW249" s="15"/>
      <c r="GX249" s="15"/>
      <c r="GY249" s="15"/>
      <c r="GZ249" s="15"/>
      <c r="HA249" s="15"/>
      <c r="HB249" s="15"/>
      <c r="HC249" s="15"/>
      <c r="HD249" s="15"/>
      <c r="HE249" s="15"/>
      <c r="HF249" s="15"/>
      <c r="HG249" s="15"/>
      <c r="HH249" s="15"/>
      <c r="HI249" s="15"/>
      <c r="HJ249" s="15"/>
      <c r="HK249" s="15"/>
      <c r="HL249" s="15"/>
      <c r="HM249" s="15"/>
      <c r="HN249" s="15"/>
      <c r="HO249" s="15"/>
      <c r="HP249" s="15"/>
      <c r="HQ249" s="15"/>
      <c r="HR249" s="15"/>
      <c r="HS249" s="15"/>
      <c r="HT249" s="15"/>
      <c r="HU249" s="15"/>
      <c r="HV249" s="15"/>
      <c r="HW249" s="15"/>
      <c r="HX249" s="15"/>
      <c r="HY249" s="15"/>
      <c r="HZ249" s="15"/>
      <c r="IA249" s="15"/>
      <c r="IB249" s="15"/>
      <c r="IC249" s="15"/>
      <c r="ID249" s="15"/>
      <c r="IE249" s="15"/>
      <c r="IF249" s="15"/>
      <c r="IG249" s="15"/>
      <c r="IH249" s="15"/>
      <c r="II249" s="15"/>
      <c r="IJ249" s="15"/>
      <c r="IK249" s="15"/>
      <c r="IL249" s="15"/>
      <c r="IM249" s="15"/>
      <c r="IN249" s="15"/>
      <c r="IO249" s="15"/>
      <c r="IP249" s="15"/>
      <c r="IQ249" s="15"/>
      <c r="IR249" s="15"/>
      <c r="IS249" s="15"/>
      <c r="IT249" s="15"/>
      <c r="IU249" s="15"/>
      <c r="IV249" s="15"/>
      <c r="IW249" s="15"/>
      <c r="IX249" s="15"/>
      <c r="IY249" s="15"/>
      <c r="IZ249" s="15"/>
      <c r="JA249" s="15"/>
      <c r="JB249" s="15"/>
      <c r="JC249" s="15"/>
      <c r="JD249" s="15"/>
      <c r="JE249" s="15"/>
      <c r="JF249" s="15"/>
      <c r="JG249" s="15"/>
      <c r="JH249" s="15"/>
      <c r="JI249" s="15"/>
      <c r="JJ249" s="15"/>
      <c r="JK249" s="15"/>
      <c r="JL249" s="15"/>
      <c r="JM249" s="15"/>
      <c r="JN249" s="15"/>
      <c r="JO249" s="15"/>
      <c r="JP249" s="15"/>
      <c r="JQ249" s="15"/>
      <c r="JR249" s="15"/>
      <c r="JS249" s="15"/>
      <c r="JT249" s="15"/>
      <c r="JU249" s="15"/>
      <c r="JV249" s="15"/>
      <c r="JW249" s="15"/>
      <c r="JX249" s="15"/>
      <c r="JY249" s="15"/>
      <c r="JZ249" s="15"/>
      <c r="KA249" s="15"/>
      <c r="KB249" s="15"/>
      <c r="KC249" s="15"/>
      <c r="KD249" s="15"/>
      <c r="KE249" s="15"/>
      <c r="KF249" s="15"/>
      <c r="KG249" s="15"/>
      <c r="KH249" s="15"/>
      <c r="KI249" s="15"/>
      <c r="KJ249" s="15"/>
      <c r="KK249" s="15"/>
      <c r="KL249" s="15"/>
      <c r="KM249" s="15"/>
      <c r="KN249" s="15"/>
      <c r="KO249" s="15"/>
      <c r="KP249" s="15"/>
      <c r="KQ249" s="15"/>
      <c r="KR249" s="15"/>
      <c r="KS249" s="15"/>
      <c r="KT249" s="15"/>
      <c r="KU249" s="15"/>
      <c r="KV249" s="15"/>
      <c r="KW249" s="15"/>
      <c r="KX249" s="15"/>
      <c r="KY249" s="15"/>
      <c r="KZ249" s="15"/>
      <c r="LA249" s="15"/>
      <c r="LB249" s="15"/>
      <c r="LC249" s="15"/>
      <c r="LD249" s="15"/>
      <c r="LE249" s="15"/>
      <c r="LF249" s="15"/>
      <c r="LG249" s="15"/>
      <c r="LH249" s="15"/>
      <c r="LI249" s="15"/>
      <c r="LJ249" s="15"/>
      <c r="LK249" s="15"/>
      <c r="LL249" s="15"/>
      <c r="LM249" s="15"/>
      <c r="LN249" s="15"/>
      <c r="LO249" s="15"/>
      <c r="LP249" s="15"/>
      <c r="LQ249" s="15"/>
      <c r="LR249" s="15"/>
      <c r="LS249" s="15"/>
      <c r="LT249" s="15"/>
      <c r="LU249" s="15"/>
      <c r="LV249" s="15"/>
      <c r="LW249" s="15"/>
      <c r="LX249" s="15"/>
      <c r="LY249" s="15"/>
      <c r="LZ249" s="15"/>
      <c r="MA249" s="15"/>
      <c r="MB249" s="15"/>
      <c r="MC249" s="15"/>
      <c r="MD249" s="15"/>
      <c r="ME249" s="15"/>
      <c r="MF249" s="15"/>
      <c r="MG249" s="15"/>
      <c r="MH249" s="15"/>
      <c r="MI249" s="15"/>
      <c r="MJ249" s="15"/>
      <c r="MK249" s="15"/>
      <c r="ML249" s="15"/>
      <c r="MM249" s="15"/>
      <c r="MN249" s="15"/>
      <c r="MO249" s="15"/>
      <c r="MP249" s="15"/>
      <c r="MQ249" s="15"/>
      <c r="MR249" s="15"/>
      <c r="MS249" s="15"/>
      <c r="MT249" s="15"/>
      <c r="MU249" s="15"/>
      <c r="MV249" s="15"/>
      <c r="MW249" s="15"/>
      <c r="MX249" s="15"/>
      <c r="MY249" s="15"/>
      <c r="MZ249" s="15"/>
      <c r="NA249" s="15"/>
      <c r="NB249" s="15"/>
      <c r="NC249" s="15"/>
      <c r="ND249" s="15"/>
      <c r="NE249" s="15"/>
      <c r="NF249" s="15"/>
      <c r="NG249" s="15"/>
      <c r="NH249" s="15"/>
      <c r="NI249" s="15">
        <f>COUNTIF(Tableau1[[#This Row],[01/01/2020]:[31/12/2020]],NI$3)</f>
        <v>0</v>
      </c>
      <c r="NJ249" s="15">
        <f>COUNTIF(Tableau1[[#This Row],[01/01/2020]:[31/12/2020]],NJ$3)</f>
        <v>0</v>
      </c>
      <c r="NK249" s="15">
        <f>COUNTIF(Tableau1[[#This Row],[01/01/2020]:[31/12/2020]],NK$3)</f>
        <v>0</v>
      </c>
      <c r="NL249" s="15">
        <f>COUNTIF(Tableau1[[#This Row],[01/01/2020]:[31/12/2020]],NL$3)</f>
        <v>0</v>
      </c>
      <c r="NM249" s="15">
        <f>COUNTIF(Tableau1[[#This Row],[01/01/2020]:[31/12/2020]],NM$3)</f>
        <v>0</v>
      </c>
      <c r="NN249" s="15">
        <f>COUNTIF(Tableau1[[#This Row],[01/01/2020]:[31/12/2020]],NN$3)</f>
        <v>0</v>
      </c>
      <c r="NO249" s="23">
        <f>COUNTIF(Tableau1[[#This Row],[01/01/2020]:[31/12/2020]],NO$3)</f>
        <v>0</v>
      </c>
    </row>
    <row r="250" spans="1:379" x14ac:dyDescent="0.25">
      <c r="A250" s="22" t="s">
        <v>474</v>
      </c>
      <c r="B250" s="15"/>
      <c r="C250" s="15"/>
      <c r="D250" s="15"/>
      <c r="E250" s="15" t="e">
        <f>VLOOKUP(Tableau1[[#This Row],[centre]],Feuil3!$A$2:$C$46,2,FALSE)</f>
        <v>#N/A</v>
      </c>
      <c r="F250" s="15" t="e">
        <f>VLOOKUP(Tableau1[[#This Row],[centre]],Feuil3!$A$2:$C$46,3,FALSE)</f>
        <v>#N/A</v>
      </c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5"/>
      <c r="FE250" s="15"/>
      <c r="FF250" s="15"/>
      <c r="FG250" s="15"/>
      <c r="FH250" s="15"/>
      <c r="FI250" s="15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15"/>
      <c r="FU250" s="15"/>
      <c r="FV250" s="15"/>
      <c r="FW250" s="15"/>
      <c r="FX250" s="15"/>
      <c r="FY250" s="15"/>
      <c r="FZ250" s="15"/>
      <c r="GA250" s="15"/>
      <c r="GB250" s="15"/>
      <c r="GC250" s="15"/>
      <c r="GD250" s="15"/>
      <c r="GE250" s="15"/>
      <c r="GF250" s="15"/>
      <c r="GG250" s="15"/>
      <c r="GH250" s="15"/>
      <c r="GI250" s="15"/>
      <c r="GJ250" s="15"/>
      <c r="GK250" s="15"/>
      <c r="GL250" s="15"/>
      <c r="GM250" s="15"/>
      <c r="GN250" s="15"/>
      <c r="GO250" s="15"/>
      <c r="GP250" s="15"/>
      <c r="GQ250" s="15"/>
      <c r="GR250" s="15"/>
      <c r="GS250" s="15"/>
      <c r="GT250" s="15"/>
      <c r="GU250" s="15"/>
      <c r="GV250" s="15"/>
      <c r="GW250" s="15"/>
      <c r="GX250" s="15"/>
      <c r="GY250" s="15"/>
      <c r="GZ250" s="15"/>
      <c r="HA250" s="15"/>
      <c r="HB250" s="15"/>
      <c r="HC250" s="15"/>
      <c r="HD250" s="15"/>
      <c r="HE250" s="15"/>
      <c r="HF250" s="15"/>
      <c r="HG250" s="15"/>
      <c r="HH250" s="15"/>
      <c r="HI250" s="15"/>
      <c r="HJ250" s="15"/>
      <c r="HK250" s="15"/>
      <c r="HL250" s="15"/>
      <c r="HM250" s="15"/>
      <c r="HN250" s="15"/>
      <c r="HO250" s="15"/>
      <c r="HP250" s="15"/>
      <c r="HQ250" s="15"/>
      <c r="HR250" s="15"/>
      <c r="HS250" s="15"/>
      <c r="HT250" s="15"/>
      <c r="HU250" s="15"/>
      <c r="HV250" s="15"/>
      <c r="HW250" s="15"/>
      <c r="HX250" s="15"/>
      <c r="HY250" s="15"/>
      <c r="HZ250" s="15"/>
      <c r="IA250" s="15"/>
      <c r="IB250" s="15"/>
      <c r="IC250" s="15"/>
      <c r="ID250" s="15"/>
      <c r="IE250" s="15"/>
      <c r="IF250" s="15"/>
      <c r="IG250" s="15"/>
      <c r="IH250" s="15"/>
      <c r="II250" s="15"/>
      <c r="IJ250" s="15"/>
      <c r="IK250" s="15"/>
      <c r="IL250" s="15"/>
      <c r="IM250" s="15"/>
      <c r="IN250" s="15"/>
      <c r="IO250" s="15"/>
      <c r="IP250" s="15"/>
      <c r="IQ250" s="15"/>
      <c r="IR250" s="15"/>
      <c r="IS250" s="15"/>
      <c r="IT250" s="15"/>
      <c r="IU250" s="15"/>
      <c r="IV250" s="15"/>
      <c r="IW250" s="15"/>
      <c r="IX250" s="15"/>
      <c r="IY250" s="15"/>
      <c r="IZ250" s="15"/>
      <c r="JA250" s="15"/>
      <c r="JB250" s="15"/>
      <c r="JC250" s="15"/>
      <c r="JD250" s="15"/>
      <c r="JE250" s="15"/>
      <c r="JF250" s="15"/>
      <c r="JG250" s="15"/>
      <c r="JH250" s="15"/>
      <c r="JI250" s="15"/>
      <c r="JJ250" s="15"/>
      <c r="JK250" s="15"/>
      <c r="JL250" s="15"/>
      <c r="JM250" s="15"/>
      <c r="JN250" s="15"/>
      <c r="JO250" s="15"/>
      <c r="JP250" s="15"/>
      <c r="JQ250" s="15"/>
      <c r="JR250" s="15"/>
      <c r="JS250" s="15"/>
      <c r="JT250" s="15"/>
      <c r="JU250" s="15"/>
      <c r="JV250" s="15"/>
      <c r="JW250" s="15"/>
      <c r="JX250" s="15"/>
      <c r="JY250" s="15"/>
      <c r="JZ250" s="15"/>
      <c r="KA250" s="15"/>
      <c r="KB250" s="15"/>
      <c r="KC250" s="15"/>
      <c r="KD250" s="15"/>
      <c r="KE250" s="15"/>
      <c r="KF250" s="15"/>
      <c r="KG250" s="15"/>
      <c r="KH250" s="15"/>
      <c r="KI250" s="15"/>
      <c r="KJ250" s="15"/>
      <c r="KK250" s="15"/>
      <c r="KL250" s="15"/>
      <c r="KM250" s="15"/>
      <c r="KN250" s="15"/>
      <c r="KO250" s="15"/>
      <c r="KP250" s="15"/>
      <c r="KQ250" s="15"/>
      <c r="KR250" s="15"/>
      <c r="KS250" s="15"/>
      <c r="KT250" s="15"/>
      <c r="KU250" s="15"/>
      <c r="KV250" s="15"/>
      <c r="KW250" s="15"/>
      <c r="KX250" s="15"/>
      <c r="KY250" s="15"/>
      <c r="KZ250" s="15"/>
      <c r="LA250" s="15"/>
      <c r="LB250" s="15"/>
      <c r="LC250" s="15"/>
      <c r="LD250" s="15"/>
      <c r="LE250" s="15"/>
      <c r="LF250" s="15"/>
      <c r="LG250" s="15"/>
      <c r="LH250" s="15"/>
      <c r="LI250" s="15"/>
      <c r="LJ250" s="15"/>
      <c r="LK250" s="15"/>
      <c r="LL250" s="15"/>
      <c r="LM250" s="15"/>
      <c r="LN250" s="15"/>
      <c r="LO250" s="15"/>
      <c r="LP250" s="15"/>
      <c r="LQ250" s="15"/>
      <c r="LR250" s="15"/>
      <c r="LS250" s="15"/>
      <c r="LT250" s="15"/>
      <c r="LU250" s="15"/>
      <c r="LV250" s="15"/>
      <c r="LW250" s="15"/>
      <c r="LX250" s="15"/>
      <c r="LY250" s="15"/>
      <c r="LZ250" s="15"/>
      <c r="MA250" s="15"/>
      <c r="MB250" s="15"/>
      <c r="MC250" s="15"/>
      <c r="MD250" s="15"/>
      <c r="ME250" s="15"/>
      <c r="MF250" s="15"/>
      <c r="MG250" s="15"/>
      <c r="MH250" s="15"/>
      <c r="MI250" s="15"/>
      <c r="MJ250" s="15"/>
      <c r="MK250" s="15"/>
      <c r="ML250" s="15"/>
      <c r="MM250" s="15"/>
      <c r="MN250" s="15"/>
      <c r="MO250" s="15"/>
      <c r="MP250" s="15"/>
      <c r="MQ250" s="15"/>
      <c r="MR250" s="15"/>
      <c r="MS250" s="15"/>
      <c r="MT250" s="15"/>
      <c r="MU250" s="15"/>
      <c r="MV250" s="15"/>
      <c r="MW250" s="15"/>
      <c r="MX250" s="15"/>
      <c r="MY250" s="15"/>
      <c r="MZ250" s="15"/>
      <c r="NA250" s="15"/>
      <c r="NB250" s="15"/>
      <c r="NC250" s="15"/>
      <c r="ND250" s="15"/>
      <c r="NE250" s="15"/>
      <c r="NF250" s="15"/>
      <c r="NG250" s="15"/>
      <c r="NH250" s="15"/>
      <c r="NI250" s="15">
        <f>COUNTIF(Tableau1[[#This Row],[01/01/2020]:[31/12/2020]],NI$3)</f>
        <v>0</v>
      </c>
      <c r="NJ250" s="15">
        <f>COUNTIF(Tableau1[[#This Row],[01/01/2020]:[31/12/2020]],NJ$3)</f>
        <v>0</v>
      </c>
      <c r="NK250" s="15">
        <f>COUNTIF(Tableau1[[#This Row],[01/01/2020]:[31/12/2020]],NK$3)</f>
        <v>0</v>
      </c>
      <c r="NL250" s="15">
        <f>COUNTIF(Tableau1[[#This Row],[01/01/2020]:[31/12/2020]],NL$3)</f>
        <v>0</v>
      </c>
      <c r="NM250" s="15">
        <f>COUNTIF(Tableau1[[#This Row],[01/01/2020]:[31/12/2020]],NM$3)</f>
        <v>0</v>
      </c>
      <c r="NN250" s="15">
        <f>COUNTIF(Tableau1[[#This Row],[01/01/2020]:[31/12/2020]],NN$3)</f>
        <v>0</v>
      </c>
      <c r="NO250" s="23">
        <f>COUNTIF(Tableau1[[#This Row],[01/01/2020]:[31/12/2020]],NO$3)</f>
        <v>0</v>
      </c>
    </row>
    <row r="251" spans="1:379" x14ac:dyDescent="0.25">
      <c r="A251" s="22" t="s">
        <v>475</v>
      </c>
      <c r="B251" s="15"/>
      <c r="C251" s="15"/>
      <c r="D251" s="15"/>
      <c r="E251" s="15" t="e">
        <f>VLOOKUP(Tableau1[[#This Row],[centre]],Feuil3!$A$2:$C$46,2,FALSE)</f>
        <v>#N/A</v>
      </c>
      <c r="F251" s="15" t="e">
        <f>VLOOKUP(Tableau1[[#This Row],[centre]],Feuil3!$A$2:$C$46,3,FALSE)</f>
        <v>#N/A</v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5"/>
      <c r="FE251" s="15"/>
      <c r="FF251" s="15"/>
      <c r="FG251" s="15"/>
      <c r="FH251" s="15"/>
      <c r="FI251" s="15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15"/>
      <c r="FU251" s="15"/>
      <c r="FV251" s="15"/>
      <c r="FW251" s="15"/>
      <c r="FX251" s="15"/>
      <c r="FY251" s="15"/>
      <c r="FZ251" s="15"/>
      <c r="GA251" s="15"/>
      <c r="GB251" s="15"/>
      <c r="GC251" s="15"/>
      <c r="GD251" s="15"/>
      <c r="GE251" s="15"/>
      <c r="GF251" s="15"/>
      <c r="GG251" s="15"/>
      <c r="GH251" s="15"/>
      <c r="GI251" s="15"/>
      <c r="GJ251" s="15"/>
      <c r="GK251" s="15"/>
      <c r="GL251" s="15"/>
      <c r="GM251" s="15"/>
      <c r="GN251" s="15"/>
      <c r="GO251" s="15"/>
      <c r="GP251" s="15"/>
      <c r="GQ251" s="15"/>
      <c r="GR251" s="15"/>
      <c r="GS251" s="15"/>
      <c r="GT251" s="15"/>
      <c r="GU251" s="15"/>
      <c r="GV251" s="15"/>
      <c r="GW251" s="15"/>
      <c r="GX251" s="15"/>
      <c r="GY251" s="15"/>
      <c r="GZ251" s="15"/>
      <c r="HA251" s="15"/>
      <c r="HB251" s="15"/>
      <c r="HC251" s="15"/>
      <c r="HD251" s="15"/>
      <c r="HE251" s="15"/>
      <c r="HF251" s="15"/>
      <c r="HG251" s="15"/>
      <c r="HH251" s="15"/>
      <c r="HI251" s="15"/>
      <c r="HJ251" s="15"/>
      <c r="HK251" s="15"/>
      <c r="HL251" s="15"/>
      <c r="HM251" s="15"/>
      <c r="HN251" s="15"/>
      <c r="HO251" s="15"/>
      <c r="HP251" s="15"/>
      <c r="HQ251" s="15"/>
      <c r="HR251" s="15"/>
      <c r="HS251" s="15"/>
      <c r="HT251" s="15"/>
      <c r="HU251" s="15"/>
      <c r="HV251" s="15"/>
      <c r="HW251" s="15"/>
      <c r="HX251" s="15"/>
      <c r="HY251" s="15"/>
      <c r="HZ251" s="15"/>
      <c r="IA251" s="15"/>
      <c r="IB251" s="15"/>
      <c r="IC251" s="15"/>
      <c r="ID251" s="15"/>
      <c r="IE251" s="15"/>
      <c r="IF251" s="15"/>
      <c r="IG251" s="15"/>
      <c r="IH251" s="15"/>
      <c r="II251" s="15"/>
      <c r="IJ251" s="15"/>
      <c r="IK251" s="15"/>
      <c r="IL251" s="15"/>
      <c r="IM251" s="15"/>
      <c r="IN251" s="15"/>
      <c r="IO251" s="15"/>
      <c r="IP251" s="15"/>
      <c r="IQ251" s="15"/>
      <c r="IR251" s="15"/>
      <c r="IS251" s="15"/>
      <c r="IT251" s="15"/>
      <c r="IU251" s="15"/>
      <c r="IV251" s="15"/>
      <c r="IW251" s="15"/>
      <c r="IX251" s="15"/>
      <c r="IY251" s="15"/>
      <c r="IZ251" s="15"/>
      <c r="JA251" s="15"/>
      <c r="JB251" s="15"/>
      <c r="JC251" s="15"/>
      <c r="JD251" s="15"/>
      <c r="JE251" s="15"/>
      <c r="JF251" s="15"/>
      <c r="JG251" s="15"/>
      <c r="JH251" s="15"/>
      <c r="JI251" s="15"/>
      <c r="JJ251" s="15"/>
      <c r="JK251" s="15"/>
      <c r="JL251" s="15"/>
      <c r="JM251" s="15"/>
      <c r="JN251" s="15"/>
      <c r="JO251" s="15"/>
      <c r="JP251" s="15"/>
      <c r="JQ251" s="15"/>
      <c r="JR251" s="15"/>
      <c r="JS251" s="15"/>
      <c r="JT251" s="15"/>
      <c r="JU251" s="15"/>
      <c r="JV251" s="15"/>
      <c r="JW251" s="15"/>
      <c r="JX251" s="15"/>
      <c r="JY251" s="15"/>
      <c r="JZ251" s="15"/>
      <c r="KA251" s="15"/>
      <c r="KB251" s="15"/>
      <c r="KC251" s="15"/>
      <c r="KD251" s="15"/>
      <c r="KE251" s="15"/>
      <c r="KF251" s="15"/>
      <c r="KG251" s="15"/>
      <c r="KH251" s="15"/>
      <c r="KI251" s="15"/>
      <c r="KJ251" s="15"/>
      <c r="KK251" s="15"/>
      <c r="KL251" s="15"/>
      <c r="KM251" s="15"/>
      <c r="KN251" s="15"/>
      <c r="KO251" s="15"/>
      <c r="KP251" s="15"/>
      <c r="KQ251" s="15"/>
      <c r="KR251" s="15"/>
      <c r="KS251" s="15"/>
      <c r="KT251" s="15"/>
      <c r="KU251" s="15"/>
      <c r="KV251" s="15"/>
      <c r="KW251" s="15"/>
      <c r="KX251" s="15"/>
      <c r="KY251" s="15"/>
      <c r="KZ251" s="15"/>
      <c r="LA251" s="15"/>
      <c r="LB251" s="15"/>
      <c r="LC251" s="15"/>
      <c r="LD251" s="15"/>
      <c r="LE251" s="15"/>
      <c r="LF251" s="15"/>
      <c r="LG251" s="15"/>
      <c r="LH251" s="15"/>
      <c r="LI251" s="15"/>
      <c r="LJ251" s="15"/>
      <c r="LK251" s="15"/>
      <c r="LL251" s="15"/>
      <c r="LM251" s="15"/>
      <c r="LN251" s="15"/>
      <c r="LO251" s="15"/>
      <c r="LP251" s="15"/>
      <c r="LQ251" s="15"/>
      <c r="LR251" s="15"/>
      <c r="LS251" s="15"/>
      <c r="LT251" s="15"/>
      <c r="LU251" s="15"/>
      <c r="LV251" s="15"/>
      <c r="LW251" s="15"/>
      <c r="LX251" s="15"/>
      <c r="LY251" s="15"/>
      <c r="LZ251" s="15"/>
      <c r="MA251" s="15"/>
      <c r="MB251" s="15"/>
      <c r="MC251" s="15"/>
      <c r="MD251" s="15"/>
      <c r="ME251" s="15"/>
      <c r="MF251" s="15"/>
      <c r="MG251" s="15"/>
      <c r="MH251" s="15"/>
      <c r="MI251" s="15"/>
      <c r="MJ251" s="15"/>
      <c r="MK251" s="15"/>
      <c r="ML251" s="15"/>
      <c r="MM251" s="15"/>
      <c r="MN251" s="15"/>
      <c r="MO251" s="15"/>
      <c r="MP251" s="15"/>
      <c r="MQ251" s="15"/>
      <c r="MR251" s="15"/>
      <c r="MS251" s="15"/>
      <c r="MT251" s="15"/>
      <c r="MU251" s="15"/>
      <c r="MV251" s="15"/>
      <c r="MW251" s="15"/>
      <c r="MX251" s="15"/>
      <c r="MY251" s="15"/>
      <c r="MZ251" s="15"/>
      <c r="NA251" s="15"/>
      <c r="NB251" s="15"/>
      <c r="NC251" s="15"/>
      <c r="ND251" s="15"/>
      <c r="NE251" s="15"/>
      <c r="NF251" s="15"/>
      <c r="NG251" s="15"/>
      <c r="NH251" s="15"/>
      <c r="NI251" s="15">
        <f>COUNTIF(Tableau1[[#This Row],[01/01/2020]:[31/12/2020]],NI$3)</f>
        <v>0</v>
      </c>
      <c r="NJ251" s="15">
        <f>COUNTIF(Tableau1[[#This Row],[01/01/2020]:[31/12/2020]],NJ$3)</f>
        <v>0</v>
      </c>
      <c r="NK251" s="15">
        <f>COUNTIF(Tableau1[[#This Row],[01/01/2020]:[31/12/2020]],NK$3)</f>
        <v>0</v>
      </c>
      <c r="NL251" s="15">
        <f>COUNTIF(Tableau1[[#This Row],[01/01/2020]:[31/12/2020]],NL$3)</f>
        <v>0</v>
      </c>
      <c r="NM251" s="15">
        <f>COUNTIF(Tableau1[[#This Row],[01/01/2020]:[31/12/2020]],NM$3)</f>
        <v>0</v>
      </c>
      <c r="NN251" s="15">
        <f>COUNTIF(Tableau1[[#This Row],[01/01/2020]:[31/12/2020]],NN$3)</f>
        <v>0</v>
      </c>
      <c r="NO251" s="23">
        <f>COUNTIF(Tableau1[[#This Row],[01/01/2020]:[31/12/2020]],NO$3)</f>
        <v>0</v>
      </c>
    </row>
    <row r="252" spans="1:379" x14ac:dyDescent="0.25">
      <c r="A252" s="22" t="s">
        <v>476</v>
      </c>
      <c r="B252" s="15"/>
      <c r="C252" s="15"/>
      <c r="D252" s="15"/>
      <c r="E252" s="15" t="e">
        <f>VLOOKUP(Tableau1[[#This Row],[centre]],Feuil3!$A$2:$C$46,2,FALSE)</f>
        <v>#N/A</v>
      </c>
      <c r="F252" s="15" t="e">
        <f>VLOOKUP(Tableau1[[#This Row],[centre]],Feuil3!$A$2:$C$46,3,FALSE)</f>
        <v>#N/A</v>
      </c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  <c r="EK252" s="15"/>
      <c r="EL252" s="15"/>
      <c r="EM252" s="15"/>
      <c r="EN252" s="15"/>
      <c r="EO252" s="15"/>
      <c r="EP252" s="15"/>
      <c r="EQ252" s="15"/>
      <c r="ER252" s="15"/>
      <c r="ES252" s="15"/>
      <c r="ET252" s="15"/>
      <c r="EU252" s="15"/>
      <c r="EV252" s="15"/>
      <c r="EW252" s="15"/>
      <c r="EX252" s="15"/>
      <c r="EY252" s="15"/>
      <c r="EZ252" s="15"/>
      <c r="FA252" s="15"/>
      <c r="FB252" s="15"/>
      <c r="FC252" s="15"/>
      <c r="FD252" s="15"/>
      <c r="FE252" s="15"/>
      <c r="FF252" s="15"/>
      <c r="FG252" s="15"/>
      <c r="FH252" s="15"/>
      <c r="FI252" s="15"/>
      <c r="FJ252" s="15"/>
      <c r="FK252" s="15"/>
      <c r="FL252" s="15"/>
      <c r="FM252" s="15"/>
      <c r="FN252" s="15"/>
      <c r="FO252" s="15"/>
      <c r="FP252" s="15"/>
      <c r="FQ252" s="15"/>
      <c r="FR252" s="15"/>
      <c r="FS252" s="15"/>
      <c r="FT252" s="15"/>
      <c r="FU252" s="15"/>
      <c r="FV252" s="15"/>
      <c r="FW252" s="15"/>
      <c r="FX252" s="15"/>
      <c r="FY252" s="15"/>
      <c r="FZ252" s="15"/>
      <c r="GA252" s="15"/>
      <c r="GB252" s="15"/>
      <c r="GC252" s="15"/>
      <c r="GD252" s="15"/>
      <c r="GE252" s="15"/>
      <c r="GF252" s="15"/>
      <c r="GG252" s="15"/>
      <c r="GH252" s="15"/>
      <c r="GI252" s="15"/>
      <c r="GJ252" s="15"/>
      <c r="GK252" s="15"/>
      <c r="GL252" s="15"/>
      <c r="GM252" s="15"/>
      <c r="GN252" s="15"/>
      <c r="GO252" s="15"/>
      <c r="GP252" s="15"/>
      <c r="GQ252" s="15"/>
      <c r="GR252" s="15"/>
      <c r="GS252" s="15"/>
      <c r="GT252" s="15"/>
      <c r="GU252" s="15"/>
      <c r="GV252" s="15"/>
      <c r="GW252" s="15"/>
      <c r="GX252" s="15"/>
      <c r="GY252" s="15"/>
      <c r="GZ252" s="15"/>
      <c r="HA252" s="15"/>
      <c r="HB252" s="15"/>
      <c r="HC252" s="15"/>
      <c r="HD252" s="15"/>
      <c r="HE252" s="15"/>
      <c r="HF252" s="15"/>
      <c r="HG252" s="15"/>
      <c r="HH252" s="15"/>
      <c r="HI252" s="15"/>
      <c r="HJ252" s="15"/>
      <c r="HK252" s="15"/>
      <c r="HL252" s="15"/>
      <c r="HM252" s="15"/>
      <c r="HN252" s="15"/>
      <c r="HO252" s="15"/>
      <c r="HP252" s="15"/>
      <c r="HQ252" s="15"/>
      <c r="HR252" s="15"/>
      <c r="HS252" s="15"/>
      <c r="HT252" s="15"/>
      <c r="HU252" s="15"/>
      <c r="HV252" s="15"/>
      <c r="HW252" s="15"/>
      <c r="HX252" s="15"/>
      <c r="HY252" s="15"/>
      <c r="HZ252" s="15"/>
      <c r="IA252" s="15"/>
      <c r="IB252" s="15"/>
      <c r="IC252" s="15"/>
      <c r="ID252" s="15"/>
      <c r="IE252" s="15"/>
      <c r="IF252" s="15"/>
      <c r="IG252" s="15"/>
      <c r="IH252" s="15"/>
      <c r="II252" s="15"/>
      <c r="IJ252" s="15"/>
      <c r="IK252" s="15"/>
      <c r="IL252" s="15"/>
      <c r="IM252" s="15"/>
      <c r="IN252" s="15"/>
      <c r="IO252" s="15"/>
      <c r="IP252" s="15"/>
      <c r="IQ252" s="15"/>
      <c r="IR252" s="15"/>
      <c r="IS252" s="15"/>
      <c r="IT252" s="15"/>
      <c r="IU252" s="15"/>
      <c r="IV252" s="15"/>
      <c r="IW252" s="15"/>
      <c r="IX252" s="15"/>
      <c r="IY252" s="15"/>
      <c r="IZ252" s="15"/>
      <c r="JA252" s="15"/>
      <c r="JB252" s="15"/>
      <c r="JC252" s="15"/>
      <c r="JD252" s="15"/>
      <c r="JE252" s="15"/>
      <c r="JF252" s="15"/>
      <c r="JG252" s="15"/>
      <c r="JH252" s="15"/>
      <c r="JI252" s="15"/>
      <c r="JJ252" s="15"/>
      <c r="JK252" s="15"/>
      <c r="JL252" s="15"/>
      <c r="JM252" s="15"/>
      <c r="JN252" s="15"/>
      <c r="JO252" s="15"/>
      <c r="JP252" s="15"/>
      <c r="JQ252" s="15"/>
      <c r="JR252" s="15"/>
      <c r="JS252" s="15"/>
      <c r="JT252" s="15"/>
      <c r="JU252" s="15"/>
      <c r="JV252" s="15"/>
      <c r="JW252" s="15"/>
      <c r="JX252" s="15"/>
      <c r="JY252" s="15"/>
      <c r="JZ252" s="15"/>
      <c r="KA252" s="15"/>
      <c r="KB252" s="15"/>
      <c r="KC252" s="15"/>
      <c r="KD252" s="15"/>
      <c r="KE252" s="15"/>
      <c r="KF252" s="15"/>
      <c r="KG252" s="15"/>
      <c r="KH252" s="15"/>
      <c r="KI252" s="15"/>
      <c r="KJ252" s="15"/>
      <c r="KK252" s="15"/>
      <c r="KL252" s="15"/>
      <c r="KM252" s="15"/>
      <c r="KN252" s="15"/>
      <c r="KO252" s="15"/>
      <c r="KP252" s="15"/>
      <c r="KQ252" s="15"/>
      <c r="KR252" s="15"/>
      <c r="KS252" s="15"/>
      <c r="KT252" s="15"/>
      <c r="KU252" s="15"/>
      <c r="KV252" s="15"/>
      <c r="KW252" s="15"/>
      <c r="KX252" s="15"/>
      <c r="KY252" s="15"/>
      <c r="KZ252" s="15"/>
      <c r="LA252" s="15"/>
      <c r="LB252" s="15"/>
      <c r="LC252" s="15"/>
      <c r="LD252" s="15"/>
      <c r="LE252" s="15"/>
      <c r="LF252" s="15"/>
      <c r="LG252" s="15"/>
      <c r="LH252" s="15"/>
      <c r="LI252" s="15"/>
      <c r="LJ252" s="15"/>
      <c r="LK252" s="15"/>
      <c r="LL252" s="15"/>
      <c r="LM252" s="15"/>
      <c r="LN252" s="15"/>
      <c r="LO252" s="15"/>
      <c r="LP252" s="15"/>
      <c r="LQ252" s="15"/>
      <c r="LR252" s="15"/>
      <c r="LS252" s="15"/>
      <c r="LT252" s="15"/>
      <c r="LU252" s="15"/>
      <c r="LV252" s="15"/>
      <c r="LW252" s="15"/>
      <c r="LX252" s="15"/>
      <c r="LY252" s="15"/>
      <c r="LZ252" s="15"/>
      <c r="MA252" s="15"/>
      <c r="MB252" s="15"/>
      <c r="MC252" s="15"/>
      <c r="MD252" s="15"/>
      <c r="ME252" s="15"/>
      <c r="MF252" s="15"/>
      <c r="MG252" s="15"/>
      <c r="MH252" s="15"/>
      <c r="MI252" s="15"/>
      <c r="MJ252" s="15"/>
      <c r="MK252" s="15"/>
      <c r="ML252" s="15"/>
      <c r="MM252" s="15"/>
      <c r="MN252" s="15"/>
      <c r="MO252" s="15"/>
      <c r="MP252" s="15"/>
      <c r="MQ252" s="15"/>
      <c r="MR252" s="15"/>
      <c r="MS252" s="15"/>
      <c r="MT252" s="15"/>
      <c r="MU252" s="15"/>
      <c r="MV252" s="15"/>
      <c r="MW252" s="15"/>
      <c r="MX252" s="15"/>
      <c r="MY252" s="15"/>
      <c r="MZ252" s="15"/>
      <c r="NA252" s="15"/>
      <c r="NB252" s="15"/>
      <c r="NC252" s="15"/>
      <c r="ND252" s="15"/>
      <c r="NE252" s="15"/>
      <c r="NF252" s="15"/>
      <c r="NG252" s="15"/>
      <c r="NH252" s="15"/>
      <c r="NI252" s="15">
        <f>COUNTIF(Tableau1[[#This Row],[01/01/2020]:[31/12/2020]],NI$3)</f>
        <v>0</v>
      </c>
      <c r="NJ252" s="15">
        <f>COUNTIF(Tableau1[[#This Row],[01/01/2020]:[31/12/2020]],NJ$3)</f>
        <v>0</v>
      </c>
      <c r="NK252" s="15">
        <f>COUNTIF(Tableau1[[#This Row],[01/01/2020]:[31/12/2020]],NK$3)</f>
        <v>0</v>
      </c>
      <c r="NL252" s="15">
        <f>COUNTIF(Tableau1[[#This Row],[01/01/2020]:[31/12/2020]],NL$3)</f>
        <v>0</v>
      </c>
      <c r="NM252" s="15">
        <f>COUNTIF(Tableau1[[#This Row],[01/01/2020]:[31/12/2020]],NM$3)</f>
        <v>0</v>
      </c>
      <c r="NN252" s="15">
        <f>COUNTIF(Tableau1[[#This Row],[01/01/2020]:[31/12/2020]],NN$3)</f>
        <v>0</v>
      </c>
      <c r="NO252" s="23">
        <f>COUNTIF(Tableau1[[#This Row],[01/01/2020]:[31/12/2020]],NO$3)</f>
        <v>0</v>
      </c>
    </row>
    <row r="253" spans="1:379" x14ac:dyDescent="0.25">
      <c r="A253" s="22" t="s">
        <v>473</v>
      </c>
      <c r="B253" s="15"/>
      <c r="C253" s="15"/>
      <c r="D253" s="15"/>
      <c r="E253" s="15" t="e">
        <f>VLOOKUP(Tableau1[[#This Row],[centre]],Feuil3!$A$2:$C$46,2,FALSE)</f>
        <v>#N/A</v>
      </c>
      <c r="F253" s="15" t="e">
        <f>VLOOKUP(Tableau1[[#This Row],[centre]],Feuil3!$A$2:$C$46,3,FALSE)</f>
        <v>#N/A</v>
      </c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  <c r="EK253" s="15"/>
      <c r="EL253" s="15"/>
      <c r="EM253" s="15"/>
      <c r="EN253" s="15"/>
      <c r="EO253" s="15"/>
      <c r="EP253" s="15"/>
      <c r="EQ253" s="15"/>
      <c r="ER253" s="15"/>
      <c r="ES253" s="15"/>
      <c r="ET253" s="15"/>
      <c r="EU253" s="15"/>
      <c r="EV253" s="15"/>
      <c r="EW253" s="15"/>
      <c r="EX253" s="15"/>
      <c r="EY253" s="15"/>
      <c r="EZ253" s="15"/>
      <c r="FA253" s="15"/>
      <c r="FB253" s="15"/>
      <c r="FC253" s="15"/>
      <c r="FD253" s="15"/>
      <c r="FE253" s="15"/>
      <c r="FF253" s="15"/>
      <c r="FG253" s="15"/>
      <c r="FH253" s="15"/>
      <c r="FI253" s="15"/>
      <c r="FJ253" s="15"/>
      <c r="FK253" s="15"/>
      <c r="FL253" s="15"/>
      <c r="FM253" s="15"/>
      <c r="FN253" s="15"/>
      <c r="FO253" s="15"/>
      <c r="FP253" s="15"/>
      <c r="FQ253" s="15"/>
      <c r="FR253" s="15"/>
      <c r="FS253" s="15"/>
      <c r="FT253" s="15"/>
      <c r="FU253" s="15"/>
      <c r="FV253" s="15"/>
      <c r="FW253" s="15"/>
      <c r="FX253" s="15"/>
      <c r="FY253" s="15"/>
      <c r="FZ253" s="15"/>
      <c r="GA253" s="15"/>
      <c r="GB253" s="15"/>
      <c r="GC253" s="15"/>
      <c r="GD253" s="15"/>
      <c r="GE253" s="15"/>
      <c r="GF253" s="15"/>
      <c r="GG253" s="15"/>
      <c r="GH253" s="15"/>
      <c r="GI253" s="15"/>
      <c r="GJ253" s="15"/>
      <c r="GK253" s="15"/>
      <c r="GL253" s="15"/>
      <c r="GM253" s="15"/>
      <c r="GN253" s="15"/>
      <c r="GO253" s="15"/>
      <c r="GP253" s="15"/>
      <c r="GQ253" s="15"/>
      <c r="GR253" s="15"/>
      <c r="GS253" s="15"/>
      <c r="GT253" s="15"/>
      <c r="GU253" s="15"/>
      <c r="GV253" s="15"/>
      <c r="GW253" s="15"/>
      <c r="GX253" s="15"/>
      <c r="GY253" s="15"/>
      <c r="GZ253" s="15"/>
      <c r="HA253" s="15"/>
      <c r="HB253" s="15"/>
      <c r="HC253" s="15"/>
      <c r="HD253" s="15"/>
      <c r="HE253" s="15"/>
      <c r="HF253" s="15"/>
      <c r="HG253" s="15"/>
      <c r="HH253" s="15"/>
      <c r="HI253" s="15"/>
      <c r="HJ253" s="15"/>
      <c r="HK253" s="15"/>
      <c r="HL253" s="15"/>
      <c r="HM253" s="15"/>
      <c r="HN253" s="15"/>
      <c r="HO253" s="15"/>
      <c r="HP253" s="15"/>
      <c r="HQ253" s="15"/>
      <c r="HR253" s="15"/>
      <c r="HS253" s="15"/>
      <c r="HT253" s="15"/>
      <c r="HU253" s="15"/>
      <c r="HV253" s="15"/>
      <c r="HW253" s="15"/>
      <c r="HX253" s="15"/>
      <c r="HY253" s="15"/>
      <c r="HZ253" s="15"/>
      <c r="IA253" s="15"/>
      <c r="IB253" s="15"/>
      <c r="IC253" s="15"/>
      <c r="ID253" s="15"/>
      <c r="IE253" s="15"/>
      <c r="IF253" s="15"/>
      <c r="IG253" s="15"/>
      <c r="IH253" s="15"/>
      <c r="II253" s="15"/>
      <c r="IJ253" s="15"/>
      <c r="IK253" s="15"/>
      <c r="IL253" s="15"/>
      <c r="IM253" s="15"/>
      <c r="IN253" s="15"/>
      <c r="IO253" s="15"/>
      <c r="IP253" s="15"/>
      <c r="IQ253" s="15"/>
      <c r="IR253" s="15"/>
      <c r="IS253" s="15"/>
      <c r="IT253" s="15"/>
      <c r="IU253" s="15"/>
      <c r="IV253" s="15"/>
      <c r="IW253" s="15"/>
      <c r="IX253" s="15"/>
      <c r="IY253" s="15"/>
      <c r="IZ253" s="15"/>
      <c r="JA253" s="15"/>
      <c r="JB253" s="15"/>
      <c r="JC253" s="15"/>
      <c r="JD253" s="15"/>
      <c r="JE253" s="15"/>
      <c r="JF253" s="15"/>
      <c r="JG253" s="15"/>
      <c r="JH253" s="15"/>
      <c r="JI253" s="15"/>
      <c r="JJ253" s="15"/>
      <c r="JK253" s="15"/>
      <c r="JL253" s="15"/>
      <c r="JM253" s="15"/>
      <c r="JN253" s="15"/>
      <c r="JO253" s="15"/>
      <c r="JP253" s="15"/>
      <c r="JQ253" s="15"/>
      <c r="JR253" s="15"/>
      <c r="JS253" s="15"/>
      <c r="JT253" s="15"/>
      <c r="JU253" s="15"/>
      <c r="JV253" s="15"/>
      <c r="JW253" s="15"/>
      <c r="JX253" s="15"/>
      <c r="JY253" s="15"/>
      <c r="JZ253" s="15"/>
      <c r="KA253" s="15"/>
      <c r="KB253" s="15"/>
      <c r="KC253" s="15"/>
      <c r="KD253" s="15"/>
      <c r="KE253" s="15"/>
      <c r="KF253" s="15"/>
      <c r="KG253" s="15"/>
      <c r="KH253" s="15"/>
      <c r="KI253" s="15"/>
      <c r="KJ253" s="15"/>
      <c r="KK253" s="15"/>
      <c r="KL253" s="15"/>
      <c r="KM253" s="15"/>
      <c r="KN253" s="15"/>
      <c r="KO253" s="15"/>
      <c r="KP253" s="15"/>
      <c r="KQ253" s="15"/>
      <c r="KR253" s="15"/>
      <c r="KS253" s="15"/>
      <c r="KT253" s="15"/>
      <c r="KU253" s="15"/>
      <c r="KV253" s="15"/>
      <c r="KW253" s="15"/>
      <c r="KX253" s="15"/>
      <c r="KY253" s="15"/>
      <c r="KZ253" s="15"/>
      <c r="LA253" s="15"/>
      <c r="LB253" s="15"/>
      <c r="LC253" s="15"/>
      <c r="LD253" s="15"/>
      <c r="LE253" s="15"/>
      <c r="LF253" s="15"/>
      <c r="LG253" s="15"/>
      <c r="LH253" s="15"/>
      <c r="LI253" s="15"/>
      <c r="LJ253" s="15"/>
      <c r="LK253" s="15"/>
      <c r="LL253" s="15"/>
      <c r="LM253" s="15"/>
      <c r="LN253" s="15"/>
      <c r="LO253" s="15"/>
      <c r="LP253" s="15"/>
      <c r="LQ253" s="15"/>
      <c r="LR253" s="15"/>
      <c r="LS253" s="15"/>
      <c r="LT253" s="15"/>
      <c r="LU253" s="15"/>
      <c r="LV253" s="15"/>
      <c r="LW253" s="15"/>
      <c r="LX253" s="15"/>
      <c r="LY253" s="15"/>
      <c r="LZ253" s="15"/>
      <c r="MA253" s="15"/>
      <c r="MB253" s="15"/>
      <c r="MC253" s="15"/>
      <c r="MD253" s="15"/>
      <c r="ME253" s="15"/>
      <c r="MF253" s="15"/>
      <c r="MG253" s="15"/>
      <c r="MH253" s="15"/>
      <c r="MI253" s="15"/>
      <c r="MJ253" s="15"/>
      <c r="MK253" s="15"/>
      <c r="ML253" s="15"/>
      <c r="MM253" s="15"/>
      <c r="MN253" s="15"/>
      <c r="MO253" s="15"/>
      <c r="MP253" s="15"/>
      <c r="MQ253" s="15"/>
      <c r="MR253" s="15"/>
      <c r="MS253" s="15"/>
      <c r="MT253" s="15"/>
      <c r="MU253" s="15"/>
      <c r="MV253" s="15"/>
      <c r="MW253" s="15"/>
      <c r="MX253" s="15"/>
      <c r="MY253" s="15"/>
      <c r="MZ253" s="15"/>
      <c r="NA253" s="15"/>
      <c r="NB253" s="15"/>
      <c r="NC253" s="15"/>
      <c r="ND253" s="15"/>
      <c r="NE253" s="15"/>
      <c r="NF253" s="15"/>
      <c r="NG253" s="15"/>
      <c r="NH253" s="15"/>
      <c r="NI253" s="15">
        <f>COUNTIF(Tableau1[[#This Row],[01/01/2020]:[31/12/2020]],NI$3)</f>
        <v>0</v>
      </c>
      <c r="NJ253" s="15">
        <f>COUNTIF(Tableau1[[#This Row],[01/01/2020]:[31/12/2020]],NJ$3)</f>
        <v>0</v>
      </c>
      <c r="NK253" s="15">
        <f>COUNTIF(Tableau1[[#This Row],[01/01/2020]:[31/12/2020]],NK$3)</f>
        <v>0</v>
      </c>
      <c r="NL253" s="15">
        <f>COUNTIF(Tableau1[[#This Row],[01/01/2020]:[31/12/2020]],NL$3)</f>
        <v>0</v>
      </c>
      <c r="NM253" s="15">
        <f>COUNTIF(Tableau1[[#This Row],[01/01/2020]:[31/12/2020]],NM$3)</f>
        <v>0</v>
      </c>
      <c r="NN253" s="15">
        <f>COUNTIF(Tableau1[[#This Row],[01/01/2020]:[31/12/2020]],NN$3)</f>
        <v>0</v>
      </c>
      <c r="NO253" s="23">
        <f>COUNTIF(Tableau1[[#This Row],[01/01/2020]:[31/12/2020]],NO$3)</f>
        <v>0</v>
      </c>
    </row>
    <row r="254" spans="1:379" x14ac:dyDescent="0.25">
      <c r="A254" s="22" t="s">
        <v>474</v>
      </c>
      <c r="B254" s="15"/>
      <c r="C254" s="15"/>
      <c r="D254" s="15"/>
      <c r="E254" s="15" t="e">
        <f>VLOOKUP(Tableau1[[#This Row],[centre]],Feuil3!$A$2:$C$46,2,FALSE)</f>
        <v>#N/A</v>
      </c>
      <c r="F254" s="15" t="e">
        <f>VLOOKUP(Tableau1[[#This Row],[centre]],Feuil3!$A$2:$C$46,3,FALSE)</f>
        <v>#N/A</v>
      </c>
      <c r="G254" s="15"/>
      <c r="H254" s="15"/>
      <c r="I254" s="15"/>
      <c r="J254" s="15"/>
      <c r="K254" s="15"/>
      <c r="L254" s="15"/>
      <c r="M254" s="15"/>
      <c r="N254" s="15" t="s">
        <v>448</v>
      </c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5"/>
      <c r="EO254" s="15"/>
      <c r="EP254" s="15"/>
      <c r="EQ254" s="15"/>
      <c r="ER254" s="15"/>
      <c r="ES254" s="15"/>
      <c r="ET254" s="15"/>
      <c r="EU254" s="15"/>
      <c r="EV254" s="15"/>
      <c r="EW254" s="15"/>
      <c r="EX254" s="15"/>
      <c r="EY254" s="15"/>
      <c r="EZ254" s="15"/>
      <c r="FA254" s="15"/>
      <c r="FB254" s="15"/>
      <c r="FC254" s="15"/>
      <c r="FD254" s="15"/>
      <c r="FE254" s="15"/>
      <c r="FF254" s="15"/>
      <c r="FG254" s="15"/>
      <c r="FH254" s="15"/>
      <c r="FI254" s="15"/>
      <c r="FJ254" s="15"/>
      <c r="FK254" s="15"/>
      <c r="FL254" s="15"/>
      <c r="FM254" s="15"/>
      <c r="FN254" s="15"/>
      <c r="FO254" s="15"/>
      <c r="FP254" s="15"/>
      <c r="FQ254" s="15"/>
      <c r="FR254" s="15"/>
      <c r="FS254" s="15"/>
      <c r="FT254" s="15"/>
      <c r="FU254" s="15"/>
      <c r="FV254" s="15"/>
      <c r="FW254" s="15"/>
      <c r="FX254" s="15"/>
      <c r="FY254" s="15"/>
      <c r="FZ254" s="15"/>
      <c r="GA254" s="15"/>
      <c r="GB254" s="15"/>
      <c r="GC254" s="15"/>
      <c r="GD254" s="15"/>
      <c r="GE254" s="15"/>
      <c r="GF254" s="15"/>
      <c r="GG254" s="15"/>
      <c r="GH254" s="15"/>
      <c r="GI254" s="15"/>
      <c r="GJ254" s="15"/>
      <c r="GK254" s="15"/>
      <c r="GL254" s="15"/>
      <c r="GM254" s="15"/>
      <c r="GN254" s="15"/>
      <c r="GO254" s="15"/>
      <c r="GP254" s="15"/>
      <c r="GQ254" s="15"/>
      <c r="GR254" s="15"/>
      <c r="GS254" s="15"/>
      <c r="GT254" s="15"/>
      <c r="GU254" s="15"/>
      <c r="GV254" s="15"/>
      <c r="GW254" s="15"/>
      <c r="GX254" s="15"/>
      <c r="GY254" s="15"/>
      <c r="GZ254" s="15"/>
      <c r="HA254" s="15"/>
      <c r="HB254" s="15"/>
      <c r="HC254" s="15"/>
      <c r="HD254" s="15"/>
      <c r="HE254" s="15"/>
      <c r="HF254" s="15"/>
      <c r="HG254" s="15"/>
      <c r="HH254" s="15"/>
      <c r="HI254" s="15"/>
      <c r="HJ254" s="15"/>
      <c r="HK254" s="15"/>
      <c r="HL254" s="15"/>
      <c r="HM254" s="15"/>
      <c r="HN254" s="15"/>
      <c r="HO254" s="15"/>
      <c r="HP254" s="15"/>
      <c r="HQ254" s="15"/>
      <c r="HR254" s="15"/>
      <c r="HS254" s="15"/>
      <c r="HT254" s="15"/>
      <c r="HU254" s="15"/>
      <c r="HV254" s="15"/>
      <c r="HW254" s="15"/>
      <c r="HX254" s="15"/>
      <c r="HY254" s="15"/>
      <c r="HZ254" s="15"/>
      <c r="IA254" s="15"/>
      <c r="IB254" s="15"/>
      <c r="IC254" s="15"/>
      <c r="ID254" s="15"/>
      <c r="IE254" s="15"/>
      <c r="IF254" s="15"/>
      <c r="IG254" s="15"/>
      <c r="IH254" s="15"/>
      <c r="II254" s="15"/>
      <c r="IJ254" s="15"/>
      <c r="IK254" s="15"/>
      <c r="IL254" s="15"/>
      <c r="IM254" s="15"/>
      <c r="IN254" s="15"/>
      <c r="IO254" s="15"/>
      <c r="IP254" s="15"/>
      <c r="IQ254" s="15"/>
      <c r="IR254" s="15"/>
      <c r="IS254" s="15"/>
      <c r="IT254" s="15"/>
      <c r="IU254" s="15"/>
      <c r="IV254" s="15"/>
      <c r="IW254" s="15"/>
      <c r="IX254" s="15"/>
      <c r="IY254" s="15"/>
      <c r="IZ254" s="15"/>
      <c r="JA254" s="15"/>
      <c r="JB254" s="15"/>
      <c r="JC254" s="15"/>
      <c r="JD254" s="15"/>
      <c r="JE254" s="15"/>
      <c r="JF254" s="15"/>
      <c r="JG254" s="15"/>
      <c r="JH254" s="15"/>
      <c r="JI254" s="15"/>
      <c r="JJ254" s="15"/>
      <c r="JK254" s="15"/>
      <c r="JL254" s="15"/>
      <c r="JM254" s="15"/>
      <c r="JN254" s="15"/>
      <c r="JO254" s="15"/>
      <c r="JP254" s="15"/>
      <c r="JQ254" s="15"/>
      <c r="JR254" s="15"/>
      <c r="JS254" s="15"/>
      <c r="JT254" s="15"/>
      <c r="JU254" s="15"/>
      <c r="JV254" s="15"/>
      <c r="JW254" s="15"/>
      <c r="JX254" s="15"/>
      <c r="JY254" s="15"/>
      <c r="JZ254" s="15"/>
      <c r="KA254" s="15"/>
      <c r="KB254" s="15"/>
      <c r="KC254" s="15"/>
      <c r="KD254" s="15"/>
      <c r="KE254" s="15"/>
      <c r="KF254" s="15"/>
      <c r="KG254" s="15"/>
      <c r="KH254" s="15"/>
      <c r="KI254" s="15"/>
      <c r="KJ254" s="15"/>
      <c r="KK254" s="15"/>
      <c r="KL254" s="15"/>
      <c r="KM254" s="15"/>
      <c r="KN254" s="15"/>
      <c r="KO254" s="15"/>
      <c r="KP254" s="15"/>
      <c r="KQ254" s="15"/>
      <c r="KR254" s="15"/>
      <c r="KS254" s="15"/>
      <c r="KT254" s="15"/>
      <c r="KU254" s="15"/>
      <c r="KV254" s="15"/>
      <c r="KW254" s="15"/>
      <c r="KX254" s="15"/>
      <c r="KY254" s="15"/>
      <c r="KZ254" s="15"/>
      <c r="LA254" s="15"/>
      <c r="LB254" s="15"/>
      <c r="LC254" s="15"/>
      <c r="LD254" s="15"/>
      <c r="LE254" s="15"/>
      <c r="LF254" s="15"/>
      <c r="LG254" s="15"/>
      <c r="LH254" s="15"/>
      <c r="LI254" s="15"/>
      <c r="LJ254" s="15"/>
      <c r="LK254" s="15"/>
      <c r="LL254" s="15"/>
      <c r="LM254" s="15"/>
      <c r="LN254" s="15"/>
      <c r="LO254" s="15"/>
      <c r="LP254" s="15"/>
      <c r="LQ254" s="15"/>
      <c r="LR254" s="15"/>
      <c r="LS254" s="15"/>
      <c r="LT254" s="15"/>
      <c r="LU254" s="15"/>
      <c r="LV254" s="15"/>
      <c r="LW254" s="15"/>
      <c r="LX254" s="15"/>
      <c r="LY254" s="15"/>
      <c r="LZ254" s="15"/>
      <c r="MA254" s="15"/>
      <c r="MB254" s="15"/>
      <c r="MC254" s="15"/>
      <c r="MD254" s="15"/>
      <c r="ME254" s="15"/>
      <c r="MF254" s="15"/>
      <c r="MG254" s="15"/>
      <c r="MH254" s="15"/>
      <c r="MI254" s="15"/>
      <c r="MJ254" s="15"/>
      <c r="MK254" s="15"/>
      <c r="ML254" s="15"/>
      <c r="MM254" s="15"/>
      <c r="MN254" s="15"/>
      <c r="MO254" s="15"/>
      <c r="MP254" s="15"/>
      <c r="MQ254" s="15"/>
      <c r="MR254" s="15"/>
      <c r="MS254" s="15"/>
      <c r="MT254" s="15"/>
      <c r="MU254" s="15"/>
      <c r="MV254" s="15"/>
      <c r="MW254" s="15"/>
      <c r="MX254" s="15"/>
      <c r="MY254" s="15"/>
      <c r="MZ254" s="15"/>
      <c r="NA254" s="15"/>
      <c r="NB254" s="15"/>
      <c r="NC254" s="15"/>
      <c r="ND254" s="15"/>
      <c r="NE254" s="15"/>
      <c r="NF254" s="15"/>
      <c r="NG254" s="15"/>
      <c r="NH254" s="15"/>
      <c r="NI254" s="15">
        <f>COUNTIF(Tableau1[[#This Row],[01/01/2020]:[31/12/2020]],NI$3)</f>
        <v>0</v>
      </c>
      <c r="NJ254" s="15">
        <f>COUNTIF(Tableau1[[#This Row],[01/01/2020]:[31/12/2020]],NJ$3)</f>
        <v>0</v>
      </c>
      <c r="NK254" s="15">
        <f>COUNTIF(Tableau1[[#This Row],[01/01/2020]:[31/12/2020]],NK$3)</f>
        <v>0</v>
      </c>
      <c r="NL254" s="15">
        <f>COUNTIF(Tableau1[[#This Row],[01/01/2020]:[31/12/2020]],NL$3)</f>
        <v>1</v>
      </c>
      <c r="NM254" s="15">
        <f>COUNTIF(Tableau1[[#This Row],[01/01/2020]:[31/12/2020]],NM$3)</f>
        <v>0</v>
      </c>
      <c r="NN254" s="15">
        <f>COUNTIF(Tableau1[[#This Row],[01/01/2020]:[31/12/2020]],NN$3)</f>
        <v>0</v>
      </c>
      <c r="NO254" s="23">
        <f>COUNTIF(Tableau1[[#This Row],[01/01/2020]:[31/12/2020]],NO$3)</f>
        <v>0</v>
      </c>
    </row>
    <row r="255" spans="1:379" x14ac:dyDescent="0.25">
      <c r="A255" s="22" t="s">
        <v>475</v>
      </c>
      <c r="B255" s="15"/>
      <c r="C255" s="15"/>
      <c r="D255" s="15"/>
      <c r="E255" s="15" t="e">
        <f>VLOOKUP(Tableau1[[#This Row],[centre]],Feuil3!$A$2:$C$46,2,FALSE)</f>
        <v>#N/A</v>
      </c>
      <c r="F255" s="15" t="e">
        <f>VLOOKUP(Tableau1[[#This Row],[centre]],Feuil3!$A$2:$C$46,3,FALSE)</f>
        <v>#N/A</v>
      </c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 t="s">
        <v>448</v>
      </c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5"/>
      <c r="EO255" s="15"/>
      <c r="EP255" s="15"/>
      <c r="EQ255" s="15"/>
      <c r="ER255" s="15"/>
      <c r="ES255" s="15"/>
      <c r="ET255" s="15"/>
      <c r="EU255" s="15"/>
      <c r="EV255" s="15"/>
      <c r="EW255" s="15"/>
      <c r="EX255" s="15"/>
      <c r="EY255" s="15"/>
      <c r="EZ255" s="15"/>
      <c r="FA255" s="15"/>
      <c r="FB255" s="15"/>
      <c r="FC255" s="15"/>
      <c r="FD255" s="15"/>
      <c r="FE255" s="15"/>
      <c r="FF255" s="15"/>
      <c r="FG255" s="15"/>
      <c r="FH255" s="15"/>
      <c r="FI255" s="15"/>
      <c r="FJ255" s="15"/>
      <c r="FK255" s="15"/>
      <c r="FL255" s="15"/>
      <c r="FM255" s="15"/>
      <c r="FN255" s="15"/>
      <c r="FO255" s="15"/>
      <c r="FP255" s="15"/>
      <c r="FQ255" s="15"/>
      <c r="FR255" s="15"/>
      <c r="FS255" s="15"/>
      <c r="FT255" s="15"/>
      <c r="FU255" s="15"/>
      <c r="FV255" s="15"/>
      <c r="FW255" s="15"/>
      <c r="FX255" s="15"/>
      <c r="FY255" s="15"/>
      <c r="FZ255" s="15"/>
      <c r="GA255" s="15"/>
      <c r="GB255" s="15"/>
      <c r="GC255" s="15"/>
      <c r="GD255" s="15"/>
      <c r="GE255" s="15"/>
      <c r="GF255" s="15"/>
      <c r="GG255" s="15"/>
      <c r="GH255" s="15"/>
      <c r="GI255" s="15"/>
      <c r="GJ255" s="15"/>
      <c r="GK255" s="15"/>
      <c r="GL255" s="15"/>
      <c r="GM255" s="15"/>
      <c r="GN255" s="15"/>
      <c r="GO255" s="15"/>
      <c r="GP255" s="15"/>
      <c r="GQ255" s="15"/>
      <c r="GR255" s="15"/>
      <c r="GS255" s="15"/>
      <c r="GT255" s="15"/>
      <c r="GU255" s="15"/>
      <c r="GV255" s="15"/>
      <c r="GW255" s="15"/>
      <c r="GX255" s="15"/>
      <c r="GY255" s="15"/>
      <c r="GZ255" s="15"/>
      <c r="HA255" s="15"/>
      <c r="HB255" s="15"/>
      <c r="HC255" s="15"/>
      <c r="HD255" s="15"/>
      <c r="HE255" s="15"/>
      <c r="HF255" s="15"/>
      <c r="HG255" s="15"/>
      <c r="HH255" s="15"/>
      <c r="HI255" s="15"/>
      <c r="HJ255" s="15"/>
      <c r="HK255" s="15"/>
      <c r="HL255" s="15"/>
      <c r="HM255" s="15"/>
      <c r="HN255" s="15"/>
      <c r="HO255" s="15"/>
      <c r="HP255" s="15"/>
      <c r="HQ255" s="15"/>
      <c r="HR255" s="15"/>
      <c r="HS255" s="15"/>
      <c r="HT255" s="15"/>
      <c r="HU255" s="15"/>
      <c r="HV255" s="15"/>
      <c r="HW255" s="15"/>
      <c r="HX255" s="15"/>
      <c r="HY255" s="15"/>
      <c r="HZ255" s="15"/>
      <c r="IA255" s="15"/>
      <c r="IB255" s="15"/>
      <c r="IC255" s="15"/>
      <c r="ID255" s="15"/>
      <c r="IE255" s="15"/>
      <c r="IF255" s="15"/>
      <c r="IG255" s="15"/>
      <c r="IH255" s="15"/>
      <c r="II255" s="15"/>
      <c r="IJ255" s="15"/>
      <c r="IK255" s="15"/>
      <c r="IL255" s="15"/>
      <c r="IM255" s="15"/>
      <c r="IN255" s="15"/>
      <c r="IO255" s="15"/>
      <c r="IP255" s="15"/>
      <c r="IQ255" s="15"/>
      <c r="IR255" s="15"/>
      <c r="IS255" s="15"/>
      <c r="IT255" s="15"/>
      <c r="IU255" s="15"/>
      <c r="IV255" s="15"/>
      <c r="IW255" s="15"/>
      <c r="IX255" s="15"/>
      <c r="IY255" s="15"/>
      <c r="IZ255" s="15"/>
      <c r="JA255" s="15"/>
      <c r="JB255" s="15"/>
      <c r="JC255" s="15"/>
      <c r="JD255" s="15"/>
      <c r="JE255" s="15"/>
      <c r="JF255" s="15"/>
      <c r="JG255" s="15"/>
      <c r="JH255" s="15"/>
      <c r="JI255" s="15"/>
      <c r="JJ255" s="15"/>
      <c r="JK255" s="15"/>
      <c r="JL255" s="15"/>
      <c r="JM255" s="15"/>
      <c r="JN255" s="15"/>
      <c r="JO255" s="15"/>
      <c r="JP255" s="15"/>
      <c r="JQ255" s="15"/>
      <c r="JR255" s="15"/>
      <c r="JS255" s="15"/>
      <c r="JT255" s="15"/>
      <c r="JU255" s="15"/>
      <c r="JV255" s="15"/>
      <c r="JW255" s="15"/>
      <c r="JX255" s="15"/>
      <c r="JY255" s="15"/>
      <c r="JZ255" s="15"/>
      <c r="KA255" s="15"/>
      <c r="KB255" s="15"/>
      <c r="KC255" s="15"/>
      <c r="KD255" s="15"/>
      <c r="KE255" s="15"/>
      <c r="KF255" s="15"/>
      <c r="KG255" s="15"/>
      <c r="KH255" s="15"/>
      <c r="KI255" s="15"/>
      <c r="KJ255" s="15"/>
      <c r="KK255" s="15"/>
      <c r="KL255" s="15"/>
      <c r="KM255" s="15"/>
      <c r="KN255" s="15"/>
      <c r="KO255" s="15"/>
      <c r="KP255" s="15"/>
      <c r="KQ255" s="15"/>
      <c r="KR255" s="15"/>
      <c r="KS255" s="15"/>
      <c r="KT255" s="15"/>
      <c r="KU255" s="15"/>
      <c r="KV255" s="15"/>
      <c r="KW255" s="15"/>
      <c r="KX255" s="15"/>
      <c r="KY255" s="15"/>
      <c r="KZ255" s="15"/>
      <c r="LA255" s="15"/>
      <c r="LB255" s="15"/>
      <c r="LC255" s="15"/>
      <c r="LD255" s="15"/>
      <c r="LE255" s="15"/>
      <c r="LF255" s="15"/>
      <c r="LG255" s="15"/>
      <c r="LH255" s="15"/>
      <c r="LI255" s="15"/>
      <c r="LJ255" s="15"/>
      <c r="LK255" s="15"/>
      <c r="LL255" s="15"/>
      <c r="LM255" s="15"/>
      <c r="LN255" s="15"/>
      <c r="LO255" s="15"/>
      <c r="LP255" s="15"/>
      <c r="LQ255" s="15"/>
      <c r="LR255" s="15"/>
      <c r="LS255" s="15"/>
      <c r="LT255" s="15"/>
      <c r="LU255" s="15"/>
      <c r="LV255" s="15"/>
      <c r="LW255" s="15"/>
      <c r="LX255" s="15"/>
      <c r="LY255" s="15"/>
      <c r="LZ255" s="15"/>
      <c r="MA255" s="15"/>
      <c r="MB255" s="15"/>
      <c r="MC255" s="15"/>
      <c r="MD255" s="15"/>
      <c r="ME255" s="15"/>
      <c r="MF255" s="15"/>
      <c r="MG255" s="15"/>
      <c r="MH255" s="15"/>
      <c r="MI255" s="15"/>
      <c r="MJ255" s="15"/>
      <c r="MK255" s="15"/>
      <c r="ML255" s="15"/>
      <c r="MM255" s="15"/>
      <c r="MN255" s="15"/>
      <c r="MO255" s="15"/>
      <c r="MP255" s="15"/>
      <c r="MQ255" s="15"/>
      <c r="MR255" s="15"/>
      <c r="MS255" s="15"/>
      <c r="MT255" s="15"/>
      <c r="MU255" s="15"/>
      <c r="MV255" s="15"/>
      <c r="MW255" s="15"/>
      <c r="MX255" s="15"/>
      <c r="MY255" s="15"/>
      <c r="MZ255" s="15"/>
      <c r="NA255" s="15"/>
      <c r="NB255" s="15"/>
      <c r="NC255" s="15"/>
      <c r="ND255" s="15"/>
      <c r="NE255" s="15"/>
      <c r="NF255" s="15"/>
      <c r="NG255" s="15"/>
      <c r="NH255" s="15"/>
      <c r="NI255" s="15">
        <f>COUNTIF(Tableau1[[#This Row],[01/01/2020]:[31/12/2020]],NI$3)</f>
        <v>0</v>
      </c>
      <c r="NJ255" s="15">
        <f>COUNTIF(Tableau1[[#This Row],[01/01/2020]:[31/12/2020]],NJ$3)</f>
        <v>0</v>
      </c>
      <c r="NK255" s="15">
        <f>COUNTIF(Tableau1[[#This Row],[01/01/2020]:[31/12/2020]],NK$3)</f>
        <v>0</v>
      </c>
      <c r="NL255" s="15">
        <f>COUNTIF(Tableau1[[#This Row],[01/01/2020]:[31/12/2020]],NL$3)</f>
        <v>1</v>
      </c>
      <c r="NM255" s="15">
        <f>COUNTIF(Tableau1[[#This Row],[01/01/2020]:[31/12/2020]],NM$3)</f>
        <v>0</v>
      </c>
      <c r="NN255" s="15">
        <f>COUNTIF(Tableau1[[#This Row],[01/01/2020]:[31/12/2020]],NN$3)</f>
        <v>0</v>
      </c>
      <c r="NO255" s="23">
        <f>COUNTIF(Tableau1[[#This Row],[01/01/2020]:[31/12/2020]],NO$3)</f>
        <v>0</v>
      </c>
    </row>
    <row r="256" spans="1:379" x14ac:dyDescent="0.25">
      <c r="A256" s="22" t="s">
        <v>476</v>
      </c>
      <c r="B256" s="15"/>
      <c r="C256" s="15"/>
      <c r="D256" s="15"/>
      <c r="E256" s="15" t="e">
        <f>VLOOKUP(Tableau1[[#This Row],[centre]],Feuil3!$A$2:$C$46,2,FALSE)</f>
        <v>#N/A</v>
      </c>
      <c r="F256" s="15" t="e">
        <f>VLOOKUP(Tableau1[[#This Row],[centre]],Feuil3!$A$2:$C$46,3,FALSE)</f>
        <v>#N/A</v>
      </c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5"/>
      <c r="EO256" s="15"/>
      <c r="EP256" s="15"/>
      <c r="EQ256" s="15"/>
      <c r="ER256" s="15"/>
      <c r="ES256" s="15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5"/>
      <c r="FE256" s="15"/>
      <c r="FF256" s="15"/>
      <c r="FG256" s="15"/>
      <c r="FH256" s="15"/>
      <c r="FI256" s="15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15"/>
      <c r="FU256" s="15"/>
      <c r="FV256" s="15"/>
      <c r="FW256" s="15"/>
      <c r="FX256" s="15"/>
      <c r="FY256" s="15"/>
      <c r="FZ256" s="15"/>
      <c r="GA256" s="15"/>
      <c r="GB256" s="15"/>
      <c r="GC256" s="15"/>
      <c r="GD256" s="15"/>
      <c r="GE256" s="15"/>
      <c r="GF256" s="15"/>
      <c r="GG256" s="15"/>
      <c r="GH256" s="15"/>
      <c r="GI256" s="15"/>
      <c r="GJ256" s="15"/>
      <c r="GK256" s="15"/>
      <c r="GL256" s="15"/>
      <c r="GM256" s="15"/>
      <c r="GN256" s="15"/>
      <c r="GO256" s="15"/>
      <c r="GP256" s="15"/>
      <c r="GQ256" s="15"/>
      <c r="GR256" s="15"/>
      <c r="GS256" s="15"/>
      <c r="GT256" s="15"/>
      <c r="GU256" s="15"/>
      <c r="GV256" s="15"/>
      <c r="GW256" s="15"/>
      <c r="GX256" s="15"/>
      <c r="GY256" s="15"/>
      <c r="GZ256" s="15"/>
      <c r="HA256" s="15"/>
      <c r="HB256" s="15"/>
      <c r="HC256" s="15"/>
      <c r="HD256" s="15"/>
      <c r="HE256" s="15"/>
      <c r="HF256" s="15"/>
      <c r="HG256" s="15"/>
      <c r="HH256" s="15"/>
      <c r="HI256" s="15"/>
      <c r="HJ256" s="15"/>
      <c r="HK256" s="15"/>
      <c r="HL256" s="15"/>
      <c r="HM256" s="15"/>
      <c r="HN256" s="15"/>
      <c r="HO256" s="15"/>
      <c r="HP256" s="15"/>
      <c r="HQ256" s="15"/>
      <c r="HR256" s="15"/>
      <c r="HS256" s="15"/>
      <c r="HT256" s="15"/>
      <c r="HU256" s="15"/>
      <c r="HV256" s="15"/>
      <c r="HW256" s="15"/>
      <c r="HX256" s="15"/>
      <c r="HY256" s="15"/>
      <c r="HZ256" s="15"/>
      <c r="IA256" s="15"/>
      <c r="IB256" s="15"/>
      <c r="IC256" s="15"/>
      <c r="ID256" s="15"/>
      <c r="IE256" s="15"/>
      <c r="IF256" s="15"/>
      <c r="IG256" s="15"/>
      <c r="IH256" s="15"/>
      <c r="II256" s="15"/>
      <c r="IJ256" s="15"/>
      <c r="IK256" s="15"/>
      <c r="IL256" s="15"/>
      <c r="IM256" s="15"/>
      <c r="IN256" s="15"/>
      <c r="IO256" s="15"/>
      <c r="IP256" s="15"/>
      <c r="IQ256" s="15"/>
      <c r="IR256" s="15"/>
      <c r="IS256" s="15"/>
      <c r="IT256" s="15"/>
      <c r="IU256" s="15"/>
      <c r="IV256" s="15"/>
      <c r="IW256" s="15"/>
      <c r="IX256" s="15"/>
      <c r="IY256" s="15"/>
      <c r="IZ256" s="15"/>
      <c r="JA256" s="15"/>
      <c r="JB256" s="15"/>
      <c r="JC256" s="15"/>
      <c r="JD256" s="15"/>
      <c r="JE256" s="15"/>
      <c r="JF256" s="15"/>
      <c r="JG256" s="15"/>
      <c r="JH256" s="15"/>
      <c r="JI256" s="15"/>
      <c r="JJ256" s="15"/>
      <c r="JK256" s="15"/>
      <c r="JL256" s="15"/>
      <c r="JM256" s="15"/>
      <c r="JN256" s="15"/>
      <c r="JO256" s="15"/>
      <c r="JP256" s="15"/>
      <c r="JQ256" s="15"/>
      <c r="JR256" s="15"/>
      <c r="JS256" s="15"/>
      <c r="JT256" s="15"/>
      <c r="JU256" s="15"/>
      <c r="JV256" s="15"/>
      <c r="JW256" s="15"/>
      <c r="JX256" s="15"/>
      <c r="JY256" s="15"/>
      <c r="JZ256" s="15"/>
      <c r="KA256" s="15"/>
      <c r="KB256" s="15"/>
      <c r="KC256" s="15"/>
      <c r="KD256" s="15"/>
      <c r="KE256" s="15"/>
      <c r="KF256" s="15"/>
      <c r="KG256" s="15"/>
      <c r="KH256" s="15"/>
      <c r="KI256" s="15"/>
      <c r="KJ256" s="15"/>
      <c r="KK256" s="15"/>
      <c r="KL256" s="15"/>
      <c r="KM256" s="15"/>
      <c r="KN256" s="15"/>
      <c r="KO256" s="15"/>
      <c r="KP256" s="15"/>
      <c r="KQ256" s="15"/>
      <c r="KR256" s="15"/>
      <c r="KS256" s="15"/>
      <c r="KT256" s="15"/>
      <c r="KU256" s="15"/>
      <c r="KV256" s="15"/>
      <c r="KW256" s="15"/>
      <c r="KX256" s="15"/>
      <c r="KY256" s="15"/>
      <c r="KZ256" s="15"/>
      <c r="LA256" s="15"/>
      <c r="LB256" s="15"/>
      <c r="LC256" s="15"/>
      <c r="LD256" s="15"/>
      <c r="LE256" s="15"/>
      <c r="LF256" s="15"/>
      <c r="LG256" s="15"/>
      <c r="LH256" s="15"/>
      <c r="LI256" s="15"/>
      <c r="LJ256" s="15"/>
      <c r="LK256" s="15"/>
      <c r="LL256" s="15"/>
      <c r="LM256" s="15"/>
      <c r="LN256" s="15"/>
      <c r="LO256" s="15"/>
      <c r="LP256" s="15"/>
      <c r="LQ256" s="15"/>
      <c r="LR256" s="15"/>
      <c r="LS256" s="15"/>
      <c r="LT256" s="15"/>
      <c r="LU256" s="15"/>
      <c r="LV256" s="15"/>
      <c r="LW256" s="15"/>
      <c r="LX256" s="15"/>
      <c r="LY256" s="15"/>
      <c r="LZ256" s="15"/>
      <c r="MA256" s="15"/>
      <c r="MB256" s="15"/>
      <c r="MC256" s="15"/>
      <c r="MD256" s="15"/>
      <c r="ME256" s="15"/>
      <c r="MF256" s="15"/>
      <c r="MG256" s="15"/>
      <c r="MH256" s="15"/>
      <c r="MI256" s="15"/>
      <c r="MJ256" s="15"/>
      <c r="MK256" s="15"/>
      <c r="ML256" s="15"/>
      <c r="MM256" s="15"/>
      <c r="MN256" s="15"/>
      <c r="MO256" s="15"/>
      <c r="MP256" s="15"/>
      <c r="MQ256" s="15"/>
      <c r="MR256" s="15"/>
      <c r="MS256" s="15"/>
      <c r="MT256" s="15"/>
      <c r="MU256" s="15"/>
      <c r="MV256" s="15"/>
      <c r="MW256" s="15"/>
      <c r="MX256" s="15"/>
      <c r="MY256" s="15"/>
      <c r="MZ256" s="15"/>
      <c r="NA256" s="15"/>
      <c r="NB256" s="15"/>
      <c r="NC256" s="15"/>
      <c r="ND256" s="15"/>
      <c r="NE256" s="15"/>
      <c r="NF256" s="15"/>
      <c r="NG256" s="15"/>
      <c r="NH256" s="15"/>
      <c r="NI256" s="15">
        <f>COUNTIF(Tableau1[[#This Row],[01/01/2020]:[31/12/2020]],NI$3)</f>
        <v>0</v>
      </c>
      <c r="NJ256" s="15">
        <f>COUNTIF(Tableau1[[#This Row],[01/01/2020]:[31/12/2020]],NJ$3)</f>
        <v>0</v>
      </c>
      <c r="NK256" s="15">
        <f>COUNTIF(Tableau1[[#This Row],[01/01/2020]:[31/12/2020]],NK$3)</f>
        <v>0</v>
      </c>
      <c r="NL256" s="15">
        <f>COUNTIF(Tableau1[[#This Row],[01/01/2020]:[31/12/2020]],NL$3)</f>
        <v>0</v>
      </c>
      <c r="NM256" s="15">
        <f>COUNTIF(Tableau1[[#This Row],[01/01/2020]:[31/12/2020]],NM$3)</f>
        <v>0</v>
      </c>
      <c r="NN256" s="15">
        <f>COUNTIF(Tableau1[[#This Row],[01/01/2020]:[31/12/2020]],NN$3)</f>
        <v>0</v>
      </c>
      <c r="NO256" s="23">
        <f>COUNTIF(Tableau1[[#This Row],[01/01/2020]:[31/12/2020]],NO$3)</f>
        <v>0</v>
      </c>
    </row>
    <row r="257" spans="1:379" x14ac:dyDescent="0.25">
      <c r="A257" s="22" t="s">
        <v>473</v>
      </c>
      <c r="B257" s="15"/>
      <c r="C257" s="15"/>
      <c r="D257" s="15"/>
      <c r="E257" s="15" t="e">
        <f>VLOOKUP(Tableau1[[#This Row],[centre]],Feuil3!$A$2:$C$46,2,FALSE)</f>
        <v>#N/A</v>
      </c>
      <c r="F257" s="15" t="e">
        <f>VLOOKUP(Tableau1[[#This Row],[centre]],Feuil3!$A$2:$C$46,3,FALSE)</f>
        <v>#N/A</v>
      </c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 t="s">
        <v>448</v>
      </c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5"/>
      <c r="FE257" s="15"/>
      <c r="FF257" s="15"/>
      <c r="FG257" s="15"/>
      <c r="FH257" s="15"/>
      <c r="FI257" s="15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15"/>
      <c r="FU257" s="15"/>
      <c r="FV257" s="15"/>
      <c r="FW257" s="15"/>
      <c r="FX257" s="15"/>
      <c r="FY257" s="15"/>
      <c r="FZ257" s="15"/>
      <c r="GA257" s="15"/>
      <c r="GB257" s="15"/>
      <c r="GC257" s="15"/>
      <c r="GD257" s="15"/>
      <c r="GE257" s="15"/>
      <c r="GF257" s="15"/>
      <c r="GG257" s="15"/>
      <c r="GH257" s="15"/>
      <c r="GI257" s="15"/>
      <c r="GJ257" s="15"/>
      <c r="GK257" s="15"/>
      <c r="GL257" s="15"/>
      <c r="GM257" s="15"/>
      <c r="GN257" s="15"/>
      <c r="GO257" s="15"/>
      <c r="GP257" s="15"/>
      <c r="GQ257" s="15"/>
      <c r="GR257" s="15"/>
      <c r="GS257" s="15"/>
      <c r="GT257" s="15"/>
      <c r="GU257" s="15"/>
      <c r="GV257" s="15"/>
      <c r="GW257" s="15"/>
      <c r="GX257" s="15"/>
      <c r="GY257" s="15"/>
      <c r="GZ257" s="15"/>
      <c r="HA257" s="15"/>
      <c r="HB257" s="15"/>
      <c r="HC257" s="15"/>
      <c r="HD257" s="15"/>
      <c r="HE257" s="15"/>
      <c r="HF257" s="15"/>
      <c r="HG257" s="15"/>
      <c r="HH257" s="15"/>
      <c r="HI257" s="15"/>
      <c r="HJ257" s="15"/>
      <c r="HK257" s="15"/>
      <c r="HL257" s="15"/>
      <c r="HM257" s="15"/>
      <c r="HN257" s="15"/>
      <c r="HO257" s="15"/>
      <c r="HP257" s="15"/>
      <c r="HQ257" s="15"/>
      <c r="HR257" s="15"/>
      <c r="HS257" s="15"/>
      <c r="HT257" s="15"/>
      <c r="HU257" s="15"/>
      <c r="HV257" s="15"/>
      <c r="HW257" s="15"/>
      <c r="HX257" s="15"/>
      <c r="HY257" s="15"/>
      <c r="HZ257" s="15"/>
      <c r="IA257" s="15"/>
      <c r="IB257" s="15"/>
      <c r="IC257" s="15"/>
      <c r="ID257" s="15"/>
      <c r="IE257" s="15"/>
      <c r="IF257" s="15"/>
      <c r="IG257" s="15"/>
      <c r="IH257" s="15"/>
      <c r="II257" s="15"/>
      <c r="IJ257" s="15"/>
      <c r="IK257" s="15"/>
      <c r="IL257" s="15"/>
      <c r="IM257" s="15"/>
      <c r="IN257" s="15"/>
      <c r="IO257" s="15"/>
      <c r="IP257" s="15"/>
      <c r="IQ257" s="15"/>
      <c r="IR257" s="15"/>
      <c r="IS257" s="15"/>
      <c r="IT257" s="15"/>
      <c r="IU257" s="15"/>
      <c r="IV257" s="15"/>
      <c r="IW257" s="15"/>
      <c r="IX257" s="15"/>
      <c r="IY257" s="15"/>
      <c r="IZ257" s="15"/>
      <c r="JA257" s="15"/>
      <c r="JB257" s="15"/>
      <c r="JC257" s="15"/>
      <c r="JD257" s="15"/>
      <c r="JE257" s="15"/>
      <c r="JF257" s="15"/>
      <c r="JG257" s="15"/>
      <c r="JH257" s="15"/>
      <c r="JI257" s="15"/>
      <c r="JJ257" s="15"/>
      <c r="JK257" s="15"/>
      <c r="JL257" s="15"/>
      <c r="JM257" s="15"/>
      <c r="JN257" s="15"/>
      <c r="JO257" s="15"/>
      <c r="JP257" s="15"/>
      <c r="JQ257" s="15"/>
      <c r="JR257" s="15"/>
      <c r="JS257" s="15"/>
      <c r="JT257" s="15"/>
      <c r="JU257" s="15"/>
      <c r="JV257" s="15"/>
      <c r="JW257" s="15"/>
      <c r="JX257" s="15"/>
      <c r="JY257" s="15"/>
      <c r="JZ257" s="15"/>
      <c r="KA257" s="15"/>
      <c r="KB257" s="15"/>
      <c r="KC257" s="15"/>
      <c r="KD257" s="15"/>
      <c r="KE257" s="15"/>
      <c r="KF257" s="15"/>
      <c r="KG257" s="15"/>
      <c r="KH257" s="15"/>
      <c r="KI257" s="15"/>
      <c r="KJ257" s="15"/>
      <c r="KK257" s="15"/>
      <c r="KL257" s="15"/>
      <c r="KM257" s="15"/>
      <c r="KN257" s="15"/>
      <c r="KO257" s="15"/>
      <c r="KP257" s="15"/>
      <c r="KQ257" s="15"/>
      <c r="KR257" s="15"/>
      <c r="KS257" s="15"/>
      <c r="KT257" s="15"/>
      <c r="KU257" s="15"/>
      <c r="KV257" s="15"/>
      <c r="KW257" s="15"/>
      <c r="KX257" s="15"/>
      <c r="KY257" s="15"/>
      <c r="KZ257" s="15"/>
      <c r="LA257" s="15"/>
      <c r="LB257" s="15"/>
      <c r="LC257" s="15"/>
      <c r="LD257" s="15"/>
      <c r="LE257" s="15"/>
      <c r="LF257" s="15"/>
      <c r="LG257" s="15"/>
      <c r="LH257" s="15"/>
      <c r="LI257" s="15"/>
      <c r="LJ257" s="15"/>
      <c r="LK257" s="15"/>
      <c r="LL257" s="15"/>
      <c r="LM257" s="15"/>
      <c r="LN257" s="15"/>
      <c r="LO257" s="15"/>
      <c r="LP257" s="15"/>
      <c r="LQ257" s="15"/>
      <c r="LR257" s="15"/>
      <c r="LS257" s="15"/>
      <c r="LT257" s="15"/>
      <c r="LU257" s="15"/>
      <c r="LV257" s="15"/>
      <c r="LW257" s="15"/>
      <c r="LX257" s="15"/>
      <c r="LY257" s="15"/>
      <c r="LZ257" s="15"/>
      <c r="MA257" s="15"/>
      <c r="MB257" s="15"/>
      <c r="MC257" s="15"/>
      <c r="MD257" s="15"/>
      <c r="ME257" s="15"/>
      <c r="MF257" s="15"/>
      <c r="MG257" s="15"/>
      <c r="MH257" s="15"/>
      <c r="MI257" s="15"/>
      <c r="MJ257" s="15"/>
      <c r="MK257" s="15"/>
      <c r="ML257" s="15"/>
      <c r="MM257" s="15"/>
      <c r="MN257" s="15"/>
      <c r="MO257" s="15"/>
      <c r="MP257" s="15"/>
      <c r="MQ257" s="15"/>
      <c r="MR257" s="15"/>
      <c r="MS257" s="15"/>
      <c r="MT257" s="15"/>
      <c r="MU257" s="15"/>
      <c r="MV257" s="15"/>
      <c r="MW257" s="15"/>
      <c r="MX257" s="15"/>
      <c r="MY257" s="15"/>
      <c r="MZ257" s="15"/>
      <c r="NA257" s="15"/>
      <c r="NB257" s="15"/>
      <c r="NC257" s="15"/>
      <c r="ND257" s="15"/>
      <c r="NE257" s="15"/>
      <c r="NF257" s="15"/>
      <c r="NG257" s="15"/>
      <c r="NH257" s="15"/>
      <c r="NI257" s="15">
        <f>COUNTIF(Tableau1[[#This Row],[01/01/2020]:[31/12/2020]],NI$3)</f>
        <v>0</v>
      </c>
      <c r="NJ257" s="15">
        <f>COUNTIF(Tableau1[[#This Row],[01/01/2020]:[31/12/2020]],NJ$3)</f>
        <v>0</v>
      </c>
      <c r="NK257" s="15">
        <f>COUNTIF(Tableau1[[#This Row],[01/01/2020]:[31/12/2020]],NK$3)</f>
        <v>0</v>
      </c>
      <c r="NL257" s="15">
        <f>COUNTIF(Tableau1[[#This Row],[01/01/2020]:[31/12/2020]],NL$3)</f>
        <v>1</v>
      </c>
      <c r="NM257" s="15">
        <f>COUNTIF(Tableau1[[#This Row],[01/01/2020]:[31/12/2020]],NM$3)</f>
        <v>0</v>
      </c>
      <c r="NN257" s="15">
        <f>COUNTIF(Tableau1[[#This Row],[01/01/2020]:[31/12/2020]],NN$3)</f>
        <v>0</v>
      </c>
      <c r="NO257" s="23">
        <f>COUNTIF(Tableau1[[#This Row],[01/01/2020]:[31/12/2020]],NO$3)</f>
        <v>0</v>
      </c>
    </row>
    <row r="258" spans="1:379" x14ac:dyDescent="0.25">
      <c r="A258" s="22" t="s">
        <v>474</v>
      </c>
      <c r="B258" s="15"/>
      <c r="C258" s="15"/>
      <c r="D258" s="15"/>
      <c r="E258" s="15" t="e">
        <f>VLOOKUP(Tableau1[[#This Row],[centre]],Feuil3!$A$2:$C$46,2,FALSE)</f>
        <v>#N/A</v>
      </c>
      <c r="F258" s="15" t="e">
        <f>VLOOKUP(Tableau1[[#This Row],[centre]],Feuil3!$A$2:$C$46,3,FALSE)</f>
        <v>#N/A</v>
      </c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5"/>
      <c r="FE258" s="15"/>
      <c r="FF258" s="15"/>
      <c r="FG258" s="15"/>
      <c r="FH258" s="15"/>
      <c r="FI258" s="15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15"/>
      <c r="FU258" s="15"/>
      <c r="FV258" s="15"/>
      <c r="FW258" s="15"/>
      <c r="FX258" s="15"/>
      <c r="FY258" s="15"/>
      <c r="FZ258" s="15"/>
      <c r="GA258" s="15"/>
      <c r="GB258" s="15"/>
      <c r="GC258" s="15"/>
      <c r="GD258" s="15"/>
      <c r="GE258" s="15"/>
      <c r="GF258" s="15"/>
      <c r="GG258" s="15"/>
      <c r="GH258" s="15"/>
      <c r="GI258" s="15"/>
      <c r="GJ258" s="15"/>
      <c r="GK258" s="15"/>
      <c r="GL258" s="15"/>
      <c r="GM258" s="15"/>
      <c r="GN258" s="15"/>
      <c r="GO258" s="15"/>
      <c r="GP258" s="15"/>
      <c r="GQ258" s="15"/>
      <c r="GR258" s="15"/>
      <c r="GS258" s="15"/>
      <c r="GT258" s="15"/>
      <c r="GU258" s="15"/>
      <c r="GV258" s="15"/>
      <c r="GW258" s="15"/>
      <c r="GX258" s="15"/>
      <c r="GY258" s="15"/>
      <c r="GZ258" s="15"/>
      <c r="HA258" s="15"/>
      <c r="HB258" s="15"/>
      <c r="HC258" s="15"/>
      <c r="HD258" s="15"/>
      <c r="HE258" s="15"/>
      <c r="HF258" s="15"/>
      <c r="HG258" s="15"/>
      <c r="HH258" s="15"/>
      <c r="HI258" s="15"/>
      <c r="HJ258" s="15"/>
      <c r="HK258" s="15"/>
      <c r="HL258" s="15"/>
      <c r="HM258" s="15"/>
      <c r="HN258" s="15"/>
      <c r="HO258" s="15"/>
      <c r="HP258" s="15"/>
      <c r="HQ258" s="15"/>
      <c r="HR258" s="15"/>
      <c r="HS258" s="15"/>
      <c r="HT258" s="15"/>
      <c r="HU258" s="15"/>
      <c r="HV258" s="15"/>
      <c r="HW258" s="15"/>
      <c r="HX258" s="15"/>
      <c r="HY258" s="15"/>
      <c r="HZ258" s="15"/>
      <c r="IA258" s="15"/>
      <c r="IB258" s="15"/>
      <c r="IC258" s="15"/>
      <c r="ID258" s="15"/>
      <c r="IE258" s="15"/>
      <c r="IF258" s="15"/>
      <c r="IG258" s="15"/>
      <c r="IH258" s="15"/>
      <c r="II258" s="15"/>
      <c r="IJ258" s="15"/>
      <c r="IK258" s="15"/>
      <c r="IL258" s="15"/>
      <c r="IM258" s="15"/>
      <c r="IN258" s="15"/>
      <c r="IO258" s="15"/>
      <c r="IP258" s="15"/>
      <c r="IQ258" s="15"/>
      <c r="IR258" s="15"/>
      <c r="IS258" s="15"/>
      <c r="IT258" s="15"/>
      <c r="IU258" s="15"/>
      <c r="IV258" s="15"/>
      <c r="IW258" s="15"/>
      <c r="IX258" s="15"/>
      <c r="IY258" s="15"/>
      <c r="IZ258" s="15"/>
      <c r="JA258" s="15"/>
      <c r="JB258" s="15"/>
      <c r="JC258" s="15"/>
      <c r="JD258" s="15"/>
      <c r="JE258" s="15"/>
      <c r="JF258" s="15"/>
      <c r="JG258" s="15"/>
      <c r="JH258" s="15"/>
      <c r="JI258" s="15"/>
      <c r="JJ258" s="15"/>
      <c r="JK258" s="15"/>
      <c r="JL258" s="15"/>
      <c r="JM258" s="15"/>
      <c r="JN258" s="15"/>
      <c r="JO258" s="15"/>
      <c r="JP258" s="15"/>
      <c r="JQ258" s="15"/>
      <c r="JR258" s="15"/>
      <c r="JS258" s="15"/>
      <c r="JT258" s="15"/>
      <c r="JU258" s="15"/>
      <c r="JV258" s="15"/>
      <c r="JW258" s="15"/>
      <c r="JX258" s="15"/>
      <c r="JY258" s="15"/>
      <c r="JZ258" s="15"/>
      <c r="KA258" s="15"/>
      <c r="KB258" s="15"/>
      <c r="KC258" s="15"/>
      <c r="KD258" s="15"/>
      <c r="KE258" s="15"/>
      <c r="KF258" s="15"/>
      <c r="KG258" s="15"/>
      <c r="KH258" s="15"/>
      <c r="KI258" s="15"/>
      <c r="KJ258" s="15"/>
      <c r="KK258" s="15"/>
      <c r="KL258" s="15"/>
      <c r="KM258" s="15"/>
      <c r="KN258" s="15"/>
      <c r="KO258" s="15"/>
      <c r="KP258" s="15"/>
      <c r="KQ258" s="15"/>
      <c r="KR258" s="15"/>
      <c r="KS258" s="15"/>
      <c r="KT258" s="15"/>
      <c r="KU258" s="15"/>
      <c r="KV258" s="15"/>
      <c r="KW258" s="15"/>
      <c r="KX258" s="15"/>
      <c r="KY258" s="15"/>
      <c r="KZ258" s="15"/>
      <c r="LA258" s="15"/>
      <c r="LB258" s="15"/>
      <c r="LC258" s="15"/>
      <c r="LD258" s="15"/>
      <c r="LE258" s="15"/>
      <c r="LF258" s="15"/>
      <c r="LG258" s="15"/>
      <c r="LH258" s="15"/>
      <c r="LI258" s="15"/>
      <c r="LJ258" s="15"/>
      <c r="LK258" s="15"/>
      <c r="LL258" s="15"/>
      <c r="LM258" s="15"/>
      <c r="LN258" s="15"/>
      <c r="LO258" s="15"/>
      <c r="LP258" s="15"/>
      <c r="LQ258" s="15"/>
      <c r="LR258" s="15"/>
      <c r="LS258" s="15"/>
      <c r="LT258" s="15"/>
      <c r="LU258" s="15"/>
      <c r="LV258" s="15"/>
      <c r="LW258" s="15"/>
      <c r="LX258" s="15"/>
      <c r="LY258" s="15"/>
      <c r="LZ258" s="15"/>
      <c r="MA258" s="15"/>
      <c r="MB258" s="15"/>
      <c r="MC258" s="15"/>
      <c r="MD258" s="15"/>
      <c r="ME258" s="15"/>
      <c r="MF258" s="15"/>
      <c r="MG258" s="15"/>
      <c r="MH258" s="15"/>
      <c r="MI258" s="15"/>
      <c r="MJ258" s="15"/>
      <c r="MK258" s="15"/>
      <c r="ML258" s="15"/>
      <c r="MM258" s="15"/>
      <c r="MN258" s="15"/>
      <c r="MO258" s="15"/>
      <c r="MP258" s="15"/>
      <c r="MQ258" s="15"/>
      <c r="MR258" s="15"/>
      <c r="MS258" s="15"/>
      <c r="MT258" s="15"/>
      <c r="MU258" s="15"/>
      <c r="MV258" s="15"/>
      <c r="MW258" s="15"/>
      <c r="MX258" s="15"/>
      <c r="MY258" s="15"/>
      <c r="MZ258" s="15"/>
      <c r="NA258" s="15"/>
      <c r="NB258" s="15"/>
      <c r="NC258" s="15"/>
      <c r="ND258" s="15"/>
      <c r="NE258" s="15"/>
      <c r="NF258" s="15"/>
      <c r="NG258" s="15"/>
      <c r="NH258" s="15"/>
      <c r="NI258" s="15">
        <f>COUNTIF(Tableau1[[#This Row],[01/01/2020]:[31/12/2020]],NI$3)</f>
        <v>0</v>
      </c>
      <c r="NJ258" s="15">
        <f>COUNTIF(Tableau1[[#This Row],[01/01/2020]:[31/12/2020]],NJ$3)</f>
        <v>0</v>
      </c>
      <c r="NK258" s="15">
        <f>COUNTIF(Tableau1[[#This Row],[01/01/2020]:[31/12/2020]],NK$3)</f>
        <v>0</v>
      </c>
      <c r="NL258" s="15">
        <f>COUNTIF(Tableau1[[#This Row],[01/01/2020]:[31/12/2020]],NL$3)</f>
        <v>0</v>
      </c>
      <c r="NM258" s="15">
        <f>COUNTIF(Tableau1[[#This Row],[01/01/2020]:[31/12/2020]],NM$3)</f>
        <v>0</v>
      </c>
      <c r="NN258" s="15">
        <f>COUNTIF(Tableau1[[#This Row],[01/01/2020]:[31/12/2020]],NN$3)</f>
        <v>0</v>
      </c>
      <c r="NO258" s="23">
        <f>COUNTIF(Tableau1[[#This Row],[01/01/2020]:[31/12/2020]],NO$3)</f>
        <v>0</v>
      </c>
    </row>
    <row r="259" spans="1:379" x14ac:dyDescent="0.25">
      <c r="A259" s="22" t="s">
        <v>475</v>
      </c>
      <c r="B259" s="15"/>
      <c r="C259" s="15"/>
      <c r="D259" s="15"/>
      <c r="E259" s="15" t="e">
        <f>VLOOKUP(Tableau1[[#This Row],[centre]],Feuil3!$A$2:$C$46,2,FALSE)</f>
        <v>#N/A</v>
      </c>
      <c r="F259" s="15" t="e">
        <f>VLOOKUP(Tableau1[[#This Row],[centre]],Feuil3!$A$2:$C$46,3,FALSE)</f>
        <v>#N/A</v>
      </c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  <c r="EK259" s="15"/>
      <c r="EL259" s="15"/>
      <c r="EM259" s="15"/>
      <c r="EN259" s="15"/>
      <c r="EO259" s="15"/>
      <c r="EP259" s="15"/>
      <c r="EQ259" s="15"/>
      <c r="ER259" s="15"/>
      <c r="ES259" s="15"/>
      <c r="ET259" s="15"/>
      <c r="EU259" s="15"/>
      <c r="EV259" s="15"/>
      <c r="EW259" s="15"/>
      <c r="EX259" s="15"/>
      <c r="EY259" s="15"/>
      <c r="EZ259" s="15"/>
      <c r="FA259" s="15"/>
      <c r="FB259" s="15"/>
      <c r="FC259" s="15"/>
      <c r="FD259" s="15"/>
      <c r="FE259" s="15"/>
      <c r="FF259" s="15"/>
      <c r="FG259" s="15"/>
      <c r="FH259" s="15"/>
      <c r="FI259" s="15"/>
      <c r="FJ259" s="15"/>
      <c r="FK259" s="15"/>
      <c r="FL259" s="15"/>
      <c r="FM259" s="15"/>
      <c r="FN259" s="15"/>
      <c r="FO259" s="15"/>
      <c r="FP259" s="15"/>
      <c r="FQ259" s="15"/>
      <c r="FR259" s="15"/>
      <c r="FS259" s="15"/>
      <c r="FT259" s="15"/>
      <c r="FU259" s="15"/>
      <c r="FV259" s="15"/>
      <c r="FW259" s="15"/>
      <c r="FX259" s="15"/>
      <c r="FY259" s="15"/>
      <c r="FZ259" s="15"/>
      <c r="GA259" s="15"/>
      <c r="GB259" s="15"/>
      <c r="GC259" s="15"/>
      <c r="GD259" s="15"/>
      <c r="GE259" s="15"/>
      <c r="GF259" s="15"/>
      <c r="GG259" s="15"/>
      <c r="GH259" s="15"/>
      <c r="GI259" s="15"/>
      <c r="GJ259" s="15"/>
      <c r="GK259" s="15"/>
      <c r="GL259" s="15"/>
      <c r="GM259" s="15"/>
      <c r="GN259" s="15"/>
      <c r="GO259" s="15"/>
      <c r="GP259" s="15"/>
      <c r="GQ259" s="15"/>
      <c r="GR259" s="15"/>
      <c r="GS259" s="15"/>
      <c r="GT259" s="15"/>
      <c r="GU259" s="15"/>
      <c r="GV259" s="15"/>
      <c r="GW259" s="15"/>
      <c r="GX259" s="15"/>
      <c r="GY259" s="15"/>
      <c r="GZ259" s="15"/>
      <c r="HA259" s="15"/>
      <c r="HB259" s="15"/>
      <c r="HC259" s="15"/>
      <c r="HD259" s="15"/>
      <c r="HE259" s="15"/>
      <c r="HF259" s="15"/>
      <c r="HG259" s="15"/>
      <c r="HH259" s="15"/>
      <c r="HI259" s="15"/>
      <c r="HJ259" s="15"/>
      <c r="HK259" s="15"/>
      <c r="HL259" s="15"/>
      <c r="HM259" s="15"/>
      <c r="HN259" s="15"/>
      <c r="HO259" s="15"/>
      <c r="HP259" s="15"/>
      <c r="HQ259" s="15"/>
      <c r="HR259" s="15"/>
      <c r="HS259" s="15"/>
      <c r="HT259" s="15"/>
      <c r="HU259" s="15"/>
      <c r="HV259" s="15"/>
      <c r="HW259" s="15"/>
      <c r="HX259" s="15"/>
      <c r="HY259" s="15"/>
      <c r="HZ259" s="15"/>
      <c r="IA259" s="15"/>
      <c r="IB259" s="15"/>
      <c r="IC259" s="15"/>
      <c r="ID259" s="15"/>
      <c r="IE259" s="15"/>
      <c r="IF259" s="15"/>
      <c r="IG259" s="15"/>
      <c r="IH259" s="15"/>
      <c r="II259" s="15"/>
      <c r="IJ259" s="15"/>
      <c r="IK259" s="15"/>
      <c r="IL259" s="15"/>
      <c r="IM259" s="15"/>
      <c r="IN259" s="15"/>
      <c r="IO259" s="15"/>
      <c r="IP259" s="15"/>
      <c r="IQ259" s="15"/>
      <c r="IR259" s="15"/>
      <c r="IS259" s="15"/>
      <c r="IT259" s="15"/>
      <c r="IU259" s="15"/>
      <c r="IV259" s="15"/>
      <c r="IW259" s="15"/>
      <c r="IX259" s="15"/>
      <c r="IY259" s="15"/>
      <c r="IZ259" s="15"/>
      <c r="JA259" s="15"/>
      <c r="JB259" s="15"/>
      <c r="JC259" s="15"/>
      <c r="JD259" s="15"/>
      <c r="JE259" s="15"/>
      <c r="JF259" s="15"/>
      <c r="JG259" s="15"/>
      <c r="JH259" s="15"/>
      <c r="JI259" s="15"/>
      <c r="JJ259" s="15"/>
      <c r="JK259" s="15"/>
      <c r="JL259" s="15"/>
      <c r="JM259" s="15"/>
      <c r="JN259" s="15"/>
      <c r="JO259" s="15"/>
      <c r="JP259" s="15"/>
      <c r="JQ259" s="15"/>
      <c r="JR259" s="15"/>
      <c r="JS259" s="15"/>
      <c r="JT259" s="15"/>
      <c r="JU259" s="15"/>
      <c r="JV259" s="15"/>
      <c r="JW259" s="15"/>
      <c r="JX259" s="15"/>
      <c r="JY259" s="15"/>
      <c r="JZ259" s="15"/>
      <c r="KA259" s="15"/>
      <c r="KB259" s="15"/>
      <c r="KC259" s="15"/>
      <c r="KD259" s="15"/>
      <c r="KE259" s="15"/>
      <c r="KF259" s="15"/>
      <c r="KG259" s="15"/>
      <c r="KH259" s="15"/>
      <c r="KI259" s="15"/>
      <c r="KJ259" s="15"/>
      <c r="KK259" s="15"/>
      <c r="KL259" s="15"/>
      <c r="KM259" s="15"/>
      <c r="KN259" s="15"/>
      <c r="KO259" s="15"/>
      <c r="KP259" s="15"/>
      <c r="KQ259" s="15"/>
      <c r="KR259" s="15"/>
      <c r="KS259" s="15"/>
      <c r="KT259" s="15"/>
      <c r="KU259" s="15"/>
      <c r="KV259" s="15"/>
      <c r="KW259" s="15"/>
      <c r="KX259" s="15"/>
      <c r="KY259" s="15"/>
      <c r="KZ259" s="15"/>
      <c r="LA259" s="15"/>
      <c r="LB259" s="15"/>
      <c r="LC259" s="15"/>
      <c r="LD259" s="15"/>
      <c r="LE259" s="15"/>
      <c r="LF259" s="15"/>
      <c r="LG259" s="15"/>
      <c r="LH259" s="15"/>
      <c r="LI259" s="15"/>
      <c r="LJ259" s="15"/>
      <c r="LK259" s="15"/>
      <c r="LL259" s="15"/>
      <c r="LM259" s="15"/>
      <c r="LN259" s="15"/>
      <c r="LO259" s="15"/>
      <c r="LP259" s="15"/>
      <c r="LQ259" s="15"/>
      <c r="LR259" s="15"/>
      <c r="LS259" s="15"/>
      <c r="LT259" s="15"/>
      <c r="LU259" s="15"/>
      <c r="LV259" s="15"/>
      <c r="LW259" s="15"/>
      <c r="LX259" s="15"/>
      <c r="LY259" s="15"/>
      <c r="LZ259" s="15"/>
      <c r="MA259" s="15"/>
      <c r="MB259" s="15"/>
      <c r="MC259" s="15"/>
      <c r="MD259" s="15"/>
      <c r="ME259" s="15"/>
      <c r="MF259" s="15"/>
      <c r="MG259" s="15"/>
      <c r="MH259" s="15"/>
      <c r="MI259" s="15"/>
      <c r="MJ259" s="15"/>
      <c r="MK259" s="15"/>
      <c r="ML259" s="15"/>
      <c r="MM259" s="15"/>
      <c r="MN259" s="15"/>
      <c r="MO259" s="15"/>
      <c r="MP259" s="15"/>
      <c r="MQ259" s="15"/>
      <c r="MR259" s="15"/>
      <c r="MS259" s="15"/>
      <c r="MT259" s="15"/>
      <c r="MU259" s="15"/>
      <c r="MV259" s="15"/>
      <c r="MW259" s="15"/>
      <c r="MX259" s="15"/>
      <c r="MY259" s="15"/>
      <c r="MZ259" s="15"/>
      <c r="NA259" s="15"/>
      <c r="NB259" s="15"/>
      <c r="NC259" s="15"/>
      <c r="ND259" s="15"/>
      <c r="NE259" s="15"/>
      <c r="NF259" s="15"/>
      <c r="NG259" s="15"/>
      <c r="NH259" s="15"/>
      <c r="NI259" s="15">
        <f>COUNTIF(Tableau1[[#This Row],[01/01/2020]:[31/12/2020]],NI$3)</f>
        <v>0</v>
      </c>
      <c r="NJ259" s="15">
        <f>COUNTIF(Tableau1[[#This Row],[01/01/2020]:[31/12/2020]],NJ$3)</f>
        <v>0</v>
      </c>
      <c r="NK259" s="15">
        <f>COUNTIF(Tableau1[[#This Row],[01/01/2020]:[31/12/2020]],NK$3)</f>
        <v>0</v>
      </c>
      <c r="NL259" s="15">
        <f>COUNTIF(Tableau1[[#This Row],[01/01/2020]:[31/12/2020]],NL$3)</f>
        <v>0</v>
      </c>
      <c r="NM259" s="15">
        <f>COUNTIF(Tableau1[[#This Row],[01/01/2020]:[31/12/2020]],NM$3)</f>
        <v>0</v>
      </c>
      <c r="NN259" s="15">
        <f>COUNTIF(Tableau1[[#This Row],[01/01/2020]:[31/12/2020]],NN$3)</f>
        <v>0</v>
      </c>
      <c r="NO259" s="23">
        <f>COUNTIF(Tableau1[[#This Row],[01/01/2020]:[31/12/2020]],NO$3)</f>
        <v>0</v>
      </c>
    </row>
    <row r="260" spans="1:379" x14ac:dyDescent="0.25">
      <c r="A260" s="22" t="s">
        <v>476</v>
      </c>
      <c r="B260" s="15"/>
      <c r="C260" s="15"/>
      <c r="D260" s="15"/>
      <c r="E260" s="15" t="e">
        <f>VLOOKUP(Tableau1[[#This Row],[centre]],Feuil3!$A$2:$C$46,2,FALSE)</f>
        <v>#N/A</v>
      </c>
      <c r="F260" s="15" t="e">
        <f>VLOOKUP(Tableau1[[#This Row],[centre]],Feuil3!$A$2:$C$46,3,FALSE)</f>
        <v>#N/A</v>
      </c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5"/>
      <c r="EO260" s="15"/>
      <c r="EP260" s="15"/>
      <c r="EQ260" s="15"/>
      <c r="ER260" s="15"/>
      <c r="ES260" s="15"/>
      <c r="ET260" s="15"/>
      <c r="EU260" s="15"/>
      <c r="EV260" s="15"/>
      <c r="EW260" s="15"/>
      <c r="EX260" s="15"/>
      <c r="EY260" s="15"/>
      <c r="EZ260" s="15"/>
      <c r="FA260" s="15"/>
      <c r="FB260" s="15"/>
      <c r="FC260" s="15"/>
      <c r="FD260" s="15"/>
      <c r="FE260" s="15"/>
      <c r="FF260" s="15"/>
      <c r="FG260" s="15"/>
      <c r="FH260" s="15"/>
      <c r="FI260" s="15"/>
      <c r="FJ260" s="15"/>
      <c r="FK260" s="15"/>
      <c r="FL260" s="15"/>
      <c r="FM260" s="15"/>
      <c r="FN260" s="15"/>
      <c r="FO260" s="15"/>
      <c r="FP260" s="15"/>
      <c r="FQ260" s="15"/>
      <c r="FR260" s="15"/>
      <c r="FS260" s="15"/>
      <c r="FT260" s="15"/>
      <c r="FU260" s="15"/>
      <c r="FV260" s="15"/>
      <c r="FW260" s="15"/>
      <c r="FX260" s="15"/>
      <c r="FY260" s="15"/>
      <c r="FZ260" s="15"/>
      <c r="GA260" s="15"/>
      <c r="GB260" s="15"/>
      <c r="GC260" s="15"/>
      <c r="GD260" s="15"/>
      <c r="GE260" s="15"/>
      <c r="GF260" s="15"/>
      <c r="GG260" s="15"/>
      <c r="GH260" s="15"/>
      <c r="GI260" s="15"/>
      <c r="GJ260" s="15"/>
      <c r="GK260" s="15"/>
      <c r="GL260" s="15"/>
      <c r="GM260" s="15"/>
      <c r="GN260" s="15"/>
      <c r="GO260" s="15"/>
      <c r="GP260" s="15"/>
      <c r="GQ260" s="15"/>
      <c r="GR260" s="15"/>
      <c r="GS260" s="15"/>
      <c r="GT260" s="15"/>
      <c r="GU260" s="15"/>
      <c r="GV260" s="15"/>
      <c r="GW260" s="15"/>
      <c r="GX260" s="15"/>
      <c r="GY260" s="15"/>
      <c r="GZ260" s="15"/>
      <c r="HA260" s="15"/>
      <c r="HB260" s="15"/>
      <c r="HC260" s="15"/>
      <c r="HD260" s="15"/>
      <c r="HE260" s="15"/>
      <c r="HF260" s="15"/>
      <c r="HG260" s="15"/>
      <c r="HH260" s="15"/>
      <c r="HI260" s="15"/>
      <c r="HJ260" s="15"/>
      <c r="HK260" s="15"/>
      <c r="HL260" s="15"/>
      <c r="HM260" s="15"/>
      <c r="HN260" s="15"/>
      <c r="HO260" s="15"/>
      <c r="HP260" s="15"/>
      <c r="HQ260" s="15"/>
      <c r="HR260" s="15"/>
      <c r="HS260" s="15"/>
      <c r="HT260" s="15"/>
      <c r="HU260" s="15"/>
      <c r="HV260" s="15"/>
      <c r="HW260" s="15"/>
      <c r="HX260" s="15"/>
      <c r="HY260" s="15"/>
      <c r="HZ260" s="15"/>
      <c r="IA260" s="15"/>
      <c r="IB260" s="15"/>
      <c r="IC260" s="15"/>
      <c r="ID260" s="15"/>
      <c r="IE260" s="15"/>
      <c r="IF260" s="15"/>
      <c r="IG260" s="15"/>
      <c r="IH260" s="15"/>
      <c r="II260" s="15"/>
      <c r="IJ260" s="15"/>
      <c r="IK260" s="15"/>
      <c r="IL260" s="15"/>
      <c r="IM260" s="15"/>
      <c r="IN260" s="15"/>
      <c r="IO260" s="15"/>
      <c r="IP260" s="15"/>
      <c r="IQ260" s="15"/>
      <c r="IR260" s="15"/>
      <c r="IS260" s="15"/>
      <c r="IT260" s="15"/>
      <c r="IU260" s="15"/>
      <c r="IV260" s="15"/>
      <c r="IW260" s="15"/>
      <c r="IX260" s="15"/>
      <c r="IY260" s="15"/>
      <c r="IZ260" s="15"/>
      <c r="JA260" s="15"/>
      <c r="JB260" s="15"/>
      <c r="JC260" s="15"/>
      <c r="JD260" s="15"/>
      <c r="JE260" s="15"/>
      <c r="JF260" s="15"/>
      <c r="JG260" s="15"/>
      <c r="JH260" s="15"/>
      <c r="JI260" s="15"/>
      <c r="JJ260" s="15"/>
      <c r="JK260" s="15"/>
      <c r="JL260" s="15"/>
      <c r="JM260" s="15"/>
      <c r="JN260" s="15"/>
      <c r="JO260" s="15"/>
      <c r="JP260" s="15"/>
      <c r="JQ260" s="15"/>
      <c r="JR260" s="15"/>
      <c r="JS260" s="15"/>
      <c r="JT260" s="15"/>
      <c r="JU260" s="15"/>
      <c r="JV260" s="15"/>
      <c r="JW260" s="15"/>
      <c r="JX260" s="15"/>
      <c r="JY260" s="15"/>
      <c r="JZ260" s="15"/>
      <c r="KA260" s="15"/>
      <c r="KB260" s="15"/>
      <c r="KC260" s="15"/>
      <c r="KD260" s="15"/>
      <c r="KE260" s="15"/>
      <c r="KF260" s="15"/>
      <c r="KG260" s="15"/>
      <c r="KH260" s="15"/>
      <c r="KI260" s="15"/>
      <c r="KJ260" s="15"/>
      <c r="KK260" s="15"/>
      <c r="KL260" s="15"/>
      <c r="KM260" s="15"/>
      <c r="KN260" s="15"/>
      <c r="KO260" s="15"/>
      <c r="KP260" s="15"/>
      <c r="KQ260" s="15"/>
      <c r="KR260" s="15"/>
      <c r="KS260" s="15"/>
      <c r="KT260" s="15"/>
      <c r="KU260" s="15"/>
      <c r="KV260" s="15"/>
      <c r="KW260" s="15"/>
      <c r="KX260" s="15"/>
      <c r="KY260" s="15"/>
      <c r="KZ260" s="15"/>
      <c r="LA260" s="15"/>
      <c r="LB260" s="15"/>
      <c r="LC260" s="15"/>
      <c r="LD260" s="15"/>
      <c r="LE260" s="15"/>
      <c r="LF260" s="15"/>
      <c r="LG260" s="15"/>
      <c r="LH260" s="15"/>
      <c r="LI260" s="15"/>
      <c r="LJ260" s="15"/>
      <c r="LK260" s="15"/>
      <c r="LL260" s="15"/>
      <c r="LM260" s="15"/>
      <c r="LN260" s="15"/>
      <c r="LO260" s="15"/>
      <c r="LP260" s="15"/>
      <c r="LQ260" s="15"/>
      <c r="LR260" s="15"/>
      <c r="LS260" s="15"/>
      <c r="LT260" s="15"/>
      <c r="LU260" s="15"/>
      <c r="LV260" s="15"/>
      <c r="LW260" s="15"/>
      <c r="LX260" s="15"/>
      <c r="LY260" s="15"/>
      <c r="LZ260" s="15"/>
      <c r="MA260" s="15"/>
      <c r="MB260" s="15"/>
      <c r="MC260" s="15"/>
      <c r="MD260" s="15"/>
      <c r="ME260" s="15"/>
      <c r="MF260" s="15"/>
      <c r="MG260" s="15"/>
      <c r="MH260" s="15"/>
      <c r="MI260" s="15"/>
      <c r="MJ260" s="15"/>
      <c r="MK260" s="15"/>
      <c r="ML260" s="15"/>
      <c r="MM260" s="15"/>
      <c r="MN260" s="15"/>
      <c r="MO260" s="15"/>
      <c r="MP260" s="15"/>
      <c r="MQ260" s="15"/>
      <c r="MR260" s="15"/>
      <c r="MS260" s="15"/>
      <c r="MT260" s="15"/>
      <c r="MU260" s="15"/>
      <c r="MV260" s="15"/>
      <c r="MW260" s="15"/>
      <c r="MX260" s="15"/>
      <c r="MY260" s="15"/>
      <c r="MZ260" s="15"/>
      <c r="NA260" s="15"/>
      <c r="NB260" s="15"/>
      <c r="NC260" s="15"/>
      <c r="ND260" s="15"/>
      <c r="NE260" s="15"/>
      <c r="NF260" s="15"/>
      <c r="NG260" s="15"/>
      <c r="NH260" s="15"/>
      <c r="NI260" s="15">
        <f>COUNTIF(Tableau1[[#This Row],[01/01/2020]:[31/12/2020]],NI$3)</f>
        <v>0</v>
      </c>
      <c r="NJ260" s="15">
        <f>COUNTIF(Tableau1[[#This Row],[01/01/2020]:[31/12/2020]],NJ$3)</f>
        <v>0</v>
      </c>
      <c r="NK260" s="15">
        <f>COUNTIF(Tableau1[[#This Row],[01/01/2020]:[31/12/2020]],NK$3)</f>
        <v>0</v>
      </c>
      <c r="NL260" s="15">
        <f>COUNTIF(Tableau1[[#This Row],[01/01/2020]:[31/12/2020]],NL$3)</f>
        <v>0</v>
      </c>
      <c r="NM260" s="15">
        <f>COUNTIF(Tableau1[[#This Row],[01/01/2020]:[31/12/2020]],NM$3)</f>
        <v>0</v>
      </c>
      <c r="NN260" s="15">
        <f>COUNTIF(Tableau1[[#This Row],[01/01/2020]:[31/12/2020]],NN$3)</f>
        <v>0</v>
      </c>
      <c r="NO260" s="23">
        <f>COUNTIF(Tableau1[[#This Row],[01/01/2020]:[31/12/2020]],NO$3)</f>
        <v>0</v>
      </c>
    </row>
    <row r="261" spans="1:379" x14ac:dyDescent="0.25">
      <c r="A261" s="22" t="s">
        <v>473</v>
      </c>
      <c r="B261" s="15"/>
      <c r="C261" s="15"/>
      <c r="D261" s="15"/>
      <c r="E261" s="15" t="e">
        <f>VLOOKUP(Tableau1[[#This Row],[centre]],Feuil3!$A$2:$C$46,2,FALSE)</f>
        <v>#N/A</v>
      </c>
      <c r="F261" s="15" t="e">
        <f>VLOOKUP(Tableau1[[#This Row],[centre]],Feuil3!$A$2:$C$46,3,FALSE)</f>
        <v>#N/A</v>
      </c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  <c r="EK261" s="15"/>
      <c r="EL261" s="15"/>
      <c r="EM261" s="15"/>
      <c r="EN261" s="15"/>
      <c r="EO261" s="15"/>
      <c r="EP261" s="15"/>
      <c r="EQ261" s="15"/>
      <c r="ER261" s="15"/>
      <c r="ES261" s="15"/>
      <c r="ET261" s="15"/>
      <c r="EU261" s="15"/>
      <c r="EV261" s="15"/>
      <c r="EW261" s="15"/>
      <c r="EX261" s="15"/>
      <c r="EY261" s="15"/>
      <c r="EZ261" s="15"/>
      <c r="FA261" s="15"/>
      <c r="FB261" s="15"/>
      <c r="FC261" s="15"/>
      <c r="FD261" s="15"/>
      <c r="FE261" s="15"/>
      <c r="FF261" s="15"/>
      <c r="FG261" s="15"/>
      <c r="FH261" s="15"/>
      <c r="FI261" s="15"/>
      <c r="FJ261" s="15"/>
      <c r="FK261" s="15"/>
      <c r="FL261" s="15"/>
      <c r="FM261" s="15"/>
      <c r="FN261" s="15"/>
      <c r="FO261" s="15"/>
      <c r="FP261" s="15"/>
      <c r="FQ261" s="15"/>
      <c r="FR261" s="15"/>
      <c r="FS261" s="15"/>
      <c r="FT261" s="15"/>
      <c r="FU261" s="15"/>
      <c r="FV261" s="15"/>
      <c r="FW261" s="15"/>
      <c r="FX261" s="15"/>
      <c r="FY261" s="15"/>
      <c r="FZ261" s="15"/>
      <c r="GA261" s="15"/>
      <c r="GB261" s="15"/>
      <c r="GC261" s="15"/>
      <c r="GD261" s="15"/>
      <c r="GE261" s="15"/>
      <c r="GF261" s="15"/>
      <c r="GG261" s="15"/>
      <c r="GH261" s="15"/>
      <c r="GI261" s="15"/>
      <c r="GJ261" s="15"/>
      <c r="GK261" s="15"/>
      <c r="GL261" s="15"/>
      <c r="GM261" s="15"/>
      <c r="GN261" s="15"/>
      <c r="GO261" s="15"/>
      <c r="GP261" s="15"/>
      <c r="GQ261" s="15"/>
      <c r="GR261" s="15"/>
      <c r="GS261" s="15"/>
      <c r="GT261" s="15"/>
      <c r="GU261" s="15"/>
      <c r="GV261" s="15"/>
      <c r="GW261" s="15"/>
      <c r="GX261" s="15"/>
      <c r="GY261" s="15"/>
      <c r="GZ261" s="15"/>
      <c r="HA261" s="15"/>
      <c r="HB261" s="15"/>
      <c r="HC261" s="15"/>
      <c r="HD261" s="15"/>
      <c r="HE261" s="15"/>
      <c r="HF261" s="15"/>
      <c r="HG261" s="15"/>
      <c r="HH261" s="15"/>
      <c r="HI261" s="15"/>
      <c r="HJ261" s="15"/>
      <c r="HK261" s="15"/>
      <c r="HL261" s="15"/>
      <c r="HM261" s="15"/>
      <c r="HN261" s="15"/>
      <c r="HO261" s="15"/>
      <c r="HP261" s="15"/>
      <c r="HQ261" s="15"/>
      <c r="HR261" s="15"/>
      <c r="HS261" s="15"/>
      <c r="HT261" s="15"/>
      <c r="HU261" s="15"/>
      <c r="HV261" s="15"/>
      <c r="HW261" s="15"/>
      <c r="HX261" s="15"/>
      <c r="HY261" s="15"/>
      <c r="HZ261" s="15"/>
      <c r="IA261" s="15"/>
      <c r="IB261" s="15"/>
      <c r="IC261" s="15"/>
      <c r="ID261" s="15"/>
      <c r="IE261" s="15"/>
      <c r="IF261" s="15"/>
      <c r="IG261" s="15"/>
      <c r="IH261" s="15"/>
      <c r="II261" s="15"/>
      <c r="IJ261" s="15"/>
      <c r="IK261" s="15"/>
      <c r="IL261" s="15"/>
      <c r="IM261" s="15"/>
      <c r="IN261" s="15"/>
      <c r="IO261" s="15"/>
      <c r="IP261" s="15"/>
      <c r="IQ261" s="15"/>
      <c r="IR261" s="15"/>
      <c r="IS261" s="15"/>
      <c r="IT261" s="15"/>
      <c r="IU261" s="15"/>
      <c r="IV261" s="15"/>
      <c r="IW261" s="15"/>
      <c r="IX261" s="15"/>
      <c r="IY261" s="15"/>
      <c r="IZ261" s="15"/>
      <c r="JA261" s="15"/>
      <c r="JB261" s="15"/>
      <c r="JC261" s="15"/>
      <c r="JD261" s="15"/>
      <c r="JE261" s="15"/>
      <c r="JF261" s="15"/>
      <c r="JG261" s="15"/>
      <c r="JH261" s="15"/>
      <c r="JI261" s="15"/>
      <c r="JJ261" s="15"/>
      <c r="JK261" s="15"/>
      <c r="JL261" s="15"/>
      <c r="JM261" s="15"/>
      <c r="JN261" s="15"/>
      <c r="JO261" s="15"/>
      <c r="JP261" s="15"/>
      <c r="JQ261" s="15"/>
      <c r="JR261" s="15"/>
      <c r="JS261" s="15"/>
      <c r="JT261" s="15"/>
      <c r="JU261" s="15"/>
      <c r="JV261" s="15"/>
      <c r="JW261" s="15"/>
      <c r="JX261" s="15"/>
      <c r="JY261" s="15"/>
      <c r="JZ261" s="15"/>
      <c r="KA261" s="15"/>
      <c r="KB261" s="15"/>
      <c r="KC261" s="15"/>
      <c r="KD261" s="15"/>
      <c r="KE261" s="15"/>
      <c r="KF261" s="15"/>
      <c r="KG261" s="15"/>
      <c r="KH261" s="15"/>
      <c r="KI261" s="15"/>
      <c r="KJ261" s="15"/>
      <c r="KK261" s="15"/>
      <c r="KL261" s="15"/>
      <c r="KM261" s="15"/>
      <c r="KN261" s="15"/>
      <c r="KO261" s="15"/>
      <c r="KP261" s="15"/>
      <c r="KQ261" s="15"/>
      <c r="KR261" s="15"/>
      <c r="KS261" s="15"/>
      <c r="KT261" s="15"/>
      <c r="KU261" s="15"/>
      <c r="KV261" s="15"/>
      <c r="KW261" s="15"/>
      <c r="KX261" s="15"/>
      <c r="KY261" s="15"/>
      <c r="KZ261" s="15"/>
      <c r="LA261" s="15"/>
      <c r="LB261" s="15"/>
      <c r="LC261" s="15"/>
      <c r="LD261" s="15"/>
      <c r="LE261" s="15"/>
      <c r="LF261" s="15"/>
      <c r="LG261" s="15"/>
      <c r="LH261" s="15"/>
      <c r="LI261" s="15"/>
      <c r="LJ261" s="15"/>
      <c r="LK261" s="15"/>
      <c r="LL261" s="15"/>
      <c r="LM261" s="15"/>
      <c r="LN261" s="15"/>
      <c r="LO261" s="15"/>
      <c r="LP261" s="15"/>
      <c r="LQ261" s="15"/>
      <c r="LR261" s="15"/>
      <c r="LS261" s="15"/>
      <c r="LT261" s="15"/>
      <c r="LU261" s="15"/>
      <c r="LV261" s="15"/>
      <c r="LW261" s="15"/>
      <c r="LX261" s="15"/>
      <c r="LY261" s="15"/>
      <c r="LZ261" s="15"/>
      <c r="MA261" s="15"/>
      <c r="MB261" s="15"/>
      <c r="MC261" s="15"/>
      <c r="MD261" s="15"/>
      <c r="ME261" s="15"/>
      <c r="MF261" s="15"/>
      <c r="MG261" s="15"/>
      <c r="MH261" s="15"/>
      <c r="MI261" s="15"/>
      <c r="MJ261" s="15"/>
      <c r="MK261" s="15"/>
      <c r="ML261" s="15"/>
      <c r="MM261" s="15"/>
      <c r="MN261" s="15"/>
      <c r="MO261" s="15"/>
      <c r="MP261" s="15"/>
      <c r="MQ261" s="15"/>
      <c r="MR261" s="15"/>
      <c r="MS261" s="15"/>
      <c r="MT261" s="15"/>
      <c r="MU261" s="15"/>
      <c r="MV261" s="15"/>
      <c r="MW261" s="15"/>
      <c r="MX261" s="15"/>
      <c r="MY261" s="15"/>
      <c r="MZ261" s="15"/>
      <c r="NA261" s="15"/>
      <c r="NB261" s="15"/>
      <c r="NC261" s="15"/>
      <c r="ND261" s="15"/>
      <c r="NE261" s="15"/>
      <c r="NF261" s="15"/>
      <c r="NG261" s="15"/>
      <c r="NH261" s="15"/>
      <c r="NI261" s="15">
        <f>COUNTIF(Tableau1[[#This Row],[01/01/2020]:[31/12/2020]],NI$3)</f>
        <v>0</v>
      </c>
      <c r="NJ261" s="15">
        <f>COUNTIF(Tableau1[[#This Row],[01/01/2020]:[31/12/2020]],NJ$3)</f>
        <v>0</v>
      </c>
      <c r="NK261" s="15">
        <f>COUNTIF(Tableau1[[#This Row],[01/01/2020]:[31/12/2020]],NK$3)</f>
        <v>0</v>
      </c>
      <c r="NL261" s="15">
        <f>COUNTIF(Tableau1[[#This Row],[01/01/2020]:[31/12/2020]],NL$3)</f>
        <v>0</v>
      </c>
      <c r="NM261" s="15">
        <f>COUNTIF(Tableau1[[#This Row],[01/01/2020]:[31/12/2020]],NM$3)</f>
        <v>0</v>
      </c>
      <c r="NN261" s="15">
        <f>COUNTIF(Tableau1[[#This Row],[01/01/2020]:[31/12/2020]],NN$3)</f>
        <v>0</v>
      </c>
      <c r="NO261" s="23">
        <f>COUNTIF(Tableau1[[#This Row],[01/01/2020]:[31/12/2020]],NO$3)</f>
        <v>0</v>
      </c>
    </row>
    <row r="262" spans="1:379" x14ac:dyDescent="0.25">
      <c r="A262" s="22" t="s">
        <v>474</v>
      </c>
      <c r="B262" s="15"/>
      <c r="C262" s="15"/>
      <c r="D262" s="15"/>
      <c r="E262" s="15" t="e">
        <f>VLOOKUP(Tableau1[[#This Row],[centre]],Feuil3!$A$2:$C$46,2,FALSE)</f>
        <v>#N/A</v>
      </c>
      <c r="F262" s="15" t="e">
        <f>VLOOKUP(Tableau1[[#This Row],[centre]],Feuil3!$A$2:$C$46,3,FALSE)</f>
        <v>#N/A</v>
      </c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5"/>
      <c r="EO262" s="15"/>
      <c r="EP262" s="15"/>
      <c r="EQ262" s="15"/>
      <c r="ER262" s="15"/>
      <c r="ES262" s="15"/>
      <c r="ET262" s="15"/>
      <c r="EU262" s="15"/>
      <c r="EV262" s="15"/>
      <c r="EW262" s="15"/>
      <c r="EX262" s="15"/>
      <c r="EY262" s="15"/>
      <c r="EZ262" s="15"/>
      <c r="FA262" s="15"/>
      <c r="FB262" s="15"/>
      <c r="FC262" s="15"/>
      <c r="FD262" s="15"/>
      <c r="FE262" s="15"/>
      <c r="FF262" s="15"/>
      <c r="FG262" s="15"/>
      <c r="FH262" s="15"/>
      <c r="FI262" s="15"/>
      <c r="FJ262" s="15"/>
      <c r="FK262" s="15"/>
      <c r="FL262" s="15"/>
      <c r="FM262" s="15"/>
      <c r="FN262" s="15"/>
      <c r="FO262" s="15"/>
      <c r="FP262" s="15"/>
      <c r="FQ262" s="15"/>
      <c r="FR262" s="15"/>
      <c r="FS262" s="15"/>
      <c r="FT262" s="15"/>
      <c r="FU262" s="15"/>
      <c r="FV262" s="15"/>
      <c r="FW262" s="15"/>
      <c r="FX262" s="15"/>
      <c r="FY262" s="15"/>
      <c r="FZ262" s="15"/>
      <c r="GA262" s="15"/>
      <c r="GB262" s="15"/>
      <c r="GC262" s="15"/>
      <c r="GD262" s="15"/>
      <c r="GE262" s="15"/>
      <c r="GF262" s="15"/>
      <c r="GG262" s="15"/>
      <c r="GH262" s="15"/>
      <c r="GI262" s="15"/>
      <c r="GJ262" s="15"/>
      <c r="GK262" s="15"/>
      <c r="GL262" s="15"/>
      <c r="GM262" s="15"/>
      <c r="GN262" s="15"/>
      <c r="GO262" s="15"/>
      <c r="GP262" s="15"/>
      <c r="GQ262" s="15"/>
      <c r="GR262" s="15"/>
      <c r="GS262" s="15"/>
      <c r="GT262" s="15"/>
      <c r="GU262" s="15"/>
      <c r="GV262" s="15"/>
      <c r="GW262" s="15"/>
      <c r="GX262" s="15"/>
      <c r="GY262" s="15"/>
      <c r="GZ262" s="15"/>
      <c r="HA262" s="15"/>
      <c r="HB262" s="15"/>
      <c r="HC262" s="15"/>
      <c r="HD262" s="15"/>
      <c r="HE262" s="15"/>
      <c r="HF262" s="15"/>
      <c r="HG262" s="15"/>
      <c r="HH262" s="15"/>
      <c r="HI262" s="15"/>
      <c r="HJ262" s="15"/>
      <c r="HK262" s="15"/>
      <c r="HL262" s="15"/>
      <c r="HM262" s="15"/>
      <c r="HN262" s="15"/>
      <c r="HO262" s="15"/>
      <c r="HP262" s="15"/>
      <c r="HQ262" s="15"/>
      <c r="HR262" s="15"/>
      <c r="HS262" s="15"/>
      <c r="HT262" s="15"/>
      <c r="HU262" s="15"/>
      <c r="HV262" s="15"/>
      <c r="HW262" s="15"/>
      <c r="HX262" s="15"/>
      <c r="HY262" s="15"/>
      <c r="HZ262" s="15"/>
      <c r="IA262" s="15"/>
      <c r="IB262" s="15"/>
      <c r="IC262" s="15"/>
      <c r="ID262" s="15"/>
      <c r="IE262" s="15"/>
      <c r="IF262" s="15"/>
      <c r="IG262" s="15"/>
      <c r="IH262" s="15"/>
      <c r="II262" s="15"/>
      <c r="IJ262" s="15"/>
      <c r="IK262" s="15"/>
      <c r="IL262" s="15"/>
      <c r="IM262" s="15"/>
      <c r="IN262" s="15"/>
      <c r="IO262" s="15"/>
      <c r="IP262" s="15"/>
      <c r="IQ262" s="15"/>
      <c r="IR262" s="15"/>
      <c r="IS262" s="15"/>
      <c r="IT262" s="15"/>
      <c r="IU262" s="15"/>
      <c r="IV262" s="15"/>
      <c r="IW262" s="15"/>
      <c r="IX262" s="15"/>
      <c r="IY262" s="15"/>
      <c r="IZ262" s="15"/>
      <c r="JA262" s="15"/>
      <c r="JB262" s="15"/>
      <c r="JC262" s="15"/>
      <c r="JD262" s="15"/>
      <c r="JE262" s="15"/>
      <c r="JF262" s="15"/>
      <c r="JG262" s="15"/>
      <c r="JH262" s="15"/>
      <c r="JI262" s="15"/>
      <c r="JJ262" s="15"/>
      <c r="JK262" s="15"/>
      <c r="JL262" s="15"/>
      <c r="JM262" s="15"/>
      <c r="JN262" s="15"/>
      <c r="JO262" s="15"/>
      <c r="JP262" s="15"/>
      <c r="JQ262" s="15"/>
      <c r="JR262" s="15"/>
      <c r="JS262" s="15"/>
      <c r="JT262" s="15"/>
      <c r="JU262" s="15"/>
      <c r="JV262" s="15"/>
      <c r="JW262" s="15"/>
      <c r="JX262" s="15"/>
      <c r="JY262" s="15"/>
      <c r="JZ262" s="15"/>
      <c r="KA262" s="15"/>
      <c r="KB262" s="15"/>
      <c r="KC262" s="15"/>
      <c r="KD262" s="15"/>
      <c r="KE262" s="15"/>
      <c r="KF262" s="15"/>
      <c r="KG262" s="15"/>
      <c r="KH262" s="15"/>
      <c r="KI262" s="15"/>
      <c r="KJ262" s="15"/>
      <c r="KK262" s="15"/>
      <c r="KL262" s="15"/>
      <c r="KM262" s="15"/>
      <c r="KN262" s="15"/>
      <c r="KO262" s="15"/>
      <c r="KP262" s="15"/>
      <c r="KQ262" s="15"/>
      <c r="KR262" s="15"/>
      <c r="KS262" s="15"/>
      <c r="KT262" s="15"/>
      <c r="KU262" s="15"/>
      <c r="KV262" s="15"/>
      <c r="KW262" s="15"/>
      <c r="KX262" s="15"/>
      <c r="KY262" s="15"/>
      <c r="KZ262" s="15"/>
      <c r="LA262" s="15"/>
      <c r="LB262" s="15"/>
      <c r="LC262" s="15"/>
      <c r="LD262" s="15"/>
      <c r="LE262" s="15"/>
      <c r="LF262" s="15"/>
      <c r="LG262" s="15"/>
      <c r="LH262" s="15"/>
      <c r="LI262" s="15"/>
      <c r="LJ262" s="15"/>
      <c r="LK262" s="15"/>
      <c r="LL262" s="15"/>
      <c r="LM262" s="15"/>
      <c r="LN262" s="15"/>
      <c r="LO262" s="15"/>
      <c r="LP262" s="15"/>
      <c r="LQ262" s="15"/>
      <c r="LR262" s="15"/>
      <c r="LS262" s="15"/>
      <c r="LT262" s="15"/>
      <c r="LU262" s="15"/>
      <c r="LV262" s="15"/>
      <c r="LW262" s="15"/>
      <c r="LX262" s="15"/>
      <c r="LY262" s="15"/>
      <c r="LZ262" s="15"/>
      <c r="MA262" s="15"/>
      <c r="MB262" s="15"/>
      <c r="MC262" s="15"/>
      <c r="MD262" s="15"/>
      <c r="ME262" s="15"/>
      <c r="MF262" s="15"/>
      <c r="MG262" s="15"/>
      <c r="MH262" s="15"/>
      <c r="MI262" s="15"/>
      <c r="MJ262" s="15"/>
      <c r="MK262" s="15"/>
      <c r="ML262" s="15"/>
      <c r="MM262" s="15"/>
      <c r="MN262" s="15"/>
      <c r="MO262" s="15"/>
      <c r="MP262" s="15"/>
      <c r="MQ262" s="15"/>
      <c r="MR262" s="15"/>
      <c r="MS262" s="15"/>
      <c r="MT262" s="15"/>
      <c r="MU262" s="15"/>
      <c r="MV262" s="15"/>
      <c r="MW262" s="15"/>
      <c r="MX262" s="15"/>
      <c r="MY262" s="15"/>
      <c r="MZ262" s="15"/>
      <c r="NA262" s="15"/>
      <c r="NB262" s="15"/>
      <c r="NC262" s="15"/>
      <c r="ND262" s="15"/>
      <c r="NE262" s="15"/>
      <c r="NF262" s="15"/>
      <c r="NG262" s="15"/>
      <c r="NH262" s="15"/>
      <c r="NI262" s="15">
        <f>COUNTIF(Tableau1[[#This Row],[01/01/2020]:[31/12/2020]],NI$3)</f>
        <v>0</v>
      </c>
      <c r="NJ262" s="15">
        <f>COUNTIF(Tableau1[[#This Row],[01/01/2020]:[31/12/2020]],NJ$3)</f>
        <v>0</v>
      </c>
      <c r="NK262" s="15">
        <f>COUNTIF(Tableau1[[#This Row],[01/01/2020]:[31/12/2020]],NK$3)</f>
        <v>0</v>
      </c>
      <c r="NL262" s="15">
        <f>COUNTIF(Tableau1[[#This Row],[01/01/2020]:[31/12/2020]],NL$3)</f>
        <v>0</v>
      </c>
      <c r="NM262" s="15">
        <f>COUNTIF(Tableau1[[#This Row],[01/01/2020]:[31/12/2020]],NM$3)</f>
        <v>0</v>
      </c>
      <c r="NN262" s="15">
        <f>COUNTIF(Tableau1[[#This Row],[01/01/2020]:[31/12/2020]],NN$3)</f>
        <v>0</v>
      </c>
      <c r="NO262" s="23">
        <f>COUNTIF(Tableau1[[#This Row],[01/01/2020]:[31/12/2020]],NO$3)</f>
        <v>0</v>
      </c>
    </row>
    <row r="263" spans="1:379" x14ac:dyDescent="0.25">
      <c r="A263" s="22" t="s">
        <v>475</v>
      </c>
      <c r="B263" s="15"/>
      <c r="C263" s="15"/>
      <c r="D263" s="15"/>
      <c r="E263" s="15" t="e">
        <f>VLOOKUP(Tableau1[[#This Row],[centre]],Feuil3!$A$2:$C$46,2,FALSE)</f>
        <v>#N/A</v>
      </c>
      <c r="F263" s="15" t="e">
        <f>VLOOKUP(Tableau1[[#This Row],[centre]],Feuil3!$A$2:$C$46,3,FALSE)</f>
        <v>#N/A</v>
      </c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 t="s">
        <v>448</v>
      </c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5"/>
      <c r="FE263" s="15"/>
      <c r="FF263" s="15"/>
      <c r="FG263" s="15"/>
      <c r="FH263" s="15"/>
      <c r="FI263" s="15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15"/>
      <c r="FU263" s="15"/>
      <c r="FV263" s="15"/>
      <c r="FW263" s="15"/>
      <c r="FX263" s="15"/>
      <c r="FY263" s="15"/>
      <c r="FZ263" s="15"/>
      <c r="GA263" s="15"/>
      <c r="GB263" s="15"/>
      <c r="GC263" s="15"/>
      <c r="GD263" s="15"/>
      <c r="GE263" s="15"/>
      <c r="GF263" s="15"/>
      <c r="GG263" s="15"/>
      <c r="GH263" s="15"/>
      <c r="GI263" s="15"/>
      <c r="GJ263" s="15"/>
      <c r="GK263" s="15"/>
      <c r="GL263" s="15"/>
      <c r="GM263" s="15"/>
      <c r="GN263" s="15"/>
      <c r="GO263" s="15"/>
      <c r="GP263" s="15"/>
      <c r="GQ263" s="15"/>
      <c r="GR263" s="15"/>
      <c r="GS263" s="15"/>
      <c r="GT263" s="15"/>
      <c r="GU263" s="15"/>
      <c r="GV263" s="15"/>
      <c r="GW263" s="15"/>
      <c r="GX263" s="15"/>
      <c r="GY263" s="15"/>
      <c r="GZ263" s="15"/>
      <c r="HA263" s="15"/>
      <c r="HB263" s="15"/>
      <c r="HC263" s="15"/>
      <c r="HD263" s="15"/>
      <c r="HE263" s="15"/>
      <c r="HF263" s="15"/>
      <c r="HG263" s="15"/>
      <c r="HH263" s="15"/>
      <c r="HI263" s="15"/>
      <c r="HJ263" s="15"/>
      <c r="HK263" s="15"/>
      <c r="HL263" s="15"/>
      <c r="HM263" s="15"/>
      <c r="HN263" s="15"/>
      <c r="HO263" s="15"/>
      <c r="HP263" s="15"/>
      <c r="HQ263" s="15"/>
      <c r="HR263" s="15"/>
      <c r="HS263" s="15"/>
      <c r="HT263" s="15"/>
      <c r="HU263" s="15"/>
      <c r="HV263" s="15"/>
      <c r="HW263" s="15"/>
      <c r="HX263" s="15"/>
      <c r="HY263" s="15"/>
      <c r="HZ263" s="15"/>
      <c r="IA263" s="15"/>
      <c r="IB263" s="15"/>
      <c r="IC263" s="15"/>
      <c r="ID263" s="15"/>
      <c r="IE263" s="15"/>
      <c r="IF263" s="15"/>
      <c r="IG263" s="15"/>
      <c r="IH263" s="15"/>
      <c r="II263" s="15"/>
      <c r="IJ263" s="15"/>
      <c r="IK263" s="15"/>
      <c r="IL263" s="15"/>
      <c r="IM263" s="15"/>
      <c r="IN263" s="15"/>
      <c r="IO263" s="15"/>
      <c r="IP263" s="15"/>
      <c r="IQ263" s="15"/>
      <c r="IR263" s="15"/>
      <c r="IS263" s="15"/>
      <c r="IT263" s="15"/>
      <c r="IU263" s="15"/>
      <c r="IV263" s="15"/>
      <c r="IW263" s="15"/>
      <c r="IX263" s="15"/>
      <c r="IY263" s="15"/>
      <c r="IZ263" s="15"/>
      <c r="JA263" s="15"/>
      <c r="JB263" s="15"/>
      <c r="JC263" s="15"/>
      <c r="JD263" s="15"/>
      <c r="JE263" s="15"/>
      <c r="JF263" s="15"/>
      <c r="JG263" s="15"/>
      <c r="JH263" s="15"/>
      <c r="JI263" s="15"/>
      <c r="JJ263" s="15"/>
      <c r="JK263" s="15"/>
      <c r="JL263" s="15"/>
      <c r="JM263" s="15"/>
      <c r="JN263" s="15"/>
      <c r="JO263" s="15"/>
      <c r="JP263" s="15"/>
      <c r="JQ263" s="15"/>
      <c r="JR263" s="15"/>
      <c r="JS263" s="15"/>
      <c r="JT263" s="15"/>
      <c r="JU263" s="15"/>
      <c r="JV263" s="15"/>
      <c r="JW263" s="15"/>
      <c r="JX263" s="15"/>
      <c r="JY263" s="15"/>
      <c r="JZ263" s="15"/>
      <c r="KA263" s="15"/>
      <c r="KB263" s="15"/>
      <c r="KC263" s="15"/>
      <c r="KD263" s="15"/>
      <c r="KE263" s="15"/>
      <c r="KF263" s="15"/>
      <c r="KG263" s="15"/>
      <c r="KH263" s="15"/>
      <c r="KI263" s="15"/>
      <c r="KJ263" s="15"/>
      <c r="KK263" s="15"/>
      <c r="KL263" s="15"/>
      <c r="KM263" s="15"/>
      <c r="KN263" s="15"/>
      <c r="KO263" s="15"/>
      <c r="KP263" s="15"/>
      <c r="KQ263" s="15"/>
      <c r="KR263" s="15"/>
      <c r="KS263" s="15"/>
      <c r="KT263" s="15"/>
      <c r="KU263" s="15"/>
      <c r="KV263" s="15"/>
      <c r="KW263" s="15"/>
      <c r="KX263" s="15"/>
      <c r="KY263" s="15"/>
      <c r="KZ263" s="15"/>
      <c r="LA263" s="15"/>
      <c r="LB263" s="15"/>
      <c r="LC263" s="15"/>
      <c r="LD263" s="15"/>
      <c r="LE263" s="15"/>
      <c r="LF263" s="15"/>
      <c r="LG263" s="15"/>
      <c r="LH263" s="15"/>
      <c r="LI263" s="15"/>
      <c r="LJ263" s="15"/>
      <c r="LK263" s="15"/>
      <c r="LL263" s="15"/>
      <c r="LM263" s="15"/>
      <c r="LN263" s="15"/>
      <c r="LO263" s="15"/>
      <c r="LP263" s="15"/>
      <c r="LQ263" s="15"/>
      <c r="LR263" s="15"/>
      <c r="LS263" s="15"/>
      <c r="LT263" s="15"/>
      <c r="LU263" s="15"/>
      <c r="LV263" s="15"/>
      <c r="LW263" s="15"/>
      <c r="LX263" s="15"/>
      <c r="LY263" s="15"/>
      <c r="LZ263" s="15"/>
      <c r="MA263" s="15"/>
      <c r="MB263" s="15"/>
      <c r="MC263" s="15"/>
      <c r="MD263" s="15"/>
      <c r="ME263" s="15"/>
      <c r="MF263" s="15"/>
      <c r="MG263" s="15"/>
      <c r="MH263" s="15"/>
      <c r="MI263" s="15"/>
      <c r="MJ263" s="15"/>
      <c r="MK263" s="15"/>
      <c r="ML263" s="15"/>
      <c r="MM263" s="15"/>
      <c r="MN263" s="15"/>
      <c r="MO263" s="15"/>
      <c r="MP263" s="15"/>
      <c r="MQ263" s="15"/>
      <c r="MR263" s="15"/>
      <c r="MS263" s="15"/>
      <c r="MT263" s="15"/>
      <c r="MU263" s="15"/>
      <c r="MV263" s="15"/>
      <c r="MW263" s="15"/>
      <c r="MX263" s="15"/>
      <c r="MY263" s="15"/>
      <c r="MZ263" s="15"/>
      <c r="NA263" s="15"/>
      <c r="NB263" s="15"/>
      <c r="NC263" s="15"/>
      <c r="ND263" s="15"/>
      <c r="NE263" s="15"/>
      <c r="NF263" s="15"/>
      <c r="NG263" s="15"/>
      <c r="NH263" s="15"/>
      <c r="NI263" s="15">
        <f>COUNTIF(Tableau1[[#This Row],[01/01/2020]:[31/12/2020]],NI$3)</f>
        <v>0</v>
      </c>
      <c r="NJ263" s="15">
        <f>COUNTIF(Tableau1[[#This Row],[01/01/2020]:[31/12/2020]],NJ$3)</f>
        <v>0</v>
      </c>
      <c r="NK263" s="15">
        <f>COUNTIF(Tableau1[[#This Row],[01/01/2020]:[31/12/2020]],NK$3)</f>
        <v>0</v>
      </c>
      <c r="NL263" s="15">
        <f>COUNTIF(Tableau1[[#This Row],[01/01/2020]:[31/12/2020]],NL$3)</f>
        <v>1</v>
      </c>
      <c r="NM263" s="15">
        <f>COUNTIF(Tableau1[[#This Row],[01/01/2020]:[31/12/2020]],NM$3)</f>
        <v>0</v>
      </c>
      <c r="NN263" s="15">
        <f>COUNTIF(Tableau1[[#This Row],[01/01/2020]:[31/12/2020]],NN$3)</f>
        <v>0</v>
      </c>
      <c r="NO263" s="23">
        <f>COUNTIF(Tableau1[[#This Row],[01/01/2020]:[31/12/2020]],NO$3)</f>
        <v>0</v>
      </c>
    </row>
    <row r="264" spans="1:379" x14ac:dyDescent="0.25">
      <c r="A264" s="22" t="s">
        <v>476</v>
      </c>
      <c r="B264" s="15"/>
      <c r="C264" s="15"/>
      <c r="D264" s="15"/>
      <c r="E264" s="15" t="e">
        <f>VLOOKUP(Tableau1[[#This Row],[centre]],Feuil3!$A$2:$C$46,2,FALSE)</f>
        <v>#N/A</v>
      </c>
      <c r="F264" s="15" t="e">
        <f>VLOOKUP(Tableau1[[#This Row],[centre]],Feuil3!$A$2:$C$46,3,FALSE)</f>
        <v>#N/A</v>
      </c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  <c r="EK264" s="15"/>
      <c r="EL264" s="15"/>
      <c r="EM264" s="15"/>
      <c r="EN264" s="15"/>
      <c r="EO264" s="15"/>
      <c r="EP264" s="15"/>
      <c r="EQ264" s="15"/>
      <c r="ER264" s="15"/>
      <c r="ES264" s="15"/>
      <c r="ET264" s="15"/>
      <c r="EU264" s="15"/>
      <c r="EV264" s="15"/>
      <c r="EW264" s="15"/>
      <c r="EX264" s="15"/>
      <c r="EY264" s="15"/>
      <c r="EZ264" s="15"/>
      <c r="FA264" s="15"/>
      <c r="FB264" s="15"/>
      <c r="FC264" s="15"/>
      <c r="FD264" s="15"/>
      <c r="FE264" s="15"/>
      <c r="FF264" s="15"/>
      <c r="FG264" s="15"/>
      <c r="FH264" s="15"/>
      <c r="FI264" s="15"/>
      <c r="FJ264" s="15"/>
      <c r="FK264" s="15"/>
      <c r="FL264" s="15"/>
      <c r="FM264" s="15"/>
      <c r="FN264" s="15"/>
      <c r="FO264" s="15"/>
      <c r="FP264" s="15"/>
      <c r="FQ264" s="15"/>
      <c r="FR264" s="15"/>
      <c r="FS264" s="15"/>
      <c r="FT264" s="15"/>
      <c r="FU264" s="15"/>
      <c r="FV264" s="15"/>
      <c r="FW264" s="15"/>
      <c r="FX264" s="15"/>
      <c r="FY264" s="15"/>
      <c r="FZ264" s="15"/>
      <c r="GA264" s="15"/>
      <c r="GB264" s="15"/>
      <c r="GC264" s="15"/>
      <c r="GD264" s="15"/>
      <c r="GE264" s="15"/>
      <c r="GF264" s="15"/>
      <c r="GG264" s="15"/>
      <c r="GH264" s="15"/>
      <c r="GI264" s="15"/>
      <c r="GJ264" s="15"/>
      <c r="GK264" s="15"/>
      <c r="GL264" s="15"/>
      <c r="GM264" s="15"/>
      <c r="GN264" s="15"/>
      <c r="GO264" s="15"/>
      <c r="GP264" s="15"/>
      <c r="GQ264" s="15"/>
      <c r="GR264" s="15"/>
      <c r="GS264" s="15"/>
      <c r="GT264" s="15"/>
      <c r="GU264" s="15"/>
      <c r="GV264" s="15"/>
      <c r="GW264" s="15"/>
      <c r="GX264" s="15"/>
      <c r="GY264" s="15"/>
      <c r="GZ264" s="15"/>
      <c r="HA264" s="15"/>
      <c r="HB264" s="15"/>
      <c r="HC264" s="15"/>
      <c r="HD264" s="15"/>
      <c r="HE264" s="15"/>
      <c r="HF264" s="15"/>
      <c r="HG264" s="15"/>
      <c r="HH264" s="15"/>
      <c r="HI264" s="15"/>
      <c r="HJ264" s="15"/>
      <c r="HK264" s="15"/>
      <c r="HL264" s="15"/>
      <c r="HM264" s="15"/>
      <c r="HN264" s="15"/>
      <c r="HO264" s="15"/>
      <c r="HP264" s="15"/>
      <c r="HQ264" s="15"/>
      <c r="HR264" s="15"/>
      <c r="HS264" s="15"/>
      <c r="HT264" s="15"/>
      <c r="HU264" s="15"/>
      <c r="HV264" s="15"/>
      <c r="HW264" s="15"/>
      <c r="HX264" s="15"/>
      <c r="HY264" s="15"/>
      <c r="HZ264" s="15"/>
      <c r="IA264" s="15"/>
      <c r="IB264" s="15"/>
      <c r="IC264" s="15"/>
      <c r="ID264" s="15"/>
      <c r="IE264" s="15"/>
      <c r="IF264" s="15"/>
      <c r="IG264" s="15"/>
      <c r="IH264" s="15"/>
      <c r="II264" s="15"/>
      <c r="IJ264" s="15"/>
      <c r="IK264" s="15"/>
      <c r="IL264" s="15"/>
      <c r="IM264" s="15"/>
      <c r="IN264" s="15"/>
      <c r="IO264" s="15"/>
      <c r="IP264" s="15"/>
      <c r="IQ264" s="15"/>
      <c r="IR264" s="15"/>
      <c r="IS264" s="15"/>
      <c r="IT264" s="15"/>
      <c r="IU264" s="15"/>
      <c r="IV264" s="15"/>
      <c r="IW264" s="15"/>
      <c r="IX264" s="15"/>
      <c r="IY264" s="15"/>
      <c r="IZ264" s="15"/>
      <c r="JA264" s="15"/>
      <c r="JB264" s="15"/>
      <c r="JC264" s="15"/>
      <c r="JD264" s="15"/>
      <c r="JE264" s="15"/>
      <c r="JF264" s="15"/>
      <c r="JG264" s="15"/>
      <c r="JH264" s="15"/>
      <c r="JI264" s="15"/>
      <c r="JJ264" s="15"/>
      <c r="JK264" s="15"/>
      <c r="JL264" s="15"/>
      <c r="JM264" s="15"/>
      <c r="JN264" s="15"/>
      <c r="JO264" s="15"/>
      <c r="JP264" s="15"/>
      <c r="JQ264" s="15"/>
      <c r="JR264" s="15"/>
      <c r="JS264" s="15"/>
      <c r="JT264" s="15"/>
      <c r="JU264" s="15"/>
      <c r="JV264" s="15"/>
      <c r="JW264" s="15"/>
      <c r="JX264" s="15"/>
      <c r="JY264" s="15"/>
      <c r="JZ264" s="15"/>
      <c r="KA264" s="15"/>
      <c r="KB264" s="15"/>
      <c r="KC264" s="15"/>
      <c r="KD264" s="15"/>
      <c r="KE264" s="15"/>
      <c r="KF264" s="15"/>
      <c r="KG264" s="15"/>
      <c r="KH264" s="15"/>
      <c r="KI264" s="15"/>
      <c r="KJ264" s="15"/>
      <c r="KK264" s="15"/>
      <c r="KL264" s="15"/>
      <c r="KM264" s="15"/>
      <c r="KN264" s="15"/>
      <c r="KO264" s="15"/>
      <c r="KP264" s="15"/>
      <c r="KQ264" s="15"/>
      <c r="KR264" s="15"/>
      <c r="KS264" s="15"/>
      <c r="KT264" s="15"/>
      <c r="KU264" s="15"/>
      <c r="KV264" s="15"/>
      <c r="KW264" s="15"/>
      <c r="KX264" s="15"/>
      <c r="KY264" s="15"/>
      <c r="KZ264" s="15"/>
      <c r="LA264" s="15"/>
      <c r="LB264" s="15"/>
      <c r="LC264" s="15"/>
      <c r="LD264" s="15"/>
      <c r="LE264" s="15"/>
      <c r="LF264" s="15"/>
      <c r="LG264" s="15"/>
      <c r="LH264" s="15"/>
      <c r="LI264" s="15"/>
      <c r="LJ264" s="15"/>
      <c r="LK264" s="15"/>
      <c r="LL264" s="15"/>
      <c r="LM264" s="15"/>
      <c r="LN264" s="15"/>
      <c r="LO264" s="15"/>
      <c r="LP264" s="15"/>
      <c r="LQ264" s="15"/>
      <c r="LR264" s="15"/>
      <c r="LS264" s="15"/>
      <c r="LT264" s="15"/>
      <c r="LU264" s="15"/>
      <c r="LV264" s="15"/>
      <c r="LW264" s="15"/>
      <c r="LX264" s="15"/>
      <c r="LY264" s="15"/>
      <c r="LZ264" s="15"/>
      <c r="MA264" s="15"/>
      <c r="MB264" s="15"/>
      <c r="MC264" s="15"/>
      <c r="MD264" s="15"/>
      <c r="ME264" s="15"/>
      <c r="MF264" s="15"/>
      <c r="MG264" s="15"/>
      <c r="MH264" s="15"/>
      <c r="MI264" s="15"/>
      <c r="MJ264" s="15"/>
      <c r="MK264" s="15"/>
      <c r="ML264" s="15"/>
      <c r="MM264" s="15"/>
      <c r="MN264" s="15"/>
      <c r="MO264" s="15"/>
      <c r="MP264" s="15"/>
      <c r="MQ264" s="15"/>
      <c r="MR264" s="15"/>
      <c r="MS264" s="15"/>
      <c r="MT264" s="15"/>
      <c r="MU264" s="15"/>
      <c r="MV264" s="15"/>
      <c r="MW264" s="15"/>
      <c r="MX264" s="15"/>
      <c r="MY264" s="15"/>
      <c r="MZ264" s="15"/>
      <c r="NA264" s="15"/>
      <c r="NB264" s="15"/>
      <c r="NC264" s="15"/>
      <c r="ND264" s="15"/>
      <c r="NE264" s="15"/>
      <c r="NF264" s="15"/>
      <c r="NG264" s="15"/>
      <c r="NH264" s="15"/>
      <c r="NI264" s="15">
        <f>COUNTIF(Tableau1[[#This Row],[01/01/2020]:[31/12/2020]],NI$3)</f>
        <v>0</v>
      </c>
      <c r="NJ264" s="15">
        <f>COUNTIF(Tableau1[[#This Row],[01/01/2020]:[31/12/2020]],NJ$3)</f>
        <v>0</v>
      </c>
      <c r="NK264" s="15">
        <f>COUNTIF(Tableau1[[#This Row],[01/01/2020]:[31/12/2020]],NK$3)</f>
        <v>0</v>
      </c>
      <c r="NL264" s="15">
        <f>COUNTIF(Tableau1[[#This Row],[01/01/2020]:[31/12/2020]],NL$3)</f>
        <v>0</v>
      </c>
      <c r="NM264" s="15">
        <f>COUNTIF(Tableau1[[#This Row],[01/01/2020]:[31/12/2020]],NM$3)</f>
        <v>0</v>
      </c>
      <c r="NN264" s="15">
        <f>COUNTIF(Tableau1[[#This Row],[01/01/2020]:[31/12/2020]],NN$3)</f>
        <v>0</v>
      </c>
      <c r="NO264" s="23">
        <f>COUNTIF(Tableau1[[#This Row],[01/01/2020]:[31/12/2020]],NO$3)</f>
        <v>0</v>
      </c>
    </row>
    <row r="265" spans="1:379" x14ac:dyDescent="0.25">
      <c r="A265" s="22" t="s">
        <v>473</v>
      </c>
      <c r="B265" s="15"/>
      <c r="C265" s="15"/>
      <c r="D265" s="15"/>
      <c r="E265" s="15" t="e">
        <f>VLOOKUP(Tableau1[[#This Row],[centre]],Feuil3!$A$2:$C$46,2,FALSE)</f>
        <v>#N/A</v>
      </c>
      <c r="F265" s="15" t="e">
        <f>VLOOKUP(Tableau1[[#This Row],[centre]],Feuil3!$A$2:$C$46,3,FALSE)</f>
        <v>#N/A</v>
      </c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  <c r="GQ265" s="15"/>
      <c r="GR265" s="15"/>
      <c r="GS265" s="15"/>
      <c r="GT265" s="15"/>
      <c r="GU265" s="15"/>
      <c r="GV265" s="15"/>
      <c r="GW265" s="15"/>
      <c r="GX265" s="15"/>
      <c r="GY265" s="15"/>
      <c r="GZ265" s="15"/>
      <c r="HA265" s="15"/>
      <c r="HB265" s="15"/>
      <c r="HC265" s="15"/>
      <c r="HD265" s="15"/>
      <c r="HE265" s="15"/>
      <c r="HF265" s="15"/>
      <c r="HG265" s="15"/>
      <c r="HH265" s="15"/>
      <c r="HI265" s="15"/>
      <c r="HJ265" s="15"/>
      <c r="HK265" s="15"/>
      <c r="HL265" s="15"/>
      <c r="HM265" s="15"/>
      <c r="HN265" s="15"/>
      <c r="HO265" s="15"/>
      <c r="HP265" s="15"/>
      <c r="HQ265" s="15"/>
      <c r="HR265" s="15"/>
      <c r="HS265" s="15"/>
      <c r="HT265" s="15"/>
      <c r="HU265" s="15"/>
      <c r="HV265" s="15"/>
      <c r="HW265" s="15"/>
      <c r="HX265" s="15"/>
      <c r="HY265" s="15"/>
      <c r="HZ265" s="15"/>
      <c r="IA265" s="15"/>
      <c r="IB265" s="15"/>
      <c r="IC265" s="15"/>
      <c r="ID265" s="15"/>
      <c r="IE265" s="15"/>
      <c r="IF265" s="15"/>
      <c r="IG265" s="15"/>
      <c r="IH265" s="15"/>
      <c r="II265" s="15"/>
      <c r="IJ265" s="15"/>
      <c r="IK265" s="15"/>
      <c r="IL265" s="15"/>
      <c r="IM265" s="15"/>
      <c r="IN265" s="15"/>
      <c r="IO265" s="15"/>
      <c r="IP265" s="15"/>
      <c r="IQ265" s="15"/>
      <c r="IR265" s="15"/>
      <c r="IS265" s="15"/>
      <c r="IT265" s="15"/>
      <c r="IU265" s="15"/>
      <c r="IV265" s="15"/>
      <c r="IW265" s="15"/>
      <c r="IX265" s="15"/>
      <c r="IY265" s="15"/>
      <c r="IZ265" s="15"/>
      <c r="JA265" s="15"/>
      <c r="JB265" s="15"/>
      <c r="JC265" s="15"/>
      <c r="JD265" s="15"/>
      <c r="JE265" s="15"/>
      <c r="JF265" s="15"/>
      <c r="JG265" s="15"/>
      <c r="JH265" s="15"/>
      <c r="JI265" s="15"/>
      <c r="JJ265" s="15"/>
      <c r="JK265" s="15"/>
      <c r="JL265" s="15"/>
      <c r="JM265" s="15"/>
      <c r="JN265" s="15"/>
      <c r="JO265" s="15"/>
      <c r="JP265" s="15"/>
      <c r="JQ265" s="15"/>
      <c r="JR265" s="15"/>
      <c r="JS265" s="15"/>
      <c r="JT265" s="15"/>
      <c r="JU265" s="15"/>
      <c r="JV265" s="15"/>
      <c r="JW265" s="15"/>
      <c r="JX265" s="15"/>
      <c r="JY265" s="15"/>
      <c r="JZ265" s="15"/>
      <c r="KA265" s="15"/>
      <c r="KB265" s="15"/>
      <c r="KC265" s="15"/>
      <c r="KD265" s="15"/>
      <c r="KE265" s="15"/>
      <c r="KF265" s="15"/>
      <c r="KG265" s="15"/>
      <c r="KH265" s="15"/>
      <c r="KI265" s="15"/>
      <c r="KJ265" s="15"/>
      <c r="KK265" s="15"/>
      <c r="KL265" s="15"/>
      <c r="KM265" s="15"/>
      <c r="KN265" s="15"/>
      <c r="KO265" s="15"/>
      <c r="KP265" s="15"/>
      <c r="KQ265" s="15"/>
      <c r="KR265" s="15"/>
      <c r="KS265" s="15"/>
      <c r="KT265" s="15"/>
      <c r="KU265" s="15"/>
      <c r="KV265" s="15"/>
      <c r="KW265" s="15"/>
      <c r="KX265" s="15"/>
      <c r="KY265" s="15"/>
      <c r="KZ265" s="15"/>
      <c r="LA265" s="15"/>
      <c r="LB265" s="15"/>
      <c r="LC265" s="15"/>
      <c r="LD265" s="15"/>
      <c r="LE265" s="15"/>
      <c r="LF265" s="15"/>
      <c r="LG265" s="15"/>
      <c r="LH265" s="15"/>
      <c r="LI265" s="15"/>
      <c r="LJ265" s="15"/>
      <c r="LK265" s="15"/>
      <c r="LL265" s="15"/>
      <c r="LM265" s="15"/>
      <c r="LN265" s="15"/>
      <c r="LO265" s="15"/>
      <c r="LP265" s="15"/>
      <c r="LQ265" s="15"/>
      <c r="LR265" s="15"/>
      <c r="LS265" s="15"/>
      <c r="LT265" s="15"/>
      <c r="LU265" s="15"/>
      <c r="LV265" s="15"/>
      <c r="LW265" s="15"/>
      <c r="LX265" s="15"/>
      <c r="LY265" s="15"/>
      <c r="LZ265" s="15"/>
      <c r="MA265" s="15"/>
      <c r="MB265" s="15"/>
      <c r="MC265" s="15"/>
      <c r="MD265" s="15"/>
      <c r="ME265" s="15"/>
      <c r="MF265" s="15"/>
      <c r="MG265" s="15"/>
      <c r="MH265" s="15"/>
      <c r="MI265" s="15"/>
      <c r="MJ265" s="15"/>
      <c r="MK265" s="15"/>
      <c r="ML265" s="15"/>
      <c r="MM265" s="15"/>
      <c r="MN265" s="15"/>
      <c r="MO265" s="15"/>
      <c r="MP265" s="15"/>
      <c r="MQ265" s="15"/>
      <c r="MR265" s="15"/>
      <c r="MS265" s="15"/>
      <c r="MT265" s="15"/>
      <c r="MU265" s="15"/>
      <c r="MV265" s="15"/>
      <c r="MW265" s="15"/>
      <c r="MX265" s="15"/>
      <c r="MY265" s="15"/>
      <c r="MZ265" s="15"/>
      <c r="NA265" s="15"/>
      <c r="NB265" s="15"/>
      <c r="NC265" s="15"/>
      <c r="ND265" s="15"/>
      <c r="NE265" s="15"/>
      <c r="NF265" s="15"/>
      <c r="NG265" s="15"/>
      <c r="NH265" s="15"/>
      <c r="NI265" s="15">
        <f>COUNTIF(Tableau1[[#This Row],[01/01/2020]:[31/12/2020]],NI$3)</f>
        <v>0</v>
      </c>
      <c r="NJ265" s="15">
        <f>COUNTIF(Tableau1[[#This Row],[01/01/2020]:[31/12/2020]],NJ$3)</f>
        <v>0</v>
      </c>
      <c r="NK265" s="15">
        <f>COUNTIF(Tableau1[[#This Row],[01/01/2020]:[31/12/2020]],NK$3)</f>
        <v>0</v>
      </c>
      <c r="NL265" s="15">
        <f>COUNTIF(Tableau1[[#This Row],[01/01/2020]:[31/12/2020]],NL$3)</f>
        <v>0</v>
      </c>
      <c r="NM265" s="15">
        <f>COUNTIF(Tableau1[[#This Row],[01/01/2020]:[31/12/2020]],NM$3)</f>
        <v>0</v>
      </c>
      <c r="NN265" s="15">
        <f>COUNTIF(Tableau1[[#This Row],[01/01/2020]:[31/12/2020]],NN$3)</f>
        <v>0</v>
      </c>
      <c r="NO265" s="23">
        <f>COUNTIF(Tableau1[[#This Row],[01/01/2020]:[31/12/2020]],NO$3)</f>
        <v>0</v>
      </c>
    </row>
    <row r="266" spans="1:379" x14ac:dyDescent="0.25">
      <c r="A266" s="22" t="s">
        <v>474</v>
      </c>
      <c r="B266" s="15"/>
      <c r="C266" s="15"/>
      <c r="D266" s="15"/>
      <c r="E266" s="15" t="e">
        <f>VLOOKUP(Tableau1[[#This Row],[centre]],Feuil3!$A$2:$C$46,2,FALSE)</f>
        <v>#N/A</v>
      </c>
      <c r="F266" s="15" t="e">
        <f>VLOOKUP(Tableau1[[#This Row],[centre]],Feuil3!$A$2:$C$46,3,FALSE)</f>
        <v>#N/A</v>
      </c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  <c r="GQ266" s="15"/>
      <c r="GR266" s="15"/>
      <c r="GS266" s="15"/>
      <c r="GT266" s="15"/>
      <c r="GU266" s="15"/>
      <c r="GV266" s="15"/>
      <c r="GW266" s="15"/>
      <c r="GX266" s="15"/>
      <c r="GY266" s="15"/>
      <c r="GZ266" s="15"/>
      <c r="HA266" s="15"/>
      <c r="HB266" s="15"/>
      <c r="HC266" s="15"/>
      <c r="HD266" s="15"/>
      <c r="HE266" s="15"/>
      <c r="HF266" s="15"/>
      <c r="HG266" s="15"/>
      <c r="HH266" s="15"/>
      <c r="HI266" s="15"/>
      <c r="HJ266" s="15"/>
      <c r="HK266" s="15"/>
      <c r="HL266" s="15"/>
      <c r="HM266" s="15"/>
      <c r="HN266" s="15"/>
      <c r="HO266" s="15"/>
      <c r="HP266" s="15"/>
      <c r="HQ266" s="15"/>
      <c r="HR266" s="15"/>
      <c r="HS266" s="15"/>
      <c r="HT266" s="15"/>
      <c r="HU266" s="15"/>
      <c r="HV266" s="15"/>
      <c r="HW266" s="15"/>
      <c r="HX266" s="15"/>
      <c r="HY266" s="15"/>
      <c r="HZ266" s="15"/>
      <c r="IA266" s="15"/>
      <c r="IB266" s="15"/>
      <c r="IC266" s="15"/>
      <c r="ID266" s="15"/>
      <c r="IE266" s="15"/>
      <c r="IF266" s="15"/>
      <c r="IG266" s="15"/>
      <c r="IH266" s="15"/>
      <c r="II266" s="15"/>
      <c r="IJ266" s="15"/>
      <c r="IK266" s="15"/>
      <c r="IL266" s="15"/>
      <c r="IM266" s="15"/>
      <c r="IN266" s="15"/>
      <c r="IO266" s="15"/>
      <c r="IP266" s="15"/>
      <c r="IQ266" s="15"/>
      <c r="IR266" s="15"/>
      <c r="IS266" s="15"/>
      <c r="IT266" s="15"/>
      <c r="IU266" s="15"/>
      <c r="IV266" s="15"/>
      <c r="IW266" s="15"/>
      <c r="IX266" s="15"/>
      <c r="IY266" s="15"/>
      <c r="IZ266" s="15"/>
      <c r="JA266" s="15"/>
      <c r="JB266" s="15"/>
      <c r="JC266" s="15"/>
      <c r="JD266" s="15"/>
      <c r="JE266" s="15"/>
      <c r="JF266" s="15"/>
      <c r="JG266" s="15"/>
      <c r="JH266" s="15"/>
      <c r="JI266" s="15"/>
      <c r="JJ266" s="15"/>
      <c r="JK266" s="15"/>
      <c r="JL266" s="15"/>
      <c r="JM266" s="15"/>
      <c r="JN266" s="15"/>
      <c r="JO266" s="15"/>
      <c r="JP266" s="15"/>
      <c r="JQ266" s="15"/>
      <c r="JR266" s="15"/>
      <c r="JS266" s="15"/>
      <c r="JT266" s="15"/>
      <c r="JU266" s="15"/>
      <c r="JV266" s="15"/>
      <c r="JW266" s="15"/>
      <c r="JX266" s="15"/>
      <c r="JY266" s="15"/>
      <c r="JZ266" s="15"/>
      <c r="KA266" s="15"/>
      <c r="KB266" s="15"/>
      <c r="KC266" s="15"/>
      <c r="KD266" s="15"/>
      <c r="KE266" s="15"/>
      <c r="KF266" s="15"/>
      <c r="KG266" s="15"/>
      <c r="KH266" s="15"/>
      <c r="KI266" s="15"/>
      <c r="KJ266" s="15"/>
      <c r="KK266" s="15"/>
      <c r="KL266" s="15"/>
      <c r="KM266" s="15"/>
      <c r="KN266" s="15"/>
      <c r="KO266" s="15"/>
      <c r="KP266" s="15"/>
      <c r="KQ266" s="15"/>
      <c r="KR266" s="15"/>
      <c r="KS266" s="15"/>
      <c r="KT266" s="15"/>
      <c r="KU266" s="15"/>
      <c r="KV266" s="15"/>
      <c r="KW266" s="15"/>
      <c r="KX266" s="15"/>
      <c r="KY266" s="15"/>
      <c r="KZ266" s="15"/>
      <c r="LA266" s="15"/>
      <c r="LB266" s="15"/>
      <c r="LC266" s="15"/>
      <c r="LD266" s="15"/>
      <c r="LE266" s="15"/>
      <c r="LF266" s="15"/>
      <c r="LG266" s="15"/>
      <c r="LH266" s="15"/>
      <c r="LI266" s="15"/>
      <c r="LJ266" s="15"/>
      <c r="LK266" s="15"/>
      <c r="LL266" s="15"/>
      <c r="LM266" s="15"/>
      <c r="LN266" s="15"/>
      <c r="LO266" s="15"/>
      <c r="LP266" s="15"/>
      <c r="LQ266" s="15"/>
      <c r="LR266" s="15"/>
      <c r="LS266" s="15"/>
      <c r="LT266" s="15"/>
      <c r="LU266" s="15"/>
      <c r="LV266" s="15"/>
      <c r="LW266" s="15"/>
      <c r="LX266" s="15"/>
      <c r="LY266" s="15"/>
      <c r="LZ266" s="15"/>
      <c r="MA266" s="15"/>
      <c r="MB266" s="15"/>
      <c r="MC266" s="15"/>
      <c r="MD266" s="15"/>
      <c r="ME266" s="15"/>
      <c r="MF266" s="15"/>
      <c r="MG266" s="15"/>
      <c r="MH266" s="15"/>
      <c r="MI266" s="15"/>
      <c r="MJ266" s="15"/>
      <c r="MK266" s="15"/>
      <c r="ML266" s="15"/>
      <c r="MM266" s="15"/>
      <c r="MN266" s="15"/>
      <c r="MO266" s="15"/>
      <c r="MP266" s="15"/>
      <c r="MQ266" s="15"/>
      <c r="MR266" s="15"/>
      <c r="MS266" s="15"/>
      <c r="MT266" s="15"/>
      <c r="MU266" s="15"/>
      <c r="MV266" s="15"/>
      <c r="MW266" s="15"/>
      <c r="MX266" s="15"/>
      <c r="MY266" s="15"/>
      <c r="MZ266" s="15"/>
      <c r="NA266" s="15"/>
      <c r="NB266" s="15"/>
      <c r="NC266" s="15"/>
      <c r="ND266" s="15"/>
      <c r="NE266" s="15"/>
      <c r="NF266" s="15"/>
      <c r="NG266" s="15"/>
      <c r="NH266" s="15"/>
      <c r="NI266" s="15">
        <f>COUNTIF(Tableau1[[#This Row],[01/01/2020]:[31/12/2020]],NI$3)</f>
        <v>0</v>
      </c>
      <c r="NJ266" s="15">
        <f>COUNTIF(Tableau1[[#This Row],[01/01/2020]:[31/12/2020]],NJ$3)</f>
        <v>0</v>
      </c>
      <c r="NK266" s="15">
        <f>COUNTIF(Tableau1[[#This Row],[01/01/2020]:[31/12/2020]],NK$3)</f>
        <v>0</v>
      </c>
      <c r="NL266" s="15">
        <f>COUNTIF(Tableau1[[#This Row],[01/01/2020]:[31/12/2020]],NL$3)</f>
        <v>0</v>
      </c>
      <c r="NM266" s="15">
        <f>COUNTIF(Tableau1[[#This Row],[01/01/2020]:[31/12/2020]],NM$3)</f>
        <v>0</v>
      </c>
      <c r="NN266" s="15">
        <f>COUNTIF(Tableau1[[#This Row],[01/01/2020]:[31/12/2020]],NN$3)</f>
        <v>0</v>
      </c>
      <c r="NO266" s="23">
        <f>COUNTIF(Tableau1[[#This Row],[01/01/2020]:[31/12/2020]],NO$3)</f>
        <v>0</v>
      </c>
    </row>
    <row r="267" spans="1:379" x14ac:dyDescent="0.25">
      <c r="A267" s="22" t="s">
        <v>475</v>
      </c>
      <c r="B267" s="15"/>
      <c r="C267" s="15"/>
      <c r="D267" s="15"/>
      <c r="E267" s="15" t="e">
        <f>VLOOKUP(Tableau1[[#This Row],[centre]],Feuil3!$A$2:$C$46,2,FALSE)</f>
        <v>#N/A</v>
      </c>
      <c r="F267" s="15" t="e">
        <f>VLOOKUP(Tableau1[[#This Row],[centre]],Feuil3!$A$2:$C$46,3,FALSE)</f>
        <v>#N/A</v>
      </c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  <c r="GQ267" s="15"/>
      <c r="GR267" s="15"/>
      <c r="GS267" s="15"/>
      <c r="GT267" s="15"/>
      <c r="GU267" s="15"/>
      <c r="GV267" s="15"/>
      <c r="GW267" s="15"/>
      <c r="GX267" s="15"/>
      <c r="GY267" s="15"/>
      <c r="GZ267" s="15"/>
      <c r="HA267" s="15"/>
      <c r="HB267" s="15"/>
      <c r="HC267" s="15"/>
      <c r="HD267" s="15"/>
      <c r="HE267" s="15"/>
      <c r="HF267" s="15"/>
      <c r="HG267" s="15"/>
      <c r="HH267" s="15"/>
      <c r="HI267" s="15"/>
      <c r="HJ267" s="15"/>
      <c r="HK267" s="15"/>
      <c r="HL267" s="15"/>
      <c r="HM267" s="15"/>
      <c r="HN267" s="15"/>
      <c r="HO267" s="15"/>
      <c r="HP267" s="15"/>
      <c r="HQ267" s="15"/>
      <c r="HR267" s="15"/>
      <c r="HS267" s="15"/>
      <c r="HT267" s="15"/>
      <c r="HU267" s="15"/>
      <c r="HV267" s="15"/>
      <c r="HW267" s="15"/>
      <c r="HX267" s="15"/>
      <c r="HY267" s="15"/>
      <c r="HZ267" s="15"/>
      <c r="IA267" s="15"/>
      <c r="IB267" s="15"/>
      <c r="IC267" s="15"/>
      <c r="ID267" s="15"/>
      <c r="IE267" s="15"/>
      <c r="IF267" s="15"/>
      <c r="IG267" s="15"/>
      <c r="IH267" s="15"/>
      <c r="II267" s="15"/>
      <c r="IJ267" s="15"/>
      <c r="IK267" s="15"/>
      <c r="IL267" s="15"/>
      <c r="IM267" s="15"/>
      <c r="IN267" s="15"/>
      <c r="IO267" s="15"/>
      <c r="IP267" s="15"/>
      <c r="IQ267" s="15"/>
      <c r="IR267" s="15"/>
      <c r="IS267" s="15"/>
      <c r="IT267" s="15"/>
      <c r="IU267" s="15"/>
      <c r="IV267" s="15"/>
      <c r="IW267" s="15"/>
      <c r="IX267" s="15"/>
      <c r="IY267" s="15"/>
      <c r="IZ267" s="15"/>
      <c r="JA267" s="15"/>
      <c r="JB267" s="15"/>
      <c r="JC267" s="15"/>
      <c r="JD267" s="15"/>
      <c r="JE267" s="15"/>
      <c r="JF267" s="15"/>
      <c r="JG267" s="15"/>
      <c r="JH267" s="15"/>
      <c r="JI267" s="15"/>
      <c r="JJ267" s="15"/>
      <c r="JK267" s="15"/>
      <c r="JL267" s="15"/>
      <c r="JM267" s="15"/>
      <c r="JN267" s="15"/>
      <c r="JO267" s="15"/>
      <c r="JP267" s="15"/>
      <c r="JQ267" s="15"/>
      <c r="JR267" s="15"/>
      <c r="JS267" s="15"/>
      <c r="JT267" s="15"/>
      <c r="JU267" s="15"/>
      <c r="JV267" s="15"/>
      <c r="JW267" s="15"/>
      <c r="JX267" s="15"/>
      <c r="JY267" s="15"/>
      <c r="JZ267" s="15"/>
      <c r="KA267" s="15"/>
      <c r="KB267" s="15"/>
      <c r="KC267" s="15"/>
      <c r="KD267" s="15"/>
      <c r="KE267" s="15"/>
      <c r="KF267" s="15"/>
      <c r="KG267" s="15"/>
      <c r="KH267" s="15"/>
      <c r="KI267" s="15"/>
      <c r="KJ267" s="15"/>
      <c r="KK267" s="15"/>
      <c r="KL267" s="15"/>
      <c r="KM267" s="15"/>
      <c r="KN267" s="15"/>
      <c r="KO267" s="15"/>
      <c r="KP267" s="15"/>
      <c r="KQ267" s="15"/>
      <c r="KR267" s="15"/>
      <c r="KS267" s="15"/>
      <c r="KT267" s="15"/>
      <c r="KU267" s="15"/>
      <c r="KV267" s="15"/>
      <c r="KW267" s="15"/>
      <c r="KX267" s="15"/>
      <c r="KY267" s="15"/>
      <c r="KZ267" s="15"/>
      <c r="LA267" s="15"/>
      <c r="LB267" s="15"/>
      <c r="LC267" s="15"/>
      <c r="LD267" s="15"/>
      <c r="LE267" s="15"/>
      <c r="LF267" s="15"/>
      <c r="LG267" s="15"/>
      <c r="LH267" s="15"/>
      <c r="LI267" s="15"/>
      <c r="LJ267" s="15"/>
      <c r="LK267" s="15"/>
      <c r="LL267" s="15"/>
      <c r="LM267" s="15"/>
      <c r="LN267" s="15"/>
      <c r="LO267" s="15"/>
      <c r="LP267" s="15"/>
      <c r="LQ267" s="15"/>
      <c r="LR267" s="15"/>
      <c r="LS267" s="15"/>
      <c r="LT267" s="15"/>
      <c r="LU267" s="15"/>
      <c r="LV267" s="15"/>
      <c r="LW267" s="15"/>
      <c r="LX267" s="15"/>
      <c r="LY267" s="15"/>
      <c r="LZ267" s="15"/>
      <c r="MA267" s="15"/>
      <c r="MB267" s="15"/>
      <c r="MC267" s="15"/>
      <c r="MD267" s="15"/>
      <c r="ME267" s="15"/>
      <c r="MF267" s="15"/>
      <c r="MG267" s="15"/>
      <c r="MH267" s="15"/>
      <c r="MI267" s="15"/>
      <c r="MJ267" s="15"/>
      <c r="MK267" s="15"/>
      <c r="ML267" s="15"/>
      <c r="MM267" s="15"/>
      <c r="MN267" s="15"/>
      <c r="MO267" s="15"/>
      <c r="MP267" s="15"/>
      <c r="MQ267" s="15"/>
      <c r="MR267" s="15"/>
      <c r="MS267" s="15"/>
      <c r="MT267" s="15"/>
      <c r="MU267" s="15"/>
      <c r="MV267" s="15"/>
      <c r="MW267" s="15"/>
      <c r="MX267" s="15"/>
      <c r="MY267" s="15"/>
      <c r="MZ267" s="15"/>
      <c r="NA267" s="15"/>
      <c r="NB267" s="15"/>
      <c r="NC267" s="15"/>
      <c r="ND267" s="15"/>
      <c r="NE267" s="15"/>
      <c r="NF267" s="15"/>
      <c r="NG267" s="15"/>
      <c r="NH267" s="15"/>
      <c r="NI267" s="15">
        <f>COUNTIF(Tableau1[[#This Row],[01/01/2020]:[31/12/2020]],NI$3)</f>
        <v>0</v>
      </c>
      <c r="NJ267" s="15">
        <f>COUNTIF(Tableau1[[#This Row],[01/01/2020]:[31/12/2020]],NJ$3)</f>
        <v>0</v>
      </c>
      <c r="NK267" s="15">
        <f>COUNTIF(Tableau1[[#This Row],[01/01/2020]:[31/12/2020]],NK$3)</f>
        <v>0</v>
      </c>
      <c r="NL267" s="15">
        <f>COUNTIF(Tableau1[[#This Row],[01/01/2020]:[31/12/2020]],NL$3)</f>
        <v>0</v>
      </c>
      <c r="NM267" s="15">
        <f>COUNTIF(Tableau1[[#This Row],[01/01/2020]:[31/12/2020]],NM$3)</f>
        <v>0</v>
      </c>
      <c r="NN267" s="15">
        <f>COUNTIF(Tableau1[[#This Row],[01/01/2020]:[31/12/2020]],NN$3)</f>
        <v>0</v>
      </c>
      <c r="NO267" s="23">
        <f>COUNTIF(Tableau1[[#This Row],[01/01/2020]:[31/12/2020]],NO$3)</f>
        <v>0</v>
      </c>
    </row>
    <row r="268" spans="1:379" x14ac:dyDescent="0.25">
      <c r="A268" s="22" t="s">
        <v>476</v>
      </c>
      <c r="B268" s="15"/>
      <c r="C268" s="15"/>
      <c r="D268" s="15"/>
      <c r="E268" s="15" t="e">
        <f>VLOOKUP(Tableau1[[#This Row],[centre]],Feuil3!$A$2:$C$46,2,FALSE)</f>
        <v>#N/A</v>
      </c>
      <c r="F268" s="15" t="e">
        <f>VLOOKUP(Tableau1[[#This Row],[centre]],Feuil3!$A$2:$C$46,3,FALSE)</f>
        <v>#N/A</v>
      </c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  <c r="GQ268" s="15"/>
      <c r="GR268" s="15"/>
      <c r="GS268" s="15"/>
      <c r="GT268" s="15"/>
      <c r="GU268" s="15"/>
      <c r="GV268" s="15"/>
      <c r="GW268" s="15"/>
      <c r="GX268" s="15"/>
      <c r="GY268" s="15"/>
      <c r="GZ268" s="15"/>
      <c r="HA268" s="15"/>
      <c r="HB268" s="15"/>
      <c r="HC268" s="15"/>
      <c r="HD268" s="15"/>
      <c r="HE268" s="15"/>
      <c r="HF268" s="15"/>
      <c r="HG268" s="15"/>
      <c r="HH268" s="15"/>
      <c r="HI268" s="15"/>
      <c r="HJ268" s="15"/>
      <c r="HK268" s="15"/>
      <c r="HL268" s="15"/>
      <c r="HM268" s="15"/>
      <c r="HN268" s="15"/>
      <c r="HO268" s="15"/>
      <c r="HP268" s="15"/>
      <c r="HQ268" s="15"/>
      <c r="HR268" s="15"/>
      <c r="HS268" s="15"/>
      <c r="HT268" s="15"/>
      <c r="HU268" s="15"/>
      <c r="HV268" s="15"/>
      <c r="HW268" s="15"/>
      <c r="HX268" s="15"/>
      <c r="HY268" s="15"/>
      <c r="HZ268" s="15"/>
      <c r="IA268" s="15"/>
      <c r="IB268" s="15"/>
      <c r="IC268" s="15"/>
      <c r="ID268" s="15"/>
      <c r="IE268" s="15"/>
      <c r="IF268" s="15"/>
      <c r="IG268" s="15"/>
      <c r="IH268" s="15"/>
      <c r="II268" s="15"/>
      <c r="IJ268" s="15"/>
      <c r="IK268" s="15"/>
      <c r="IL268" s="15"/>
      <c r="IM268" s="15"/>
      <c r="IN268" s="15"/>
      <c r="IO268" s="15"/>
      <c r="IP268" s="15"/>
      <c r="IQ268" s="15"/>
      <c r="IR268" s="15"/>
      <c r="IS268" s="15"/>
      <c r="IT268" s="15"/>
      <c r="IU268" s="15"/>
      <c r="IV268" s="15"/>
      <c r="IW268" s="15"/>
      <c r="IX268" s="15"/>
      <c r="IY268" s="15"/>
      <c r="IZ268" s="15"/>
      <c r="JA268" s="15"/>
      <c r="JB268" s="15"/>
      <c r="JC268" s="15"/>
      <c r="JD268" s="15"/>
      <c r="JE268" s="15"/>
      <c r="JF268" s="15"/>
      <c r="JG268" s="15"/>
      <c r="JH268" s="15"/>
      <c r="JI268" s="15"/>
      <c r="JJ268" s="15"/>
      <c r="JK268" s="15"/>
      <c r="JL268" s="15"/>
      <c r="JM268" s="15"/>
      <c r="JN268" s="15"/>
      <c r="JO268" s="15"/>
      <c r="JP268" s="15"/>
      <c r="JQ268" s="15"/>
      <c r="JR268" s="15"/>
      <c r="JS268" s="15"/>
      <c r="JT268" s="15"/>
      <c r="JU268" s="15"/>
      <c r="JV268" s="15"/>
      <c r="JW268" s="15"/>
      <c r="JX268" s="15"/>
      <c r="JY268" s="15"/>
      <c r="JZ268" s="15"/>
      <c r="KA268" s="15"/>
      <c r="KB268" s="15"/>
      <c r="KC268" s="15"/>
      <c r="KD268" s="15"/>
      <c r="KE268" s="15"/>
      <c r="KF268" s="15"/>
      <c r="KG268" s="15"/>
      <c r="KH268" s="15"/>
      <c r="KI268" s="15"/>
      <c r="KJ268" s="15"/>
      <c r="KK268" s="15"/>
      <c r="KL268" s="15"/>
      <c r="KM268" s="15"/>
      <c r="KN268" s="15"/>
      <c r="KO268" s="15"/>
      <c r="KP268" s="15"/>
      <c r="KQ268" s="15"/>
      <c r="KR268" s="15"/>
      <c r="KS268" s="15"/>
      <c r="KT268" s="15"/>
      <c r="KU268" s="15"/>
      <c r="KV268" s="15"/>
      <c r="KW268" s="15"/>
      <c r="KX268" s="15"/>
      <c r="KY268" s="15"/>
      <c r="KZ268" s="15"/>
      <c r="LA268" s="15"/>
      <c r="LB268" s="15"/>
      <c r="LC268" s="15"/>
      <c r="LD268" s="15"/>
      <c r="LE268" s="15"/>
      <c r="LF268" s="15"/>
      <c r="LG268" s="15"/>
      <c r="LH268" s="15"/>
      <c r="LI268" s="15"/>
      <c r="LJ268" s="15"/>
      <c r="LK268" s="15"/>
      <c r="LL268" s="15"/>
      <c r="LM268" s="15"/>
      <c r="LN268" s="15"/>
      <c r="LO268" s="15"/>
      <c r="LP268" s="15"/>
      <c r="LQ268" s="15"/>
      <c r="LR268" s="15"/>
      <c r="LS268" s="15"/>
      <c r="LT268" s="15"/>
      <c r="LU268" s="15"/>
      <c r="LV268" s="15"/>
      <c r="LW268" s="15"/>
      <c r="LX268" s="15"/>
      <c r="LY268" s="15"/>
      <c r="LZ268" s="15"/>
      <c r="MA268" s="15"/>
      <c r="MB268" s="15"/>
      <c r="MC268" s="15"/>
      <c r="MD268" s="15"/>
      <c r="ME268" s="15"/>
      <c r="MF268" s="15"/>
      <c r="MG268" s="15"/>
      <c r="MH268" s="15"/>
      <c r="MI268" s="15"/>
      <c r="MJ268" s="15"/>
      <c r="MK268" s="15"/>
      <c r="ML268" s="15"/>
      <c r="MM268" s="15"/>
      <c r="MN268" s="15"/>
      <c r="MO268" s="15"/>
      <c r="MP268" s="15"/>
      <c r="MQ268" s="15"/>
      <c r="MR268" s="15"/>
      <c r="MS268" s="15"/>
      <c r="MT268" s="15"/>
      <c r="MU268" s="15"/>
      <c r="MV268" s="15"/>
      <c r="MW268" s="15"/>
      <c r="MX268" s="15"/>
      <c r="MY268" s="15"/>
      <c r="MZ268" s="15"/>
      <c r="NA268" s="15"/>
      <c r="NB268" s="15"/>
      <c r="NC268" s="15"/>
      <c r="ND268" s="15"/>
      <c r="NE268" s="15"/>
      <c r="NF268" s="15"/>
      <c r="NG268" s="15"/>
      <c r="NH268" s="15"/>
      <c r="NI268" s="15">
        <f>COUNTIF(Tableau1[[#This Row],[01/01/2020]:[31/12/2020]],NI$3)</f>
        <v>0</v>
      </c>
      <c r="NJ268" s="15">
        <f>COUNTIF(Tableau1[[#This Row],[01/01/2020]:[31/12/2020]],NJ$3)</f>
        <v>0</v>
      </c>
      <c r="NK268" s="15">
        <f>COUNTIF(Tableau1[[#This Row],[01/01/2020]:[31/12/2020]],NK$3)</f>
        <v>0</v>
      </c>
      <c r="NL268" s="15">
        <f>COUNTIF(Tableau1[[#This Row],[01/01/2020]:[31/12/2020]],NL$3)</f>
        <v>0</v>
      </c>
      <c r="NM268" s="15">
        <f>COUNTIF(Tableau1[[#This Row],[01/01/2020]:[31/12/2020]],NM$3)</f>
        <v>0</v>
      </c>
      <c r="NN268" s="15">
        <f>COUNTIF(Tableau1[[#This Row],[01/01/2020]:[31/12/2020]],NN$3)</f>
        <v>0</v>
      </c>
      <c r="NO268" s="23">
        <f>COUNTIF(Tableau1[[#This Row],[01/01/2020]:[31/12/2020]],NO$3)</f>
        <v>0</v>
      </c>
    </row>
    <row r="269" spans="1:379" x14ac:dyDescent="0.25">
      <c r="A269" s="22" t="s">
        <v>473</v>
      </c>
      <c r="B269" s="15"/>
      <c r="C269" s="15"/>
      <c r="D269" s="15"/>
      <c r="E269" s="15" t="e">
        <f>VLOOKUP(Tableau1[[#This Row],[centre]],Feuil3!$A$2:$C$46,2,FALSE)</f>
        <v>#N/A</v>
      </c>
      <c r="F269" s="15" t="e">
        <f>VLOOKUP(Tableau1[[#This Row],[centre]],Feuil3!$A$2:$C$46,3,FALSE)</f>
        <v>#N/A</v>
      </c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  <c r="GQ269" s="15"/>
      <c r="GR269" s="15"/>
      <c r="GS269" s="15"/>
      <c r="GT269" s="15"/>
      <c r="GU269" s="15"/>
      <c r="GV269" s="15"/>
      <c r="GW269" s="15"/>
      <c r="GX269" s="15"/>
      <c r="GY269" s="15"/>
      <c r="GZ269" s="15"/>
      <c r="HA269" s="15"/>
      <c r="HB269" s="15"/>
      <c r="HC269" s="15"/>
      <c r="HD269" s="15"/>
      <c r="HE269" s="15"/>
      <c r="HF269" s="15"/>
      <c r="HG269" s="15"/>
      <c r="HH269" s="15"/>
      <c r="HI269" s="15"/>
      <c r="HJ269" s="15"/>
      <c r="HK269" s="15"/>
      <c r="HL269" s="15"/>
      <c r="HM269" s="15"/>
      <c r="HN269" s="15"/>
      <c r="HO269" s="15"/>
      <c r="HP269" s="15"/>
      <c r="HQ269" s="15"/>
      <c r="HR269" s="15"/>
      <c r="HS269" s="15"/>
      <c r="HT269" s="15"/>
      <c r="HU269" s="15"/>
      <c r="HV269" s="15"/>
      <c r="HW269" s="15"/>
      <c r="HX269" s="15"/>
      <c r="HY269" s="15"/>
      <c r="HZ269" s="15"/>
      <c r="IA269" s="15"/>
      <c r="IB269" s="15"/>
      <c r="IC269" s="15"/>
      <c r="ID269" s="15"/>
      <c r="IE269" s="15"/>
      <c r="IF269" s="15"/>
      <c r="IG269" s="15"/>
      <c r="IH269" s="15"/>
      <c r="II269" s="15"/>
      <c r="IJ269" s="15"/>
      <c r="IK269" s="15"/>
      <c r="IL269" s="15"/>
      <c r="IM269" s="15"/>
      <c r="IN269" s="15"/>
      <c r="IO269" s="15"/>
      <c r="IP269" s="15"/>
      <c r="IQ269" s="15"/>
      <c r="IR269" s="15"/>
      <c r="IS269" s="15"/>
      <c r="IT269" s="15"/>
      <c r="IU269" s="15"/>
      <c r="IV269" s="15"/>
      <c r="IW269" s="15"/>
      <c r="IX269" s="15"/>
      <c r="IY269" s="15"/>
      <c r="IZ269" s="15"/>
      <c r="JA269" s="15"/>
      <c r="JB269" s="15"/>
      <c r="JC269" s="15"/>
      <c r="JD269" s="15"/>
      <c r="JE269" s="15"/>
      <c r="JF269" s="15"/>
      <c r="JG269" s="15"/>
      <c r="JH269" s="15"/>
      <c r="JI269" s="15"/>
      <c r="JJ269" s="15"/>
      <c r="JK269" s="15"/>
      <c r="JL269" s="15"/>
      <c r="JM269" s="15"/>
      <c r="JN269" s="15"/>
      <c r="JO269" s="15"/>
      <c r="JP269" s="15"/>
      <c r="JQ269" s="15"/>
      <c r="JR269" s="15"/>
      <c r="JS269" s="15"/>
      <c r="JT269" s="15"/>
      <c r="JU269" s="15"/>
      <c r="JV269" s="15"/>
      <c r="JW269" s="15"/>
      <c r="JX269" s="15"/>
      <c r="JY269" s="15"/>
      <c r="JZ269" s="15"/>
      <c r="KA269" s="15"/>
      <c r="KB269" s="15"/>
      <c r="KC269" s="15"/>
      <c r="KD269" s="15"/>
      <c r="KE269" s="15"/>
      <c r="KF269" s="15"/>
      <c r="KG269" s="15"/>
      <c r="KH269" s="15"/>
      <c r="KI269" s="15"/>
      <c r="KJ269" s="15"/>
      <c r="KK269" s="15"/>
      <c r="KL269" s="15"/>
      <c r="KM269" s="15"/>
      <c r="KN269" s="15"/>
      <c r="KO269" s="15"/>
      <c r="KP269" s="15"/>
      <c r="KQ269" s="15"/>
      <c r="KR269" s="15"/>
      <c r="KS269" s="15"/>
      <c r="KT269" s="15"/>
      <c r="KU269" s="15"/>
      <c r="KV269" s="15"/>
      <c r="KW269" s="15"/>
      <c r="KX269" s="15"/>
      <c r="KY269" s="15"/>
      <c r="KZ269" s="15"/>
      <c r="LA269" s="15"/>
      <c r="LB269" s="15"/>
      <c r="LC269" s="15"/>
      <c r="LD269" s="15"/>
      <c r="LE269" s="15"/>
      <c r="LF269" s="15"/>
      <c r="LG269" s="15"/>
      <c r="LH269" s="15"/>
      <c r="LI269" s="15"/>
      <c r="LJ269" s="15"/>
      <c r="LK269" s="15"/>
      <c r="LL269" s="15"/>
      <c r="LM269" s="15"/>
      <c r="LN269" s="15"/>
      <c r="LO269" s="15"/>
      <c r="LP269" s="15"/>
      <c r="LQ269" s="15"/>
      <c r="LR269" s="15"/>
      <c r="LS269" s="15"/>
      <c r="LT269" s="15"/>
      <c r="LU269" s="15"/>
      <c r="LV269" s="15"/>
      <c r="LW269" s="15"/>
      <c r="LX269" s="15"/>
      <c r="LY269" s="15"/>
      <c r="LZ269" s="15"/>
      <c r="MA269" s="15"/>
      <c r="MB269" s="15"/>
      <c r="MC269" s="15"/>
      <c r="MD269" s="15"/>
      <c r="ME269" s="15"/>
      <c r="MF269" s="15"/>
      <c r="MG269" s="15"/>
      <c r="MH269" s="15"/>
      <c r="MI269" s="15"/>
      <c r="MJ269" s="15"/>
      <c r="MK269" s="15"/>
      <c r="ML269" s="15"/>
      <c r="MM269" s="15"/>
      <c r="MN269" s="15"/>
      <c r="MO269" s="15"/>
      <c r="MP269" s="15"/>
      <c r="MQ269" s="15"/>
      <c r="MR269" s="15"/>
      <c r="MS269" s="15"/>
      <c r="MT269" s="15"/>
      <c r="MU269" s="15"/>
      <c r="MV269" s="15"/>
      <c r="MW269" s="15"/>
      <c r="MX269" s="15"/>
      <c r="MY269" s="15"/>
      <c r="MZ269" s="15"/>
      <c r="NA269" s="15"/>
      <c r="NB269" s="15"/>
      <c r="NC269" s="15"/>
      <c r="ND269" s="15"/>
      <c r="NE269" s="15"/>
      <c r="NF269" s="15"/>
      <c r="NG269" s="15"/>
      <c r="NH269" s="15"/>
      <c r="NI269" s="15">
        <f>COUNTIF(Tableau1[[#This Row],[01/01/2020]:[31/12/2020]],NI$3)</f>
        <v>0</v>
      </c>
      <c r="NJ269" s="15">
        <f>COUNTIF(Tableau1[[#This Row],[01/01/2020]:[31/12/2020]],NJ$3)</f>
        <v>0</v>
      </c>
      <c r="NK269" s="15">
        <f>COUNTIF(Tableau1[[#This Row],[01/01/2020]:[31/12/2020]],NK$3)</f>
        <v>0</v>
      </c>
      <c r="NL269" s="15">
        <f>COUNTIF(Tableau1[[#This Row],[01/01/2020]:[31/12/2020]],NL$3)</f>
        <v>0</v>
      </c>
      <c r="NM269" s="15">
        <f>COUNTIF(Tableau1[[#This Row],[01/01/2020]:[31/12/2020]],NM$3)</f>
        <v>0</v>
      </c>
      <c r="NN269" s="15">
        <f>COUNTIF(Tableau1[[#This Row],[01/01/2020]:[31/12/2020]],NN$3)</f>
        <v>0</v>
      </c>
      <c r="NO269" s="23">
        <f>COUNTIF(Tableau1[[#This Row],[01/01/2020]:[31/12/2020]],NO$3)</f>
        <v>0</v>
      </c>
    </row>
    <row r="270" spans="1:379" x14ac:dyDescent="0.25">
      <c r="A270" s="22" t="s">
        <v>474</v>
      </c>
      <c r="B270" s="15"/>
      <c r="C270" s="15"/>
      <c r="D270" s="15"/>
      <c r="E270" s="15" t="e">
        <f>VLOOKUP(Tableau1[[#This Row],[centre]],Feuil3!$A$2:$C$46,2,FALSE)</f>
        <v>#N/A</v>
      </c>
      <c r="F270" s="15" t="e">
        <f>VLOOKUP(Tableau1[[#This Row],[centre]],Feuil3!$A$2:$C$46,3,FALSE)</f>
        <v>#N/A</v>
      </c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  <c r="GQ270" s="15"/>
      <c r="GR270" s="15"/>
      <c r="GS270" s="15"/>
      <c r="GT270" s="15"/>
      <c r="GU270" s="15"/>
      <c r="GV270" s="15"/>
      <c r="GW270" s="15"/>
      <c r="GX270" s="15"/>
      <c r="GY270" s="15"/>
      <c r="GZ270" s="15"/>
      <c r="HA270" s="15"/>
      <c r="HB270" s="15"/>
      <c r="HC270" s="15"/>
      <c r="HD270" s="15"/>
      <c r="HE270" s="15"/>
      <c r="HF270" s="15"/>
      <c r="HG270" s="15"/>
      <c r="HH270" s="15"/>
      <c r="HI270" s="15"/>
      <c r="HJ270" s="15"/>
      <c r="HK270" s="15"/>
      <c r="HL270" s="15"/>
      <c r="HM270" s="15"/>
      <c r="HN270" s="15"/>
      <c r="HO270" s="15"/>
      <c r="HP270" s="15"/>
      <c r="HQ270" s="15"/>
      <c r="HR270" s="15"/>
      <c r="HS270" s="15"/>
      <c r="HT270" s="15"/>
      <c r="HU270" s="15"/>
      <c r="HV270" s="15"/>
      <c r="HW270" s="15"/>
      <c r="HX270" s="15"/>
      <c r="HY270" s="15"/>
      <c r="HZ270" s="15"/>
      <c r="IA270" s="15"/>
      <c r="IB270" s="15"/>
      <c r="IC270" s="15"/>
      <c r="ID270" s="15"/>
      <c r="IE270" s="15"/>
      <c r="IF270" s="15"/>
      <c r="IG270" s="15"/>
      <c r="IH270" s="15"/>
      <c r="II270" s="15"/>
      <c r="IJ270" s="15"/>
      <c r="IK270" s="15"/>
      <c r="IL270" s="15"/>
      <c r="IM270" s="15"/>
      <c r="IN270" s="15"/>
      <c r="IO270" s="15"/>
      <c r="IP270" s="15"/>
      <c r="IQ270" s="15"/>
      <c r="IR270" s="15"/>
      <c r="IS270" s="15"/>
      <c r="IT270" s="15"/>
      <c r="IU270" s="15"/>
      <c r="IV270" s="15"/>
      <c r="IW270" s="15"/>
      <c r="IX270" s="15"/>
      <c r="IY270" s="15"/>
      <c r="IZ270" s="15"/>
      <c r="JA270" s="15"/>
      <c r="JB270" s="15"/>
      <c r="JC270" s="15"/>
      <c r="JD270" s="15"/>
      <c r="JE270" s="15"/>
      <c r="JF270" s="15"/>
      <c r="JG270" s="15"/>
      <c r="JH270" s="15"/>
      <c r="JI270" s="15"/>
      <c r="JJ270" s="15"/>
      <c r="JK270" s="15"/>
      <c r="JL270" s="15"/>
      <c r="JM270" s="15"/>
      <c r="JN270" s="15"/>
      <c r="JO270" s="15"/>
      <c r="JP270" s="15"/>
      <c r="JQ270" s="15"/>
      <c r="JR270" s="15"/>
      <c r="JS270" s="15"/>
      <c r="JT270" s="15"/>
      <c r="JU270" s="15"/>
      <c r="JV270" s="15"/>
      <c r="JW270" s="15"/>
      <c r="JX270" s="15"/>
      <c r="JY270" s="15"/>
      <c r="JZ270" s="15"/>
      <c r="KA270" s="15"/>
      <c r="KB270" s="15"/>
      <c r="KC270" s="15"/>
      <c r="KD270" s="15"/>
      <c r="KE270" s="15"/>
      <c r="KF270" s="15"/>
      <c r="KG270" s="15"/>
      <c r="KH270" s="15"/>
      <c r="KI270" s="15"/>
      <c r="KJ270" s="15"/>
      <c r="KK270" s="15"/>
      <c r="KL270" s="15"/>
      <c r="KM270" s="15"/>
      <c r="KN270" s="15"/>
      <c r="KO270" s="15"/>
      <c r="KP270" s="15"/>
      <c r="KQ270" s="15"/>
      <c r="KR270" s="15"/>
      <c r="KS270" s="15"/>
      <c r="KT270" s="15"/>
      <c r="KU270" s="15"/>
      <c r="KV270" s="15"/>
      <c r="KW270" s="15"/>
      <c r="KX270" s="15"/>
      <c r="KY270" s="15"/>
      <c r="KZ270" s="15"/>
      <c r="LA270" s="15"/>
      <c r="LB270" s="15"/>
      <c r="LC270" s="15"/>
      <c r="LD270" s="15"/>
      <c r="LE270" s="15"/>
      <c r="LF270" s="15"/>
      <c r="LG270" s="15"/>
      <c r="LH270" s="15"/>
      <c r="LI270" s="15"/>
      <c r="LJ270" s="15"/>
      <c r="LK270" s="15"/>
      <c r="LL270" s="15"/>
      <c r="LM270" s="15"/>
      <c r="LN270" s="15"/>
      <c r="LO270" s="15"/>
      <c r="LP270" s="15"/>
      <c r="LQ270" s="15"/>
      <c r="LR270" s="15"/>
      <c r="LS270" s="15"/>
      <c r="LT270" s="15"/>
      <c r="LU270" s="15"/>
      <c r="LV270" s="15"/>
      <c r="LW270" s="15"/>
      <c r="LX270" s="15"/>
      <c r="LY270" s="15"/>
      <c r="LZ270" s="15"/>
      <c r="MA270" s="15"/>
      <c r="MB270" s="15"/>
      <c r="MC270" s="15"/>
      <c r="MD270" s="15"/>
      <c r="ME270" s="15"/>
      <c r="MF270" s="15"/>
      <c r="MG270" s="15"/>
      <c r="MH270" s="15"/>
      <c r="MI270" s="15"/>
      <c r="MJ270" s="15"/>
      <c r="MK270" s="15"/>
      <c r="ML270" s="15"/>
      <c r="MM270" s="15"/>
      <c r="MN270" s="15"/>
      <c r="MO270" s="15"/>
      <c r="MP270" s="15"/>
      <c r="MQ270" s="15"/>
      <c r="MR270" s="15"/>
      <c r="MS270" s="15"/>
      <c r="MT270" s="15"/>
      <c r="MU270" s="15"/>
      <c r="MV270" s="15"/>
      <c r="MW270" s="15"/>
      <c r="MX270" s="15"/>
      <c r="MY270" s="15"/>
      <c r="MZ270" s="15"/>
      <c r="NA270" s="15"/>
      <c r="NB270" s="15"/>
      <c r="NC270" s="15"/>
      <c r="ND270" s="15"/>
      <c r="NE270" s="15"/>
      <c r="NF270" s="15"/>
      <c r="NG270" s="15"/>
      <c r="NH270" s="15"/>
      <c r="NI270" s="15">
        <f>COUNTIF(Tableau1[[#This Row],[01/01/2020]:[31/12/2020]],NI$3)</f>
        <v>0</v>
      </c>
      <c r="NJ270" s="15">
        <f>COUNTIF(Tableau1[[#This Row],[01/01/2020]:[31/12/2020]],NJ$3)</f>
        <v>0</v>
      </c>
      <c r="NK270" s="15">
        <f>COUNTIF(Tableau1[[#This Row],[01/01/2020]:[31/12/2020]],NK$3)</f>
        <v>0</v>
      </c>
      <c r="NL270" s="15">
        <f>COUNTIF(Tableau1[[#This Row],[01/01/2020]:[31/12/2020]],NL$3)</f>
        <v>0</v>
      </c>
      <c r="NM270" s="15">
        <f>COUNTIF(Tableau1[[#This Row],[01/01/2020]:[31/12/2020]],NM$3)</f>
        <v>0</v>
      </c>
      <c r="NN270" s="15">
        <f>COUNTIF(Tableau1[[#This Row],[01/01/2020]:[31/12/2020]],NN$3)</f>
        <v>0</v>
      </c>
      <c r="NO270" s="23">
        <f>COUNTIF(Tableau1[[#This Row],[01/01/2020]:[31/12/2020]],NO$3)</f>
        <v>0</v>
      </c>
    </row>
    <row r="271" spans="1:379" x14ac:dyDescent="0.25">
      <c r="A271" s="22" t="s">
        <v>475</v>
      </c>
      <c r="B271" s="15"/>
      <c r="C271" s="15"/>
      <c r="D271" s="15"/>
      <c r="E271" s="15" t="e">
        <f>VLOOKUP(Tableau1[[#This Row],[centre]],Feuil3!$A$2:$C$46,2,FALSE)</f>
        <v>#N/A</v>
      </c>
      <c r="F271" s="15" t="e">
        <f>VLOOKUP(Tableau1[[#This Row],[centre]],Feuil3!$A$2:$C$46,3,FALSE)</f>
        <v>#N/A</v>
      </c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  <c r="GQ271" s="15"/>
      <c r="GR271" s="15"/>
      <c r="GS271" s="15"/>
      <c r="GT271" s="15"/>
      <c r="GU271" s="15"/>
      <c r="GV271" s="15"/>
      <c r="GW271" s="15"/>
      <c r="GX271" s="15"/>
      <c r="GY271" s="15"/>
      <c r="GZ271" s="15"/>
      <c r="HA271" s="15"/>
      <c r="HB271" s="15"/>
      <c r="HC271" s="15"/>
      <c r="HD271" s="15"/>
      <c r="HE271" s="15"/>
      <c r="HF271" s="15"/>
      <c r="HG271" s="15"/>
      <c r="HH271" s="15"/>
      <c r="HI271" s="15"/>
      <c r="HJ271" s="15"/>
      <c r="HK271" s="15"/>
      <c r="HL271" s="15"/>
      <c r="HM271" s="15"/>
      <c r="HN271" s="15"/>
      <c r="HO271" s="15"/>
      <c r="HP271" s="15"/>
      <c r="HQ271" s="15"/>
      <c r="HR271" s="15"/>
      <c r="HS271" s="15"/>
      <c r="HT271" s="15"/>
      <c r="HU271" s="15"/>
      <c r="HV271" s="15"/>
      <c r="HW271" s="15"/>
      <c r="HX271" s="15"/>
      <c r="HY271" s="15"/>
      <c r="HZ271" s="15"/>
      <c r="IA271" s="15"/>
      <c r="IB271" s="15"/>
      <c r="IC271" s="15"/>
      <c r="ID271" s="15"/>
      <c r="IE271" s="15"/>
      <c r="IF271" s="15"/>
      <c r="IG271" s="15"/>
      <c r="IH271" s="15"/>
      <c r="II271" s="15"/>
      <c r="IJ271" s="15"/>
      <c r="IK271" s="15"/>
      <c r="IL271" s="15"/>
      <c r="IM271" s="15"/>
      <c r="IN271" s="15"/>
      <c r="IO271" s="15"/>
      <c r="IP271" s="15"/>
      <c r="IQ271" s="15"/>
      <c r="IR271" s="15"/>
      <c r="IS271" s="15"/>
      <c r="IT271" s="15"/>
      <c r="IU271" s="15"/>
      <c r="IV271" s="15"/>
      <c r="IW271" s="15"/>
      <c r="IX271" s="15"/>
      <c r="IY271" s="15"/>
      <c r="IZ271" s="15"/>
      <c r="JA271" s="15"/>
      <c r="JB271" s="15"/>
      <c r="JC271" s="15"/>
      <c r="JD271" s="15"/>
      <c r="JE271" s="15"/>
      <c r="JF271" s="15"/>
      <c r="JG271" s="15"/>
      <c r="JH271" s="15"/>
      <c r="JI271" s="15"/>
      <c r="JJ271" s="15"/>
      <c r="JK271" s="15"/>
      <c r="JL271" s="15"/>
      <c r="JM271" s="15"/>
      <c r="JN271" s="15"/>
      <c r="JO271" s="15"/>
      <c r="JP271" s="15"/>
      <c r="JQ271" s="15"/>
      <c r="JR271" s="15"/>
      <c r="JS271" s="15"/>
      <c r="JT271" s="15"/>
      <c r="JU271" s="15"/>
      <c r="JV271" s="15"/>
      <c r="JW271" s="15"/>
      <c r="JX271" s="15"/>
      <c r="JY271" s="15"/>
      <c r="JZ271" s="15"/>
      <c r="KA271" s="15"/>
      <c r="KB271" s="15"/>
      <c r="KC271" s="15"/>
      <c r="KD271" s="15"/>
      <c r="KE271" s="15"/>
      <c r="KF271" s="15"/>
      <c r="KG271" s="15"/>
      <c r="KH271" s="15"/>
      <c r="KI271" s="15"/>
      <c r="KJ271" s="15"/>
      <c r="KK271" s="15"/>
      <c r="KL271" s="15"/>
      <c r="KM271" s="15"/>
      <c r="KN271" s="15"/>
      <c r="KO271" s="15"/>
      <c r="KP271" s="15"/>
      <c r="KQ271" s="15"/>
      <c r="KR271" s="15"/>
      <c r="KS271" s="15"/>
      <c r="KT271" s="15"/>
      <c r="KU271" s="15"/>
      <c r="KV271" s="15"/>
      <c r="KW271" s="15"/>
      <c r="KX271" s="15"/>
      <c r="KY271" s="15"/>
      <c r="KZ271" s="15"/>
      <c r="LA271" s="15"/>
      <c r="LB271" s="15"/>
      <c r="LC271" s="15"/>
      <c r="LD271" s="15"/>
      <c r="LE271" s="15"/>
      <c r="LF271" s="15"/>
      <c r="LG271" s="15"/>
      <c r="LH271" s="15"/>
      <c r="LI271" s="15"/>
      <c r="LJ271" s="15"/>
      <c r="LK271" s="15"/>
      <c r="LL271" s="15"/>
      <c r="LM271" s="15"/>
      <c r="LN271" s="15"/>
      <c r="LO271" s="15"/>
      <c r="LP271" s="15"/>
      <c r="LQ271" s="15"/>
      <c r="LR271" s="15"/>
      <c r="LS271" s="15"/>
      <c r="LT271" s="15"/>
      <c r="LU271" s="15"/>
      <c r="LV271" s="15"/>
      <c r="LW271" s="15"/>
      <c r="LX271" s="15"/>
      <c r="LY271" s="15"/>
      <c r="LZ271" s="15"/>
      <c r="MA271" s="15"/>
      <c r="MB271" s="15"/>
      <c r="MC271" s="15"/>
      <c r="MD271" s="15"/>
      <c r="ME271" s="15"/>
      <c r="MF271" s="15"/>
      <c r="MG271" s="15"/>
      <c r="MH271" s="15"/>
      <c r="MI271" s="15"/>
      <c r="MJ271" s="15"/>
      <c r="MK271" s="15"/>
      <c r="ML271" s="15"/>
      <c r="MM271" s="15"/>
      <c r="MN271" s="15"/>
      <c r="MO271" s="15"/>
      <c r="MP271" s="15"/>
      <c r="MQ271" s="15"/>
      <c r="MR271" s="15"/>
      <c r="MS271" s="15"/>
      <c r="MT271" s="15"/>
      <c r="MU271" s="15"/>
      <c r="MV271" s="15"/>
      <c r="MW271" s="15"/>
      <c r="MX271" s="15"/>
      <c r="MY271" s="15"/>
      <c r="MZ271" s="15"/>
      <c r="NA271" s="15"/>
      <c r="NB271" s="15"/>
      <c r="NC271" s="15"/>
      <c r="ND271" s="15"/>
      <c r="NE271" s="15"/>
      <c r="NF271" s="15"/>
      <c r="NG271" s="15"/>
      <c r="NH271" s="15"/>
      <c r="NI271" s="15">
        <f>COUNTIF(Tableau1[[#This Row],[01/01/2020]:[31/12/2020]],NI$3)</f>
        <v>0</v>
      </c>
      <c r="NJ271" s="15">
        <f>COUNTIF(Tableau1[[#This Row],[01/01/2020]:[31/12/2020]],NJ$3)</f>
        <v>0</v>
      </c>
      <c r="NK271" s="15">
        <f>COUNTIF(Tableau1[[#This Row],[01/01/2020]:[31/12/2020]],NK$3)</f>
        <v>0</v>
      </c>
      <c r="NL271" s="15">
        <f>COUNTIF(Tableau1[[#This Row],[01/01/2020]:[31/12/2020]],NL$3)</f>
        <v>0</v>
      </c>
      <c r="NM271" s="15">
        <f>COUNTIF(Tableau1[[#This Row],[01/01/2020]:[31/12/2020]],NM$3)</f>
        <v>0</v>
      </c>
      <c r="NN271" s="15">
        <f>COUNTIF(Tableau1[[#This Row],[01/01/2020]:[31/12/2020]],NN$3)</f>
        <v>0</v>
      </c>
      <c r="NO271" s="23">
        <f>COUNTIF(Tableau1[[#This Row],[01/01/2020]:[31/12/2020]],NO$3)</f>
        <v>0</v>
      </c>
    </row>
    <row r="272" spans="1:379" x14ac:dyDescent="0.25">
      <c r="A272" s="22" t="s">
        <v>476</v>
      </c>
      <c r="B272" s="15"/>
      <c r="C272" s="15"/>
      <c r="D272" s="15"/>
      <c r="E272" s="15" t="e">
        <f>VLOOKUP(Tableau1[[#This Row],[centre]],Feuil3!$A$2:$C$46,2,FALSE)</f>
        <v>#N/A</v>
      </c>
      <c r="F272" s="15" t="e">
        <f>VLOOKUP(Tableau1[[#This Row],[centre]],Feuil3!$A$2:$C$46,3,FALSE)</f>
        <v>#N/A</v>
      </c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  <c r="GQ272" s="15"/>
      <c r="GR272" s="15"/>
      <c r="GS272" s="15"/>
      <c r="GT272" s="15"/>
      <c r="GU272" s="15"/>
      <c r="GV272" s="15"/>
      <c r="GW272" s="15"/>
      <c r="GX272" s="15"/>
      <c r="GY272" s="15"/>
      <c r="GZ272" s="15"/>
      <c r="HA272" s="15"/>
      <c r="HB272" s="15"/>
      <c r="HC272" s="15"/>
      <c r="HD272" s="15"/>
      <c r="HE272" s="15"/>
      <c r="HF272" s="15"/>
      <c r="HG272" s="15"/>
      <c r="HH272" s="15"/>
      <c r="HI272" s="15"/>
      <c r="HJ272" s="15"/>
      <c r="HK272" s="15"/>
      <c r="HL272" s="15"/>
      <c r="HM272" s="15"/>
      <c r="HN272" s="15"/>
      <c r="HO272" s="15"/>
      <c r="HP272" s="15"/>
      <c r="HQ272" s="15"/>
      <c r="HR272" s="15"/>
      <c r="HS272" s="15"/>
      <c r="HT272" s="15"/>
      <c r="HU272" s="15"/>
      <c r="HV272" s="15"/>
      <c r="HW272" s="15"/>
      <c r="HX272" s="15"/>
      <c r="HY272" s="15"/>
      <c r="HZ272" s="15"/>
      <c r="IA272" s="15"/>
      <c r="IB272" s="15"/>
      <c r="IC272" s="15"/>
      <c r="ID272" s="15"/>
      <c r="IE272" s="15"/>
      <c r="IF272" s="15"/>
      <c r="IG272" s="15"/>
      <c r="IH272" s="15"/>
      <c r="II272" s="15"/>
      <c r="IJ272" s="15"/>
      <c r="IK272" s="15"/>
      <c r="IL272" s="15"/>
      <c r="IM272" s="15"/>
      <c r="IN272" s="15"/>
      <c r="IO272" s="15"/>
      <c r="IP272" s="15"/>
      <c r="IQ272" s="15"/>
      <c r="IR272" s="15"/>
      <c r="IS272" s="15"/>
      <c r="IT272" s="15"/>
      <c r="IU272" s="15"/>
      <c r="IV272" s="15"/>
      <c r="IW272" s="15"/>
      <c r="IX272" s="15"/>
      <c r="IY272" s="15"/>
      <c r="IZ272" s="15"/>
      <c r="JA272" s="15"/>
      <c r="JB272" s="15"/>
      <c r="JC272" s="15"/>
      <c r="JD272" s="15"/>
      <c r="JE272" s="15"/>
      <c r="JF272" s="15"/>
      <c r="JG272" s="15"/>
      <c r="JH272" s="15"/>
      <c r="JI272" s="15"/>
      <c r="JJ272" s="15"/>
      <c r="JK272" s="15"/>
      <c r="JL272" s="15"/>
      <c r="JM272" s="15"/>
      <c r="JN272" s="15"/>
      <c r="JO272" s="15"/>
      <c r="JP272" s="15"/>
      <c r="JQ272" s="15"/>
      <c r="JR272" s="15"/>
      <c r="JS272" s="15"/>
      <c r="JT272" s="15"/>
      <c r="JU272" s="15"/>
      <c r="JV272" s="15"/>
      <c r="JW272" s="15"/>
      <c r="JX272" s="15"/>
      <c r="JY272" s="15"/>
      <c r="JZ272" s="15"/>
      <c r="KA272" s="15"/>
      <c r="KB272" s="15"/>
      <c r="KC272" s="15"/>
      <c r="KD272" s="15"/>
      <c r="KE272" s="15"/>
      <c r="KF272" s="15"/>
      <c r="KG272" s="15"/>
      <c r="KH272" s="15"/>
      <c r="KI272" s="15"/>
      <c r="KJ272" s="15"/>
      <c r="KK272" s="15"/>
      <c r="KL272" s="15"/>
      <c r="KM272" s="15"/>
      <c r="KN272" s="15"/>
      <c r="KO272" s="15"/>
      <c r="KP272" s="15"/>
      <c r="KQ272" s="15"/>
      <c r="KR272" s="15"/>
      <c r="KS272" s="15"/>
      <c r="KT272" s="15"/>
      <c r="KU272" s="15"/>
      <c r="KV272" s="15"/>
      <c r="KW272" s="15"/>
      <c r="KX272" s="15"/>
      <c r="KY272" s="15"/>
      <c r="KZ272" s="15"/>
      <c r="LA272" s="15"/>
      <c r="LB272" s="15"/>
      <c r="LC272" s="15"/>
      <c r="LD272" s="15"/>
      <c r="LE272" s="15"/>
      <c r="LF272" s="15"/>
      <c r="LG272" s="15"/>
      <c r="LH272" s="15"/>
      <c r="LI272" s="15"/>
      <c r="LJ272" s="15"/>
      <c r="LK272" s="15"/>
      <c r="LL272" s="15"/>
      <c r="LM272" s="15"/>
      <c r="LN272" s="15"/>
      <c r="LO272" s="15"/>
      <c r="LP272" s="15"/>
      <c r="LQ272" s="15"/>
      <c r="LR272" s="15"/>
      <c r="LS272" s="15"/>
      <c r="LT272" s="15"/>
      <c r="LU272" s="15"/>
      <c r="LV272" s="15"/>
      <c r="LW272" s="15"/>
      <c r="LX272" s="15"/>
      <c r="LY272" s="15"/>
      <c r="LZ272" s="15"/>
      <c r="MA272" s="15"/>
      <c r="MB272" s="15"/>
      <c r="MC272" s="15"/>
      <c r="MD272" s="15"/>
      <c r="ME272" s="15"/>
      <c r="MF272" s="15"/>
      <c r="MG272" s="15"/>
      <c r="MH272" s="15"/>
      <c r="MI272" s="15"/>
      <c r="MJ272" s="15"/>
      <c r="MK272" s="15"/>
      <c r="ML272" s="15"/>
      <c r="MM272" s="15"/>
      <c r="MN272" s="15"/>
      <c r="MO272" s="15"/>
      <c r="MP272" s="15"/>
      <c r="MQ272" s="15"/>
      <c r="MR272" s="15"/>
      <c r="MS272" s="15"/>
      <c r="MT272" s="15"/>
      <c r="MU272" s="15"/>
      <c r="MV272" s="15"/>
      <c r="MW272" s="15"/>
      <c r="MX272" s="15"/>
      <c r="MY272" s="15"/>
      <c r="MZ272" s="15"/>
      <c r="NA272" s="15"/>
      <c r="NB272" s="15"/>
      <c r="NC272" s="15"/>
      <c r="ND272" s="15"/>
      <c r="NE272" s="15"/>
      <c r="NF272" s="15"/>
      <c r="NG272" s="15"/>
      <c r="NH272" s="15"/>
      <c r="NI272" s="15">
        <f>COUNTIF(Tableau1[[#This Row],[01/01/2020]:[31/12/2020]],NI$3)</f>
        <v>0</v>
      </c>
      <c r="NJ272" s="15">
        <f>COUNTIF(Tableau1[[#This Row],[01/01/2020]:[31/12/2020]],NJ$3)</f>
        <v>0</v>
      </c>
      <c r="NK272" s="15">
        <f>COUNTIF(Tableau1[[#This Row],[01/01/2020]:[31/12/2020]],NK$3)</f>
        <v>0</v>
      </c>
      <c r="NL272" s="15">
        <f>COUNTIF(Tableau1[[#This Row],[01/01/2020]:[31/12/2020]],NL$3)</f>
        <v>0</v>
      </c>
      <c r="NM272" s="15">
        <f>COUNTIF(Tableau1[[#This Row],[01/01/2020]:[31/12/2020]],NM$3)</f>
        <v>0</v>
      </c>
      <c r="NN272" s="15">
        <f>COUNTIF(Tableau1[[#This Row],[01/01/2020]:[31/12/2020]],NN$3)</f>
        <v>0</v>
      </c>
      <c r="NO272" s="23">
        <f>COUNTIF(Tableau1[[#This Row],[01/01/2020]:[31/12/2020]],NO$3)</f>
        <v>0</v>
      </c>
    </row>
    <row r="273" spans="1:379" x14ac:dyDescent="0.25">
      <c r="A273" s="22" t="s">
        <v>473</v>
      </c>
      <c r="B273" s="15"/>
      <c r="C273" s="15"/>
      <c r="D273" s="15"/>
      <c r="E273" s="15" t="e">
        <f>VLOOKUP(Tableau1[[#This Row],[centre]],Feuil3!$A$2:$C$46,2,FALSE)</f>
        <v>#N/A</v>
      </c>
      <c r="F273" s="15" t="e">
        <f>VLOOKUP(Tableau1[[#This Row],[centre]],Feuil3!$A$2:$C$46,3,FALSE)</f>
        <v>#N/A</v>
      </c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  <c r="GQ273" s="15"/>
      <c r="GR273" s="15"/>
      <c r="GS273" s="15"/>
      <c r="GT273" s="15"/>
      <c r="GU273" s="15"/>
      <c r="GV273" s="15"/>
      <c r="GW273" s="15"/>
      <c r="GX273" s="15"/>
      <c r="GY273" s="15"/>
      <c r="GZ273" s="15"/>
      <c r="HA273" s="15"/>
      <c r="HB273" s="15"/>
      <c r="HC273" s="15"/>
      <c r="HD273" s="15"/>
      <c r="HE273" s="15"/>
      <c r="HF273" s="15"/>
      <c r="HG273" s="15"/>
      <c r="HH273" s="15"/>
      <c r="HI273" s="15"/>
      <c r="HJ273" s="15"/>
      <c r="HK273" s="15"/>
      <c r="HL273" s="15"/>
      <c r="HM273" s="15"/>
      <c r="HN273" s="15"/>
      <c r="HO273" s="15"/>
      <c r="HP273" s="15"/>
      <c r="HQ273" s="15"/>
      <c r="HR273" s="15"/>
      <c r="HS273" s="15"/>
      <c r="HT273" s="15"/>
      <c r="HU273" s="15"/>
      <c r="HV273" s="15"/>
      <c r="HW273" s="15"/>
      <c r="HX273" s="15"/>
      <c r="HY273" s="15"/>
      <c r="HZ273" s="15"/>
      <c r="IA273" s="15"/>
      <c r="IB273" s="15"/>
      <c r="IC273" s="15"/>
      <c r="ID273" s="15"/>
      <c r="IE273" s="15"/>
      <c r="IF273" s="15"/>
      <c r="IG273" s="15"/>
      <c r="IH273" s="15"/>
      <c r="II273" s="15"/>
      <c r="IJ273" s="15"/>
      <c r="IK273" s="15"/>
      <c r="IL273" s="15"/>
      <c r="IM273" s="15"/>
      <c r="IN273" s="15"/>
      <c r="IO273" s="15"/>
      <c r="IP273" s="15"/>
      <c r="IQ273" s="15"/>
      <c r="IR273" s="15"/>
      <c r="IS273" s="15"/>
      <c r="IT273" s="15"/>
      <c r="IU273" s="15"/>
      <c r="IV273" s="15"/>
      <c r="IW273" s="15"/>
      <c r="IX273" s="15"/>
      <c r="IY273" s="15"/>
      <c r="IZ273" s="15"/>
      <c r="JA273" s="15"/>
      <c r="JB273" s="15"/>
      <c r="JC273" s="15"/>
      <c r="JD273" s="15"/>
      <c r="JE273" s="15"/>
      <c r="JF273" s="15"/>
      <c r="JG273" s="15"/>
      <c r="JH273" s="15"/>
      <c r="JI273" s="15"/>
      <c r="JJ273" s="15"/>
      <c r="JK273" s="15"/>
      <c r="JL273" s="15"/>
      <c r="JM273" s="15"/>
      <c r="JN273" s="15"/>
      <c r="JO273" s="15"/>
      <c r="JP273" s="15"/>
      <c r="JQ273" s="15"/>
      <c r="JR273" s="15"/>
      <c r="JS273" s="15"/>
      <c r="JT273" s="15"/>
      <c r="JU273" s="15"/>
      <c r="JV273" s="15"/>
      <c r="JW273" s="15"/>
      <c r="JX273" s="15"/>
      <c r="JY273" s="15"/>
      <c r="JZ273" s="15"/>
      <c r="KA273" s="15"/>
      <c r="KB273" s="15"/>
      <c r="KC273" s="15"/>
      <c r="KD273" s="15"/>
      <c r="KE273" s="15"/>
      <c r="KF273" s="15"/>
      <c r="KG273" s="15"/>
      <c r="KH273" s="15"/>
      <c r="KI273" s="15"/>
      <c r="KJ273" s="15"/>
      <c r="KK273" s="15"/>
      <c r="KL273" s="15"/>
      <c r="KM273" s="15"/>
      <c r="KN273" s="15"/>
      <c r="KO273" s="15"/>
      <c r="KP273" s="15"/>
      <c r="KQ273" s="15"/>
      <c r="KR273" s="15"/>
      <c r="KS273" s="15"/>
      <c r="KT273" s="15"/>
      <c r="KU273" s="15"/>
      <c r="KV273" s="15"/>
      <c r="KW273" s="15"/>
      <c r="KX273" s="15"/>
      <c r="KY273" s="15"/>
      <c r="KZ273" s="15"/>
      <c r="LA273" s="15"/>
      <c r="LB273" s="15"/>
      <c r="LC273" s="15"/>
      <c r="LD273" s="15"/>
      <c r="LE273" s="15"/>
      <c r="LF273" s="15"/>
      <c r="LG273" s="15"/>
      <c r="LH273" s="15"/>
      <c r="LI273" s="15"/>
      <c r="LJ273" s="15"/>
      <c r="LK273" s="15"/>
      <c r="LL273" s="15"/>
      <c r="LM273" s="15"/>
      <c r="LN273" s="15"/>
      <c r="LO273" s="15"/>
      <c r="LP273" s="15"/>
      <c r="LQ273" s="15"/>
      <c r="LR273" s="15"/>
      <c r="LS273" s="15"/>
      <c r="LT273" s="15"/>
      <c r="LU273" s="15"/>
      <c r="LV273" s="15"/>
      <c r="LW273" s="15"/>
      <c r="LX273" s="15"/>
      <c r="LY273" s="15"/>
      <c r="LZ273" s="15"/>
      <c r="MA273" s="15"/>
      <c r="MB273" s="15"/>
      <c r="MC273" s="15"/>
      <c r="MD273" s="15"/>
      <c r="ME273" s="15"/>
      <c r="MF273" s="15"/>
      <c r="MG273" s="15"/>
      <c r="MH273" s="15"/>
      <c r="MI273" s="15"/>
      <c r="MJ273" s="15"/>
      <c r="MK273" s="15"/>
      <c r="ML273" s="15"/>
      <c r="MM273" s="15"/>
      <c r="MN273" s="15"/>
      <c r="MO273" s="15"/>
      <c r="MP273" s="15"/>
      <c r="MQ273" s="15"/>
      <c r="MR273" s="15"/>
      <c r="MS273" s="15"/>
      <c r="MT273" s="15"/>
      <c r="MU273" s="15"/>
      <c r="MV273" s="15"/>
      <c r="MW273" s="15"/>
      <c r="MX273" s="15"/>
      <c r="MY273" s="15"/>
      <c r="MZ273" s="15"/>
      <c r="NA273" s="15"/>
      <c r="NB273" s="15"/>
      <c r="NC273" s="15"/>
      <c r="ND273" s="15"/>
      <c r="NE273" s="15"/>
      <c r="NF273" s="15"/>
      <c r="NG273" s="15"/>
      <c r="NH273" s="15"/>
      <c r="NI273" s="15">
        <f>COUNTIF(Tableau1[[#This Row],[01/01/2020]:[31/12/2020]],NI$3)</f>
        <v>0</v>
      </c>
      <c r="NJ273" s="15">
        <f>COUNTIF(Tableau1[[#This Row],[01/01/2020]:[31/12/2020]],NJ$3)</f>
        <v>0</v>
      </c>
      <c r="NK273" s="15">
        <f>COUNTIF(Tableau1[[#This Row],[01/01/2020]:[31/12/2020]],NK$3)</f>
        <v>0</v>
      </c>
      <c r="NL273" s="15">
        <f>COUNTIF(Tableau1[[#This Row],[01/01/2020]:[31/12/2020]],NL$3)</f>
        <v>0</v>
      </c>
      <c r="NM273" s="15">
        <f>COUNTIF(Tableau1[[#This Row],[01/01/2020]:[31/12/2020]],NM$3)</f>
        <v>0</v>
      </c>
      <c r="NN273" s="15">
        <f>COUNTIF(Tableau1[[#This Row],[01/01/2020]:[31/12/2020]],NN$3)</f>
        <v>0</v>
      </c>
      <c r="NO273" s="23">
        <f>COUNTIF(Tableau1[[#This Row],[01/01/2020]:[31/12/2020]],NO$3)</f>
        <v>0</v>
      </c>
    </row>
    <row r="274" spans="1:379" x14ac:dyDescent="0.25">
      <c r="A274" s="22" t="s">
        <v>474</v>
      </c>
      <c r="B274" s="15"/>
      <c r="C274" s="15"/>
      <c r="D274" s="15"/>
      <c r="E274" s="15" t="e">
        <f>VLOOKUP(Tableau1[[#This Row],[centre]],Feuil3!$A$2:$C$46,2,FALSE)</f>
        <v>#N/A</v>
      </c>
      <c r="F274" s="15" t="e">
        <f>VLOOKUP(Tableau1[[#This Row],[centre]],Feuil3!$A$2:$C$46,3,FALSE)</f>
        <v>#N/A</v>
      </c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  <c r="GQ274" s="15"/>
      <c r="GR274" s="15"/>
      <c r="GS274" s="15"/>
      <c r="GT274" s="15"/>
      <c r="GU274" s="15"/>
      <c r="GV274" s="15"/>
      <c r="GW274" s="15"/>
      <c r="GX274" s="15"/>
      <c r="GY274" s="15"/>
      <c r="GZ274" s="15"/>
      <c r="HA274" s="15"/>
      <c r="HB274" s="15"/>
      <c r="HC274" s="15"/>
      <c r="HD274" s="15"/>
      <c r="HE274" s="15"/>
      <c r="HF274" s="15"/>
      <c r="HG274" s="15"/>
      <c r="HH274" s="15"/>
      <c r="HI274" s="15"/>
      <c r="HJ274" s="15"/>
      <c r="HK274" s="15"/>
      <c r="HL274" s="15"/>
      <c r="HM274" s="15"/>
      <c r="HN274" s="15"/>
      <c r="HO274" s="15"/>
      <c r="HP274" s="15"/>
      <c r="HQ274" s="15"/>
      <c r="HR274" s="15"/>
      <c r="HS274" s="15"/>
      <c r="HT274" s="15"/>
      <c r="HU274" s="15"/>
      <c r="HV274" s="15"/>
      <c r="HW274" s="15"/>
      <c r="HX274" s="15"/>
      <c r="HY274" s="15"/>
      <c r="HZ274" s="15"/>
      <c r="IA274" s="15"/>
      <c r="IB274" s="15"/>
      <c r="IC274" s="15"/>
      <c r="ID274" s="15"/>
      <c r="IE274" s="15"/>
      <c r="IF274" s="15"/>
      <c r="IG274" s="15"/>
      <c r="IH274" s="15"/>
      <c r="II274" s="15"/>
      <c r="IJ274" s="15"/>
      <c r="IK274" s="15"/>
      <c r="IL274" s="15"/>
      <c r="IM274" s="15"/>
      <c r="IN274" s="15"/>
      <c r="IO274" s="15"/>
      <c r="IP274" s="15"/>
      <c r="IQ274" s="15"/>
      <c r="IR274" s="15"/>
      <c r="IS274" s="15"/>
      <c r="IT274" s="15"/>
      <c r="IU274" s="15"/>
      <c r="IV274" s="15"/>
      <c r="IW274" s="15"/>
      <c r="IX274" s="15"/>
      <c r="IY274" s="15"/>
      <c r="IZ274" s="15"/>
      <c r="JA274" s="15"/>
      <c r="JB274" s="15"/>
      <c r="JC274" s="15"/>
      <c r="JD274" s="15"/>
      <c r="JE274" s="15"/>
      <c r="JF274" s="15"/>
      <c r="JG274" s="15"/>
      <c r="JH274" s="15"/>
      <c r="JI274" s="15"/>
      <c r="JJ274" s="15"/>
      <c r="JK274" s="15"/>
      <c r="JL274" s="15"/>
      <c r="JM274" s="15"/>
      <c r="JN274" s="15"/>
      <c r="JO274" s="15"/>
      <c r="JP274" s="15"/>
      <c r="JQ274" s="15"/>
      <c r="JR274" s="15"/>
      <c r="JS274" s="15"/>
      <c r="JT274" s="15"/>
      <c r="JU274" s="15"/>
      <c r="JV274" s="15"/>
      <c r="JW274" s="15"/>
      <c r="JX274" s="15"/>
      <c r="JY274" s="15"/>
      <c r="JZ274" s="15"/>
      <c r="KA274" s="15"/>
      <c r="KB274" s="15"/>
      <c r="KC274" s="15"/>
      <c r="KD274" s="15"/>
      <c r="KE274" s="15"/>
      <c r="KF274" s="15"/>
      <c r="KG274" s="15"/>
      <c r="KH274" s="15"/>
      <c r="KI274" s="15"/>
      <c r="KJ274" s="15"/>
      <c r="KK274" s="15"/>
      <c r="KL274" s="15"/>
      <c r="KM274" s="15"/>
      <c r="KN274" s="15"/>
      <c r="KO274" s="15"/>
      <c r="KP274" s="15"/>
      <c r="KQ274" s="15"/>
      <c r="KR274" s="15"/>
      <c r="KS274" s="15"/>
      <c r="KT274" s="15"/>
      <c r="KU274" s="15"/>
      <c r="KV274" s="15"/>
      <c r="KW274" s="15"/>
      <c r="KX274" s="15"/>
      <c r="KY274" s="15"/>
      <c r="KZ274" s="15"/>
      <c r="LA274" s="15"/>
      <c r="LB274" s="15"/>
      <c r="LC274" s="15"/>
      <c r="LD274" s="15"/>
      <c r="LE274" s="15"/>
      <c r="LF274" s="15"/>
      <c r="LG274" s="15"/>
      <c r="LH274" s="15"/>
      <c r="LI274" s="15"/>
      <c r="LJ274" s="15"/>
      <c r="LK274" s="15"/>
      <c r="LL274" s="15"/>
      <c r="LM274" s="15"/>
      <c r="LN274" s="15"/>
      <c r="LO274" s="15"/>
      <c r="LP274" s="15"/>
      <c r="LQ274" s="15"/>
      <c r="LR274" s="15"/>
      <c r="LS274" s="15"/>
      <c r="LT274" s="15"/>
      <c r="LU274" s="15"/>
      <c r="LV274" s="15"/>
      <c r="LW274" s="15"/>
      <c r="LX274" s="15"/>
      <c r="LY274" s="15"/>
      <c r="LZ274" s="15"/>
      <c r="MA274" s="15"/>
      <c r="MB274" s="15"/>
      <c r="MC274" s="15"/>
      <c r="MD274" s="15"/>
      <c r="ME274" s="15"/>
      <c r="MF274" s="15"/>
      <c r="MG274" s="15"/>
      <c r="MH274" s="15"/>
      <c r="MI274" s="15"/>
      <c r="MJ274" s="15"/>
      <c r="MK274" s="15"/>
      <c r="ML274" s="15"/>
      <c r="MM274" s="15"/>
      <c r="MN274" s="15"/>
      <c r="MO274" s="15"/>
      <c r="MP274" s="15"/>
      <c r="MQ274" s="15"/>
      <c r="MR274" s="15"/>
      <c r="MS274" s="15"/>
      <c r="MT274" s="15"/>
      <c r="MU274" s="15"/>
      <c r="MV274" s="15"/>
      <c r="MW274" s="15"/>
      <c r="MX274" s="15"/>
      <c r="MY274" s="15"/>
      <c r="MZ274" s="15"/>
      <c r="NA274" s="15"/>
      <c r="NB274" s="15"/>
      <c r="NC274" s="15"/>
      <c r="ND274" s="15"/>
      <c r="NE274" s="15"/>
      <c r="NF274" s="15"/>
      <c r="NG274" s="15"/>
      <c r="NH274" s="15"/>
      <c r="NI274" s="15">
        <f>COUNTIF(Tableau1[[#This Row],[01/01/2020]:[31/12/2020]],NI$3)</f>
        <v>0</v>
      </c>
      <c r="NJ274" s="15">
        <f>COUNTIF(Tableau1[[#This Row],[01/01/2020]:[31/12/2020]],NJ$3)</f>
        <v>0</v>
      </c>
      <c r="NK274" s="15">
        <f>COUNTIF(Tableau1[[#This Row],[01/01/2020]:[31/12/2020]],NK$3)</f>
        <v>0</v>
      </c>
      <c r="NL274" s="15">
        <f>COUNTIF(Tableau1[[#This Row],[01/01/2020]:[31/12/2020]],NL$3)</f>
        <v>0</v>
      </c>
      <c r="NM274" s="15">
        <f>COUNTIF(Tableau1[[#This Row],[01/01/2020]:[31/12/2020]],NM$3)</f>
        <v>0</v>
      </c>
      <c r="NN274" s="15">
        <f>COUNTIF(Tableau1[[#This Row],[01/01/2020]:[31/12/2020]],NN$3)</f>
        <v>0</v>
      </c>
      <c r="NO274" s="23">
        <f>COUNTIF(Tableau1[[#This Row],[01/01/2020]:[31/12/2020]],NO$3)</f>
        <v>0</v>
      </c>
    </row>
    <row r="275" spans="1:379" x14ac:dyDescent="0.25">
      <c r="A275" s="22" t="s">
        <v>475</v>
      </c>
      <c r="B275" s="15"/>
      <c r="C275" s="15"/>
      <c r="D275" s="15"/>
      <c r="E275" s="15" t="e">
        <f>VLOOKUP(Tableau1[[#This Row],[centre]],Feuil3!$A$2:$C$46,2,FALSE)</f>
        <v>#N/A</v>
      </c>
      <c r="F275" s="15" t="e">
        <f>VLOOKUP(Tableau1[[#This Row],[centre]],Feuil3!$A$2:$C$46,3,FALSE)</f>
        <v>#N/A</v>
      </c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  <c r="GQ275" s="15"/>
      <c r="GR275" s="15"/>
      <c r="GS275" s="15"/>
      <c r="GT275" s="15"/>
      <c r="GU275" s="15"/>
      <c r="GV275" s="15"/>
      <c r="GW275" s="15"/>
      <c r="GX275" s="15"/>
      <c r="GY275" s="15"/>
      <c r="GZ275" s="15"/>
      <c r="HA275" s="15"/>
      <c r="HB275" s="15"/>
      <c r="HC275" s="15"/>
      <c r="HD275" s="15"/>
      <c r="HE275" s="15"/>
      <c r="HF275" s="15"/>
      <c r="HG275" s="15"/>
      <c r="HH275" s="15"/>
      <c r="HI275" s="15"/>
      <c r="HJ275" s="15"/>
      <c r="HK275" s="15"/>
      <c r="HL275" s="15"/>
      <c r="HM275" s="15"/>
      <c r="HN275" s="15"/>
      <c r="HO275" s="15"/>
      <c r="HP275" s="15"/>
      <c r="HQ275" s="15"/>
      <c r="HR275" s="15"/>
      <c r="HS275" s="15"/>
      <c r="HT275" s="15"/>
      <c r="HU275" s="15"/>
      <c r="HV275" s="15"/>
      <c r="HW275" s="15"/>
      <c r="HX275" s="15"/>
      <c r="HY275" s="15"/>
      <c r="HZ275" s="15"/>
      <c r="IA275" s="15"/>
      <c r="IB275" s="15"/>
      <c r="IC275" s="15"/>
      <c r="ID275" s="15"/>
      <c r="IE275" s="15"/>
      <c r="IF275" s="15"/>
      <c r="IG275" s="15"/>
      <c r="IH275" s="15"/>
      <c r="II275" s="15"/>
      <c r="IJ275" s="15"/>
      <c r="IK275" s="15"/>
      <c r="IL275" s="15"/>
      <c r="IM275" s="15"/>
      <c r="IN275" s="15"/>
      <c r="IO275" s="15"/>
      <c r="IP275" s="15"/>
      <c r="IQ275" s="15"/>
      <c r="IR275" s="15"/>
      <c r="IS275" s="15"/>
      <c r="IT275" s="15"/>
      <c r="IU275" s="15"/>
      <c r="IV275" s="15"/>
      <c r="IW275" s="15"/>
      <c r="IX275" s="15"/>
      <c r="IY275" s="15"/>
      <c r="IZ275" s="15"/>
      <c r="JA275" s="15"/>
      <c r="JB275" s="15"/>
      <c r="JC275" s="15"/>
      <c r="JD275" s="15"/>
      <c r="JE275" s="15"/>
      <c r="JF275" s="15"/>
      <c r="JG275" s="15"/>
      <c r="JH275" s="15"/>
      <c r="JI275" s="15"/>
      <c r="JJ275" s="15"/>
      <c r="JK275" s="15"/>
      <c r="JL275" s="15"/>
      <c r="JM275" s="15"/>
      <c r="JN275" s="15"/>
      <c r="JO275" s="15"/>
      <c r="JP275" s="15"/>
      <c r="JQ275" s="15"/>
      <c r="JR275" s="15"/>
      <c r="JS275" s="15"/>
      <c r="JT275" s="15"/>
      <c r="JU275" s="15"/>
      <c r="JV275" s="15"/>
      <c r="JW275" s="15"/>
      <c r="JX275" s="15"/>
      <c r="JY275" s="15"/>
      <c r="JZ275" s="15"/>
      <c r="KA275" s="15"/>
      <c r="KB275" s="15"/>
      <c r="KC275" s="15"/>
      <c r="KD275" s="15"/>
      <c r="KE275" s="15"/>
      <c r="KF275" s="15"/>
      <c r="KG275" s="15"/>
      <c r="KH275" s="15"/>
      <c r="KI275" s="15"/>
      <c r="KJ275" s="15"/>
      <c r="KK275" s="15"/>
      <c r="KL275" s="15"/>
      <c r="KM275" s="15"/>
      <c r="KN275" s="15"/>
      <c r="KO275" s="15"/>
      <c r="KP275" s="15"/>
      <c r="KQ275" s="15"/>
      <c r="KR275" s="15"/>
      <c r="KS275" s="15"/>
      <c r="KT275" s="15"/>
      <c r="KU275" s="15"/>
      <c r="KV275" s="15"/>
      <c r="KW275" s="15"/>
      <c r="KX275" s="15"/>
      <c r="KY275" s="15"/>
      <c r="KZ275" s="15"/>
      <c r="LA275" s="15"/>
      <c r="LB275" s="15"/>
      <c r="LC275" s="15"/>
      <c r="LD275" s="15"/>
      <c r="LE275" s="15"/>
      <c r="LF275" s="15"/>
      <c r="LG275" s="15"/>
      <c r="LH275" s="15"/>
      <c r="LI275" s="15"/>
      <c r="LJ275" s="15"/>
      <c r="LK275" s="15"/>
      <c r="LL275" s="15"/>
      <c r="LM275" s="15"/>
      <c r="LN275" s="15"/>
      <c r="LO275" s="15"/>
      <c r="LP275" s="15"/>
      <c r="LQ275" s="15"/>
      <c r="LR275" s="15"/>
      <c r="LS275" s="15"/>
      <c r="LT275" s="15"/>
      <c r="LU275" s="15"/>
      <c r="LV275" s="15"/>
      <c r="LW275" s="15"/>
      <c r="LX275" s="15"/>
      <c r="LY275" s="15"/>
      <c r="LZ275" s="15"/>
      <c r="MA275" s="15"/>
      <c r="MB275" s="15"/>
      <c r="MC275" s="15"/>
      <c r="MD275" s="15"/>
      <c r="ME275" s="15"/>
      <c r="MF275" s="15"/>
      <c r="MG275" s="15"/>
      <c r="MH275" s="15"/>
      <c r="MI275" s="15"/>
      <c r="MJ275" s="15"/>
      <c r="MK275" s="15"/>
      <c r="ML275" s="15"/>
      <c r="MM275" s="15"/>
      <c r="MN275" s="15"/>
      <c r="MO275" s="15"/>
      <c r="MP275" s="15"/>
      <c r="MQ275" s="15"/>
      <c r="MR275" s="15"/>
      <c r="MS275" s="15"/>
      <c r="MT275" s="15"/>
      <c r="MU275" s="15"/>
      <c r="MV275" s="15"/>
      <c r="MW275" s="15"/>
      <c r="MX275" s="15"/>
      <c r="MY275" s="15"/>
      <c r="MZ275" s="15"/>
      <c r="NA275" s="15"/>
      <c r="NB275" s="15"/>
      <c r="NC275" s="15"/>
      <c r="ND275" s="15"/>
      <c r="NE275" s="15"/>
      <c r="NF275" s="15"/>
      <c r="NG275" s="15"/>
      <c r="NH275" s="15"/>
      <c r="NI275" s="15">
        <f>COUNTIF(Tableau1[[#This Row],[01/01/2020]:[31/12/2020]],NI$3)</f>
        <v>0</v>
      </c>
      <c r="NJ275" s="15">
        <f>COUNTIF(Tableau1[[#This Row],[01/01/2020]:[31/12/2020]],NJ$3)</f>
        <v>0</v>
      </c>
      <c r="NK275" s="15">
        <f>COUNTIF(Tableau1[[#This Row],[01/01/2020]:[31/12/2020]],NK$3)</f>
        <v>0</v>
      </c>
      <c r="NL275" s="15">
        <f>COUNTIF(Tableau1[[#This Row],[01/01/2020]:[31/12/2020]],NL$3)</f>
        <v>0</v>
      </c>
      <c r="NM275" s="15">
        <f>COUNTIF(Tableau1[[#This Row],[01/01/2020]:[31/12/2020]],NM$3)</f>
        <v>0</v>
      </c>
      <c r="NN275" s="15">
        <f>COUNTIF(Tableau1[[#This Row],[01/01/2020]:[31/12/2020]],NN$3)</f>
        <v>0</v>
      </c>
      <c r="NO275" s="23">
        <f>COUNTIF(Tableau1[[#This Row],[01/01/2020]:[31/12/2020]],NO$3)</f>
        <v>0</v>
      </c>
    </row>
    <row r="276" spans="1:379" x14ac:dyDescent="0.25">
      <c r="A276" s="22" t="s">
        <v>476</v>
      </c>
      <c r="B276" s="15"/>
      <c r="C276" s="15"/>
      <c r="D276" s="15"/>
      <c r="E276" s="15" t="e">
        <f>VLOOKUP(Tableau1[[#This Row],[centre]],Feuil3!$A$2:$C$46,2,FALSE)</f>
        <v>#N/A</v>
      </c>
      <c r="F276" s="15" t="e">
        <f>VLOOKUP(Tableau1[[#This Row],[centre]],Feuil3!$A$2:$C$46,3,FALSE)</f>
        <v>#N/A</v>
      </c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  <c r="GQ276" s="15"/>
      <c r="GR276" s="15"/>
      <c r="GS276" s="15"/>
      <c r="GT276" s="15"/>
      <c r="GU276" s="15"/>
      <c r="GV276" s="15"/>
      <c r="GW276" s="15"/>
      <c r="GX276" s="15"/>
      <c r="GY276" s="15"/>
      <c r="GZ276" s="15"/>
      <c r="HA276" s="15"/>
      <c r="HB276" s="15"/>
      <c r="HC276" s="15"/>
      <c r="HD276" s="15"/>
      <c r="HE276" s="15"/>
      <c r="HF276" s="15"/>
      <c r="HG276" s="15"/>
      <c r="HH276" s="15"/>
      <c r="HI276" s="15"/>
      <c r="HJ276" s="15"/>
      <c r="HK276" s="15"/>
      <c r="HL276" s="15"/>
      <c r="HM276" s="15"/>
      <c r="HN276" s="15"/>
      <c r="HO276" s="15"/>
      <c r="HP276" s="15"/>
      <c r="HQ276" s="15"/>
      <c r="HR276" s="15"/>
      <c r="HS276" s="15"/>
      <c r="HT276" s="15"/>
      <c r="HU276" s="15"/>
      <c r="HV276" s="15"/>
      <c r="HW276" s="15"/>
      <c r="HX276" s="15"/>
      <c r="HY276" s="15"/>
      <c r="HZ276" s="15"/>
      <c r="IA276" s="15"/>
      <c r="IB276" s="15"/>
      <c r="IC276" s="15"/>
      <c r="ID276" s="15"/>
      <c r="IE276" s="15"/>
      <c r="IF276" s="15"/>
      <c r="IG276" s="15"/>
      <c r="IH276" s="15"/>
      <c r="II276" s="15"/>
      <c r="IJ276" s="15"/>
      <c r="IK276" s="15"/>
      <c r="IL276" s="15"/>
      <c r="IM276" s="15"/>
      <c r="IN276" s="15"/>
      <c r="IO276" s="15"/>
      <c r="IP276" s="15"/>
      <c r="IQ276" s="15"/>
      <c r="IR276" s="15"/>
      <c r="IS276" s="15"/>
      <c r="IT276" s="15"/>
      <c r="IU276" s="15"/>
      <c r="IV276" s="15"/>
      <c r="IW276" s="15"/>
      <c r="IX276" s="15"/>
      <c r="IY276" s="15"/>
      <c r="IZ276" s="15"/>
      <c r="JA276" s="15"/>
      <c r="JB276" s="15"/>
      <c r="JC276" s="15"/>
      <c r="JD276" s="15"/>
      <c r="JE276" s="15"/>
      <c r="JF276" s="15"/>
      <c r="JG276" s="15"/>
      <c r="JH276" s="15"/>
      <c r="JI276" s="15"/>
      <c r="JJ276" s="15"/>
      <c r="JK276" s="15"/>
      <c r="JL276" s="15"/>
      <c r="JM276" s="15"/>
      <c r="JN276" s="15"/>
      <c r="JO276" s="15"/>
      <c r="JP276" s="15"/>
      <c r="JQ276" s="15"/>
      <c r="JR276" s="15"/>
      <c r="JS276" s="15"/>
      <c r="JT276" s="15"/>
      <c r="JU276" s="15"/>
      <c r="JV276" s="15"/>
      <c r="JW276" s="15"/>
      <c r="JX276" s="15"/>
      <c r="JY276" s="15"/>
      <c r="JZ276" s="15"/>
      <c r="KA276" s="15"/>
      <c r="KB276" s="15"/>
      <c r="KC276" s="15"/>
      <c r="KD276" s="15"/>
      <c r="KE276" s="15"/>
      <c r="KF276" s="15"/>
      <c r="KG276" s="15"/>
      <c r="KH276" s="15"/>
      <c r="KI276" s="15"/>
      <c r="KJ276" s="15"/>
      <c r="KK276" s="15"/>
      <c r="KL276" s="15"/>
      <c r="KM276" s="15"/>
      <c r="KN276" s="15"/>
      <c r="KO276" s="15"/>
      <c r="KP276" s="15"/>
      <c r="KQ276" s="15"/>
      <c r="KR276" s="15"/>
      <c r="KS276" s="15"/>
      <c r="KT276" s="15"/>
      <c r="KU276" s="15"/>
      <c r="KV276" s="15"/>
      <c r="KW276" s="15"/>
      <c r="KX276" s="15"/>
      <c r="KY276" s="15"/>
      <c r="KZ276" s="15"/>
      <c r="LA276" s="15"/>
      <c r="LB276" s="15"/>
      <c r="LC276" s="15"/>
      <c r="LD276" s="15"/>
      <c r="LE276" s="15"/>
      <c r="LF276" s="15"/>
      <c r="LG276" s="15"/>
      <c r="LH276" s="15"/>
      <c r="LI276" s="15"/>
      <c r="LJ276" s="15"/>
      <c r="LK276" s="15"/>
      <c r="LL276" s="15"/>
      <c r="LM276" s="15"/>
      <c r="LN276" s="15"/>
      <c r="LO276" s="15"/>
      <c r="LP276" s="15"/>
      <c r="LQ276" s="15"/>
      <c r="LR276" s="15"/>
      <c r="LS276" s="15"/>
      <c r="LT276" s="15"/>
      <c r="LU276" s="15"/>
      <c r="LV276" s="15"/>
      <c r="LW276" s="15"/>
      <c r="LX276" s="15"/>
      <c r="LY276" s="15"/>
      <c r="LZ276" s="15"/>
      <c r="MA276" s="15"/>
      <c r="MB276" s="15"/>
      <c r="MC276" s="15"/>
      <c r="MD276" s="15"/>
      <c r="ME276" s="15"/>
      <c r="MF276" s="15"/>
      <c r="MG276" s="15"/>
      <c r="MH276" s="15"/>
      <c r="MI276" s="15"/>
      <c r="MJ276" s="15"/>
      <c r="MK276" s="15"/>
      <c r="ML276" s="15"/>
      <c r="MM276" s="15"/>
      <c r="MN276" s="15"/>
      <c r="MO276" s="15"/>
      <c r="MP276" s="15"/>
      <c r="MQ276" s="15"/>
      <c r="MR276" s="15"/>
      <c r="MS276" s="15"/>
      <c r="MT276" s="15"/>
      <c r="MU276" s="15"/>
      <c r="MV276" s="15"/>
      <c r="MW276" s="15"/>
      <c r="MX276" s="15"/>
      <c r="MY276" s="15"/>
      <c r="MZ276" s="15"/>
      <c r="NA276" s="15"/>
      <c r="NB276" s="15"/>
      <c r="NC276" s="15"/>
      <c r="ND276" s="15"/>
      <c r="NE276" s="15"/>
      <c r="NF276" s="15"/>
      <c r="NG276" s="15"/>
      <c r="NH276" s="15"/>
      <c r="NI276" s="15">
        <f>COUNTIF(Tableau1[[#This Row],[01/01/2020]:[31/12/2020]],NI$3)</f>
        <v>0</v>
      </c>
      <c r="NJ276" s="15">
        <f>COUNTIF(Tableau1[[#This Row],[01/01/2020]:[31/12/2020]],NJ$3)</f>
        <v>0</v>
      </c>
      <c r="NK276" s="15">
        <f>COUNTIF(Tableau1[[#This Row],[01/01/2020]:[31/12/2020]],NK$3)</f>
        <v>0</v>
      </c>
      <c r="NL276" s="15">
        <f>COUNTIF(Tableau1[[#This Row],[01/01/2020]:[31/12/2020]],NL$3)</f>
        <v>0</v>
      </c>
      <c r="NM276" s="15">
        <f>COUNTIF(Tableau1[[#This Row],[01/01/2020]:[31/12/2020]],NM$3)</f>
        <v>0</v>
      </c>
      <c r="NN276" s="15">
        <f>COUNTIF(Tableau1[[#This Row],[01/01/2020]:[31/12/2020]],NN$3)</f>
        <v>0</v>
      </c>
      <c r="NO276" s="23">
        <f>COUNTIF(Tableau1[[#This Row],[01/01/2020]:[31/12/2020]],NO$3)</f>
        <v>0</v>
      </c>
    </row>
    <row r="277" spans="1:379" x14ac:dyDescent="0.25">
      <c r="A277" s="22" t="s">
        <v>473</v>
      </c>
      <c r="B277" s="15"/>
      <c r="C277" s="15"/>
      <c r="D277" s="15"/>
      <c r="E277" s="15" t="e">
        <f>VLOOKUP(Tableau1[[#This Row],[centre]],Feuil3!$A$2:$C$46,2,FALSE)</f>
        <v>#N/A</v>
      </c>
      <c r="F277" s="15" t="e">
        <f>VLOOKUP(Tableau1[[#This Row],[centre]],Feuil3!$A$2:$C$46,3,FALSE)</f>
        <v>#N/A</v>
      </c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  <c r="GQ277" s="15"/>
      <c r="GR277" s="15"/>
      <c r="GS277" s="15"/>
      <c r="GT277" s="15"/>
      <c r="GU277" s="15"/>
      <c r="GV277" s="15"/>
      <c r="GW277" s="15"/>
      <c r="GX277" s="15"/>
      <c r="GY277" s="15"/>
      <c r="GZ277" s="15"/>
      <c r="HA277" s="15"/>
      <c r="HB277" s="15"/>
      <c r="HC277" s="15"/>
      <c r="HD277" s="15"/>
      <c r="HE277" s="15"/>
      <c r="HF277" s="15"/>
      <c r="HG277" s="15"/>
      <c r="HH277" s="15"/>
      <c r="HI277" s="15"/>
      <c r="HJ277" s="15"/>
      <c r="HK277" s="15"/>
      <c r="HL277" s="15"/>
      <c r="HM277" s="15"/>
      <c r="HN277" s="15"/>
      <c r="HO277" s="15"/>
      <c r="HP277" s="15"/>
      <c r="HQ277" s="15"/>
      <c r="HR277" s="15"/>
      <c r="HS277" s="15"/>
      <c r="HT277" s="15"/>
      <c r="HU277" s="15"/>
      <c r="HV277" s="15"/>
      <c r="HW277" s="15"/>
      <c r="HX277" s="15"/>
      <c r="HY277" s="15"/>
      <c r="HZ277" s="15"/>
      <c r="IA277" s="15"/>
      <c r="IB277" s="15"/>
      <c r="IC277" s="15"/>
      <c r="ID277" s="15"/>
      <c r="IE277" s="15"/>
      <c r="IF277" s="15"/>
      <c r="IG277" s="15"/>
      <c r="IH277" s="15"/>
      <c r="II277" s="15"/>
      <c r="IJ277" s="15"/>
      <c r="IK277" s="15"/>
      <c r="IL277" s="15"/>
      <c r="IM277" s="15"/>
      <c r="IN277" s="15"/>
      <c r="IO277" s="15"/>
      <c r="IP277" s="15"/>
      <c r="IQ277" s="15"/>
      <c r="IR277" s="15"/>
      <c r="IS277" s="15"/>
      <c r="IT277" s="15"/>
      <c r="IU277" s="15"/>
      <c r="IV277" s="15"/>
      <c r="IW277" s="15"/>
      <c r="IX277" s="15"/>
      <c r="IY277" s="15"/>
      <c r="IZ277" s="15"/>
      <c r="JA277" s="15"/>
      <c r="JB277" s="15"/>
      <c r="JC277" s="15"/>
      <c r="JD277" s="15"/>
      <c r="JE277" s="15"/>
      <c r="JF277" s="15"/>
      <c r="JG277" s="15"/>
      <c r="JH277" s="15"/>
      <c r="JI277" s="15"/>
      <c r="JJ277" s="15"/>
      <c r="JK277" s="15"/>
      <c r="JL277" s="15"/>
      <c r="JM277" s="15"/>
      <c r="JN277" s="15"/>
      <c r="JO277" s="15"/>
      <c r="JP277" s="15"/>
      <c r="JQ277" s="15"/>
      <c r="JR277" s="15"/>
      <c r="JS277" s="15"/>
      <c r="JT277" s="15"/>
      <c r="JU277" s="15"/>
      <c r="JV277" s="15"/>
      <c r="JW277" s="15"/>
      <c r="JX277" s="15"/>
      <c r="JY277" s="15"/>
      <c r="JZ277" s="15"/>
      <c r="KA277" s="15"/>
      <c r="KB277" s="15"/>
      <c r="KC277" s="15"/>
      <c r="KD277" s="15"/>
      <c r="KE277" s="15"/>
      <c r="KF277" s="15"/>
      <c r="KG277" s="15"/>
      <c r="KH277" s="15"/>
      <c r="KI277" s="15"/>
      <c r="KJ277" s="15"/>
      <c r="KK277" s="15"/>
      <c r="KL277" s="15"/>
      <c r="KM277" s="15"/>
      <c r="KN277" s="15"/>
      <c r="KO277" s="15"/>
      <c r="KP277" s="15"/>
      <c r="KQ277" s="15"/>
      <c r="KR277" s="15"/>
      <c r="KS277" s="15"/>
      <c r="KT277" s="15"/>
      <c r="KU277" s="15"/>
      <c r="KV277" s="15"/>
      <c r="KW277" s="15"/>
      <c r="KX277" s="15"/>
      <c r="KY277" s="15"/>
      <c r="KZ277" s="15"/>
      <c r="LA277" s="15"/>
      <c r="LB277" s="15"/>
      <c r="LC277" s="15"/>
      <c r="LD277" s="15"/>
      <c r="LE277" s="15"/>
      <c r="LF277" s="15"/>
      <c r="LG277" s="15"/>
      <c r="LH277" s="15"/>
      <c r="LI277" s="15"/>
      <c r="LJ277" s="15"/>
      <c r="LK277" s="15"/>
      <c r="LL277" s="15"/>
      <c r="LM277" s="15"/>
      <c r="LN277" s="15"/>
      <c r="LO277" s="15"/>
      <c r="LP277" s="15"/>
      <c r="LQ277" s="15"/>
      <c r="LR277" s="15"/>
      <c r="LS277" s="15"/>
      <c r="LT277" s="15"/>
      <c r="LU277" s="15"/>
      <c r="LV277" s="15"/>
      <c r="LW277" s="15"/>
      <c r="LX277" s="15"/>
      <c r="LY277" s="15"/>
      <c r="LZ277" s="15"/>
      <c r="MA277" s="15"/>
      <c r="MB277" s="15"/>
      <c r="MC277" s="15"/>
      <c r="MD277" s="15"/>
      <c r="ME277" s="15"/>
      <c r="MF277" s="15"/>
      <c r="MG277" s="15"/>
      <c r="MH277" s="15"/>
      <c r="MI277" s="15"/>
      <c r="MJ277" s="15"/>
      <c r="MK277" s="15"/>
      <c r="ML277" s="15"/>
      <c r="MM277" s="15"/>
      <c r="MN277" s="15"/>
      <c r="MO277" s="15"/>
      <c r="MP277" s="15"/>
      <c r="MQ277" s="15"/>
      <c r="MR277" s="15"/>
      <c r="MS277" s="15"/>
      <c r="MT277" s="15"/>
      <c r="MU277" s="15"/>
      <c r="MV277" s="15"/>
      <c r="MW277" s="15"/>
      <c r="MX277" s="15"/>
      <c r="MY277" s="15"/>
      <c r="MZ277" s="15"/>
      <c r="NA277" s="15"/>
      <c r="NB277" s="15"/>
      <c r="NC277" s="15"/>
      <c r="ND277" s="15"/>
      <c r="NE277" s="15"/>
      <c r="NF277" s="15"/>
      <c r="NG277" s="15"/>
      <c r="NH277" s="15"/>
      <c r="NI277" s="15">
        <f>COUNTIF(Tableau1[[#This Row],[01/01/2020]:[31/12/2020]],NI$3)</f>
        <v>0</v>
      </c>
      <c r="NJ277" s="15">
        <f>COUNTIF(Tableau1[[#This Row],[01/01/2020]:[31/12/2020]],NJ$3)</f>
        <v>0</v>
      </c>
      <c r="NK277" s="15">
        <f>COUNTIF(Tableau1[[#This Row],[01/01/2020]:[31/12/2020]],NK$3)</f>
        <v>0</v>
      </c>
      <c r="NL277" s="15">
        <f>COUNTIF(Tableau1[[#This Row],[01/01/2020]:[31/12/2020]],NL$3)</f>
        <v>0</v>
      </c>
      <c r="NM277" s="15">
        <f>COUNTIF(Tableau1[[#This Row],[01/01/2020]:[31/12/2020]],NM$3)</f>
        <v>0</v>
      </c>
      <c r="NN277" s="15">
        <f>COUNTIF(Tableau1[[#This Row],[01/01/2020]:[31/12/2020]],NN$3)</f>
        <v>0</v>
      </c>
      <c r="NO277" s="23">
        <f>COUNTIF(Tableau1[[#This Row],[01/01/2020]:[31/12/2020]],NO$3)</f>
        <v>0</v>
      </c>
    </row>
    <row r="278" spans="1:379" x14ac:dyDescent="0.25">
      <c r="A278" s="22" t="s">
        <v>474</v>
      </c>
      <c r="B278" s="15"/>
      <c r="C278" s="15"/>
      <c r="D278" s="15"/>
      <c r="E278" s="15" t="e">
        <f>VLOOKUP(Tableau1[[#This Row],[centre]],Feuil3!$A$2:$C$46,2,FALSE)</f>
        <v>#N/A</v>
      </c>
      <c r="F278" s="15" t="e">
        <f>VLOOKUP(Tableau1[[#This Row],[centre]],Feuil3!$A$2:$C$46,3,FALSE)</f>
        <v>#N/A</v>
      </c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  <c r="GQ278" s="15"/>
      <c r="GR278" s="15"/>
      <c r="GS278" s="15"/>
      <c r="GT278" s="15"/>
      <c r="GU278" s="15"/>
      <c r="GV278" s="15"/>
      <c r="GW278" s="15"/>
      <c r="GX278" s="15"/>
      <c r="GY278" s="15"/>
      <c r="GZ278" s="15"/>
      <c r="HA278" s="15"/>
      <c r="HB278" s="15"/>
      <c r="HC278" s="15"/>
      <c r="HD278" s="15"/>
      <c r="HE278" s="15"/>
      <c r="HF278" s="15"/>
      <c r="HG278" s="15"/>
      <c r="HH278" s="15"/>
      <c r="HI278" s="15"/>
      <c r="HJ278" s="15"/>
      <c r="HK278" s="15"/>
      <c r="HL278" s="15"/>
      <c r="HM278" s="15"/>
      <c r="HN278" s="15"/>
      <c r="HO278" s="15"/>
      <c r="HP278" s="15"/>
      <c r="HQ278" s="15"/>
      <c r="HR278" s="15"/>
      <c r="HS278" s="15"/>
      <c r="HT278" s="15"/>
      <c r="HU278" s="15"/>
      <c r="HV278" s="15"/>
      <c r="HW278" s="15"/>
      <c r="HX278" s="15"/>
      <c r="HY278" s="15"/>
      <c r="HZ278" s="15"/>
      <c r="IA278" s="15"/>
      <c r="IB278" s="15"/>
      <c r="IC278" s="15"/>
      <c r="ID278" s="15"/>
      <c r="IE278" s="15"/>
      <c r="IF278" s="15"/>
      <c r="IG278" s="15"/>
      <c r="IH278" s="15"/>
      <c r="II278" s="15"/>
      <c r="IJ278" s="15"/>
      <c r="IK278" s="15"/>
      <c r="IL278" s="15"/>
      <c r="IM278" s="15"/>
      <c r="IN278" s="15"/>
      <c r="IO278" s="15"/>
      <c r="IP278" s="15"/>
      <c r="IQ278" s="15"/>
      <c r="IR278" s="15"/>
      <c r="IS278" s="15"/>
      <c r="IT278" s="15"/>
      <c r="IU278" s="15"/>
      <c r="IV278" s="15"/>
      <c r="IW278" s="15"/>
      <c r="IX278" s="15"/>
      <c r="IY278" s="15"/>
      <c r="IZ278" s="15"/>
      <c r="JA278" s="15"/>
      <c r="JB278" s="15"/>
      <c r="JC278" s="15"/>
      <c r="JD278" s="15"/>
      <c r="JE278" s="15"/>
      <c r="JF278" s="15"/>
      <c r="JG278" s="15"/>
      <c r="JH278" s="15"/>
      <c r="JI278" s="15"/>
      <c r="JJ278" s="15"/>
      <c r="JK278" s="15"/>
      <c r="JL278" s="15"/>
      <c r="JM278" s="15"/>
      <c r="JN278" s="15"/>
      <c r="JO278" s="15"/>
      <c r="JP278" s="15"/>
      <c r="JQ278" s="15"/>
      <c r="JR278" s="15"/>
      <c r="JS278" s="15"/>
      <c r="JT278" s="15"/>
      <c r="JU278" s="15"/>
      <c r="JV278" s="15"/>
      <c r="JW278" s="15"/>
      <c r="JX278" s="15"/>
      <c r="JY278" s="15"/>
      <c r="JZ278" s="15"/>
      <c r="KA278" s="15"/>
      <c r="KB278" s="15"/>
      <c r="KC278" s="15"/>
      <c r="KD278" s="15"/>
      <c r="KE278" s="15"/>
      <c r="KF278" s="15"/>
      <c r="KG278" s="15"/>
      <c r="KH278" s="15"/>
      <c r="KI278" s="15"/>
      <c r="KJ278" s="15"/>
      <c r="KK278" s="15"/>
      <c r="KL278" s="15"/>
      <c r="KM278" s="15"/>
      <c r="KN278" s="15"/>
      <c r="KO278" s="15"/>
      <c r="KP278" s="15"/>
      <c r="KQ278" s="15"/>
      <c r="KR278" s="15"/>
      <c r="KS278" s="15"/>
      <c r="KT278" s="15"/>
      <c r="KU278" s="15"/>
      <c r="KV278" s="15"/>
      <c r="KW278" s="15"/>
      <c r="KX278" s="15"/>
      <c r="KY278" s="15"/>
      <c r="KZ278" s="15"/>
      <c r="LA278" s="15"/>
      <c r="LB278" s="15"/>
      <c r="LC278" s="15"/>
      <c r="LD278" s="15"/>
      <c r="LE278" s="15"/>
      <c r="LF278" s="15"/>
      <c r="LG278" s="15"/>
      <c r="LH278" s="15"/>
      <c r="LI278" s="15"/>
      <c r="LJ278" s="15"/>
      <c r="LK278" s="15"/>
      <c r="LL278" s="15"/>
      <c r="LM278" s="15"/>
      <c r="LN278" s="15"/>
      <c r="LO278" s="15"/>
      <c r="LP278" s="15"/>
      <c r="LQ278" s="15"/>
      <c r="LR278" s="15"/>
      <c r="LS278" s="15"/>
      <c r="LT278" s="15"/>
      <c r="LU278" s="15"/>
      <c r="LV278" s="15"/>
      <c r="LW278" s="15"/>
      <c r="LX278" s="15"/>
      <c r="LY278" s="15"/>
      <c r="LZ278" s="15"/>
      <c r="MA278" s="15"/>
      <c r="MB278" s="15"/>
      <c r="MC278" s="15"/>
      <c r="MD278" s="15"/>
      <c r="ME278" s="15"/>
      <c r="MF278" s="15"/>
      <c r="MG278" s="15"/>
      <c r="MH278" s="15"/>
      <c r="MI278" s="15"/>
      <c r="MJ278" s="15"/>
      <c r="MK278" s="15"/>
      <c r="ML278" s="15"/>
      <c r="MM278" s="15"/>
      <c r="MN278" s="15"/>
      <c r="MO278" s="15"/>
      <c r="MP278" s="15"/>
      <c r="MQ278" s="15"/>
      <c r="MR278" s="15"/>
      <c r="MS278" s="15"/>
      <c r="MT278" s="15"/>
      <c r="MU278" s="15"/>
      <c r="MV278" s="15"/>
      <c r="MW278" s="15"/>
      <c r="MX278" s="15"/>
      <c r="MY278" s="15"/>
      <c r="MZ278" s="15"/>
      <c r="NA278" s="15"/>
      <c r="NB278" s="15"/>
      <c r="NC278" s="15"/>
      <c r="ND278" s="15"/>
      <c r="NE278" s="15"/>
      <c r="NF278" s="15"/>
      <c r="NG278" s="15"/>
      <c r="NH278" s="15"/>
      <c r="NI278" s="15">
        <f>COUNTIF(Tableau1[[#This Row],[01/01/2020]:[31/12/2020]],NI$3)</f>
        <v>0</v>
      </c>
      <c r="NJ278" s="15">
        <f>COUNTIF(Tableau1[[#This Row],[01/01/2020]:[31/12/2020]],NJ$3)</f>
        <v>0</v>
      </c>
      <c r="NK278" s="15">
        <f>COUNTIF(Tableau1[[#This Row],[01/01/2020]:[31/12/2020]],NK$3)</f>
        <v>0</v>
      </c>
      <c r="NL278" s="15">
        <f>COUNTIF(Tableau1[[#This Row],[01/01/2020]:[31/12/2020]],NL$3)</f>
        <v>0</v>
      </c>
      <c r="NM278" s="15">
        <f>COUNTIF(Tableau1[[#This Row],[01/01/2020]:[31/12/2020]],NM$3)</f>
        <v>0</v>
      </c>
      <c r="NN278" s="15">
        <f>COUNTIF(Tableau1[[#This Row],[01/01/2020]:[31/12/2020]],NN$3)</f>
        <v>0</v>
      </c>
      <c r="NO278" s="23">
        <f>COUNTIF(Tableau1[[#This Row],[01/01/2020]:[31/12/2020]],NO$3)</f>
        <v>0</v>
      </c>
    </row>
    <row r="279" spans="1:379" x14ac:dyDescent="0.25">
      <c r="A279" s="22" t="s">
        <v>475</v>
      </c>
      <c r="B279" s="15"/>
      <c r="C279" s="15"/>
      <c r="D279" s="15"/>
      <c r="E279" s="15" t="e">
        <f>VLOOKUP(Tableau1[[#This Row],[centre]],Feuil3!$A$2:$C$46,2,FALSE)</f>
        <v>#N/A</v>
      </c>
      <c r="F279" s="15" t="e">
        <f>VLOOKUP(Tableau1[[#This Row],[centre]],Feuil3!$A$2:$C$46,3,FALSE)</f>
        <v>#N/A</v>
      </c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15"/>
      <c r="FU279" s="15"/>
      <c r="FV279" s="15"/>
      <c r="FW279" s="15"/>
      <c r="FX279" s="15"/>
      <c r="FY279" s="15"/>
      <c r="FZ279" s="15"/>
      <c r="GA279" s="15"/>
      <c r="GB279" s="15"/>
      <c r="GC279" s="15"/>
      <c r="GD279" s="15"/>
      <c r="GE279" s="15"/>
      <c r="GF279" s="15"/>
      <c r="GG279" s="15"/>
      <c r="GH279" s="15"/>
      <c r="GI279" s="15"/>
      <c r="GJ279" s="15"/>
      <c r="GK279" s="15"/>
      <c r="GL279" s="15"/>
      <c r="GM279" s="15"/>
      <c r="GN279" s="15"/>
      <c r="GO279" s="15"/>
      <c r="GP279" s="15"/>
      <c r="GQ279" s="15"/>
      <c r="GR279" s="15"/>
      <c r="GS279" s="15"/>
      <c r="GT279" s="15"/>
      <c r="GU279" s="15"/>
      <c r="GV279" s="15"/>
      <c r="GW279" s="15"/>
      <c r="GX279" s="15"/>
      <c r="GY279" s="15"/>
      <c r="GZ279" s="15"/>
      <c r="HA279" s="15"/>
      <c r="HB279" s="15"/>
      <c r="HC279" s="15"/>
      <c r="HD279" s="15"/>
      <c r="HE279" s="15"/>
      <c r="HF279" s="15"/>
      <c r="HG279" s="15"/>
      <c r="HH279" s="15"/>
      <c r="HI279" s="15"/>
      <c r="HJ279" s="15"/>
      <c r="HK279" s="15"/>
      <c r="HL279" s="15"/>
      <c r="HM279" s="15"/>
      <c r="HN279" s="15"/>
      <c r="HO279" s="15"/>
      <c r="HP279" s="15"/>
      <c r="HQ279" s="15"/>
      <c r="HR279" s="15"/>
      <c r="HS279" s="15"/>
      <c r="HT279" s="15"/>
      <c r="HU279" s="15"/>
      <c r="HV279" s="15"/>
      <c r="HW279" s="15"/>
      <c r="HX279" s="15"/>
      <c r="HY279" s="15"/>
      <c r="HZ279" s="15"/>
      <c r="IA279" s="15"/>
      <c r="IB279" s="15"/>
      <c r="IC279" s="15"/>
      <c r="ID279" s="15"/>
      <c r="IE279" s="15"/>
      <c r="IF279" s="15"/>
      <c r="IG279" s="15"/>
      <c r="IH279" s="15"/>
      <c r="II279" s="15"/>
      <c r="IJ279" s="15"/>
      <c r="IK279" s="15"/>
      <c r="IL279" s="15"/>
      <c r="IM279" s="15"/>
      <c r="IN279" s="15"/>
      <c r="IO279" s="15"/>
      <c r="IP279" s="15"/>
      <c r="IQ279" s="15"/>
      <c r="IR279" s="15"/>
      <c r="IS279" s="15"/>
      <c r="IT279" s="15"/>
      <c r="IU279" s="15"/>
      <c r="IV279" s="15"/>
      <c r="IW279" s="15"/>
      <c r="IX279" s="15"/>
      <c r="IY279" s="15"/>
      <c r="IZ279" s="15"/>
      <c r="JA279" s="15"/>
      <c r="JB279" s="15"/>
      <c r="JC279" s="15"/>
      <c r="JD279" s="15"/>
      <c r="JE279" s="15"/>
      <c r="JF279" s="15"/>
      <c r="JG279" s="15"/>
      <c r="JH279" s="15"/>
      <c r="JI279" s="15"/>
      <c r="JJ279" s="15"/>
      <c r="JK279" s="15"/>
      <c r="JL279" s="15"/>
      <c r="JM279" s="15"/>
      <c r="JN279" s="15"/>
      <c r="JO279" s="15"/>
      <c r="JP279" s="15"/>
      <c r="JQ279" s="15"/>
      <c r="JR279" s="15"/>
      <c r="JS279" s="15"/>
      <c r="JT279" s="15"/>
      <c r="JU279" s="15"/>
      <c r="JV279" s="15"/>
      <c r="JW279" s="15"/>
      <c r="JX279" s="15"/>
      <c r="JY279" s="15"/>
      <c r="JZ279" s="15"/>
      <c r="KA279" s="15"/>
      <c r="KB279" s="15"/>
      <c r="KC279" s="15"/>
      <c r="KD279" s="15"/>
      <c r="KE279" s="15"/>
      <c r="KF279" s="15"/>
      <c r="KG279" s="15"/>
      <c r="KH279" s="15"/>
      <c r="KI279" s="15"/>
      <c r="KJ279" s="15"/>
      <c r="KK279" s="15"/>
      <c r="KL279" s="15"/>
      <c r="KM279" s="15"/>
      <c r="KN279" s="15"/>
      <c r="KO279" s="15"/>
      <c r="KP279" s="15"/>
      <c r="KQ279" s="15"/>
      <c r="KR279" s="15"/>
      <c r="KS279" s="15"/>
      <c r="KT279" s="15"/>
      <c r="KU279" s="15"/>
      <c r="KV279" s="15"/>
      <c r="KW279" s="15"/>
      <c r="KX279" s="15"/>
      <c r="KY279" s="15"/>
      <c r="KZ279" s="15"/>
      <c r="LA279" s="15"/>
      <c r="LB279" s="15"/>
      <c r="LC279" s="15"/>
      <c r="LD279" s="15"/>
      <c r="LE279" s="15"/>
      <c r="LF279" s="15"/>
      <c r="LG279" s="15"/>
      <c r="LH279" s="15"/>
      <c r="LI279" s="15"/>
      <c r="LJ279" s="15"/>
      <c r="LK279" s="15"/>
      <c r="LL279" s="15"/>
      <c r="LM279" s="15"/>
      <c r="LN279" s="15"/>
      <c r="LO279" s="15"/>
      <c r="LP279" s="15"/>
      <c r="LQ279" s="15"/>
      <c r="LR279" s="15"/>
      <c r="LS279" s="15"/>
      <c r="LT279" s="15"/>
      <c r="LU279" s="15"/>
      <c r="LV279" s="15"/>
      <c r="LW279" s="15"/>
      <c r="LX279" s="15"/>
      <c r="LY279" s="15"/>
      <c r="LZ279" s="15"/>
      <c r="MA279" s="15"/>
      <c r="MB279" s="15"/>
      <c r="MC279" s="15"/>
      <c r="MD279" s="15"/>
      <c r="ME279" s="15"/>
      <c r="MF279" s="15"/>
      <c r="MG279" s="15"/>
      <c r="MH279" s="15"/>
      <c r="MI279" s="15"/>
      <c r="MJ279" s="15"/>
      <c r="MK279" s="15"/>
      <c r="ML279" s="15"/>
      <c r="MM279" s="15"/>
      <c r="MN279" s="15"/>
      <c r="MO279" s="15"/>
      <c r="MP279" s="15"/>
      <c r="MQ279" s="15"/>
      <c r="MR279" s="15"/>
      <c r="MS279" s="15"/>
      <c r="MT279" s="15"/>
      <c r="MU279" s="15"/>
      <c r="MV279" s="15"/>
      <c r="MW279" s="15"/>
      <c r="MX279" s="15"/>
      <c r="MY279" s="15"/>
      <c r="MZ279" s="15"/>
      <c r="NA279" s="15"/>
      <c r="NB279" s="15"/>
      <c r="NC279" s="15"/>
      <c r="ND279" s="15"/>
      <c r="NE279" s="15"/>
      <c r="NF279" s="15"/>
      <c r="NG279" s="15"/>
      <c r="NH279" s="15"/>
      <c r="NI279" s="15">
        <f>COUNTIF(Tableau1[[#This Row],[01/01/2020]:[31/12/2020]],NI$3)</f>
        <v>0</v>
      </c>
      <c r="NJ279" s="15">
        <f>COUNTIF(Tableau1[[#This Row],[01/01/2020]:[31/12/2020]],NJ$3)</f>
        <v>0</v>
      </c>
      <c r="NK279" s="15">
        <f>COUNTIF(Tableau1[[#This Row],[01/01/2020]:[31/12/2020]],NK$3)</f>
        <v>0</v>
      </c>
      <c r="NL279" s="15">
        <f>COUNTIF(Tableau1[[#This Row],[01/01/2020]:[31/12/2020]],NL$3)</f>
        <v>0</v>
      </c>
      <c r="NM279" s="15">
        <f>COUNTIF(Tableau1[[#This Row],[01/01/2020]:[31/12/2020]],NM$3)</f>
        <v>0</v>
      </c>
      <c r="NN279" s="15">
        <f>COUNTIF(Tableau1[[#This Row],[01/01/2020]:[31/12/2020]],NN$3)</f>
        <v>0</v>
      </c>
      <c r="NO279" s="23">
        <f>COUNTIF(Tableau1[[#This Row],[01/01/2020]:[31/12/2020]],NO$3)</f>
        <v>0</v>
      </c>
    </row>
    <row r="280" spans="1:379" x14ac:dyDescent="0.25">
      <c r="A280" s="22" t="s">
        <v>476</v>
      </c>
      <c r="B280" s="15"/>
      <c r="C280" s="15"/>
      <c r="D280" s="15"/>
      <c r="E280" s="15" t="e">
        <f>VLOOKUP(Tableau1[[#This Row],[centre]],Feuil3!$A$2:$C$46,2,FALSE)</f>
        <v>#N/A</v>
      </c>
      <c r="F280" s="15" t="e">
        <f>VLOOKUP(Tableau1[[#This Row],[centre]],Feuil3!$A$2:$C$46,3,FALSE)</f>
        <v>#N/A</v>
      </c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  <c r="GQ280" s="15"/>
      <c r="GR280" s="15"/>
      <c r="GS280" s="15"/>
      <c r="GT280" s="15"/>
      <c r="GU280" s="15"/>
      <c r="GV280" s="15"/>
      <c r="GW280" s="15"/>
      <c r="GX280" s="15"/>
      <c r="GY280" s="15"/>
      <c r="GZ280" s="15"/>
      <c r="HA280" s="15"/>
      <c r="HB280" s="15"/>
      <c r="HC280" s="15"/>
      <c r="HD280" s="15"/>
      <c r="HE280" s="15"/>
      <c r="HF280" s="15"/>
      <c r="HG280" s="15"/>
      <c r="HH280" s="15"/>
      <c r="HI280" s="15"/>
      <c r="HJ280" s="15"/>
      <c r="HK280" s="15"/>
      <c r="HL280" s="15"/>
      <c r="HM280" s="15"/>
      <c r="HN280" s="15"/>
      <c r="HO280" s="15"/>
      <c r="HP280" s="15"/>
      <c r="HQ280" s="15"/>
      <c r="HR280" s="15"/>
      <c r="HS280" s="15"/>
      <c r="HT280" s="15"/>
      <c r="HU280" s="15"/>
      <c r="HV280" s="15"/>
      <c r="HW280" s="15"/>
      <c r="HX280" s="15"/>
      <c r="HY280" s="15"/>
      <c r="HZ280" s="15"/>
      <c r="IA280" s="15"/>
      <c r="IB280" s="15"/>
      <c r="IC280" s="15"/>
      <c r="ID280" s="15"/>
      <c r="IE280" s="15"/>
      <c r="IF280" s="15"/>
      <c r="IG280" s="15"/>
      <c r="IH280" s="15"/>
      <c r="II280" s="15"/>
      <c r="IJ280" s="15"/>
      <c r="IK280" s="15"/>
      <c r="IL280" s="15"/>
      <c r="IM280" s="15"/>
      <c r="IN280" s="15"/>
      <c r="IO280" s="15"/>
      <c r="IP280" s="15"/>
      <c r="IQ280" s="15"/>
      <c r="IR280" s="15"/>
      <c r="IS280" s="15"/>
      <c r="IT280" s="15"/>
      <c r="IU280" s="15"/>
      <c r="IV280" s="15"/>
      <c r="IW280" s="15"/>
      <c r="IX280" s="15"/>
      <c r="IY280" s="15"/>
      <c r="IZ280" s="15"/>
      <c r="JA280" s="15"/>
      <c r="JB280" s="15"/>
      <c r="JC280" s="15"/>
      <c r="JD280" s="15"/>
      <c r="JE280" s="15"/>
      <c r="JF280" s="15"/>
      <c r="JG280" s="15"/>
      <c r="JH280" s="15"/>
      <c r="JI280" s="15"/>
      <c r="JJ280" s="15"/>
      <c r="JK280" s="15"/>
      <c r="JL280" s="15"/>
      <c r="JM280" s="15"/>
      <c r="JN280" s="15"/>
      <c r="JO280" s="15"/>
      <c r="JP280" s="15"/>
      <c r="JQ280" s="15"/>
      <c r="JR280" s="15"/>
      <c r="JS280" s="15"/>
      <c r="JT280" s="15"/>
      <c r="JU280" s="15"/>
      <c r="JV280" s="15"/>
      <c r="JW280" s="15"/>
      <c r="JX280" s="15"/>
      <c r="JY280" s="15"/>
      <c r="JZ280" s="15"/>
      <c r="KA280" s="15"/>
      <c r="KB280" s="15"/>
      <c r="KC280" s="15"/>
      <c r="KD280" s="15"/>
      <c r="KE280" s="15"/>
      <c r="KF280" s="15"/>
      <c r="KG280" s="15"/>
      <c r="KH280" s="15"/>
      <c r="KI280" s="15"/>
      <c r="KJ280" s="15"/>
      <c r="KK280" s="15"/>
      <c r="KL280" s="15"/>
      <c r="KM280" s="15"/>
      <c r="KN280" s="15"/>
      <c r="KO280" s="15"/>
      <c r="KP280" s="15"/>
      <c r="KQ280" s="15"/>
      <c r="KR280" s="15"/>
      <c r="KS280" s="15"/>
      <c r="KT280" s="15"/>
      <c r="KU280" s="15"/>
      <c r="KV280" s="15"/>
      <c r="KW280" s="15"/>
      <c r="KX280" s="15"/>
      <c r="KY280" s="15"/>
      <c r="KZ280" s="15"/>
      <c r="LA280" s="15"/>
      <c r="LB280" s="15"/>
      <c r="LC280" s="15"/>
      <c r="LD280" s="15"/>
      <c r="LE280" s="15"/>
      <c r="LF280" s="15"/>
      <c r="LG280" s="15"/>
      <c r="LH280" s="15"/>
      <c r="LI280" s="15"/>
      <c r="LJ280" s="15"/>
      <c r="LK280" s="15"/>
      <c r="LL280" s="15"/>
      <c r="LM280" s="15"/>
      <c r="LN280" s="15"/>
      <c r="LO280" s="15"/>
      <c r="LP280" s="15"/>
      <c r="LQ280" s="15"/>
      <c r="LR280" s="15"/>
      <c r="LS280" s="15"/>
      <c r="LT280" s="15"/>
      <c r="LU280" s="15"/>
      <c r="LV280" s="15"/>
      <c r="LW280" s="15"/>
      <c r="LX280" s="15"/>
      <c r="LY280" s="15"/>
      <c r="LZ280" s="15"/>
      <c r="MA280" s="15"/>
      <c r="MB280" s="15"/>
      <c r="MC280" s="15"/>
      <c r="MD280" s="15"/>
      <c r="ME280" s="15"/>
      <c r="MF280" s="15"/>
      <c r="MG280" s="15"/>
      <c r="MH280" s="15"/>
      <c r="MI280" s="15"/>
      <c r="MJ280" s="15"/>
      <c r="MK280" s="15"/>
      <c r="ML280" s="15"/>
      <c r="MM280" s="15"/>
      <c r="MN280" s="15"/>
      <c r="MO280" s="15"/>
      <c r="MP280" s="15"/>
      <c r="MQ280" s="15"/>
      <c r="MR280" s="15"/>
      <c r="MS280" s="15"/>
      <c r="MT280" s="15"/>
      <c r="MU280" s="15"/>
      <c r="MV280" s="15"/>
      <c r="MW280" s="15"/>
      <c r="MX280" s="15"/>
      <c r="MY280" s="15"/>
      <c r="MZ280" s="15"/>
      <c r="NA280" s="15"/>
      <c r="NB280" s="15"/>
      <c r="NC280" s="15"/>
      <c r="ND280" s="15"/>
      <c r="NE280" s="15"/>
      <c r="NF280" s="15"/>
      <c r="NG280" s="15"/>
      <c r="NH280" s="15"/>
      <c r="NI280" s="15">
        <f>COUNTIF(Tableau1[[#This Row],[01/01/2020]:[31/12/2020]],NI$3)</f>
        <v>0</v>
      </c>
      <c r="NJ280" s="15">
        <f>COUNTIF(Tableau1[[#This Row],[01/01/2020]:[31/12/2020]],NJ$3)</f>
        <v>0</v>
      </c>
      <c r="NK280" s="15">
        <f>COUNTIF(Tableau1[[#This Row],[01/01/2020]:[31/12/2020]],NK$3)</f>
        <v>0</v>
      </c>
      <c r="NL280" s="15">
        <f>COUNTIF(Tableau1[[#This Row],[01/01/2020]:[31/12/2020]],NL$3)</f>
        <v>0</v>
      </c>
      <c r="NM280" s="15">
        <f>COUNTIF(Tableau1[[#This Row],[01/01/2020]:[31/12/2020]],NM$3)</f>
        <v>0</v>
      </c>
      <c r="NN280" s="15">
        <f>COUNTIF(Tableau1[[#This Row],[01/01/2020]:[31/12/2020]],NN$3)</f>
        <v>0</v>
      </c>
      <c r="NO280" s="23">
        <f>COUNTIF(Tableau1[[#This Row],[01/01/2020]:[31/12/2020]],NO$3)</f>
        <v>0</v>
      </c>
    </row>
    <row r="281" spans="1:379" x14ac:dyDescent="0.25">
      <c r="A281" s="22" t="s">
        <v>473</v>
      </c>
      <c r="B281" s="15"/>
      <c r="C281" s="15"/>
      <c r="D281" s="15"/>
      <c r="E281" s="15" t="e">
        <f>VLOOKUP(Tableau1[[#This Row],[centre]],Feuil3!$A$2:$C$46,2,FALSE)</f>
        <v>#N/A</v>
      </c>
      <c r="F281" s="15" t="e">
        <f>VLOOKUP(Tableau1[[#This Row],[centre]],Feuil3!$A$2:$C$46,3,FALSE)</f>
        <v>#N/A</v>
      </c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  <c r="EK281" s="15"/>
      <c r="EL281" s="15"/>
      <c r="EM281" s="15"/>
      <c r="EN281" s="15"/>
      <c r="EO281" s="15"/>
      <c r="EP281" s="15"/>
      <c r="EQ281" s="15"/>
      <c r="ER281" s="15"/>
      <c r="ES281" s="15"/>
      <c r="ET281" s="15"/>
      <c r="EU281" s="15"/>
      <c r="EV281" s="15"/>
      <c r="EW281" s="15"/>
      <c r="EX281" s="15"/>
      <c r="EY281" s="15"/>
      <c r="EZ281" s="15"/>
      <c r="FA281" s="15"/>
      <c r="FB281" s="15"/>
      <c r="FC281" s="15"/>
      <c r="FD281" s="15"/>
      <c r="FE281" s="15"/>
      <c r="FF281" s="15"/>
      <c r="FG281" s="15"/>
      <c r="FH281" s="15"/>
      <c r="FI281" s="15"/>
      <c r="FJ281" s="15"/>
      <c r="FK281" s="15"/>
      <c r="FL281" s="15"/>
      <c r="FM281" s="15"/>
      <c r="FN281" s="15"/>
      <c r="FO281" s="15"/>
      <c r="FP281" s="15"/>
      <c r="FQ281" s="15"/>
      <c r="FR281" s="15"/>
      <c r="FS281" s="15"/>
      <c r="FT281" s="15"/>
      <c r="FU281" s="15"/>
      <c r="FV281" s="15"/>
      <c r="FW281" s="15"/>
      <c r="FX281" s="15"/>
      <c r="FY281" s="15"/>
      <c r="FZ281" s="15"/>
      <c r="GA281" s="15"/>
      <c r="GB281" s="15"/>
      <c r="GC281" s="15"/>
      <c r="GD281" s="15"/>
      <c r="GE281" s="15"/>
      <c r="GF281" s="15"/>
      <c r="GG281" s="15"/>
      <c r="GH281" s="15"/>
      <c r="GI281" s="15"/>
      <c r="GJ281" s="15"/>
      <c r="GK281" s="15"/>
      <c r="GL281" s="15"/>
      <c r="GM281" s="15"/>
      <c r="GN281" s="15"/>
      <c r="GO281" s="15"/>
      <c r="GP281" s="15"/>
      <c r="GQ281" s="15"/>
      <c r="GR281" s="15"/>
      <c r="GS281" s="15"/>
      <c r="GT281" s="15"/>
      <c r="GU281" s="15"/>
      <c r="GV281" s="15"/>
      <c r="GW281" s="15"/>
      <c r="GX281" s="15"/>
      <c r="GY281" s="15"/>
      <c r="GZ281" s="15"/>
      <c r="HA281" s="15"/>
      <c r="HB281" s="15"/>
      <c r="HC281" s="15"/>
      <c r="HD281" s="15"/>
      <c r="HE281" s="15"/>
      <c r="HF281" s="15"/>
      <c r="HG281" s="15"/>
      <c r="HH281" s="15"/>
      <c r="HI281" s="15"/>
      <c r="HJ281" s="15"/>
      <c r="HK281" s="15"/>
      <c r="HL281" s="15"/>
      <c r="HM281" s="15"/>
      <c r="HN281" s="15"/>
      <c r="HO281" s="15"/>
      <c r="HP281" s="15"/>
      <c r="HQ281" s="15"/>
      <c r="HR281" s="15"/>
      <c r="HS281" s="15"/>
      <c r="HT281" s="15"/>
      <c r="HU281" s="15"/>
      <c r="HV281" s="15"/>
      <c r="HW281" s="15"/>
      <c r="HX281" s="15"/>
      <c r="HY281" s="15"/>
      <c r="HZ281" s="15"/>
      <c r="IA281" s="15"/>
      <c r="IB281" s="15"/>
      <c r="IC281" s="15"/>
      <c r="ID281" s="15"/>
      <c r="IE281" s="15"/>
      <c r="IF281" s="15"/>
      <c r="IG281" s="15"/>
      <c r="IH281" s="15"/>
      <c r="II281" s="15"/>
      <c r="IJ281" s="15"/>
      <c r="IK281" s="15"/>
      <c r="IL281" s="15"/>
      <c r="IM281" s="15"/>
      <c r="IN281" s="15"/>
      <c r="IO281" s="15"/>
      <c r="IP281" s="15"/>
      <c r="IQ281" s="15"/>
      <c r="IR281" s="15"/>
      <c r="IS281" s="15"/>
      <c r="IT281" s="15"/>
      <c r="IU281" s="15"/>
      <c r="IV281" s="15"/>
      <c r="IW281" s="15"/>
      <c r="IX281" s="15"/>
      <c r="IY281" s="15"/>
      <c r="IZ281" s="15"/>
      <c r="JA281" s="15"/>
      <c r="JB281" s="15"/>
      <c r="JC281" s="15"/>
      <c r="JD281" s="15"/>
      <c r="JE281" s="15"/>
      <c r="JF281" s="15"/>
      <c r="JG281" s="15"/>
      <c r="JH281" s="15"/>
      <c r="JI281" s="15"/>
      <c r="JJ281" s="15"/>
      <c r="JK281" s="15"/>
      <c r="JL281" s="15"/>
      <c r="JM281" s="15"/>
      <c r="JN281" s="15"/>
      <c r="JO281" s="15"/>
      <c r="JP281" s="15"/>
      <c r="JQ281" s="15"/>
      <c r="JR281" s="15"/>
      <c r="JS281" s="15"/>
      <c r="JT281" s="15"/>
      <c r="JU281" s="15"/>
      <c r="JV281" s="15"/>
      <c r="JW281" s="15"/>
      <c r="JX281" s="15"/>
      <c r="JY281" s="15"/>
      <c r="JZ281" s="15"/>
      <c r="KA281" s="15"/>
      <c r="KB281" s="15"/>
      <c r="KC281" s="15"/>
      <c r="KD281" s="15"/>
      <c r="KE281" s="15"/>
      <c r="KF281" s="15"/>
      <c r="KG281" s="15"/>
      <c r="KH281" s="15"/>
      <c r="KI281" s="15"/>
      <c r="KJ281" s="15"/>
      <c r="KK281" s="15"/>
      <c r="KL281" s="15"/>
      <c r="KM281" s="15"/>
      <c r="KN281" s="15"/>
      <c r="KO281" s="15"/>
      <c r="KP281" s="15"/>
      <c r="KQ281" s="15"/>
      <c r="KR281" s="15"/>
      <c r="KS281" s="15"/>
      <c r="KT281" s="15"/>
      <c r="KU281" s="15"/>
      <c r="KV281" s="15"/>
      <c r="KW281" s="15"/>
      <c r="KX281" s="15"/>
      <c r="KY281" s="15"/>
      <c r="KZ281" s="15"/>
      <c r="LA281" s="15"/>
      <c r="LB281" s="15"/>
      <c r="LC281" s="15"/>
      <c r="LD281" s="15"/>
      <c r="LE281" s="15"/>
      <c r="LF281" s="15"/>
      <c r="LG281" s="15"/>
      <c r="LH281" s="15"/>
      <c r="LI281" s="15"/>
      <c r="LJ281" s="15"/>
      <c r="LK281" s="15"/>
      <c r="LL281" s="15"/>
      <c r="LM281" s="15"/>
      <c r="LN281" s="15"/>
      <c r="LO281" s="15"/>
      <c r="LP281" s="15"/>
      <c r="LQ281" s="15"/>
      <c r="LR281" s="15"/>
      <c r="LS281" s="15"/>
      <c r="LT281" s="15"/>
      <c r="LU281" s="15"/>
      <c r="LV281" s="15"/>
      <c r="LW281" s="15"/>
      <c r="LX281" s="15"/>
      <c r="LY281" s="15"/>
      <c r="LZ281" s="15"/>
      <c r="MA281" s="15"/>
      <c r="MB281" s="15"/>
      <c r="MC281" s="15"/>
      <c r="MD281" s="15"/>
      <c r="ME281" s="15"/>
      <c r="MF281" s="15"/>
      <c r="MG281" s="15"/>
      <c r="MH281" s="15"/>
      <c r="MI281" s="15"/>
      <c r="MJ281" s="15"/>
      <c r="MK281" s="15"/>
      <c r="ML281" s="15"/>
      <c r="MM281" s="15"/>
      <c r="MN281" s="15"/>
      <c r="MO281" s="15"/>
      <c r="MP281" s="15"/>
      <c r="MQ281" s="15"/>
      <c r="MR281" s="15"/>
      <c r="MS281" s="15"/>
      <c r="MT281" s="15"/>
      <c r="MU281" s="15"/>
      <c r="MV281" s="15"/>
      <c r="MW281" s="15"/>
      <c r="MX281" s="15"/>
      <c r="MY281" s="15"/>
      <c r="MZ281" s="15"/>
      <c r="NA281" s="15"/>
      <c r="NB281" s="15"/>
      <c r="NC281" s="15"/>
      <c r="ND281" s="15"/>
      <c r="NE281" s="15"/>
      <c r="NF281" s="15"/>
      <c r="NG281" s="15"/>
      <c r="NH281" s="15"/>
      <c r="NI281" s="15">
        <f>COUNTIF(Tableau1[[#This Row],[01/01/2020]:[31/12/2020]],NI$3)</f>
        <v>0</v>
      </c>
      <c r="NJ281" s="15">
        <f>COUNTIF(Tableau1[[#This Row],[01/01/2020]:[31/12/2020]],NJ$3)</f>
        <v>0</v>
      </c>
      <c r="NK281" s="15">
        <f>COUNTIF(Tableau1[[#This Row],[01/01/2020]:[31/12/2020]],NK$3)</f>
        <v>0</v>
      </c>
      <c r="NL281" s="15">
        <f>COUNTIF(Tableau1[[#This Row],[01/01/2020]:[31/12/2020]],NL$3)</f>
        <v>0</v>
      </c>
      <c r="NM281" s="15">
        <f>COUNTIF(Tableau1[[#This Row],[01/01/2020]:[31/12/2020]],NM$3)</f>
        <v>0</v>
      </c>
      <c r="NN281" s="15">
        <f>COUNTIF(Tableau1[[#This Row],[01/01/2020]:[31/12/2020]],NN$3)</f>
        <v>0</v>
      </c>
      <c r="NO281" s="23">
        <f>COUNTIF(Tableau1[[#This Row],[01/01/2020]:[31/12/2020]],NO$3)</f>
        <v>0</v>
      </c>
    </row>
    <row r="282" spans="1:379" x14ac:dyDescent="0.25">
      <c r="A282" s="22" t="s">
        <v>474</v>
      </c>
      <c r="B282" s="15"/>
      <c r="C282" s="15"/>
      <c r="D282" s="15"/>
      <c r="E282" s="15" t="e">
        <f>VLOOKUP(Tableau1[[#This Row],[centre]],Feuil3!$A$2:$C$46,2,FALSE)</f>
        <v>#N/A</v>
      </c>
      <c r="F282" s="15" t="e">
        <f>VLOOKUP(Tableau1[[#This Row],[centre]],Feuil3!$A$2:$C$46,3,FALSE)</f>
        <v>#N/A</v>
      </c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  <c r="EK282" s="15"/>
      <c r="EL282" s="15"/>
      <c r="EM282" s="15"/>
      <c r="EN282" s="15"/>
      <c r="EO282" s="15"/>
      <c r="EP282" s="15"/>
      <c r="EQ282" s="15"/>
      <c r="ER282" s="15"/>
      <c r="ES282" s="15"/>
      <c r="ET282" s="15"/>
      <c r="EU282" s="15"/>
      <c r="EV282" s="15"/>
      <c r="EW282" s="15"/>
      <c r="EX282" s="15"/>
      <c r="EY282" s="15"/>
      <c r="EZ282" s="15"/>
      <c r="FA282" s="15"/>
      <c r="FB282" s="15"/>
      <c r="FC282" s="15"/>
      <c r="FD282" s="15"/>
      <c r="FE282" s="15"/>
      <c r="FF282" s="15"/>
      <c r="FG282" s="15"/>
      <c r="FH282" s="15"/>
      <c r="FI282" s="15"/>
      <c r="FJ282" s="15"/>
      <c r="FK282" s="15"/>
      <c r="FL282" s="15"/>
      <c r="FM282" s="15"/>
      <c r="FN282" s="15"/>
      <c r="FO282" s="15"/>
      <c r="FP282" s="15"/>
      <c r="FQ282" s="15"/>
      <c r="FR282" s="15"/>
      <c r="FS282" s="15"/>
      <c r="FT282" s="15"/>
      <c r="FU282" s="15"/>
      <c r="FV282" s="15"/>
      <c r="FW282" s="15"/>
      <c r="FX282" s="15"/>
      <c r="FY282" s="15"/>
      <c r="FZ282" s="15"/>
      <c r="GA282" s="15"/>
      <c r="GB282" s="15"/>
      <c r="GC282" s="15"/>
      <c r="GD282" s="15"/>
      <c r="GE282" s="15"/>
      <c r="GF282" s="15"/>
      <c r="GG282" s="15"/>
      <c r="GH282" s="15"/>
      <c r="GI282" s="15"/>
      <c r="GJ282" s="15"/>
      <c r="GK282" s="15"/>
      <c r="GL282" s="15"/>
      <c r="GM282" s="15"/>
      <c r="GN282" s="15"/>
      <c r="GO282" s="15"/>
      <c r="GP282" s="15"/>
      <c r="GQ282" s="15"/>
      <c r="GR282" s="15"/>
      <c r="GS282" s="15"/>
      <c r="GT282" s="15"/>
      <c r="GU282" s="15"/>
      <c r="GV282" s="15"/>
      <c r="GW282" s="15"/>
      <c r="GX282" s="15"/>
      <c r="GY282" s="15"/>
      <c r="GZ282" s="15"/>
      <c r="HA282" s="15"/>
      <c r="HB282" s="15"/>
      <c r="HC282" s="15"/>
      <c r="HD282" s="15"/>
      <c r="HE282" s="15"/>
      <c r="HF282" s="15"/>
      <c r="HG282" s="15"/>
      <c r="HH282" s="15"/>
      <c r="HI282" s="15"/>
      <c r="HJ282" s="15"/>
      <c r="HK282" s="15"/>
      <c r="HL282" s="15"/>
      <c r="HM282" s="15"/>
      <c r="HN282" s="15"/>
      <c r="HO282" s="15"/>
      <c r="HP282" s="15"/>
      <c r="HQ282" s="15"/>
      <c r="HR282" s="15"/>
      <c r="HS282" s="15"/>
      <c r="HT282" s="15"/>
      <c r="HU282" s="15"/>
      <c r="HV282" s="15"/>
      <c r="HW282" s="15"/>
      <c r="HX282" s="15"/>
      <c r="HY282" s="15"/>
      <c r="HZ282" s="15"/>
      <c r="IA282" s="15"/>
      <c r="IB282" s="15"/>
      <c r="IC282" s="15"/>
      <c r="ID282" s="15"/>
      <c r="IE282" s="15"/>
      <c r="IF282" s="15"/>
      <c r="IG282" s="15"/>
      <c r="IH282" s="15"/>
      <c r="II282" s="15"/>
      <c r="IJ282" s="15"/>
      <c r="IK282" s="15"/>
      <c r="IL282" s="15"/>
      <c r="IM282" s="15"/>
      <c r="IN282" s="15"/>
      <c r="IO282" s="15"/>
      <c r="IP282" s="15"/>
      <c r="IQ282" s="15"/>
      <c r="IR282" s="15"/>
      <c r="IS282" s="15"/>
      <c r="IT282" s="15"/>
      <c r="IU282" s="15"/>
      <c r="IV282" s="15"/>
      <c r="IW282" s="15"/>
      <c r="IX282" s="15"/>
      <c r="IY282" s="15"/>
      <c r="IZ282" s="15"/>
      <c r="JA282" s="15"/>
      <c r="JB282" s="15"/>
      <c r="JC282" s="15"/>
      <c r="JD282" s="15"/>
      <c r="JE282" s="15"/>
      <c r="JF282" s="15"/>
      <c r="JG282" s="15"/>
      <c r="JH282" s="15"/>
      <c r="JI282" s="15"/>
      <c r="JJ282" s="15"/>
      <c r="JK282" s="15"/>
      <c r="JL282" s="15"/>
      <c r="JM282" s="15"/>
      <c r="JN282" s="15"/>
      <c r="JO282" s="15"/>
      <c r="JP282" s="15"/>
      <c r="JQ282" s="15"/>
      <c r="JR282" s="15"/>
      <c r="JS282" s="15"/>
      <c r="JT282" s="15"/>
      <c r="JU282" s="15"/>
      <c r="JV282" s="15"/>
      <c r="JW282" s="15"/>
      <c r="JX282" s="15"/>
      <c r="JY282" s="15"/>
      <c r="JZ282" s="15"/>
      <c r="KA282" s="15"/>
      <c r="KB282" s="15"/>
      <c r="KC282" s="15"/>
      <c r="KD282" s="15"/>
      <c r="KE282" s="15"/>
      <c r="KF282" s="15"/>
      <c r="KG282" s="15"/>
      <c r="KH282" s="15"/>
      <c r="KI282" s="15"/>
      <c r="KJ282" s="15"/>
      <c r="KK282" s="15"/>
      <c r="KL282" s="15"/>
      <c r="KM282" s="15"/>
      <c r="KN282" s="15"/>
      <c r="KO282" s="15"/>
      <c r="KP282" s="15"/>
      <c r="KQ282" s="15"/>
      <c r="KR282" s="15"/>
      <c r="KS282" s="15"/>
      <c r="KT282" s="15"/>
      <c r="KU282" s="15"/>
      <c r="KV282" s="15"/>
      <c r="KW282" s="15"/>
      <c r="KX282" s="15"/>
      <c r="KY282" s="15"/>
      <c r="KZ282" s="15"/>
      <c r="LA282" s="15"/>
      <c r="LB282" s="15"/>
      <c r="LC282" s="15"/>
      <c r="LD282" s="15"/>
      <c r="LE282" s="15"/>
      <c r="LF282" s="15"/>
      <c r="LG282" s="15"/>
      <c r="LH282" s="15"/>
      <c r="LI282" s="15"/>
      <c r="LJ282" s="15"/>
      <c r="LK282" s="15"/>
      <c r="LL282" s="15"/>
      <c r="LM282" s="15"/>
      <c r="LN282" s="15"/>
      <c r="LO282" s="15"/>
      <c r="LP282" s="15"/>
      <c r="LQ282" s="15"/>
      <c r="LR282" s="15"/>
      <c r="LS282" s="15"/>
      <c r="LT282" s="15"/>
      <c r="LU282" s="15"/>
      <c r="LV282" s="15"/>
      <c r="LW282" s="15"/>
      <c r="LX282" s="15"/>
      <c r="LY282" s="15"/>
      <c r="LZ282" s="15"/>
      <c r="MA282" s="15"/>
      <c r="MB282" s="15"/>
      <c r="MC282" s="15"/>
      <c r="MD282" s="15"/>
      <c r="ME282" s="15"/>
      <c r="MF282" s="15"/>
      <c r="MG282" s="15"/>
      <c r="MH282" s="15"/>
      <c r="MI282" s="15"/>
      <c r="MJ282" s="15"/>
      <c r="MK282" s="15"/>
      <c r="ML282" s="15"/>
      <c r="MM282" s="15"/>
      <c r="MN282" s="15"/>
      <c r="MO282" s="15"/>
      <c r="MP282" s="15"/>
      <c r="MQ282" s="15"/>
      <c r="MR282" s="15"/>
      <c r="MS282" s="15"/>
      <c r="MT282" s="15"/>
      <c r="MU282" s="15"/>
      <c r="MV282" s="15"/>
      <c r="MW282" s="15"/>
      <c r="MX282" s="15"/>
      <c r="MY282" s="15"/>
      <c r="MZ282" s="15"/>
      <c r="NA282" s="15"/>
      <c r="NB282" s="15"/>
      <c r="NC282" s="15"/>
      <c r="ND282" s="15"/>
      <c r="NE282" s="15"/>
      <c r="NF282" s="15"/>
      <c r="NG282" s="15"/>
      <c r="NH282" s="15"/>
      <c r="NI282" s="15">
        <f>COUNTIF(Tableau1[[#This Row],[01/01/2020]:[31/12/2020]],NI$3)</f>
        <v>0</v>
      </c>
      <c r="NJ282" s="15">
        <f>COUNTIF(Tableau1[[#This Row],[01/01/2020]:[31/12/2020]],NJ$3)</f>
        <v>0</v>
      </c>
      <c r="NK282" s="15">
        <f>COUNTIF(Tableau1[[#This Row],[01/01/2020]:[31/12/2020]],NK$3)</f>
        <v>0</v>
      </c>
      <c r="NL282" s="15">
        <f>COUNTIF(Tableau1[[#This Row],[01/01/2020]:[31/12/2020]],NL$3)</f>
        <v>0</v>
      </c>
      <c r="NM282" s="15">
        <f>COUNTIF(Tableau1[[#This Row],[01/01/2020]:[31/12/2020]],NM$3)</f>
        <v>0</v>
      </c>
      <c r="NN282" s="15">
        <f>COUNTIF(Tableau1[[#This Row],[01/01/2020]:[31/12/2020]],NN$3)</f>
        <v>0</v>
      </c>
      <c r="NO282" s="23">
        <f>COUNTIF(Tableau1[[#This Row],[01/01/2020]:[31/12/2020]],NO$3)</f>
        <v>0</v>
      </c>
    </row>
    <row r="283" spans="1:379" x14ac:dyDescent="0.25">
      <c r="A283" s="22" t="s">
        <v>475</v>
      </c>
      <c r="B283" s="15"/>
      <c r="C283" s="15"/>
      <c r="D283" s="15"/>
      <c r="E283" s="15" t="e">
        <f>VLOOKUP(Tableau1[[#This Row],[centre]],Feuil3!$A$2:$C$46,2,FALSE)</f>
        <v>#N/A</v>
      </c>
      <c r="F283" s="15" t="e">
        <f>VLOOKUP(Tableau1[[#This Row],[centre]],Feuil3!$A$2:$C$46,3,FALSE)</f>
        <v>#N/A</v>
      </c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  <c r="EK283" s="15"/>
      <c r="EL283" s="15"/>
      <c r="EM283" s="15"/>
      <c r="EN283" s="15"/>
      <c r="EO283" s="15"/>
      <c r="EP283" s="15"/>
      <c r="EQ283" s="15"/>
      <c r="ER283" s="15"/>
      <c r="ES283" s="15"/>
      <c r="ET283" s="15"/>
      <c r="EU283" s="15"/>
      <c r="EV283" s="15"/>
      <c r="EW283" s="15"/>
      <c r="EX283" s="15"/>
      <c r="EY283" s="15"/>
      <c r="EZ283" s="15"/>
      <c r="FA283" s="15"/>
      <c r="FB283" s="15"/>
      <c r="FC283" s="15"/>
      <c r="FD283" s="15"/>
      <c r="FE283" s="15"/>
      <c r="FF283" s="15"/>
      <c r="FG283" s="15"/>
      <c r="FH283" s="15"/>
      <c r="FI283" s="15"/>
      <c r="FJ283" s="15"/>
      <c r="FK283" s="15"/>
      <c r="FL283" s="15"/>
      <c r="FM283" s="15"/>
      <c r="FN283" s="15"/>
      <c r="FO283" s="15"/>
      <c r="FP283" s="15"/>
      <c r="FQ283" s="15"/>
      <c r="FR283" s="15"/>
      <c r="FS283" s="15"/>
      <c r="FT283" s="15"/>
      <c r="FU283" s="15"/>
      <c r="FV283" s="15"/>
      <c r="FW283" s="15"/>
      <c r="FX283" s="15"/>
      <c r="FY283" s="15"/>
      <c r="FZ283" s="15"/>
      <c r="GA283" s="15"/>
      <c r="GB283" s="15"/>
      <c r="GC283" s="15"/>
      <c r="GD283" s="15"/>
      <c r="GE283" s="15"/>
      <c r="GF283" s="15"/>
      <c r="GG283" s="15"/>
      <c r="GH283" s="15"/>
      <c r="GI283" s="15"/>
      <c r="GJ283" s="15"/>
      <c r="GK283" s="15"/>
      <c r="GL283" s="15"/>
      <c r="GM283" s="15"/>
      <c r="GN283" s="15"/>
      <c r="GO283" s="15"/>
      <c r="GP283" s="15"/>
      <c r="GQ283" s="15"/>
      <c r="GR283" s="15"/>
      <c r="GS283" s="15"/>
      <c r="GT283" s="15"/>
      <c r="GU283" s="15"/>
      <c r="GV283" s="15"/>
      <c r="GW283" s="15"/>
      <c r="GX283" s="15"/>
      <c r="GY283" s="15"/>
      <c r="GZ283" s="15"/>
      <c r="HA283" s="15"/>
      <c r="HB283" s="15"/>
      <c r="HC283" s="15"/>
      <c r="HD283" s="15"/>
      <c r="HE283" s="15"/>
      <c r="HF283" s="15"/>
      <c r="HG283" s="15"/>
      <c r="HH283" s="15"/>
      <c r="HI283" s="15"/>
      <c r="HJ283" s="15"/>
      <c r="HK283" s="15"/>
      <c r="HL283" s="15"/>
      <c r="HM283" s="15"/>
      <c r="HN283" s="15"/>
      <c r="HO283" s="15"/>
      <c r="HP283" s="15"/>
      <c r="HQ283" s="15"/>
      <c r="HR283" s="15"/>
      <c r="HS283" s="15"/>
      <c r="HT283" s="15"/>
      <c r="HU283" s="15"/>
      <c r="HV283" s="15"/>
      <c r="HW283" s="15"/>
      <c r="HX283" s="15"/>
      <c r="HY283" s="15"/>
      <c r="HZ283" s="15"/>
      <c r="IA283" s="15"/>
      <c r="IB283" s="15"/>
      <c r="IC283" s="15"/>
      <c r="ID283" s="15"/>
      <c r="IE283" s="15"/>
      <c r="IF283" s="15"/>
      <c r="IG283" s="15"/>
      <c r="IH283" s="15"/>
      <c r="II283" s="15"/>
      <c r="IJ283" s="15"/>
      <c r="IK283" s="15"/>
      <c r="IL283" s="15"/>
      <c r="IM283" s="15"/>
      <c r="IN283" s="15"/>
      <c r="IO283" s="15"/>
      <c r="IP283" s="15"/>
      <c r="IQ283" s="15"/>
      <c r="IR283" s="15"/>
      <c r="IS283" s="15"/>
      <c r="IT283" s="15"/>
      <c r="IU283" s="15"/>
      <c r="IV283" s="15"/>
      <c r="IW283" s="15"/>
      <c r="IX283" s="15"/>
      <c r="IY283" s="15"/>
      <c r="IZ283" s="15"/>
      <c r="JA283" s="15"/>
      <c r="JB283" s="15"/>
      <c r="JC283" s="15"/>
      <c r="JD283" s="15"/>
      <c r="JE283" s="15"/>
      <c r="JF283" s="15"/>
      <c r="JG283" s="15"/>
      <c r="JH283" s="15"/>
      <c r="JI283" s="15"/>
      <c r="JJ283" s="15"/>
      <c r="JK283" s="15"/>
      <c r="JL283" s="15"/>
      <c r="JM283" s="15"/>
      <c r="JN283" s="15"/>
      <c r="JO283" s="15"/>
      <c r="JP283" s="15"/>
      <c r="JQ283" s="15"/>
      <c r="JR283" s="15"/>
      <c r="JS283" s="15"/>
      <c r="JT283" s="15"/>
      <c r="JU283" s="15"/>
      <c r="JV283" s="15"/>
      <c r="JW283" s="15"/>
      <c r="JX283" s="15"/>
      <c r="JY283" s="15"/>
      <c r="JZ283" s="15"/>
      <c r="KA283" s="15"/>
      <c r="KB283" s="15"/>
      <c r="KC283" s="15"/>
      <c r="KD283" s="15"/>
      <c r="KE283" s="15"/>
      <c r="KF283" s="15"/>
      <c r="KG283" s="15"/>
      <c r="KH283" s="15"/>
      <c r="KI283" s="15"/>
      <c r="KJ283" s="15"/>
      <c r="KK283" s="15"/>
      <c r="KL283" s="15"/>
      <c r="KM283" s="15"/>
      <c r="KN283" s="15"/>
      <c r="KO283" s="15"/>
      <c r="KP283" s="15"/>
      <c r="KQ283" s="15"/>
      <c r="KR283" s="15"/>
      <c r="KS283" s="15"/>
      <c r="KT283" s="15"/>
      <c r="KU283" s="15"/>
      <c r="KV283" s="15"/>
      <c r="KW283" s="15"/>
      <c r="KX283" s="15"/>
      <c r="KY283" s="15"/>
      <c r="KZ283" s="15"/>
      <c r="LA283" s="15"/>
      <c r="LB283" s="15"/>
      <c r="LC283" s="15"/>
      <c r="LD283" s="15"/>
      <c r="LE283" s="15"/>
      <c r="LF283" s="15"/>
      <c r="LG283" s="15"/>
      <c r="LH283" s="15"/>
      <c r="LI283" s="15"/>
      <c r="LJ283" s="15"/>
      <c r="LK283" s="15"/>
      <c r="LL283" s="15"/>
      <c r="LM283" s="15"/>
      <c r="LN283" s="15"/>
      <c r="LO283" s="15"/>
      <c r="LP283" s="15"/>
      <c r="LQ283" s="15"/>
      <c r="LR283" s="15"/>
      <c r="LS283" s="15"/>
      <c r="LT283" s="15"/>
      <c r="LU283" s="15"/>
      <c r="LV283" s="15"/>
      <c r="LW283" s="15"/>
      <c r="LX283" s="15"/>
      <c r="LY283" s="15"/>
      <c r="LZ283" s="15"/>
      <c r="MA283" s="15"/>
      <c r="MB283" s="15"/>
      <c r="MC283" s="15"/>
      <c r="MD283" s="15"/>
      <c r="ME283" s="15"/>
      <c r="MF283" s="15"/>
      <c r="MG283" s="15"/>
      <c r="MH283" s="15"/>
      <c r="MI283" s="15"/>
      <c r="MJ283" s="15"/>
      <c r="MK283" s="15"/>
      <c r="ML283" s="15"/>
      <c r="MM283" s="15"/>
      <c r="MN283" s="15"/>
      <c r="MO283" s="15"/>
      <c r="MP283" s="15"/>
      <c r="MQ283" s="15"/>
      <c r="MR283" s="15"/>
      <c r="MS283" s="15"/>
      <c r="MT283" s="15"/>
      <c r="MU283" s="15"/>
      <c r="MV283" s="15"/>
      <c r="MW283" s="15"/>
      <c r="MX283" s="15"/>
      <c r="MY283" s="15"/>
      <c r="MZ283" s="15"/>
      <c r="NA283" s="15"/>
      <c r="NB283" s="15"/>
      <c r="NC283" s="15"/>
      <c r="ND283" s="15"/>
      <c r="NE283" s="15"/>
      <c r="NF283" s="15"/>
      <c r="NG283" s="15"/>
      <c r="NH283" s="15"/>
      <c r="NI283" s="15">
        <f>COUNTIF(Tableau1[[#This Row],[01/01/2020]:[31/12/2020]],NI$3)</f>
        <v>0</v>
      </c>
      <c r="NJ283" s="15">
        <f>COUNTIF(Tableau1[[#This Row],[01/01/2020]:[31/12/2020]],NJ$3)</f>
        <v>0</v>
      </c>
      <c r="NK283" s="15">
        <f>COUNTIF(Tableau1[[#This Row],[01/01/2020]:[31/12/2020]],NK$3)</f>
        <v>0</v>
      </c>
      <c r="NL283" s="15">
        <f>COUNTIF(Tableau1[[#This Row],[01/01/2020]:[31/12/2020]],NL$3)</f>
        <v>0</v>
      </c>
      <c r="NM283" s="15">
        <f>COUNTIF(Tableau1[[#This Row],[01/01/2020]:[31/12/2020]],NM$3)</f>
        <v>0</v>
      </c>
      <c r="NN283" s="15">
        <f>COUNTIF(Tableau1[[#This Row],[01/01/2020]:[31/12/2020]],NN$3)</f>
        <v>0</v>
      </c>
      <c r="NO283" s="23">
        <f>COUNTIF(Tableau1[[#This Row],[01/01/2020]:[31/12/2020]],NO$3)</f>
        <v>0</v>
      </c>
    </row>
    <row r="284" spans="1:379" x14ac:dyDescent="0.25">
      <c r="A284" s="22" t="s">
        <v>476</v>
      </c>
      <c r="B284" s="15"/>
      <c r="C284" s="15"/>
      <c r="D284" s="15"/>
      <c r="E284" s="15" t="e">
        <f>VLOOKUP(Tableau1[[#This Row],[centre]],Feuil3!$A$2:$C$46,2,FALSE)</f>
        <v>#N/A</v>
      </c>
      <c r="F284" s="15" t="e">
        <f>VLOOKUP(Tableau1[[#This Row],[centre]],Feuil3!$A$2:$C$46,3,FALSE)</f>
        <v>#N/A</v>
      </c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  <c r="EK284" s="15"/>
      <c r="EL284" s="15"/>
      <c r="EM284" s="15"/>
      <c r="EN284" s="15"/>
      <c r="EO284" s="15"/>
      <c r="EP284" s="15"/>
      <c r="EQ284" s="15"/>
      <c r="ER284" s="15"/>
      <c r="ES284" s="15"/>
      <c r="ET284" s="15"/>
      <c r="EU284" s="15"/>
      <c r="EV284" s="15"/>
      <c r="EW284" s="15"/>
      <c r="EX284" s="15"/>
      <c r="EY284" s="15"/>
      <c r="EZ284" s="15"/>
      <c r="FA284" s="15"/>
      <c r="FB284" s="15"/>
      <c r="FC284" s="15"/>
      <c r="FD284" s="15"/>
      <c r="FE284" s="15"/>
      <c r="FF284" s="15"/>
      <c r="FG284" s="15"/>
      <c r="FH284" s="15"/>
      <c r="FI284" s="15"/>
      <c r="FJ284" s="15"/>
      <c r="FK284" s="15"/>
      <c r="FL284" s="15"/>
      <c r="FM284" s="15"/>
      <c r="FN284" s="15"/>
      <c r="FO284" s="15"/>
      <c r="FP284" s="15"/>
      <c r="FQ284" s="15"/>
      <c r="FR284" s="15"/>
      <c r="FS284" s="15"/>
      <c r="FT284" s="15"/>
      <c r="FU284" s="15"/>
      <c r="FV284" s="15"/>
      <c r="FW284" s="15"/>
      <c r="FX284" s="15"/>
      <c r="FY284" s="15"/>
      <c r="FZ284" s="15"/>
      <c r="GA284" s="15"/>
      <c r="GB284" s="15"/>
      <c r="GC284" s="15"/>
      <c r="GD284" s="15"/>
      <c r="GE284" s="15"/>
      <c r="GF284" s="15"/>
      <c r="GG284" s="15"/>
      <c r="GH284" s="15"/>
      <c r="GI284" s="15"/>
      <c r="GJ284" s="15"/>
      <c r="GK284" s="15"/>
      <c r="GL284" s="15"/>
      <c r="GM284" s="15"/>
      <c r="GN284" s="15"/>
      <c r="GO284" s="15"/>
      <c r="GP284" s="15"/>
      <c r="GQ284" s="15"/>
      <c r="GR284" s="15"/>
      <c r="GS284" s="15"/>
      <c r="GT284" s="15"/>
      <c r="GU284" s="15"/>
      <c r="GV284" s="15"/>
      <c r="GW284" s="15"/>
      <c r="GX284" s="15"/>
      <c r="GY284" s="15"/>
      <c r="GZ284" s="15"/>
      <c r="HA284" s="15"/>
      <c r="HB284" s="15"/>
      <c r="HC284" s="15"/>
      <c r="HD284" s="15"/>
      <c r="HE284" s="15"/>
      <c r="HF284" s="15"/>
      <c r="HG284" s="15"/>
      <c r="HH284" s="15"/>
      <c r="HI284" s="15"/>
      <c r="HJ284" s="15"/>
      <c r="HK284" s="15"/>
      <c r="HL284" s="15"/>
      <c r="HM284" s="15"/>
      <c r="HN284" s="15"/>
      <c r="HO284" s="15"/>
      <c r="HP284" s="15"/>
      <c r="HQ284" s="15"/>
      <c r="HR284" s="15"/>
      <c r="HS284" s="15"/>
      <c r="HT284" s="15"/>
      <c r="HU284" s="15"/>
      <c r="HV284" s="15"/>
      <c r="HW284" s="15"/>
      <c r="HX284" s="15"/>
      <c r="HY284" s="15"/>
      <c r="HZ284" s="15"/>
      <c r="IA284" s="15"/>
      <c r="IB284" s="15"/>
      <c r="IC284" s="15"/>
      <c r="ID284" s="15"/>
      <c r="IE284" s="15"/>
      <c r="IF284" s="15"/>
      <c r="IG284" s="15"/>
      <c r="IH284" s="15"/>
      <c r="II284" s="15"/>
      <c r="IJ284" s="15"/>
      <c r="IK284" s="15"/>
      <c r="IL284" s="15"/>
      <c r="IM284" s="15"/>
      <c r="IN284" s="15"/>
      <c r="IO284" s="15"/>
      <c r="IP284" s="15"/>
      <c r="IQ284" s="15"/>
      <c r="IR284" s="15"/>
      <c r="IS284" s="15"/>
      <c r="IT284" s="15"/>
      <c r="IU284" s="15"/>
      <c r="IV284" s="15"/>
      <c r="IW284" s="15"/>
      <c r="IX284" s="15"/>
      <c r="IY284" s="15"/>
      <c r="IZ284" s="15"/>
      <c r="JA284" s="15"/>
      <c r="JB284" s="15"/>
      <c r="JC284" s="15"/>
      <c r="JD284" s="15"/>
      <c r="JE284" s="15"/>
      <c r="JF284" s="15"/>
      <c r="JG284" s="15"/>
      <c r="JH284" s="15"/>
      <c r="JI284" s="15"/>
      <c r="JJ284" s="15"/>
      <c r="JK284" s="15"/>
      <c r="JL284" s="15"/>
      <c r="JM284" s="15"/>
      <c r="JN284" s="15"/>
      <c r="JO284" s="15"/>
      <c r="JP284" s="15"/>
      <c r="JQ284" s="15"/>
      <c r="JR284" s="15"/>
      <c r="JS284" s="15"/>
      <c r="JT284" s="15"/>
      <c r="JU284" s="15"/>
      <c r="JV284" s="15"/>
      <c r="JW284" s="15"/>
      <c r="JX284" s="15"/>
      <c r="JY284" s="15"/>
      <c r="JZ284" s="15"/>
      <c r="KA284" s="15"/>
      <c r="KB284" s="15"/>
      <c r="KC284" s="15"/>
      <c r="KD284" s="15"/>
      <c r="KE284" s="15"/>
      <c r="KF284" s="15"/>
      <c r="KG284" s="15"/>
      <c r="KH284" s="15"/>
      <c r="KI284" s="15"/>
      <c r="KJ284" s="15"/>
      <c r="KK284" s="15"/>
      <c r="KL284" s="15"/>
      <c r="KM284" s="15"/>
      <c r="KN284" s="15"/>
      <c r="KO284" s="15"/>
      <c r="KP284" s="15"/>
      <c r="KQ284" s="15"/>
      <c r="KR284" s="15"/>
      <c r="KS284" s="15"/>
      <c r="KT284" s="15"/>
      <c r="KU284" s="15"/>
      <c r="KV284" s="15"/>
      <c r="KW284" s="15"/>
      <c r="KX284" s="15"/>
      <c r="KY284" s="15"/>
      <c r="KZ284" s="15"/>
      <c r="LA284" s="15"/>
      <c r="LB284" s="15"/>
      <c r="LC284" s="15"/>
      <c r="LD284" s="15"/>
      <c r="LE284" s="15"/>
      <c r="LF284" s="15"/>
      <c r="LG284" s="15"/>
      <c r="LH284" s="15"/>
      <c r="LI284" s="15"/>
      <c r="LJ284" s="15"/>
      <c r="LK284" s="15"/>
      <c r="LL284" s="15"/>
      <c r="LM284" s="15"/>
      <c r="LN284" s="15"/>
      <c r="LO284" s="15"/>
      <c r="LP284" s="15"/>
      <c r="LQ284" s="15"/>
      <c r="LR284" s="15"/>
      <c r="LS284" s="15"/>
      <c r="LT284" s="15"/>
      <c r="LU284" s="15"/>
      <c r="LV284" s="15"/>
      <c r="LW284" s="15"/>
      <c r="LX284" s="15"/>
      <c r="LY284" s="15"/>
      <c r="LZ284" s="15"/>
      <c r="MA284" s="15"/>
      <c r="MB284" s="15"/>
      <c r="MC284" s="15"/>
      <c r="MD284" s="15"/>
      <c r="ME284" s="15"/>
      <c r="MF284" s="15"/>
      <c r="MG284" s="15"/>
      <c r="MH284" s="15"/>
      <c r="MI284" s="15"/>
      <c r="MJ284" s="15"/>
      <c r="MK284" s="15"/>
      <c r="ML284" s="15"/>
      <c r="MM284" s="15"/>
      <c r="MN284" s="15"/>
      <c r="MO284" s="15"/>
      <c r="MP284" s="15"/>
      <c r="MQ284" s="15"/>
      <c r="MR284" s="15"/>
      <c r="MS284" s="15"/>
      <c r="MT284" s="15"/>
      <c r="MU284" s="15"/>
      <c r="MV284" s="15"/>
      <c r="MW284" s="15"/>
      <c r="MX284" s="15"/>
      <c r="MY284" s="15"/>
      <c r="MZ284" s="15"/>
      <c r="NA284" s="15"/>
      <c r="NB284" s="15"/>
      <c r="NC284" s="15"/>
      <c r="ND284" s="15"/>
      <c r="NE284" s="15"/>
      <c r="NF284" s="15"/>
      <c r="NG284" s="15"/>
      <c r="NH284" s="15"/>
      <c r="NI284" s="15">
        <f>COUNTIF(Tableau1[[#This Row],[01/01/2020]:[31/12/2020]],NI$3)</f>
        <v>0</v>
      </c>
      <c r="NJ284" s="15">
        <f>COUNTIF(Tableau1[[#This Row],[01/01/2020]:[31/12/2020]],NJ$3)</f>
        <v>0</v>
      </c>
      <c r="NK284" s="15">
        <f>COUNTIF(Tableau1[[#This Row],[01/01/2020]:[31/12/2020]],NK$3)</f>
        <v>0</v>
      </c>
      <c r="NL284" s="15">
        <f>COUNTIF(Tableau1[[#This Row],[01/01/2020]:[31/12/2020]],NL$3)</f>
        <v>0</v>
      </c>
      <c r="NM284" s="15">
        <f>COUNTIF(Tableau1[[#This Row],[01/01/2020]:[31/12/2020]],NM$3)</f>
        <v>0</v>
      </c>
      <c r="NN284" s="15">
        <f>COUNTIF(Tableau1[[#This Row],[01/01/2020]:[31/12/2020]],NN$3)</f>
        <v>0</v>
      </c>
      <c r="NO284" s="23">
        <f>COUNTIF(Tableau1[[#This Row],[01/01/2020]:[31/12/2020]],NO$3)</f>
        <v>0</v>
      </c>
    </row>
    <row r="285" spans="1:379" x14ac:dyDescent="0.25">
      <c r="A285" s="22" t="s">
        <v>473</v>
      </c>
      <c r="B285" s="15"/>
      <c r="C285" s="15"/>
      <c r="D285" s="15"/>
      <c r="E285" s="15" t="e">
        <f>VLOOKUP(Tableau1[[#This Row],[centre]],Feuil3!$A$2:$C$46,2,FALSE)</f>
        <v>#N/A</v>
      </c>
      <c r="F285" s="15" t="e">
        <f>VLOOKUP(Tableau1[[#This Row],[centre]],Feuil3!$A$2:$C$46,3,FALSE)</f>
        <v>#N/A</v>
      </c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  <c r="EK285" s="15"/>
      <c r="EL285" s="15"/>
      <c r="EM285" s="15"/>
      <c r="EN285" s="15"/>
      <c r="EO285" s="15"/>
      <c r="EP285" s="15"/>
      <c r="EQ285" s="15"/>
      <c r="ER285" s="15"/>
      <c r="ES285" s="15"/>
      <c r="ET285" s="15"/>
      <c r="EU285" s="15"/>
      <c r="EV285" s="15"/>
      <c r="EW285" s="15"/>
      <c r="EX285" s="15"/>
      <c r="EY285" s="15"/>
      <c r="EZ285" s="15"/>
      <c r="FA285" s="15"/>
      <c r="FB285" s="15"/>
      <c r="FC285" s="15"/>
      <c r="FD285" s="15"/>
      <c r="FE285" s="15"/>
      <c r="FF285" s="15"/>
      <c r="FG285" s="15"/>
      <c r="FH285" s="15"/>
      <c r="FI285" s="15"/>
      <c r="FJ285" s="15"/>
      <c r="FK285" s="15"/>
      <c r="FL285" s="15"/>
      <c r="FM285" s="15"/>
      <c r="FN285" s="15"/>
      <c r="FO285" s="15"/>
      <c r="FP285" s="15"/>
      <c r="FQ285" s="15"/>
      <c r="FR285" s="15"/>
      <c r="FS285" s="15"/>
      <c r="FT285" s="15"/>
      <c r="FU285" s="15"/>
      <c r="FV285" s="15"/>
      <c r="FW285" s="15"/>
      <c r="FX285" s="15"/>
      <c r="FY285" s="15"/>
      <c r="FZ285" s="15"/>
      <c r="GA285" s="15"/>
      <c r="GB285" s="15"/>
      <c r="GC285" s="15"/>
      <c r="GD285" s="15"/>
      <c r="GE285" s="15"/>
      <c r="GF285" s="15"/>
      <c r="GG285" s="15"/>
      <c r="GH285" s="15"/>
      <c r="GI285" s="15"/>
      <c r="GJ285" s="15"/>
      <c r="GK285" s="15"/>
      <c r="GL285" s="15"/>
      <c r="GM285" s="15"/>
      <c r="GN285" s="15"/>
      <c r="GO285" s="15"/>
      <c r="GP285" s="15"/>
      <c r="GQ285" s="15"/>
      <c r="GR285" s="15"/>
      <c r="GS285" s="15"/>
      <c r="GT285" s="15"/>
      <c r="GU285" s="15"/>
      <c r="GV285" s="15"/>
      <c r="GW285" s="15"/>
      <c r="GX285" s="15"/>
      <c r="GY285" s="15"/>
      <c r="GZ285" s="15"/>
      <c r="HA285" s="15"/>
      <c r="HB285" s="15"/>
      <c r="HC285" s="15"/>
      <c r="HD285" s="15"/>
      <c r="HE285" s="15"/>
      <c r="HF285" s="15"/>
      <c r="HG285" s="15"/>
      <c r="HH285" s="15"/>
      <c r="HI285" s="15"/>
      <c r="HJ285" s="15"/>
      <c r="HK285" s="15"/>
      <c r="HL285" s="15"/>
      <c r="HM285" s="15"/>
      <c r="HN285" s="15"/>
      <c r="HO285" s="15"/>
      <c r="HP285" s="15"/>
      <c r="HQ285" s="15"/>
      <c r="HR285" s="15"/>
      <c r="HS285" s="15"/>
      <c r="HT285" s="15"/>
      <c r="HU285" s="15"/>
      <c r="HV285" s="15"/>
      <c r="HW285" s="15"/>
      <c r="HX285" s="15"/>
      <c r="HY285" s="15"/>
      <c r="HZ285" s="15"/>
      <c r="IA285" s="15"/>
      <c r="IB285" s="15"/>
      <c r="IC285" s="15"/>
      <c r="ID285" s="15"/>
      <c r="IE285" s="15"/>
      <c r="IF285" s="15"/>
      <c r="IG285" s="15"/>
      <c r="IH285" s="15"/>
      <c r="II285" s="15"/>
      <c r="IJ285" s="15"/>
      <c r="IK285" s="15"/>
      <c r="IL285" s="15"/>
      <c r="IM285" s="15"/>
      <c r="IN285" s="15"/>
      <c r="IO285" s="15"/>
      <c r="IP285" s="15"/>
      <c r="IQ285" s="15"/>
      <c r="IR285" s="15"/>
      <c r="IS285" s="15"/>
      <c r="IT285" s="15"/>
      <c r="IU285" s="15"/>
      <c r="IV285" s="15"/>
      <c r="IW285" s="15"/>
      <c r="IX285" s="15"/>
      <c r="IY285" s="15"/>
      <c r="IZ285" s="15"/>
      <c r="JA285" s="15"/>
      <c r="JB285" s="15"/>
      <c r="JC285" s="15"/>
      <c r="JD285" s="15"/>
      <c r="JE285" s="15"/>
      <c r="JF285" s="15"/>
      <c r="JG285" s="15"/>
      <c r="JH285" s="15"/>
      <c r="JI285" s="15"/>
      <c r="JJ285" s="15"/>
      <c r="JK285" s="15"/>
      <c r="JL285" s="15"/>
      <c r="JM285" s="15"/>
      <c r="JN285" s="15"/>
      <c r="JO285" s="15"/>
      <c r="JP285" s="15"/>
      <c r="JQ285" s="15"/>
      <c r="JR285" s="15"/>
      <c r="JS285" s="15"/>
      <c r="JT285" s="15"/>
      <c r="JU285" s="15"/>
      <c r="JV285" s="15"/>
      <c r="JW285" s="15"/>
      <c r="JX285" s="15"/>
      <c r="JY285" s="15"/>
      <c r="JZ285" s="15"/>
      <c r="KA285" s="15"/>
      <c r="KB285" s="15"/>
      <c r="KC285" s="15"/>
      <c r="KD285" s="15"/>
      <c r="KE285" s="15"/>
      <c r="KF285" s="15"/>
      <c r="KG285" s="15"/>
      <c r="KH285" s="15"/>
      <c r="KI285" s="15"/>
      <c r="KJ285" s="15"/>
      <c r="KK285" s="15"/>
      <c r="KL285" s="15"/>
      <c r="KM285" s="15"/>
      <c r="KN285" s="15"/>
      <c r="KO285" s="15"/>
      <c r="KP285" s="15"/>
      <c r="KQ285" s="15"/>
      <c r="KR285" s="15"/>
      <c r="KS285" s="15"/>
      <c r="KT285" s="15"/>
      <c r="KU285" s="15"/>
      <c r="KV285" s="15"/>
      <c r="KW285" s="15"/>
      <c r="KX285" s="15"/>
      <c r="KY285" s="15"/>
      <c r="KZ285" s="15"/>
      <c r="LA285" s="15"/>
      <c r="LB285" s="15"/>
      <c r="LC285" s="15"/>
      <c r="LD285" s="15"/>
      <c r="LE285" s="15"/>
      <c r="LF285" s="15"/>
      <c r="LG285" s="15"/>
      <c r="LH285" s="15"/>
      <c r="LI285" s="15"/>
      <c r="LJ285" s="15"/>
      <c r="LK285" s="15"/>
      <c r="LL285" s="15"/>
      <c r="LM285" s="15"/>
      <c r="LN285" s="15"/>
      <c r="LO285" s="15"/>
      <c r="LP285" s="15"/>
      <c r="LQ285" s="15"/>
      <c r="LR285" s="15"/>
      <c r="LS285" s="15"/>
      <c r="LT285" s="15"/>
      <c r="LU285" s="15"/>
      <c r="LV285" s="15"/>
      <c r="LW285" s="15"/>
      <c r="LX285" s="15"/>
      <c r="LY285" s="15"/>
      <c r="LZ285" s="15"/>
      <c r="MA285" s="15"/>
      <c r="MB285" s="15"/>
      <c r="MC285" s="15"/>
      <c r="MD285" s="15"/>
      <c r="ME285" s="15"/>
      <c r="MF285" s="15"/>
      <c r="MG285" s="15"/>
      <c r="MH285" s="15"/>
      <c r="MI285" s="15"/>
      <c r="MJ285" s="15"/>
      <c r="MK285" s="15"/>
      <c r="ML285" s="15"/>
      <c r="MM285" s="15"/>
      <c r="MN285" s="15"/>
      <c r="MO285" s="15"/>
      <c r="MP285" s="15"/>
      <c r="MQ285" s="15"/>
      <c r="MR285" s="15"/>
      <c r="MS285" s="15"/>
      <c r="MT285" s="15"/>
      <c r="MU285" s="15"/>
      <c r="MV285" s="15"/>
      <c r="MW285" s="15"/>
      <c r="MX285" s="15"/>
      <c r="MY285" s="15"/>
      <c r="MZ285" s="15"/>
      <c r="NA285" s="15"/>
      <c r="NB285" s="15"/>
      <c r="NC285" s="15"/>
      <c r="ND285" s="15"/>
      <c r="NE285" s="15"/>
      <c r="NF285" s="15"/>
      <c r="NG285" s="15"/>
      <c r="NH285" s="15"/>
      <c r="NI285" s="15">
        <f>COUNTIF(Tableau1[[#This Row],[01/01/2020]:[31/12/2020]],NI$3)</f>
        <v>0</v>
      </c>
      <c r="NJ285" s="15">
        <f>COUNTIF(Tableau1[[#This Row],[01/01/2020]:[31/12/2020]],NJ$3)</f>
        <v>0</v>
      </c>
      <c r="NK285" s="15">
        <f>COUNTIF(Tableau1[[#This Row],[01/01/2020]:[31/12/2020]],NK$3)</f>
        <v>0</v>
      </c>
      <c r="NL285" s="15">
        <f>COUNTIF(Tableau1[[#This Row],[01/01/2020]:[31/12/2020]],NL$3)</f>
        <v>0</v>
      </c>
      <c r="NM285" s="15">
        <f>COUNTIF(Tableau1[[#This Row],[01/01/2020]:[31/12/2020]],NM$3)</f>
        <v>0</v>
      </c>
      <c r="NN285" s="15">
        <f>COUNTIF(Tableau1[[#This Row],[01/01/2020]:[31/12/2020]],NN$3)</f>
        <v>0</v>
      </c>
      <c r="NO285" s="23">
        <f>COUNTIF(Tableau1[[#This Row],[01/01/2020]:[31/12/2020]],NO$3)</f>
        <v>0</v>
      </c>
    </row>
    <row r="286" spans="1:379" x14ac:dyDescent="0.25">
      <c r="A286" s="22" t="s">
        <v>474</v>
      </c>
      <c r="B286" s="15"/>
      <c r="C286" s="15"/>
      <c r="D286" s="15"/>
      <c r="E286" s="15" t="e">
        <f>VLOOKUP(Tableau1[[#This Row],[centre]],Feuil3!$A$2:$C$46,2,FALSE)</f>
        <v>#N/A</v>
      </c>
      <c r="F286" s="15" t="e">
        <f>VLOOKUP(Tableau1[[#This Row],[centre]],Feuil3!$A$2:$C$46,3,FALSE)</f>
        <v>#N/A</v>
      </c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  <c r="EK286" s="15"/>
      <c r="EL286" s="15"/>
      <c r="EM286" s="15"/>
      <c r="EN286" s="15"/>
      <c r="EO286" s="15"/>
      <c r="EP286" s="15"/>
      <c r="EQ286" s="15"/>
      <c r="ER286" s="15"/>
      <c r="ES286" s="15"/>
      <c r="ET286" s="15"/>
      <c r="EU286" s="15"/>
      <c r="EV286" s="15"/>
      <c r="EW286" s="15"/>
      <c r="EX286" s="15"/>
      <c r="EY286" s="15"/>
      <c r="EZ286" s="15"/>
      <c r="FA286" s="15"/>
      <c r="FB286" s="15"/>
      <c r="FC286" s="15"/>
      <c r="FD286" s="15"/>
      <c r="FE286" s="15"/>
      <c r="FF286" s="15"/>
      <c r="FG286" s="15"/>
      <c r="FH286" s="15"/>
      <c r="FI286" s="15"/>
      <c r="FJ286" s="15"/>
      <c r="FK286" s="15"/>
      <c r="FL286" s="15"/>
      <c r="FM286" s="15"/>
      <c r="FN286" s="15"/>
      <c r="FO286" s="15"/>
      <c r="FP286" s="15"/>
      <c r="FQ286" s="15"/>
      <c r="FR286" s="15"/>
      <c r="FS286" s="15"/>
      <c r="FT286" s="15"/>
      <c r="FU286" s="15"/>
      <c r="FV286" s="15"/>
      <c r="FW286" s="15"/>
      <c r="FX286" s="15"/>
      <c r="FY286" s="15"/>
      <c r="FZ286" s="15"/>
      <c r="GA286" s="15"/>
      <c r="GB286" s="15"/>
      <c r="GC286" s="15"/>
      <c r="GD286" s="15"/>
      <c r="GE286" s="15"/>
      <c r="GF286" s="15"/>
      <c r="GG286" s="15"/>
      <c r="GH286" s="15"/>
      <c r="GI286" s="15"/>
      <c r="GJ286" s="15"/>
      <c r="GK286" s="15"/>
      <c r="GL286" s="15"/>
      <c r="GM286" s="15"/>
      <c r="GN286" s="15"/>
      <c r="GO286" s="15"/>
      <c r="GP286" s="15"/>
      <c r="GQ286" s="15"/>
      <c r="GR286" s="15"/>
      <c r="GS286" s="15"/>
      <c r="GT286" s="15"/>
      <c r="GU286" s="15"/>
      <c r="GV286" s="15"/>
      <c r="GW286" s="15"/>
      <c r="GX286" s="15"/>
      <c r="GY286" s="15"/>
      <c r="GZ286" s="15"/>
      <c r="HA286" s="15"/>
      <c r="HB286" s="15"/>
      <c r="HC286" s="15"/>
      <c r="HD286" s="15"/>
      <c r="HE286" s="15"/>
      <c r="HF286" s="15"/>
      <c r="HG286" s="15"/>
      <c r="HH286" s="15"/>
      <c r="HI286" s="15"/>
      <c r="HJ286" s="15"/>
      <c r="HK286" s="15"/>
      <c r="HL286" s="15"/>
      <c r="HM286" s="15"/>
      <c r="HN286" s="15"/>
      <c r="HO286" s="15"/>
      <c r="HP286" s="15"/>
      <c r="HQ286" s="15"/>
      <c r="HR286" s="15"/>
      <c r="HS286" s="15"/>
      <c r="HT286" s="15"/>
      <c r="HU286" s="15"/>
      <c r="HV286" s="15"/>
      <c r="HW286" s="15"/>
      <c r="HX286" s="15"/>
      <c r="HY286" s="15"/>
      <c r="HZ286" s="15"/>
      <c r="IA286" s="15"/>
      <c r="IB286" s="15"/>
      <c r="IC286" s="15"/>
      <c r="ID286" s="15"/>
      <c r="IE286" s="15"/>
      <c r="IF286" s="15"/>
      <c r="IG286" s="15"/>
      <c r="IH286" s="15"/>
      <c r="II286" s="15"/>
      <c r="IJ286" s="15"/>
      <c r="IK286" s="15"/>
      <c r="IL286" s="15"/>
      <c r="IM286" s="15"/>
      <c r="IN286" s="15"/>
      <c r="IO286" s="15"/>
      <c r="IP286" s="15"/>
      <c r="IQ286" s="15"/>
      <c r="IR286" s="15"/>
      <c r="IS286" s="15"/>
      <c r="IT286" s="15"/>
      <c r="IU286" s="15"/>
      <c r="IV286" s="15"/>
      <c r="IW286" s="15"/>
      <c r="IX286" s="15"/>
      <c r="IY286" s="15"/>
      <c r="IZ286" s="15"/>
      <c r="JA286" s="15"/>
      <c r="JB286" s="15"/>
      <c r="JC286" s="15"/>
      <c r="JD286" s="15"/>
      <c r="JE286" s="15"/>
      <c r="JF286" s="15"/>
      <c r="JG286" s="15"/>
      <c r="JH286" s="15"/>
      <c r="JI286" s="15"/>
      <c r="JJ286" s="15"/>
      <c r="JK286" s="15"/>
      <c r="JL286" s="15"/>
      <c r="JM286" s="15"/>
      <c r="JN286" s="15"/>
      <c r="JO286" s="15"/>
      <c r="JP286" s="15"/>
      <c r="JQ286" s="15"/>
      <c r="JR286" s="15"/>
      <c r="JS286" s="15"/>
      <c r="JT286" s="15"/>
      <c r="JU286" s="15"/>
      <c r="JV286" s="15"/>
      <c r="JW286" s="15"/>
      <c r="JX286" s="15"/>
      <c r="JY286" s="15"/>
      <c r="JZ286" s="15"/>
      <c r="KA286" s="15"/>
      <c r="KB286" s="15"/>
      <c r="KC286" s="15"/>
      <c r="KD286" s="15"/>
      <c r="KE286" s="15"/>
      <c r="KF286" s="15"/>
      <c r="KG286" s="15"/>
      <c r="KH286" s="15"/>
      <c r="KI286" s="15"/>
      <c r="KJ286" s="15"/>
      <c r="KK286" s="15"/>
      <c r="KL286" s="15"/>
      <c r="KM286" s="15"/>
      <c r="KN286" s="15"/>
      <c r="KO286" s="15"/>
      <c r="KP286" s="15"/>
      <c r="KQ286" s="15"/>
      <c r="KR286" s="15"/>
      <c r="KS286" s="15"/>
      <c r="KT286" s="15"/>
      <c r="KU286" s="15"/>
      <c r="KV286" s="15"/>
      <c r="KW286" s="15"/>
      <c r="KX286" s="15"/>
      <c r="KY286" s="15"/>
      <c r="KZ286" s="15"/>
      <c r="LA286" s="15"/>
      <c r="LB286" s="15"/>
      <c r="LC286" s="15"/>
      <c r="LD286" s="15"/>
      <c r="LE286" s="15"/>
      <c r="LF286" s="15"/>
      <c r="LG286" s="15"/>
      <c r="LH286" s="15"/>
      <c r="LI286" s="15"/>
      <c r="LJ286" s="15"/>
      <c r="LK286" s="15"/>
      <c r="LL286" s="15"/>
      <c r="LM286" s="15"/>
      <c r="LN286" s="15"/>
      <c r="LO286" s="15"/>
      <c r="LP286" s="15"/>
      <c r="LQ286" s="15"/>
      <c r="LR286" s="15"/>
      <c r="LS286" s="15"/>
      <c r="LT286" s="15"/>
      <c r="LU286" s="15"/>
      <c r="LV286" s="15"/>
      <c r="LW286" s="15"/>
      <c r="LX286" s="15"/>
      <c r="LY286" s="15"/>
      <c r="LZ286" s="15"/>
      <c r="MA286" s="15"/>
      <c r="MB286" s="15"/>
      <c r="MC286" s="15"/>
      <c r="MD286" s="15"/>
      <c r="ME286" s="15"/>
      <c r="MF286" s="15"/>
      <c r="MG286" s="15"/>
      <c r="MH286" s="15"/>
      <c r="MI286" s="15"/>
      <c r="MJ286" s="15"/>
      <c r="MK286" s="15"/>
      <c r="ML286" s="15"/>
      <c r="MM286" s="15"/>
      <c r="MN286" s="15"/>
      <c r="MO286" s="15"/>
      <c r="MP286" s="15"/>
      <c r="MQ286" s="15"/>
      <c r="MR286" s="15"/>
      <c r="MS286" s="15"/>
      <c r="MT286" s="15"/>
      <c r="MU286" s="15"/>
      <c r="MV286" s="15"/>
      <c r="MW286" s="15"/>
      <c r="MX286" s="15"/>
      <c r="MY286" s="15"/>
      <c r="MZ286" s="15"/>
      <c r="NA286" s="15"/>
      <c r="NB286" s="15"/>
      <c r="NC286" s="15"/>
      <c r="ND286" s="15"/>
      <c r="NE286" s="15"/>
      <c r="NF286" s="15"/>
      <c r="NG286" s="15"/>
      <c r="NH286" s="15"/>
      <c r="NI286" s="15">
        <f>COUNTIF(Tableau1[[#This Row],[01/01/2020]:[31/12/2020]],NI$3)</f>
        <v>0</v>
      </c>
      <c r="NJ286" s="15">
        <f>COUNTIF(Tableau1[[#This Row],[01/01/2020]:[31/12/2020]],NJ$3)</f>
        <v>0</v>
      </c>
      <c r="NK286" s="15">
        <f>COUNTIF(Tableau1[[#This Row],[01/01/2020]:[31/12/2020]],NK$3)</f>
        <v>0</v>
      </c>
      <c r="NL286" s="15">
        <f>COUNTIF(Tableau1[[#This Row],[01/01/2020]:[31/12/2020]],NL$3)</f>
        <v>0</v>
      </c>
      <c r="NM286" s="15">
        <f>COUNTIF(Tableau1[[#This Row],[01/01/2020]:[31/12/2020]],NM$3)</f>
        <v>0</v>
      </c>
      <c r="NN286" s="15">
        <f>COUNTIF(Tableau1[[#This Row],[01/01/2020]:[31/12/2020]],NN$3)</f>
        <v>0</v>
      </c>
      <c r="NO286" s="23">
        <f>COUNTIF(Tableau1[[#This Row],[01/01/2020]:[31/12/2020]],NO$3)</f>
        <v>0</v>
      </c>
    </row>
    <row r="287" spans="1:379" x14ac:dyDescent="0.25">
      <c r="A287" s="22" t="s">
        <v>475</v>
      </c>
      <c r="B287" s="15"/>
      <c r="C287" s="15"/>
      <c r="D287" s="15"/>
      <c r="E287" s="15" t="e">
        <f>VLOOKUP(Tableau1[[#This Row],[centre]],Feuil3!$A$2:$C$46,2,FALSE)</f>
        <v>#N/A</v>
      </c>
      <c r="F287" s="15" t="e">
        <f>VLOOKUP(Tableau1[[#This Row],[centre]],Feuil3!$A$2:$C$46,3,FALSE)</f>
        <v>#N/A</v>
      </c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  <c r="EK287" s="15"/>
      <c r="EL287" s="15"/>
      <c r="EM287" s="15"/>
      <c r="EN287" s="15"/>
      <c r="EO287" s="15"/>
      <c r="EP287" s="15"/>
      <c r="EQ287" s="15"/>
      <c r="ER287" s="15"/>
      <c r="ES287" s="15"/>
      <c r="ET287" s="15"/>
      <c r="EU287" s="15"/>
      <c r="EV287" s="15"/>
      <c r="EW287" s="15"/>
      <c r="EX287" s="15"/>
      <c r="EY287" s="15"/>
      <c r="EZ287" s="15"/>
      <c r="FA287" s="15"/>
      <c r="FB287" s="15"/>
      <c r="FC287" s="15"/>
      <c r="FD287" s="15"/>
      <c r="FE287" s="15"/>
      <c r="FF287" s="15"/>
      <c r="FG287" s="15"/>
      <c r="FH287" s="15"/>
      <c r="FI287" s="15"/>
      <c r="FJ287" s="15"/>
      <c r="FK287" s="15"/>
      <c r="FL287" s="15"/>
      <c r="FM287" s="15"/>
      <c r="FN287" s="15"/>
      <c r="FO287" s="15"/>
      <c r="FP287" s="15"/>
      <c r="FQ287" s="15"/>
      <c r="FR287" s="15"/>
      <c r="FS287" s="15"/>
      <c r="FT287" s="15"/>
      <c r="FU287" s="15"/>
      <c r="FV287" s="15"/>
      <c r="FW287" s="15"/>
      <c r="FX287" s="15"/>
      <c r="FY287" s="15"/>
      <c r="FZ287" s="15"/>
      <c r="GA287" s="15"/>
      <c r="GB287" s="15"/>
      <c r="GC287" s="15"/>
      <c r="GD287" s="15"/>
      <c r="GE287" s="15"/>
      <c r="GF287" s="15"/>
      <c r="GG287" s="15"/>
      <c r="GH287" s="15"/>
      <c r="GI287" s="15"/>
      <c r="GJ287" s="15"/>
      <c r="GK287" s="15"/>
      <c r="GL287" s="15"/>
      <c r="GM287" s="15"/>
      <c r="GN287" s="15"/>
      <c r="GO287" s="15"/>
      <c r="GP287" s="15"/>
      <c r="GQ287" s="15"/>
      <c r="GR287" s="15"/>
      <c r="GS287" s="15"/>
      <c r="GT287" s="15"/>
      <c r="GU287" s="15"/>
      <c r="GV287" s="15"/>
      <c r="GW287" s="15"/>
      <c r="GX287" s="15"/>
      <c r="GY287" s="15"/>
      <c r="GZ287" s="15"/>
      <c r="HA287" s="15"/>
      <c r="HB287" s="15"/>
      <c r="HC287" s="15"/>
      <c r="HD287" s="15"/>
      <c r="HE287" s="15"/>
      <c r="HF287" s="15"/>
      <c r="HG287" s="15"/>
      <c r="HH287" s="15"/>
      <c r="HI287" s="15"/>
      <c r="HJ287" s="15"/>
      <c r="HK287" s="15"/>
      <c r="HL287" s="15"/>
      <c r="HM287" s="15"/>
      <c r="HN287" s="15"/>
      <c r="HO287" s="15"/>
      <c r="HP287" s="15"/>
      <c r="HQ287" s="15"/>
      <c r="HR287" s="15"/>
      <c r="HS287" s="15"/>
      <c r="HT287" s="15"/>
      <c r="HU287" s="15"/>
      <c r="HV287" s="15"/>
      <c r="HW287" s="15"/>
      <c r="HX287" s="15"/>
      <c r="HY287" s="15"/>
      <c r="HZ287" s="15"/>
      <c r="IA287" s="15"/>
      <c r="IB287" s="15"/>
      <c r="IC287" s="15"/>
      <c r="ID287" s="15"/>
      <c r="IE287" s="15"/>
      <c r="IF287" s="15"/>
      <c r="IG287" s="15"/>
      <c r="IH287" s="15"/>
      <c r="II287" s="15"/>
      <c r="IJ287" s="15"/>
      <c r="IK287" s="15"/>
      <c r="IL287" s="15"/>
      <c r="IM287" s="15"/>
      <c r="IN287" s="15"/>
      <c r="IO287" s="15"/>
      <c r="IP287" s="15"/>
      <c r="IQ287" s="15"/>
      <c r="IR287" s="15"/>
      <c r="IS287" s="15"/>
      <c r="IT287" s="15"/>
      <c r="IU287" s="15"/>
      <c r="IV287" s="15"/>
      <c r="IW287" s="15"/>
      <c r="IX287" s="15"/>
      <c r="IY287" s="15"/>
      <c r="IZ287" s="15"/>
      <c r="JA287" s="15"/>
      <c r="JB287" s="15"/>
      <c r="JC287" s="15"/>
      <c r="JD287" s="15"/>
      <c r="JE287" s="15"/>
      <c r="JF287" s="15"/>
      <c r="JG287" s="15"/>
      <c r="JH287" s="15"/>
      <c r="JI287" s="15"/>
      <c r="JJ287" s="15"/>
      <c r="JK287" s="15"/>
      <c r="JL287" s="15"/>
      <c r="JM287" s="15"/>
      <c r="JN287" s="15"/>
      <c r="JO287" s="15"/>
      <c r="JP287" s="15"/>
      <c r="JQ287" s="15"/>
      <c r="JR287" s="15"/>
      <c r="JS287" s="15"/>
      <c r="JT287" s="15"/>
      <c r="JU287" s="15"/>
      <c r="JV287" s="15"/>
      <c r="JW287" s="15"/>
      <c r="JX287" s="15"/>
      <c r="JY287" s="15"/>
      <c r="JZ287" s="15"/>
      <c r="KA287" s="15"/>
      <c r="KB287" s="15"/>
      <c r="KC287" s="15"/>
      <c r="KD287" s="15"/>
      <c r="KE287" s="15"/>
      <c r="KF287" s="15"/>
      <c r="KG287" s="15"/>
      <c r="KH287" s="15"/>
      <c r="KI287" s="15"/>
      <c r="KJ287" s="15"/>
      <c r="KK287" s="15"/>
      <c r="KL287" s="15"/>
      <c r="KM287" s="15"/>
      <c r="KN287" s="15"/>
      <c r="KO287" s="15"/>
      <c r="KP287" s="15"/>
      <c r="KQ287" s="15"/>
      <c r="KR287" s="15"/>
      <c r="KS287" s="15"/>
      <c r="KT287" s="15"/>
      <c r="KU287" s="15"/>
      <c r="KV287" s="15"/>
      <c r="KW287" s="15"/>
      <c r="KX287" s="15"/>
      <c r="KY287" s="15"/>
      <c r="KZ287" s="15"/>
      <c r="LA287" s="15"/>
      <c r="LB287" s="15"/>
      <c r="LC287" s="15"/>
      <c r="LD287" s="15"/>
      <c r="LE287" s="15"/>
      <c r="LF287" s="15"/>
      <c r="LG287" s="15"/>
      <c r="LH287" s="15"/>
      <c r="LI287" s="15"/>
      <c r="LJ287" s="15"/>
      <c r="LK287" s="15"/>
      <c r="LL287" s="15"/>
      <c r="LM287" s="15"/>
      <c r="LN287" s="15"/>
      <c r="LO287" s="15"/>
      <c r="LP287" s="15"/>
      <c r="LQ287" s="15"/>
      <c r="LR287" s="15"/>
      <c r="LS287" s="15"/>
      <c r="LT287" s="15"/>
      <c r="LU287" s="15"/>
      <c r="LV287" s="15"/>
      <c r="LW287" s="15"/>
      <c r="LX287" s="15"/>
      <c r="LY287" s="15"/>
      <c r="LZ287" s="15"/>
      <c r="MA287" s="15"/>
      <c r="MB287" s="15"/>
      <c r="MC287" s="15"/>
      <c r="MD287" s="15"/>
      <c r="ME287" s="15"/>
      <c r="MF287" s="15"/>
      <c r="MG287" s="15"/>
      <c r="MH287" s="15"/>
      <c r="MI287" s="15"/>
      <c r="MJ287" s="15"/>
      <c r="MK287" s="15"/>
      <c r="ML287" s="15"/>
      <c r="MM287" s="15"/>
      <c r="MN287" s="15"/>
      <c r="MO287" s="15"/>
      <c r="MP287" s="15"/>
      <c r="MQ287" s="15"/>
      <c r="MR287" s="15"/>
      <c r="MS287" s="15"/>
      <c r="MT287" s="15"/>
      <c r="MU287" s="15"/>
      <c r="MV287" s="15"/>
      <c r="MW287" s="15"/>
      <c r="MX287" s="15"/>
      <c r="MY287" s="15"/>
      <c r="MZ287" s="15"/>
      <c r="NA287" s="15"/>
      <c r="NB287" s="15"/>
      <c r="NC287" s="15"/>
      <c r="ND287" s="15"/>
      <c r="NE287" s="15"/>
      <c r="NF287" s="15"/>
      <c r="NG287" s="15"/>
      <c r="NH287" s="15"/>
      <c r="NI287" s="15">
        <f>COUNTIF(Tableau1[[#This Row],[01/01/2020]:[31/12/2020]],NI$3)</f>
        <v>0</v>
      </c>
      <c r="NJ287" s="15">
        <f>COUNTIF(Tableau1[[#This Row],[01/01/2020]:[31/12/2020]],NJ$3)</f>
        <v>0</v>
      </c>
      <c r="NK287" s="15">
        <f>COUNTIF(Tableau1[[#This Row],[01/01/2020]:[31/12/2020]],NK$3)</f>
        <v>0</v>
      </c>
      <c r="NL287" s="15">
        <f>COUNTIF(Tableau1[[#This Row],[01/01/2020]:[31/12/2020]],NL$3)</f>
        <v>0</v>
      </c>
      <c r="NM287" s="15">
        <f>COUNTIF(Tableau1[[#This Row],[01/01/2020]:[31/12/2020]],NM$3)</f>
        <v>0</v>
      </c>
      <c r="NN287" s="15">
        <f>COUNTIF(Tableau1[[#This Row],[01/01/2020]:[31/12/2020]],NN$3)</f>
        <v>0</v>
      </c>
      <c r="NO287" s="23">
        <f>COUNTIF(Tableau1[[#This Row],[01/01/2020]:[31/12/2020]],NO$3)</f>
        <v>0</v>
      </c>
    </row>
    <row r="288" spans="1:379" x14ac:dyDescent="0.25">
      <c r="A288" s="22" t="s">
        <v>476</v>
      </c>
      <c r="B288" s="15"/>
      <c r="C288" s="15"/>
      <c r="D288" s="15"/>
      <c r="E288" s="15" t="e">
        <f>VLOOKUP(Tableau1[[#This Row],[centre]],Feuil3!$A$2:$C$46,2,FALSE)</f>
        <v>#N/A</v>
      </c>
      <c r="F288" s="15" t="e">
        <f>VLOOKUP(Tableau1[[#This Row],[centre]],Feuil3!$A$2:$C$46,3,FALSE)</f>
        <v>#N/A</v>
      </c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  <c r="EK288" s="15"/>
      <c r="EL288" s="15"/>
      <c r="EM288" s="15"/>
      <c r="EN288" s="15"/>
      <c r="EO288" s="15"/>
      <c r="EP288" s="15"/>
      <c r="EQ288" s="15"/>
      <c r="ER288" s="15"/>
      <c r="ES288" s="15"/>
      <c r="ET288" s="15"/>
      <c r="EU288" s="15"/>
      <c r="EV288" s="15"/>
      <c r="EW288" s="15"/>
      <c r="EX288" s="15"/>
      <c r="EY288" s="15"/>
      <c r="EZ288" s="15"/>
      <c r="FA288" s="15"/>
      <c r="FB288" s="15"/>
      <c r="FC288" s="15"/>
      <c r="FD288" s="15"/>
      <c r="FE288" s="15"/>
      <c r="FF288" s="15"/>
      <c r="FG288" s="15"/>
      <c r="FH288" s="15"/>
      <c r="FI288" s="15"/>
      <c r="FJ288" s="15"/>
      <c r="FK288" s="15"/>
      <c r="FL288" s="15"/>
      <c r="FM288" s="15"/>
      <c r="FN288" s="15"/>
      <c r="FO288" s="15"/>
      <c r="FP288" s="15"/>
      <c r="FQ288" s="15"/>
      <c r="FR288" s="15"/>
      <c r="FS288" s="15"/>
      <c r="FT288" s="15"/>
      <c r="FU288" s="15"/>
      <c r="FV288" s="15"/>
      <c r="FW288" s="15"/>
      <c r="FX288" s="15"/>
      <c r="FY288" s="15"/>
      <c r="FZ288" s="15"/>
      <c r="GA288" s="15"/>
      <c r="GB288" s="15"/>
      <c r="GC288" s="15"/>
      <c r="GD288" s="15"/>
      <c r="GE288" s="15"/>
      <c r="GF288" s="15"/>
      <c r="GG288" s="15"/>
      <c r="GH288" s="15"/>
      <c r="GI288" s="15"/>
      <c r="GJ288" s="15"/>
      <c r="GK288" s="15"/>
      <c r="GL288" s="15"/>
      <c r="GM288" s="15"/>
      <c r="GN288" s="15"/>
      <c r="GO288" s="15"/>
      <c r="GP288" s="15"/>
      <c r="GQ288" s="15"/>
      <c r="GR288" s="15"/>
      <c r="GS288" s="15"/>
      <c r="GT288" s="15"/>
      <c r="GU288" s="15"/>
      <c r="GV288" s="15"/>
      <c r="GW288" s="15"/>
      <c r="GX288" s="15"/>
      <c r="GY288" s="15"/>
      <c r="GZ288" s="15"/>
      <c r="HA288" s="15"/>
      <c r="HB288" s="15"/>
      <c r="HC288" s="15"/>
      <c r="HD288" s="15"/>
      <c r="HE288" s="15"/>
      <c r="HF288" s="15"/>
      <c r="HG288" s="15"/>
      <c r="HH288" s="15"/>
      <c r="HI288" s="15"/>
      <c r="HJ288" s="15"/>
      <c r="HK288" s="15"/>
      <c r="HL288" s="15"/>
      <c r="HM288" s="15"/>
      <c r="HN288" s="15"/>
      <c r="HO288" s="15"/>
      <c r="HP288" s="15"/>
      <c r="HQ288" s="15"/>
      <c r="HR288" s="15"/>
      <c r="HS288" s="15"/>
      <c r="HT288" s="15"/>
      <c r="HU288" s="15"/>
      <c r="HV288" s="15"/>
      <c r="HW288" s="15"/>
      <c r="HX288" s="15"/>
      <c r="HY288" s="15"/>
      <c r="HZ288" s="15"/>
      <c r="IA288" s="15"/>
      <c r="IB288" s="15"/>
      <c r="IC288" s="15"/>
      <c r="ID288" s="15"/>
      <c r="IE288" s="15"/>
      <c r="IF288" s="15"/>
      <c r="IG288" s="15"/>
      <c r="IH288" s="15"/>
      <c r="II288" s="15"/>
      <c r="IJ288" s="15"/>
      <c r="IK288" s="15"/>
      <c r="IL288" s="15"/>
      <c r="IM288" s="15"/>
      <c r="IN288" s="15"/>
      <c r="IO288" s="15"/>
      <c r="IP288" s="15"/>
      <c r="IQ288" s="15"/>
      <c r="IR288" s="15"/>
      <c r="IS288" s="15"/>
      <c r="IT288" s="15"/>
      <c r="IU288" s="15"/>
      <c r="IV288" s="15"/>
      <c r="IW288" s="15"/>
      <c r="IX288" s="15"/>
      <c r="IY288" s="15"/>
      <c r="IZ288" s="15"/>
      <c r="JA288" s="15"/>
      <c r="JB288" s="15"/>
      <c r="JC288" s="15"/>
      <c r="JD288" s="15"/>
      <c r="JE288" s="15"/>
      <c r="JF288" s="15"/>
      <c r="JG288" s="15"/>
      <c r="JH288" s="15"/>
      <c r="JI288" s="15"/>
      <c r="JJ288" s="15"/>
      <c r="JK288" s="15"/>
      <c r="JL288" s="15"/>
      <c r="JM288" s="15"/>
      <c r="JN288" s="15"/>
      <c r="JO288" s="15"/>
      <c r="JP288" s="15"/>
      <c r="JQ288" s="15"/>
      <c r="JR288" s="15"/>
      <c r="JS288" s="15"/>
      <c r="JT288" s="15"/>
      <c r="JU288" s="15"/>
      <c r="JV288" s="15"/>
      <c r="JW288" s="15"/>
      <c r="JX288" s="15"/>
      <c r="JY288" s="15"/>
      <c r="JZ288" s="15"/>
      <c r="KA288" s="15"/>
      <c r="KB288" s="15"/>
      <c r="KC288" s="15"/>
      <c r="KD288" s="15"/>
      <c r="KE288" s="15"/>
      <c r="KF288" s="15"/>
      <c r="KG288" s="15"/>
      <c r="KH288" s="15"/>
      <c r="KI288" s="15"/>
      <c r="KJ288" s="15"/>
      <c r="KK288" s="15"/>
      <c r="KL288" s="15"/>
      <c r="KM288" s="15"/>
      <c r="KN288" s="15"/>
      <c r="KO288" s="15"/>
      <c r="KP288" s="15"/>
      <c r="KQ288" s="15"/>
      <c r="KR288" s="15"/>
      <c r="KS288" s="15"/>
      <c r="KT288" s="15"/>
      <c r="KU288" s="15"/>
      <c r="KV288" s="15"/>
      <c r="KW288" s="15"/>
      <c r="KX288" s="15"/>
      <c r="KY288" s="15"/>
      <c r="KZ288" s="15"/>
      <c r="LA288" s="15"/>
      <c r="LB288" s="15"/>
      <c r="LC288" s="15"/>
      <c r="LD288" s="15"/>
      <c r="LE288" s="15"/>
      <c r="LF288" s="15"/>
      <c r="LG288" s="15"/>
      <c r="LH288" s="15"/>
      <c r="LI288" s="15"/>
      <c r="LJ288" s="15"/>
      <c r="LK288" s="15"/>
      <c r="LL288" s="15"/>
      <c r="LM288" s="15"/>
      <c r="LN288" s="15"/>
      <c r="LO288" s="15"/>
      <c r="LP288" s="15"/>
      <c r="LQ288" s="15"/>
      <c r="LR288" s="15"/>
      <c r="LS288" s="15"/>
      <c r="LT288" s="15"/>
      <c r="LU288" s="15"/>
      <c r="LV288" s="15"/>
      <c r="LW288" s="15"/>
      <c r="LX288" s="15"/>
      <c r="LY288" s="15"/>
      <c r="LZ288" s="15"/>
      <c r="MA288" s="15"/>
      <c r="MB288" s="15"/>
      <c r="MC288" s="15"/>
      <c r="MD288" s="15"/>
      <c r="ME288" s="15"/>
      <c r="MF288" s="15"/>
      <c r="MG288" s="15"/>
      <c r="MH288" s="15"/>
      <c r="MI288" s="15"/>
      <c r="MJ288" s="15"/>
      <c r="MK288" s="15"/>
      <c r="ML288" s="15"/>
      <c r="MM288" s="15"/>
      <c r="MN288" s="15"/>
      <c r="MO288" s="15"/>
      <c r="MP288" s="15"/>
      <c r="MQ288" s="15"/>
      <c r="MR288" s="15"/>
      <c r="MS288" s="15"/>
      <c r="MT288" s="15"/>
      <c r="MU288" s="15"/>
      <c r="MV288" s="15"/>
      <c r="MW288" s="15"/>
      <c r="MX288" s="15"/>
      <c r="MY288" s="15"/>
      <c r="MZ288" s="15"/>
      <c r="NA288" s="15"/>
      <c r="NB288" s="15"/>
      <c r="NC288" s="15"/>
      <c r="ND288" s="15"/>
      <c r="NE288" s="15"/>
      <c r="NF288" s="15"/>
      <c r="NG288" s="15"/>
      <c r="NH288" s="15"/>
      <c r="NI288" s="15">
        <f>COUNTIF(Tableau1[[#This Row],[01/01/2020]:[31/12/2020]],NI$3)</f>
        <v>0</v>
      </c>
      <c r="NJ288" s="15">
        <f>COUNTIF(Tableau1[[#This Row],[01/01/2020]:[31/12/2020]],NJ$3)</f>
        <v>0</v>
      </c>
      <c r="NK288" s="15">
        <f>COUNTIF(Tableau1[[#This Row],[01/01/2020]:[31/12/2020]],NK$3)</f>
        <v>0</v>
      </c>
      <c r="NL288" s="15">
        <f>COUNTIF(Tableau1[[#This Row],[01/01/2020]:[31/12/2020]],NL$3)</f>
        <v>0</v>
      </c>
      <c r="NM288" s="15">
        <f>COUNTIF(Tableau1[[#This Row],[01/01/2020]:[31/12/2020]],NM$3)</f>
        <v>0</v>
      </c>
      <c r="NN288" s="15">
        <f>COUNTIF(Tableau1[[#This Row],[01/01/2020]:[31/12/2020]],NN$3)</f>
        <v>0</v>
      </c>
      <c r="NO288" s="23">
        <f>COUNTIF(Tableau1[[#This Row],[01/01/2020]:[31/12/2020]],NO$3)</f>
        <v>0</v>
      </c>
    </row>
    <row r="289" spans="1:379" x14ac:dyDescent="0.25">
      <c r="A289" s="22" t="s">
        <v>473</v>
      </c>
      <c r="B289" s="15"/>
      <c r="C289" s="15"/>
      <c r="D289" s="15"/>
      <c r="E289" s="15" t="e">
        <f>VLOOKUP(Tableau1[[#This Row],[centre]],Feuil3!$A$2:$C$46,2,FALSE)</f>
        <v>#N/A</v>
      </c>
      <c r="F289" s="15" t="e">
        <f>VLOOKUP(Tableau1[[#This Row],[centre]],Feuil3!$A$2:$C$46,3,FALSE)</f>
        <v>#N/A</v>
      </c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5"/>
      <c r="EF289" s="15"/>
      <c r="EG289" s="15"/>
      <c r="EH289" s="15"/>
      <c r="EI289" s="15"/>
      <c r="EJ289" s="15"/>
      <c r="EK289" s="15"/>
      <c r="EL289" s="15"/>
      <c r="EM289" s="15"/>
      <c r="EN289" s="15"/>
      <c r="EO289" s="15"/>
      <c r="EP289" s="15"/>
      <c r="EQ289" s="15"/>
      <c r="ER289" s="15"/>
      <c r="ES289" s="15"/>
      <c r="ET289" s="15"/>
      <c r="EU289" s="15"/>
      <c r="EV289" s="15"/>
      <c r="EW289" s="15"/>
      <c r="EX289" s="15"/>
      <c r="EY289" s="15"/>
      <c r="EZ289" s="15"/>
      <c r="FA289" s="15"/>
      <c r="FB289" s="15"/>
      <c r="FC289" s="15"/>
      <c r="FD289" s="15"/>
      <c r="FE289" s="15"/>
      <c r="FF289" s="15"/>
      <c r="FG289" s="15"/>
      <c r="FH289" s="15"/>
      <c r="FI289" s="15"/>
      <c r="FJ289" s="15"/>
      <c r="FK289" s="15"/>
      <c r="FL289" s="15"/>
      <c r="FM289" s="15"/>
      <c r="FN289" s="15"/>
      <c r="FO289" s="15"/>
      <c r="FP289" s="15"/>
      <c r="FQ289" s="15"/>
      <c r="FR289" s="15"/>
      <c r="FS289" s="15"/>
      <c r="FT289" s="15"/>
      <c r="FU289" s="15"/>
      <c r="FV289" s="15"/>
      <c r="FW289" s="15"/>
      <c r="FX289" s="15"/>
      <c r="FY289" s="15"/>
      <c r="FZ289" s="15"/>
      <c r="GA289" s="15"/>
      <c r="GB289" s="15"/>
      <c r="GC289" s="15"/>
      <c r="GD289" s="15"/>
      <c r="GE289" s="15"/>
      <c r="GF289" s="15"/>
      <c r="GG289" s="15"/>
      <c r="GH289" s="15"/>
      <c r="GI289" s="15"/>
      <c r="GJ289" s="15"/>
      <c r="GK289" s="15"/>
      <c r="GL289" s="15"/>
      <c r="GM289" s="15"/>
      <c r="GN289" s="15"/>
      <c r="GO289" s="15"/>
      <c r="GP289" s="15"/>
      <c r="GQ289" s="15"/>
      <c r="GR289" s="15"/>
      <c r="GS289" s="15"/>
      <c r="GT289" s="15"/>
      <c r="GU289" s="15"/>
      <c r="GV289" s="15"/>
      <c r="GW289" s="15"/>
      <c r="GX289" s="15"/>
      <c r="GY289" s="15"/>
      <c r="GZ289" s="15"/>
      <c r="HA289" s="15"/>
      <c r="HB289" s="15"/>
      <c r="HC289" s="15"/>
      <c r="HD289" s="15"/>
      <c r="HE289" s="15"/>
      <c r="HF289" s="15"/>
      <c r="HG289" s="15"/>
      <c r="HH289" s="15"/>
      <c r="HI289" s="15"/>
      <c r="HJ289" s="15"/>
      <c r="HK289" s="15"/>
      <c r="HL289" s="15"/>
      <c r="HM289" s="15"/>
      <c r="HN289" s="15"/>
      <c r="HO289" s="15"/>
      <c r="HP289" s="15"/>
      <c r="HQ289" s="15"/>
      <c r="HR289" s="15"/>
      <c r="HS289" s="15"/>
      <c r="HT289" s="15"/>
      <c r="HU289" s="15"/>
      <c r="HV289" s="15"/>
      <c r="HW289" s="15"/>
      <c r="HX289" s="15"/>
      <c r="HY289" s="15"/>
      <c r="HZ289" s="15"/>
      <c r="IA289" s="15"/>
      <c r="IB289" s="15"/>
      <c r="IC289" s="15"/>
      <c r="ID289" s="15"/>
      <c r="IE289" s="15"/>
      <c r="IF289" s="15"/>
      <c r="IG289" s="15"/>
      <c r="IH289" s="15"/>
      <c r="II289" s="15"/>
      <c r="IJ289" s="15"/>
      <c r="IK289" s="15"/>
      <c r="IL289" s="15"/>
      <c r="IM289" s="15"/>
      <c r="IN289" s="15"/>
      <c r="IO289" s="15"/>
      <c r="IP289" s="15"/>
      <c r="IQ289" s="15"/>
      <c r="IR289" s="15"/>
      <c r="IS289" s="15"/>
      <c r="IT289" s="15"/>
      <c r="IU289" s="15"/>
      <c r="IV289" s="15"/>
      <c r="IW289" s="15"/>
      <c r="IX289" s="15"/>
      <c r="IY289" s="15"/>
      <c r="IZ289" s="15"/>
      <c r="JA289" s="15"/>
      <c r="JB289" s="15"/>
      <c r="JC289" s="15"/>
      <c r="JD289" s="15"/>
      <c r="JE289" s="15"/>
      <c r="JF289" s="15"/>
      <c r="JG289" s="15"/>
      <c r="JH289" s="15"/>
      <c r="JI289" s="15"/>
      <c r="JJ289" s="15"/>
      <c r="JK289" s="15"/>
      <c r="JL289" s="15"/>
      <c r="JM289" s="15"/>
      <c r="JN289" s="15"/>
      <c r="JO289" s="15"/>
      <c r="JP289" s="15"/>
      <c r="JQ289" s="15"/>
      <c r="JR289" s="15"/>
      <c r="JS289" s="15"/>
      <c r="JT289" s="15"/>
      <c r="JU289" s="15"/>
      <c r="JV289" s="15"/>
      <c r="JW289" s="15"/>
      <c r="JX289" s="15"/>
      <c r="JY289" s="15"/>
      <c r="JZ289" s="15"/>
      <c r="KA289" s="15"/>
      <c r="KB289" s="15"/>
      <c r="KC289" s="15"/>
      <c r="KD289" s="15"/>
      <c r="KE289" s="15"/>
      <c r="KF289" s="15"/>
      <c r="KG289" s="15"/>
      <c r="KH289" s="15"/>
      <c r="KI289" s="15"/>
      <c r="KJ289" s="15"/>
      <c r="KK289" s="15"/>
      <c r="KL289" s="15"/>
      <c r="KM289" s="15"/>
      <c r="KN289" s="15"/>
      <c r="KO289" s="15"/>
      <c r="KP289" s="15"/>
      <c r="KQ289" s="15"/>
      <c r="KR289" s="15"/>
      <c r="KS289" s="15"/>
      <c r="KT289" s="15"/>
      <c r="KU289" s="15"/>
      <c r="KV289" s="15"/>
      <c r="KW289" s="15"/>
      <c r="KX289" s="15"/>
      <c r="KY289" s="15"/>
      <c r="KZ289" s="15"/>
      <c r="LA289" s="15"/>
      <c r="LB289" s="15"/>
      <c r="LC289" s="15"/>
      <c r="LD289" s="15"/>
      <c r="LE289" s="15"/>
      <c r="LF289" s="15"/>
      <c r="LG289" s="15"/>
      <c r="LH289" s="15"/>
      <c r="LI289" s="15"/>
      <c r="LJ289" s="15"/>
      <c r="LK289" s="15"/>
      <c r="LL289" s="15"/>
      <c r="LM289" s="15"/>
      <c r="LN289" s="15"/>
      <c r="LO289" s="15"/>
      <c r="LP289" s="15"/>
      <c r="LQ289" s="15"/>
      <c r="LR289" s="15"/>
      <c r="LS289" s="15"/>
      <c r="LT289" s="15"/>
      <c r="LU289" s="15"/>
      <c r="LV289" s="15"/>
      <c r="LW289" s="15"/>
      <c r="LX289" s="15"/>
      <c r="LY289" s="15"/>
      <c r="LZ289" s="15"/>
      <c r="MA289" s="15"/>
      <c r="MB289" s="15"/>
      <c r="MC289" s="15"/>
      <c r="MD289" s="15"/>
      <c r="ME289" s="15"/>
      <c r="MF289" s="15"/>
      <c r="MG289" s="15"/>
      <c r="MH289" s="15"/>
      <c r="MI289" s="15"/>
      <c r="MJ289" s="15"/>
      <c r="MK289" s="15"/>
      <c r="ML289" s="15"/>
      <c r="MM289" s="15"/>
      <c r="MN289" s="15"/>
      <c r="MO289" s="15"/>
      <c r="MP289" s="15"/>
      <c r="MQ289" s="15"/>
      <c r="MR289" s="15"/>
      <c r="MS289" s="15"/>
      <c r="MT289" s="15"/>
      <c r="MU289" s="15"/>
      <c r="MV289" s="15"/>
      <c r="MW289" s="15"/>
      <c r="MX289" s="15"/>
      <c r="MY289" s="15"/>
      <c r="MZ289" s="15"/>
      <c r="NA289" s="15"/>
      <c r="NB289" s="15"/>
      <c r="NC289" s="15"/>
      <c r="ND289" s="15"/>
      <c r="NE289" s="15"/>
      <c r="NF289" s="15"/>
      <c r="NG289" s="15"/>
      <c r="NH289" s="15"/>
      <c r="NI289" s="15">
        <f>COUNTIF(Tableau1[[#This Row],[01/01/2020]:[31/12/2020]],NI$3)</f>
        <v>0</v>
      </c>
      <c r="NJ289" s="15">
        <f>COUNTIF(Tableau1[[#This Row],[01/01/2020]:[31/12/2020]],NJ$3)</f>
        <v>0</v>
      </c>
      <c r="NK289" s="15">
        <f>COUNTIF(Tableau1[[#This Row],[01/01/2020]:[31/12/2020]],NK$3)</f>
        <v>0</v>
      </c>
      <c r="NL289" s="15">
        <f>COUNTIF(Tableau1[[#This Row],[01/01/2020]:[31/12/2020]],NL$3)</f>
        <v>0</v>
      </c>
      <c r="NM289" s="15">
        <f>COUNTIF(Tableau1[[#This Row],[01/01/2020]:[31/12/2020]],NM$3)</f>
        <v>0</v>
      </c>
      <c r="NN289" s="15">
        <f>COUNTIF(Tableau1[[#This Row],[01/01/2020]:[31/12/2020]],NN$3)</f>
        <v>0</v>
      </c>
      <c r="NO289" s="23">
        <f>COUNTIF(Tableau1[[#This Row],[01/01/2020]:[31/12/2020]],NO$3)</f>
        <v>0</v>
      </c>
    </row>
    <row r="290" spans="1:379" x14ac:dyDescent="0.25">
      <c r="A290" s="22" t="s">
        <v>474</v>
      </c>
      <c r="B290" s="15"/>
      <c r="C290" s="15"/>
      <c r="D290" s="15"/>
      <c r="E290" s="15" t="e">
        <f>VLOOKUP(Tableau1[[#This Row],[centre]],Feuil3!$A$2:$C$46,2,FALSE)</f>
        <v>#N/A</v>
      </c>
      <c r="F290" s="15" t="e">
        <f>VLOOKUP(Tableau1[[#This Row],[centre]],Feuil3!$A$2:$C$46,3,FALSE)</f>
        <v>#N/A</v>
      </c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  <c r="DZ290" s="15"/>
      <c r="EA290" s="15"/>
      <c r="EB290" s="15"/>
      <c r="EC290" s="15"/>
      <c r="ED290" s="15"/>
      <c r="EE290" s="15"/>
      <c r="EF290" s="15"/>
      <c r="EG290" s="15"/>
      <c r="EH290" s="15"/>
      <c r="EI290" s="15"/>
      <c r="EJ290" s="15"/>
      <c r="EK290" s="15"/>
      <c r="EL290" s="15"/>
      <c r="EM290" s="15"/>
      <c r="EN290" s="15"/>
      <c r="EO290" s="15"/>
      <c r="EP290" s="15"/>
      <c r="EQ290" s="15"/>
      <c r="ER290" s="15"/>
      <c r="ES290" s="15"/>
      <c r="ET290" s="15"/>
      <c r="EU290" s="15"/>
      <c r="EV290" s="15"/>
      <c r="EW290" s="15"/>
      <c r="EX290" s="15"/>
      <c r="EY290" s="15"/>
      <c r="EZ290" s="15"/>
      <c r="FA290" s="15"/>
      <c r="FB290" s="15"/>
      <c r="FC290" s="15"/>
      <c r="FD290" s="15"/>
      <c r="FE290" s="15"/>
      <c r="FF290" s="15"/>
      <c r="FG290" s="15"/>
      <c r="FH290" s="15"/>
      <c r="FI290" s="15"/>
      <c r="FJ290" s="15"/>
      <c r="FK290" s="15"/>
      <c r="FL290" s="15"/>
      <c r="FM290" s="15"/>
      <c r="FN290" s="15"/>
      <c r="FO290" s="15"/>
      <c r="FP290" s="15"/>
      <c r="FQ290" s="15"/>
      <c r="FR290" s="15"/>
      <c r="FS290" s="15"/>
      <c r="FT290" s="15"/>
      <c r="FU290" s="15"/>
      <c r="FV290" s="15"/>
      <c r="FW290" s="15"/>
      <c r="FX290" s="15"/>
      <c r="FY290" s="15"/>
      <c r="FZ290" s="15"/>
      <c r="GA290" s="15"/>
      <c r="GB290" s="15"/>
      <c r="GC290" s="15"/>
      <c r="GD290" s="15"/>
      <c r="GE290" s="15"/>
      <c r="GF290" s="15"/>
      <c r="GG290" s="15"/>
      <c r="GH290" s="15"/>
      <c r="GI290" s="15"/>
      <c r="GJ290" s="15"/>
      <c r="GK290" s="15"/>
      <c r="GL290" s="15"/>
      <c r="GM290" s="15"/>
      <c r="GN290" s="15"/>
      <c r="GO290" s="15"/>
      <c r="GP290" s="15"/>
      <c r="GQ290" s="15"/>
      <c r="GR290" s="15"/>
      <c r="GS290" s="15"/>
      <c r="GT290" s="15"/>
      <c r="GU290" s="15"/>
      <c r="GV290" s="15"/>
      <c r="GW290" s="15"/>
      <c r="GX290" s="15"/>
      <c r="GY290" s="15"/>
      <c r="GZ290" s="15"/>
      <c r="HA290" s="15"/>
      <c r="HB290" s="15"/>
      <c r="HC290" s="15"/>
      <c r="HD290" s="15"/>
      <c r="HE290" s="15"/>
      <c r="HF290" s="15"/>
      <c r="HG290" s="15"/>
      <c r="HH290" s="15"/>
      <c r="HI290" s="15"/>
      <c r="HJ290" s="15"/>
      <c r="HK290" s="15"/>
      <c r="HL290" s="15"/>
      <c r="HM290" s="15"/>
      <c r="HN290" s="15"/>
      <c r="HO290" s="15"/>
      <c r="HP290" s="15"/>
      <c r="HQ290" s="15"/>
      <c r="HR290" s="15"/>
      <c r="HS290" s="15"/>
      <c r="HT290" s="15"/>
      <c r="HU290" s="15"/>
      <c r="HV290" s="15"/>
      <c r="HW290" s="15"/>
      <c r="HX290" s="15"/>
      <c r="HY290" s="15"/>
      <c r="HZ290" s="15"/>
      <c r="IA290" s="15"/>
      <c r="IB290" s="15"/>
      <c r="IC290" s="15"/>
      <c r="ID290" s="15"/>
      <c r="IE290" s="15"/>
      <c r="IF290" s="15"/>
      <c r="IG290" s="15"/>
      <c r="IH290" s="15"/>
      <c r="II290" s="15"/>
      <c r="IJ290" s="15"/>
      <c r="IK290" s="15"/>
      <c r="IL290" s="15"/>
      <c r="IM290" s="15"/>
      <c r="IN290" s="15"/>
      <c r="IO290" s="15"/>
      <c r="IP290" s="15"/>
      <c r="IQ290" s="15"/>
      <c r="IR290" s="15"/>
      <c r="IS290" s="15"/>
      <c r="IT290" s="15"/>
      <c r="IU290" s="15"/>
      <c r="IV290" s="15"/>
      <c r="IW290" s="15"/>
      <c r="IX290" s="15"/>
      <c r="IY290" s="15"/>
      <c r="IZ290" s="15"/>
      <c r="JA290" s="15"/>
      <c r="JB290" s="15"/>
      <c r="JC290" s="15"/>
      <c r="JD290" s="15"/>
      <c r="JE290" s="15"/>
      <c r="JF290" s="15"/>
      <c r="JG290" s="15"/>
      <c r="JH290" s="15"/>
      <c r="JI290" s="15"/>
      <c r="JJ290" s="15"/>
      <c r="JK290" s="15"/>
      <c r="JL290" s="15"/>
      <c r="JM290" s="15"/>
      <c r="JN290" s="15"/>
      <c r="JO290" s="15"/>
      <c r="JP290" s="15"/>
      <c r="JQ290" s="15"/>
      <c r="JR290" s="15"/>
      <c r="JS290" s="15"/>
      <c r="JT290" s="15"/>
      <c r="JU290" s="15"/>
      <c r="JV290" s="15"/>
      <c r="JW290" s="15"/>
      <c r="JX290" s="15"/>
      <c r="JY290" s="15"/>
      <c r="JZ290" s="15"/>
      <c r="KA290" s="15"/>
      <c r="KB290" s="15"/>
      <c r="KC290" s="15"/>
      <c r="KD290" s="15"/>
      <c r="KE290" s="15"/>
      <c r="KF290" s="15"/>
      <c r="KG290" s="15"/>
      <c r="KH290" s="15"/>
      <c r="KI290" s="15"/>
      <c r="KJ290" s="15"/>
      <c r="KK290" s="15"/>
      <c r="KL290" s="15"/>
      <c r="KM290" s="15"/>
      <c r="KN290" s="15"/>
      <c r="KO290" s="15"/>
      <c r="KP290" s="15"/>
      <c r="KQ290" s="15"/>
      <c r="KR290" s="15"/>
      <c r="KS290" s="15"/>
      <c r="KT290" s="15"/>
      <c r="KU290" s="15"/>
      <c r="KV290" s="15"/>
      <c r="KW290" s="15"/>
      <c r="KX290" s="15"/>
      <c r="KY290" s="15"/>
      <c r="KZ290" s="15"/>
      <c r="LA290" s="15"/>
      <c r="LB290" s="15"/>
      <c r="LC290" s="15"/>
      <c r="LD290" s="15"/>
      <c r="LE290" s="15"/>
      <c r="LF290" s="15"/>
      <c r="LG290" s="15"/>
      <c r="LH290" s="15"/>
      <c r="LI290" s="15"/>
      <c r="LJ290" s="15"/>
      <c r="LK290" s="15"/>
      <c r="LL290" s="15"/>
      <c r="LM290" s="15"/>
      <c r="LN290" s="15"/>
      <c r="LO290" s="15"/>
      <c r="LP290" s="15"/>
      <c r="LQ290" s="15"/>
      <c r="LR290" s="15"/>
      <c r="LS290" s="15"/>
      <c r="LT290" s="15"/>
      <c r="LU290" s="15"/>
      <c r="LV290" s="15"/>
      <c r="LW290" s="15"/>
      <c r="LX290" s="15"/>
      <c r="LY290" s="15"/>
      <c r="LZ290" s="15"/>
      <c r="MA290" s="15"/>
      <c r="MB290" s="15"/>
      <c r="MC290" s="15"/>
      <c r="MD290" s="15"/>
      <c r="ME290" s="15"/>
      <c r="MF290" s="15"/>
      <c r="MG290" s="15"/>
      <c r="MH290" s="15"/>
      <c r="MI290" s="15"/>
      <c r="MJ290" s="15"/>
      <c r="MK290" s="15"/>
      <c r="ML290" s="15"/>
      <c r="MM290" s="15"/>
      <c r="MN290" s="15"/>
      <c r="MO290" s="15"/>
      <c r="MP290" s="15"/>
      <c r="MQ290" s="15"/>
      <c r="MR290" s="15"/>
      <c r="MS290" s="15"/>
      <c r="MT290" s="15"/>
      <c r="MU290" s="15"/>
      <c r="MV290" s="15"/>
      <c r="MW290" s="15"/>
      <c r="MX290" s="15"/>
      <c r="MY290" s="15"/>
      <c r="MZ290" s="15"/>
      <c r="NA290" s="15"/>
      <c r="NB290" s="15"/>
      <c r="NC290" s="15"/>
      <c r="ND290" s="15"/>
      <c r="NE290" s="15"/>
      <c r="NF290" s="15"/>
      <c r="NG290" s="15"/>
      <c r="NH290" s="15"/>
      <c r="NI290" s="15">
        <f>COUNTIF(Tableau1[[#This Row],[01/01/2020]:[31/12/2020]],NI$3)</f>
        <v>0</v>
      </c>
      <c r="NJ290" s="15">
        <f>COUNTIF(Tableau1[[#This Row],[01/01/2020]:[31/12/2020]],NJ$3)</f>
        <v>0</v>
      </c>
      <c r="NK290" s="15">
        <f>COUNTIF(Tableau1[[#This Row],[01/01/2020]:[31/12/2020]],NK$3)</f>
        <v>0</v>
      </c>
      <c r="NL290" s="15">
        <f>COUNTIF(Tableau1[[#This Row],[01/01/2020]:[31/12/2020]],NL$3)</f>
        <v>0</v>
      </c>
      <c r="NM290" s="15">
        <f>COUNTIF(Tableau1[[#This Row],[01/01/2020]:[31/12/2020]],NM$3)</f>
        <v>0</v>
      </c>
      <c r="NN290" s="15">
        <f>COUNTIF(Tableau1[[#This Row],[01/01/2020]:[31/12/2020]],NN$3)</f>
        <v>0</v>
      </c>
      <c r="NO290" s="23">
        <f>COUNTIF(Tableau1[[#This Row],[01/01/2020]:[31/12/2020]],NO$3)</f>
        <v>0</v>
      </c>
    </row>
    <row r="291" spans="1:379" x14ac:dyDescent="0.25">
      <c r="A291" s="22" t="s">
        <v>475</v>
      </c>
      <c r="B291" s="15"/>
      <c r="C291" s="15"/>
      <c r="D291" s="15"/>
      <c r="E291" s="15" t="e">
        <f>VLOOKUP(Tableau1[[#This Row],[centre]],Feuil3!$A$2:$C$46,2,FALSE)</f>
        <v>#N/A</v>
      </c>
      <c r="F291" s="15" t="e">
        <f>VLOOKUP(Tableau1[[#This Row],[centre]],Feuil3!$A$2:$C$46,3,FALSE)</f>
        <v>#N/A</v>
      </c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  <c r="DZ291" s="15"/>
      <c r="EA291" s="15"/>
      <c r="EB291" s="15"/>
      <c r="EC291" s="15"/>
      <c r="ED291" s="15"/>
      <c r="EE291" s="15"/>
      <c r="EF291" s="15"/>
      <c r="EG291" s="15"/>
      <c r="EH291" s="15"/>
      <c r="EI291" s="15"/>
      <c r="EJ291" s="15"/>
      <c r="EK291" s="15"/>
      <c r="EL291" s="15"/>
      <c r="EM291" s="15"/>
      <c r="EN291" s="15"/>
      <c r="EO291" s="15"/>
      <c r="EP291" s="15"/>
      <c r="EQ291" s="15"/>
      <c r="ER291" s="15"/>
      <c r="ES291" s="15"/>
      <c r="ET291" s="15"/>
      <c r="EU291" s="15"/>
      <c r="EV291" s="15"/>
      <c r="EW291" s="15"/>
      <c r="EX291" s="15"/>
      <c r="EY291" s="15"/>
      <c r="EZ291" s="15"/>
      <c r="FA291" s="15"/>
      <c r="FB291" s="15"/>
      <c r="FC291" s="15"/>
      <c r="FD291" s="15"/>
      <c r="FE291" s="15"/>
      <c r="FF291" s="15"/>
      <c r="FG291" s="15"/>
      <c r="FH291" s="15"/>
      <c r="FI291" s="15"/>
      <c r="FJ291" s="15"/>
      <c r="FK291" s="15"/>
      <c r="FL291" s="15"/>
      <c r="FM291" s="15"/>
      <c r="FN291" s="15"/>
      <c r="FO291" s="15"/>
      <c r="FP291" s="15"/>
      <c r="FQ291" s="15"/>
      <c r="FR291" s="15"/>
      <c r="FS291" s="15"/>
      <c r="FT291" s="15"/>
      <c r="FU291" s="15"/>
      <c r="FV291" s="15"/>
      <c r="FW291" s="15"/>
      <c r="FX291" s="15"/>
      <c r="FY291" s="15"/>
      <c r="FZ291" s="15"/>
      <c r="GA291" s="15"/>
      <c r="GB291" s="15"/>
      <c r="GC291" s="15"/>
      <c r="GD291" s="15"/>
      <c r="GE291" s="15"/>
      <c r="GF291" s="15"/>
      <c r="GG291" s="15"/>
      <c r="GH291" s="15"/>
      <c r="GI291" s="15"/>
      <c r="GJ291" s="15"/>
      <c r="GK291" s="15"/>
      <c r="GL291" s="15"/>
      <c r="GM291" s="15"/>
      <c r="GN291" s="15"/>
      <c r="GO291" s="15"/>
      <c r="GP291" s="15"/>
      <c r="GQ291" s="15"/>
      <c r="GR291" s="15"/>
      <c r="GS291" s="15"/>
      <c r="GT291" s="15"/>
      <c r="GU291" s="15"/>
      <c r="GV291" s="15"/>
      <c r="GW291" s="15"/>
      <c r="GX291" s="15"/>
      <c r="GY291" s="15"/>
      <c r="GZ291" s="15"/>
      <c r="HA291" s="15"/>
      <c r="HB291" s="15"/>
      <c r="HC291" s="15"/>
      <c r="HD291" s="15"/>
      <c r="HE291" s="15"/>
      <c r="HF291" s="15"/>
      <c r="HG291" s="15"/>
      <c r="HH291" s="15"/>
      <c r="HI291" s="15"/>
      <c r="HJ291" s="15"/>
      <c r="HK291" s="15"/>
      <c r="HL291" s="15"/>
      <c r="HM291" s="15"/>
      <c r="HN291" s="15"/>
      <c r="HO291" s="15"/>
      <c r="HP291" s="15"/>
      <c r="HQ291" s="15"/>
      <c r="HR291" s="15"/>
      <c r="HS291" s="15"/>
      <c r="HT291" s="15"/>
      <c r="HU291" s="15"/>
      <c r="HV291" s="15"/>
      <c r="HW291" s="15"/>
      <c r="HX291" s="15"/>
      <c r="HY291" s="15"/>
      <c r="HZ291" s="15"/>
      <c r="IA291" s="15"/>
      <c r="IB291" s="15"/>
      <c r="IC291" s="15"/>
      <c r="ID291" s="15"/>
      <c r="IE291" s="15"/>
      <c r="IF291" s="15"/>
      <c r="IG291" s="15"/>
      <c r="IH291" s="15"/>
      <c r="II291" s="15"/>
      <c r="IJ291" s="15"/>
      <c r="IK291" s="15"/>
      <c r="IL291" s="15"/>
      <c r="IM291" s="15"/>
      <c r="IN291" s="15"/>
      <c r="IO291" s="15"/>
      <c r="IP291" s="15"/>
      <c r="IQ291" s="15"/>
      <c r="IR291" s="15"/>
      <c r="IS291" s="15"/>
      <c r="IT291" s="15"/>
      <c r="IU291" s="15"/>
      <c r="IV291" s="15"/>
      <c r="IW291" s="15"/>
      <c r="IX291" s="15"/>
      <c r="IY291" s="15"/>
      <c r="IZ291" s="15"/>
      <c r="JA291" s="15"/>
      <c r="JB291" s="15"/>
      <c r="JC291" s="15"/>
      <c r="JD291" s="15"/>
      <c r="JE291" s="15"/>
      <c r="JF291" s="15"/>
      <c r="JG291" s="15"/>
      <c r="JH291" s="15"/>
      <c r="JI291" s="15"/>
      <c r="JJ291" s="15"/>
      <c r="JK291" s="15"/>
      <c r="JL291" s="15"/>
      <c r="JM291" s="15"/>
      <c r="JN291" s="15"/>
      <c r="JO291" s="15"/>
      <c r="JP291" s="15"/>
      <c r="JQ291" s="15"/>
      <c r="JR291" s="15"/>
      <c r="JS291" s="15"/>
      <c r="JT291" s="15"/>
      <c r="JU291" s="15"/>
      <c r="JV291" s="15"/>
      <c r="JW291" s="15"/>
      <c r="JX291" s="15"/>
      <c r="JY291" s="15"/>
      <c r="JZ291" s="15"/>
      <c r="KA291" s="15"/>
      <c r="KB291" s="15"/>
      <c r="KC291" s="15"/>
      <c r="KD291" s="15"/>
      <c r="KE291" s="15"/>
      <c r="KF291" s="15"/>
      <c r="KG291" s="15"/>
      <c r="KH291" s="15"/>
      <c r="KI291" s="15"/>
      <c r="KJ291" s="15"/>
      <c r="KK291" s="15"/>
      <c r="KL291" s="15"/>
      <c r="KM291" s="15"/>
      <c r="KN291" s="15"/>
      <c r="KO291" s="15"/>
      <c r="KP291" s="15"/>
      <c r="KQ291" s="15"/>
      <c r="KR291" s="15"/>
      <c r="KS291" s="15"/>
      <c r="KT291" s="15"/>
      <c r="KU291" s="15"/>
      <c r="KV291" s="15"/>
      <c r="KW291" s="15"/>
      <c r="KX291" s="15"/>
      <c r="KY291" s="15"/>
      <c r="KZ291" s="15"/>
      <c r="LA291" s="15"/>
      <c r="LB291" s="15"/>
      <c r="LC291" s="15"/>
      <c r="LD291" s="15"/>
      <c r="LE291" s="15"/>
      <c r="LF291" s="15"/>
      <c r="LG291" s="15"/>
      <c r="LH291" s="15"/>
      <c r="LI291" s="15"/>
      <c r="LJ291" s="15"/>
      <c r="LK291" s="15"/>
      <c r="LL291" s="15"/>
      <c r="LM291" s="15"/>
      <c r="LN291" s="15"/>
      <c r="LO291" s="15"/>
      <c r="LP291" s="15"/>
      <c r="LQ291" s="15"/>
      <c r="LR291" s="15"/>
      <c r="LS291" s="15"/>
      <c r="LT291" s="15"/>
      <c r="LU291" s="15"/>
      <c r="LV291" s="15"/>
      <c r="LW291" s="15"/>
      <c r="LX291" s="15"/>
      <c r="LY291" s="15"/>
      <c r="LZ291" s="15"/>
      <c r="MA291" s="15"/>
      <c r="MB291" s="15"/>
      <c r="MC291" s="15"/>
      <c r="MD291" s="15"/>
      <c r="ME291" s="15"/>
      <c r="MF291" s="15"/>
      <c r="MG291" s="15"/>
      <c r="MH291" s="15"/>
      <c r="MI291" s="15"/>
      <c r="MJ291" s="15"/>
      <c r="MK291" s="15"/>
      <c r="ML291" s="15"/>
      <c r="MM291" s="15"/>
      <c r="MN291" s="15"/>
      <c r="MO291" s="15"/>
      <c r="MP291" s="15"/>
      <c r="MQ291" s="15"/>
      <c r="MR291" s="15"/>
      <c r="MS291" s="15"/>
      <c r="MT291" s="15"/>
      <c r="MU291" s="15"/>
      <c r="MV291" s="15"/>
      <c r="MW291" s="15"/>
      <c r="MX291" s="15"/>
      <c r="MY291" s="15"/>
      <c r="MZ291" s="15"/>
      <c r="NA291" s="15"/>
      <c r="NB291" s="15"/>
      <c r="NC291" s="15"/>
      <c r="ND291" s="15"/>
      <c r="NE291" s="15"/>
      <c r="NF291" s="15"/>
      <c r="NG291" s="15"/>
      <c r="NH291" s="15"/>
      <c r="NI291" s="15">
        <f>COUNTIF(Tableau1[[#This Row],[01/01/2020]:[31/12/2020]],NI$3)</f>
        <v>0</v>
      </c>
      <c r="NJ291" s="15">
        <f>COUNTIF(Tableau1[[#This Row],[01/01/2020]:[31/12/2020]],NJ$3)</f>
        <v>0</v>
      </c>
      <c r="NK291" s="15">
        <f>COUNTIF(Tableau1[[#This Row],[01/01/2020]:[31/12/2020]],NK$3)</f>
        <v>0</v>
      </c>
      <c r="NL291" s="15">
        <f>COUNTIF(Tableau1[[#This Row],[01/01/2020]:[31/12/2020]],NL$3)</f>
        <v>0</v>
      </c>
      <c r="NM291" s="15">
        <f>COUNTIF(Tableau1[[#This Row],[01/01/2020]:[31/12/2020]],NM$3)</f>
        <v>0</v>
      </c>
      <c r="NN291" s="15">
        <f>COUNTIF(Tableau1[[#This Row],[01/01/2020]:[31/12/2020]],NN$3)</f>
        <v>0</v>
      </c>
      <c r="NO291" s="23">
        <f>COUNTIF(Tableau1[[#This Row],[01/01/2020]:[31/12/2020]],NO$3)</f>
        <v>0</v>
      </c>
    </row>
    <row r="292" spans="1:379" x14ac:dyDescent="0.25">
      <c r="A292" s="22" t="s">
        <v>476</v>
      </c>
      <c r="B292" s="15"/>
      <c r="C292" s="15"/>
      <c r="D292" s="15"/>
      <c r="E292" s="15" t="e">
        <f>VLOOKUP(Tableau1[[#This Row],[centre]],Feuil3!$A$2:$C$46,2,FALSE)</f>
        <v>#N/A</v>
      </c>
      <c r="F292" s="15" t="e">
        <f>VLOOKUP(Tableau1[[#This Row],[centre]],Feuil3!$A$2:$C$46,3,FALSE)</f>
        <v>#N/A</v>
      </c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  <c r="DZ292" s="15"/>
      <c r="EA292" s="15"/>
      <c r="EB292" s="15"/>
      <c r="EC292" s="15"/>
      <c r="ED292" s="15"/>
      <c r="EE292" s="15"/>
      <c r="EF292" s="15"/>
      <c r="EG292" s="15"/>
      <c r="EH292" s="15"/>
      <c r="EI292" s="15"/>
      <c r="EJ292" s="15"/>
      <c r="EK292" s="15"/>
      <c r="EL292" s="15"/>
      <c r="EM292" s="15"/>
      <c r="EN292" s="15"/>
      <c r="EO292" s="15"/>
      <c r="EP292" s="15"/>
      <c r="EQ292" s="15"/>
      <c r="ER292" s="15"/>
      <c r="ES292" s="15"/>
      <c r="ET292" s="15"/>
      <c r="EU292" s="15"/>
      <c r="EV292" s="15"/>
      <c r="EW292" s="15"/>
      <c r="EX292" s="15"/>
      <c r="EY292" s="15"/>
      <c r="EZ292" s="15"/>
      <c r="FA292" s="15"/>
      <c r="FB292" s="15"/>
      <c r="FC292" s="15"/>
      <c r="FD292" s="15"/>
      <c r="FE292" s="15"/>
      <c r="FF292" s="15"/>
      <c r="FG292" s="15"/>
      <c r="FH292" s="15"/>
      <c r="FI292" s="15"/>
      <c r="FJ292" s="15"/>
      <c r="FK292" s="15"/>
      <c r="FL292" s="15"/>
      <c r="FM292" s="15"/>
      <c r="FN292" s="15"/>
      <c r="FO292" s="15"/>
      <c r="FP292" s="15"/>
      <c r="FQ292" s="15"/>
      <c r="FR292" s="15"/>
      <c r="FS292" s="15"/>
      <c r="FT292" s="15"/>
      <c r="FU292" s="15"/>
      <c r="FV292" s="15"/>
      <c r="FW292" s="15"/>
      <c r="FX292" s="15"/>
      <c r="FY292" s="15"/>
      <c r="FZ292" s="15"/>
      <c r="GA292" s="15"/>
      <c r="GB292" s="15"/>
      <c r="GC292" s="15"/>
      <c r="GD292" s="15"/>
      <c r="GE292" s="15"/>
      <c r="GF292" s="15"/>
      <c r="GG292" s="15"/>
      <c r="GH292" s="15"/>
      <c r="GI292" s="15"/>
      <c r="GJ292" s="15"/>
      <c r="GK292" s="15"/>
      <c r="GL292" s="15"/>
      <c r="GM292" s="15"/>
      <c r="GN292" s="15"/>
      <c r="GO292" s="15"/>
      <c r="GP292" s="15"/>
      <c r="GQ292" s="15"/>
      <c r="GR292" s="15"/>
      <c r="GS292" s="15"/>
      <c r="GT292" s="15"/>
      <c r="GU292" s="15"/>
      <c r="GV292" s="15"/>
      <c r="GW292" s="15"/>
      <c r="GX292" s="15"/>
      <c r="GY292" s="15"/>
      <c r="GZ292" s="15"/>
      <c r="HA292" s="15"/>
      <c r="HB292" s="15"/>
      <c r="HC292" s="15"/>
      <c r="HD292" s="15"/>
      <c r="HE292" s="15"/>
      <c r="HF292" s="15"/>
      <c r="HG292" s="15"/>
      <c r="HH292" s="15"/>
      <c r="HI292" s="15"/>
      <c r="HJ292" s="15"/>
      <c r="HK292" s="15"/>
      <c r="HL292" s="15"/>
      <c r="HM292" s="15"/>
      <c r="HN292" s="15"/>
      <c r="HO292" s="15"/>
      <c r="HP292" s="15"/>
      <c r="HQ292" s="15"/>
      <c r="HR292" s="15"/>
      <c r="HS292" s="15"/>
      <c r="HT292" s="15"/>
      <c r="HU292" s="15"/>
      <c r="HV292" s="15"/>
      <c r="HW292" s="15"/>
      <c r="HX292" s="15"/>
      <c r="HY292" s="15"/>
      <c r="HZ292" s="15"/>
      <c r="IA292" s="15"/>
      <c r="IB292" s="15"/>
      <c r="IC292" s="15"/>
      <c r="ID292" s="15"/>
      <c r="IE292" s="15"/>
      <c r="IF292" s="15"/>
      <c r="IG292" s="15"/>
      <c r="IH292" s="15"/>
      <c r="II292" s="15"/>
      <c r="IJ292" s="15"/>
      <c r="IK292" s="15"/>
      <c r="IL292" s="15"/>
      <c r="IM292" s="15"/>
      <c r="IN292" s="15"/>
      <c r="IO292" s="15"/>
      <c r="IP292" s="15"/>
      <c r="IQ292" s="15"/>
      <c r="IR292" s="15"/>
      <c r="IS292" s="15"/>
      <c r="IT292" s="15"/>
      <c r="IU292" s="15"/>
      <c r="IV292" s="15"/>
      <c r="IW292" s="15"/>
      <c r="IX292" s="15"/>
      <c r="IY292" s="15"/>
      <c r="IZ292" s="15"/>
      <c r="JA292" s="15"/>
      <c r="JB292" s="15"/>
      <c r="JC292" s="15"/>
      <c r="JD292" s="15"/>
      <c r="JE292" s="15"/>
      <c r="JF292" s="15"/>
      <c r="JG292" s="15"/>
      <c r="JH292" s="15"/>
      <c r="JI292" s="15"/>
      <c r="JJ292" s="15"/>
      <c r="JK292" s="15"/>
      <c r="JL292" s="15"/>
      <c r="JM292" s="15"/>
      <c r="JN292" s="15"/>
      <c r="JO292" s="15"/>
      <c r="JP292" s="15"/>
      <c r="JQ292" s="15"/>
      <c r="JR292" s="15"/>
      <c r="JS292" s="15"/>
      <c r="JT292" s="15"/>
      <c r="JU292" s="15"/>
      <c r="JV292" s="15"/>
      <c r="JW292" s="15"/>
      <c r="JX292" s="15"/>
      <c r="JY292" s="15"/>
      <c r="JZ292" s="15"/>
      <c r="KA292" s="15"/>
      <c r="KB292" s="15"/>
      <c r="KC292" s="15"/>
      <c r="KD292" s="15"/>
      <c r="KE292" s="15"/>
      <c r="KF292" s="15"/>
      <c r="KG292" s="15"/>
      <c r="KH292" s="15"/>
      <c r="KI292" s="15"/>
      <c r="KJ292" s="15"/>
      <c r="KK292" s="15"/>
      <c r="KL292" s="15"/>
      <c r="KM292" s="15"/>
      <c r="KN292" s="15"/>
      <c r="KO292" s="15"/>
      <c r="KP292" s="15"/>
      <c r="KQ292" s="15"/>
      <c r="KR292" s="15"/>
      <c r="KS292" s="15"/>
      <c r="KT292" s="15"/>
      <c r="KU292" s="15"/>
      <c r="KV292" s="15"/>
      <c r="KW292" s="15"/>
      <c r="KX292" s="15"/>
      <c r="KY292" s="15"/>
      <c r="KZ292" s="15"/>
      <c r="LA292" s="15"/>
      <c r="LB292" s="15"/>
      <c r="LC292" s="15"/>
      <c r="LD292" s="15"/>
      <c r="LE292" s="15"/>
      <c r="LF292" s="15"/>
      <c r="LG292" s="15"/>
      <c r="LH292" s="15"/>
      <c r="LI292" s="15"/>
      <c r="LJ292" s="15"/>
      <c r="LK292" s="15"/>
      <c r="LL292" s="15"/>
      <c r="LM292" s="15"/>
      <c r="LN292" s="15"/>
      <c r="LO292" s="15"/>
      <c r="LP292" s="15"/>
      <c r="LQ292" s="15"/>
      <c r="LR292" s="15"/>
      <c r="LS292" s="15"/>
      <c r="LT292" s="15"/>
      <c r="LU292" s="15"/>
      <c r="LV292" s="15"/>
      <c r="LW292" s="15"/>
      <c r="LX292" s="15"/>
      <c r="LY292" s="15"/>
      <c r="LZ292" s="15"/>
      <c r="MA292" s="15"/>
      <c r="MB292" s="15"/>
      <c r="MC292" s="15"/>
      <c r="MD292" s="15"/>
      <c r="ME292" s="15"/>
      <c r="MF292" s="15"/>
      <c r="MG292" s="15"/>
      <c r="MH292" s="15"/>
      <c r="MI292" s="15"/>
      <c r="MJ292" s="15"/>
      <c r="MK292" s="15"/>
      <c r="ML292" s="15"/>
      <c r="MM292" s="15"/>
      <c r="MN292" s="15"/>
      <c r="MO292" s="15"/>
      <c r="MP292" s="15"/>
      <c r="MQ292" s="15"/>
      <c r="MR292" s="15"/>
      <c r="MS292" s="15"/>
      <c r="MT292" s="15"/>
      <c r="MU292" s="15"/>
      <c r="MV292" s="15"/>
      <c r="MW292" s="15"/>
      <c r="MX292" s="15"/>
      <c r="MY292" s="15"/>
      <c r="MZ292" s="15"/>
      <c r="NA292" s="15"/>
      <c r="NB292" s="15"/>
      <c r="NC292" s="15"/>
      <c r="ND292" s="15"/>
      <c r="NE292" s="15"/>
      <c r="NF292" s="15"/>
      <c r="NG292" s="15"/>
      <c r="NH292" s="15"/>
      <c r="NI292" s="15">
        <f>COUNTIF(Tableau1[[#This Row],[01/01/2020]:[31/12/2020]],NI$3)</f>
        <v>0</v>
      </c>
      <c r="NJ292" s="15">
        <f>COUNTIF(Tableau1[[#This Row],[01/01/2020]:[31/12/2020]],NJ$3)</f>
        <v>0</v>
      </c>
      <c r="NK292" s="15">
        <f>COUNTIF(Tableau1[[#This Row],[01/01/2020]:[31/12/2020]],NK$3)</f>
        <v>0</v>
      </c>
      <c r="NL292" s="15">
        <f>COUNTIF(Tableau1[[#This Row],[01/01/2020]:[31/12/2020]],NL$3)</f>
        <v>0</v>
      </c>
      <c r="NM292" s="15">
        <f>COUNTIF(Tableau1[[#This Row],[01/01/2020]:[31/12/2020]],NM$3)</f>
        <v>0</v>
      </c>
      <c r="NN292" s="15">
        <f>COUNTIF(Tableau1[[#This Row],[01/01/2020]:[31/12/2020]],NN$3)</f>
        <v>0</v>
      </c>
      <c r="NO292" s="23">
        <f>COUNTIF(Tableau1[[#This Row],[01/01/2020]:[31/12/2020]],NO$3)</f>
        <v>0</v>
      </c>
    </row>
    <row r="293" spans="1:379" x14ac:dyDescent="0.25">
      <c r="A293" s="22" t="s">
        <v>473</v>
      </c>
      <c r="B293" s="15"/>
      <c r="C293" s="15"/>
      <c r="D293" s="15"/>
      <c r="E293" s="15" t="e">
        <f>VLOOKUP(Tableau1[[#This Row],[centre]],Feuil3!$A$2:$C$46,2,FALSE)</f>
        <v>#N/A</v>
      </c>
      <c r="F293" s="15" t="e">
        <f>VLOOKUP(Tableau1[[#This Row],[centre]],Feuil3!$A$2:$C$46,3,FALSE)</f>
        <v>#N/A</v>
      </c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  <c r="DZ293" s="15"/>
      <c r="EA293" s="15"/>
      <c r="EB293" s="15"/>
      <c r="EC293" s="15"/>
      <c r="ED293" s="15"/>
      <c r="EE293" s="15"/>
      <c r="EF293" s="15"/>
      <c r="EG293" s="15"/>
      <c r="EH293" s="15"/>
      <c r="EI293" s="15"/>
      <c r="EJ293" s="15"/>
      <c r="EK293" s="15"/>
      <c r="EL293" s="15"/>
      <c r="EM293" s="15"/>
      <c r="EN293" s="15"/>
      <c r="EO293" s="15"/>
      <c r="EP293" s="15"/>
      <c r="EQ293" s="15"/>
      <c r="ER293" s="15"/>
      <c r="ES293" s="15"/>
      <c r="ET293" s="15"/>
      <c r="EU293" s="15"/>
      <c r="EV293" s="15"/>
      <c r="EW293" s="15"/>
      <c r="EX293" s="15"/>
      <c r="EY293" s="15"/>
      <c r="EZ293" s="15"/>
      <c r="FA293" s="15"/>
      <c r="FB293" s="15"/>
      <c r="FC293" s="15"/>
      <c r="FD293" s="15"/>
      <c r="FE293" s="15"/>
      <c r="FF293" s="15"/>
      <c r="FG293" s="15"/>
      <c r="FH293" s="15"/>
      <c r="FI293" s="15"/>
      <c r="FJ293" s="15"/>
      <c r="FK293" s="15"/>
      <c r="FL293" s="15"/>
      <c r="FM293" s="15"/>
      <c r="FN293" s="15"/>
      <c r="FO293" s="15"/>
      <c r="FP293" s="15"/>
      <c r="FQ293" s="15"/>
      <c r="FR293" s="15"/>
      <c r="FS293" s="15"/>
      <c r="FT293" s="15"/>
      <c r="FU293" s="15"/>
      <c r="FV293" s="15"/>
      <c r="FW293" s="15"/>
      <c r="FX293" s="15"/>
      <c r="FY293" s="15"/>
      <c r="FZ293" s="15"/>
      <c r="GA293" s="15"/>
      <c r="GB293" s="15"/>
      <c r="GC293" s="15"/>
      <c r="GD293" s="15"/>
      <c r="GE293" s="15"/>
      <c r="GF293" s="15"/>
      <c r="GG293" s="15"/>
      <c r="GH293" s="15"/>
      <c r="GI293" s="15"/>
      <c r="GJ293" s="15"/>
      <c r="GK293" s="15"/>
      <c r="GL293" s="15"/>
      <c r="GM293" s="15"/>
      <c r="GN293" s="15"/>
      <c r="GO293" s="15"/>
      <c r="GP293" s="15"/>
      <c r="GQ293" s="15"/>
      <c r="GR293" s="15"/>
      <c r="GS293" s="15"/>
      <c r="GT293" s="15"/>
      <c r="GU293" s="15"/>
      <c r="GV293" s="15"/>
      <c r="GW293" s="15"/>
      <c r="GX293" s="15"/>
      <c r="GY293" s="15"/>
      <c r="GZ293" s="15"/>
      <c r="HA293" s="15"/>
      <c r="HB293" s="15"/>
      <c r="HC293" s="15"/>
      <c r="HD293" s="15"/>
      <c r="HE293" s="15"/>
      <c r="HF293" s="15"/>
      <c r="HG293" s="15"/>
      <c r="HH293" s="15"/>
      <c r="HI293" s="15"/>
      <c r="HJ293" s="15"/>
      <c r="HK293" s="15"/>
      <c r="HL293" s="15"/>
      <c r="HM293" s="15"/>
      <c r="HN293" s="15"/>
      <c r="HO293" s="15"/>
      <c r="HP293" s="15"/>
      <c r="HQ293" s="15"/>
      <c r="HR293" s="15"/>
      <c r="HS293" s="15"/>
      <c r="HT293" s="15"/>
      <c r="HU293" s="15"/>
      <c r="HV293" s="15"/>
      <c r="HW293" s="15"/>
      <c r="HX293" s="15"/>
      <c r="HY293" s="15"/>
      <c r="HZ293" s="15"/>
      <c r="IA293" s="15"/>
      <c r="IB293" s="15"/>
      <c r="IC293" s="15"/>
      <c r="ID293" s="15"/>
      <c r="IE293" s="15"/>
      <c r="IF293" s="15"/>
      <c r="IG293" s="15"/>
      <c r="IH293" s="15"/>
      <c r="II293" s="15"/>
      <c r="IJ293" s="15"/>
      <c r="IK293" s="15"/>
      <c r="IL293" s="15"/>
      <c r="IM293" s="15"/>
      <c r="IN293" s="15"/>
      <c r="IO293" s="15"/>
      <c r="IP293" s="15"/>
      <c r="IQ293" s="15"/>
      <c r="IR293" s="15"/>
      <c r="IS293" s="15"/>
      <c r="IT293" s="15"/>
      <c r="IU293" s="15"/>
      <c r="IV293" s="15"/>
      <c r="IW293" s="15"/>
      <c r="IX293" s="15"/>
      <c r="IY293" s="15"/>
      <c r="IZ293" s="15"/>
      <c r="JA293" s="15"/>
      <c r="JB293" s="15"/>
      <c r="JC293" s="15"/>
      <c r="JD293" s="15"/>
      <c r="JE293" s="15"/>
      <c r="JF293" s="15"/>
      <c r="JG293" s="15"/>
      <c r="JH293" s="15"/>
      <c r="JI293" s="15"/>
      <c r="JJ293" s="15"/>
      <c r="JK293" s="15"/>
      <c r="JL293" s="15"/>
      <c r="JM293" s="15"/>
      <c r="JN293" s="15"/>
      <c r="JO293" s="15"/>
      <c r="JP293" s="15"/>
      <c r="JQ293" s="15"/>
      <c r="JR293" s="15"/>
      <c r="JS293" s="15"/>
      <c r="JT293" s="15"/>
      <c r="JU293" s="15"/>
      <c r="JV293" s="15"/>
      <c r="JW293" s="15"/>
      <c r="JX293" s="15"/>
      <c r="JY293" s="15"/>
      <c r="JZ293" s="15"/>
      <c r="KA293" s="15"/>
      <c r="KB293" s="15"/>
      <c r="KC293" s="15"/>
      <c r="KD293" s="15"/>
      <c r="KE293" s="15"/>
      <c r="KF293" s="15"/>
      <c r="KG293" s="15"/>
      <c r="KH293" s="15"/>
      <c r="KI293" s="15"/>
      <c r="KJ293" s="15"/>
      <c r="KK293" s="15"/>
      <c r="KL293" s="15"/>
      <c r="KM293" s="15"/>
      <c r="KN293" s="15"/>
      <c r="KO293" s="15"/>
      <c r="KP293" s="15"/>
      <c r="KQ293" s="15"/>
      <c r="KR293" s="15"/>
      <c r="KS293" s="15"/>
      <c r="KT293" s="15"/>
      <c r="KU293" s="15"/>
      <c r="KV293" s="15"/>
      <c r="KW293" s="15"/>
      <c r="KX293" s="15"/>
      <c r="KY293" s="15"/>
      <c r="KZ293" s="15"/>
      <c r="LA293" s="15"/>
      <c r="LB293" s="15"/>
      <c r="LC293" s="15"/>
      <c r="LD293" s="15"/>
      <c r="LE293" s="15"/>
      <c r="LF293" s="15"/>
      <c r="LG293" s="15"/>
      <c r="LH293" s="15"/>
      <c r="LI293" s="15"/>
      <c r="LJ293" s="15"/>
      <c r="LK293" s="15"/>
      <c r="LL293" s="15"/>
      <c r="LM293" s="15"/>
      <c r="LN293" s="15"/>
      <c r="LO293" s="15"/>
      <c r="LP293" s="15"/>
      <c r="LQ293" s="15"/>
      <c r="LR293" s="15"/>
      <c r="LS293" s="15"/>
      <c r="LT293" s="15"/>
      <c r="LU293" s="15"/>
      <c r="LV293" s="15"/>
      <c r="LW293" s="15"/>
      <c r="LX293" s="15"/>
      <c r="LY293" s="15"/>
      <c r="LZ293" s="15"/>
      <c r="MA293" s="15"/>
      <c r="MB293" s="15"/>
      <c r="MC293" s="15"/>
      <c r="MD293" s="15"/>
      <c r="ME293" s="15"/>
      <c r="MF293" s="15"/>
      <c r="MG293" s="15"/>
      <c r="MH293" s="15"/>
      <c r="MI293" s="15"/>
      <c r="MJ293" s="15"/>
      <c r="MK293" s="15"/>
      <c r="ML293" s="15"/>
      <c r="MM293" s="15"/>
      <c r="MN293" s="15"/>
      <c r="MO293" s="15"/>
      <c r="MP293" s="15"/>
      <c r="MQ293" s="15"/>
      <c r="MR293" s="15"/>
      <c r="MS293" s="15"/>
      <c r="MT293" s="15"/>
      <c r="MU293" s="15"/>
      <c r="MV293" s="15"/>
      <c r="MW293" s="15"/>
      <c r="MX293" s="15"/>
      <c r="MY293" s="15"/>
      <c r="MZ293" s="15"/>
      <c r="NA293" s="15"/>
      <c r="NB293" s="15"/>
      <c r="NC293" s="15"/>
      <c r="ND293" s="15"/>
      <c r="NE293" s="15"/>
      <c r="NF293" s="15"/>
      <c r="NG293" s="15"/>
      <c r="NH293" s="15"/>
      <c r="NI293" s="15">
        <f>COUNTIF(Tableau1[[#This Row],[01/01/2020]:[31/12/2020]],NI$3)</f>
        <v>0</v>
      </c>
      <c r="NJ293" s="15">
        <f>COUNTIF(Tableau1[[#This Row],[01/01/2020]:[31/12/2020]],NJ$3)</f>
        <v>0</v>
      </c>
      <c r="NK293" s="15">
        <f>COUNTIF(Tableau1[[#This Row],[01/01/2020]:[31/12/2020]],NK$3)</f>
        <v>0</v>
      </c>
      <c r="NL293" s="15">
        <f>COUNTIF(Tableau1[[#This Row],[01/01/2020]:[31/12/2020]],NL$3)</f>
        <v>0</v>
      </c>
      <c r="NM293" s="15">
        <f>COUNTIF(Tableau1[[#This Row],[01/01/2020]:[31/12/2020]],NM$3)</f>
        <v>0</v>
      </c>
      <c r="NN293" s="15">
        <f>COUNTIF(Tableau1[[#This Row],[01/01/2020]:[31/12/2020]],NN$3)</f>
        <v>0</v>
      </c>
      <c r="NO293" s="23">
        <f>COUNTIF(Tableau1[[#This Row],[01/01/2020]:[31/12/2020]],NO$3)</f>
        <v>0</v>
      </c>
    </row>
    <row r="294" spans="1:379" x14ac:dyDescent="0.25">
      <c r="A294" s="22" t="s">
        <v>474</v>
      </c>
      <c r="B294" s="15"/>
      <c r="C294" s="15"/>
      <c r="D294" s="15"/>
      <c r="E294" s="15" t="e">
        <f>VLOOKUP(Tableau1[[#This Row],[centre]],Feuil3!$A$2:$C$46,2,FALSE)</f>
        <v>#N/A</v>
      </c>
      <c r="F294" s="15" t="e">
        <f>VLOOKUP(Tableau1[[#This Row],[centre]],Feuil3!$A$2:$C$46,3,FALSE)</f>
        <v>#N/A</v>
      </c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  <c r="DZ294" s="15"/>
      <c r="EA294" s="15"/>
      <c r="EB294" s="15"/>
      <c r="EC294" s="15"/>
      <c r="ED294" s="15"/>
      <c r="EE294" s="15"/>
      <c r="EF294" s="15"/>
      <c r="EG294" s="15"/>
      <c r="EH294" s="15"/>
      <c r="EI294" s="15"/>
      <c r="EJ294" s="15"/>
      <c r="EK294" s="15"/>
      <c r="EL294" s="15"/>
      <c r="EM294" s="15"/>
      <c r="EN294" s="15"/>
      <c r="EO294" s="15"/>
      <c r="EP294" s="15"/>
      <c r="EQ294" s="15"/>
      <c r="ER294" s="15"/>
      <c r="ES294" s="15"/>
      <c r="ET294" s="15"/>
      <c r="EU294" s="15"/>
      <c r="EV294" s="15"/>
      <c r="EW294" s="15"/>
      <c r="EX294" s="15"/>
      <c r="EY294" s="15"/>
      <c r="EZ294" s="15"/>
      <c r="FA294" s="15"/>
      <c r="FB294" s="15"/>
      <c r="FC294" s="15"/>
      <c r="FD294" s="15"/>
      <c r="FE294" s="15"/>
      <c r="FF294" s="15"/>
      <c r="FG294" s="15"/>
      <c r="FH294" s="15"/>
      <c r="FI294" s="15"/>
      <c r="FJ294" s="15"/>
      <c r="FK294" s="15"/>
      <c r="FL294" s="15"/>
      <c r="FM294" s="15"/>
      <c r="FN294" s="15"/>
      <c r="FO294" s="15"/>
      <c r="FP294" s="15"/>
      <c r="FQ294" s="15"/>
      <c r="FR294" s="15"/>
      <c r="FS294" s="15"/>
      <c r="FT294" s="15"/>
      <c r="FU294" s="15"/>
      <c r="FV294" s="15"/>
      <c r="FW294" s="15"/>
      <c r="FX294" s="15"/>
      <c r="FY294" s="15"/>
      <c r="FZ294" s="15"/>
      <c r="GA294" s="15"/>
      <c r="GB294" s="15"/>
      <c r="GC294" s="15"/>
      <c r="GD294" s="15"/>
      <c r="GE294" s="15"/>
      <c r="GF294" s="15"/>
      <c r="GG294" s="15"/>
      <c r="GH294" s="15"/>
      <c r="GI294" s="15"/>
      <c r="GJ294" s="15"/>
      <c r="GK294" s="15"/>
      <c r="GL294" s="15"/>
      <c r="GM294" s="15"/>
      <c r="GN294" s="15"/>
      <c r="GO294" s="15"/>
      <c r="GP294" s="15"/>
      <c r="GQ294" s="15"/>
      <c r="GR294" s="15"/>
      <c r="GS294" s="15"/>
      <c r="GT294" s="15"/>
      <c r="GU294" s="15"/>
      <c r="GV294" s="15"/>
      <c r="GW294" s="15"/>
      <c r="GX294" s="15"/>
      <c r="GY294" s="15"/>
      <c r="GZ294" s="15"/>
      <c r="HA294" s="15"/>
      <c r="HB294" s="15"/>
      <c r="HC294" s="15"/>
      <c r="HD294" s="15"/>
      <c r="HE294" s="15"/>
      <c r="HF294" s="15"/>
      <c r="HG294" s="15"/>
      <c r="HH294" s="15"/>
      <c r="HI294" s="15"/>
      <c r="HJ294" s="15"/>
      <c r="HK294" s="15"/>
      <c r="HL294" s="15"/>
      <c r="HM294" s="15"/>
      <c r="HN294" s="15"/>
      <c r="HO294" s="15"/>
      <c r="HP294" s="15"/>
      <c r="HQ294" s="15"/>
      <c r="HR294" s="15"/>
      <c r="HS294" s="15"/>
      <c r="HT294" s="15"/>
      <c r="HU294" s="15"/>
      <c r="HV294" s="15"/>
      <c r="HW294" s="15"/>
      <c r="HX294" s="15"/>
      <c r="HY294" s="15"/>
      <c r="HZ294" s="15"/>
      <c r="IA294" s="15"/>
      <c r="IB294" s="15"/>
      <c r="IC294" s="15"/>
      <c r="ID294" s="15"/>
      <c r="IE294" s="15"/>
      <c r="IF294" s="15"/>
      <c r="IG294" s="15"/>
      <c r="IH294" s="15"/>
      <c r="II294" s="15"/>
      <c r="IJ294" s="15"/>
      <c r="IK294" s="15"/>
      <c r="IL294" s="15"/>
      <c r="IM294" s="15"/>
      <c r="IN294" s="15"/>
      <c r="IO294" s="15"/>
      <c r="IP294" s="15"/>
      <c r="IQ294" s="15"/>
      <c r="IR294" s="15"/>
      <c r="IS294" s="15"/>
      <c r="IT294" s="15"/>
      <c r="IU294" s="15"/>
      <c r="IV294" s="15"/>
      <c r="IW294" s="15"/>
      <c r="IX294" s="15"/>
      <c r="IY294" s="15"/>
      <c r="IZ294" s="15"/>
      <c r="JA294" s="15"/>
      <c r="JB294" s="15"/>
      <c r="JC294" s="15"/>
      <c r="JD294" s="15"/>
      <c r="JE294" s="15"/>
      <c r="JF294" s="15"/>
      <c r="JG294" s="15"/>
      <c r="JH294" s="15"/>
      <c r="JI294" s="15"/>
      <c r="JJ294" s="15"/>
      <c r="JK294" s="15"/>
      <c r="JL294" s="15"/>
      <c r="JM294" s="15"/>
      <c r="JN294" s="15"/>
      <c r="JO294" s="15"/>
      <c r="JP294" s="15"/>
      <c r="JQ294" s="15"/>
      <c r="JR294" s="15"/>
      <c r="JS294" s="15"/>
      <c r="JT294" s="15"/>
      <c r="JU294" s="15"/>
      <c r="JV294" s="15"/>
      <c r="JW294" s="15"/>
      <c r="JX294" s="15"/>
      <c r="JY294" s="15"/>
      <c r="JZ294" s="15"/>
      <c r="KA294" s="15"/>
      <c r="KB294" s="15"/>
      <c r="KC294" s="15"/>
      <c r="KD294" s="15"/>
      <c r="KE294" s="15"/>
      <c r="KF294" s="15"/>
      <c r="KG294" s="15"/>
      <c r="KH294" s="15"/>
      <c r="KI294" s="15"/>
      <c r="KJ294" s="15"/>
      <c r="KK294" s="15"/>
      <c r="KL294" s="15"/>
      <c r="KM294" s="15"/>
      <c r="KN294" s="15"/>
      <c r="KO294" s="15"/>
      <c r="KP294" s="15"/>
      <c r="KQ294" s="15"/>
      <c r="KR294" s="15"/>
      <c r="KS294" s="15"/>
      <c r="KT294" s="15"/>
      <c r="KU294" s="15"/>
      <c r="KV294" s="15"/>
      <c r="KW294" s="15"/>
      <c r="KX294" s="15"/>
      <c r="KY294" s="15"/>
      <c r="KZ294" s="15"/>
      <c r="LA294" s="15"/>
      <c r="LB294" s="15"/>
      <c r="LC294" s="15"/>
      <c r="LD294" s="15"/>
      <c r="LE294" s="15"/>
      <c r="LF294" s="15"/>
      <c r="LG294" s="15"/>
      <c r="LH294" s="15"/>
      <c r="LI294" s="15"/>
      <c r="LJ294" s="15"/>
      <c r="LK294" s="15"/>
      <c r="LL294" s="15"/>
      <c r="LM294" s="15"/>
      <c r="LN294" s="15"/>
      <c r="LO294" s="15"/>
      <c r="LP294" s="15"/>
      <c r="LQ294" s="15"/>
      <c r="LR294" s="15"/>
      <c r="LS294" s="15"/>
      <c r="LT294" s="15"/>
      <c r="LU294" s="15"/>
      <c r="LV294" s="15"/>
      <c r="LW294" s="15"/>
      <c r="LX294" s="15"/>
      <c r="LY294" s="15"/>
      <c r="LZ294" s="15"/>
      <c r="MA294" s="15"/>
      <c r="MB294" s="15"/>
      <c r="MC294" s="15"/>
      <c r="MD294" s="15"/>
      <c r="ME294" s="15"/>
      <c r="MF294" s="15"/>
      <c r="MG294" s="15"/>
      <c r="MH294" s="15"/>
      <c r="MI294" s="15"/>
      <c r="MJ294" s="15"/>
      <c r="MK294" s="15"/>
      <c r="ML294" s="15"/>
      <c r="MM294" s="15"/>
      <c r="MN294" s="15"/>
      <c r="MO294" s="15"/>
      <c r="MP294" s="15"/>
      <c r="MQ294" s="15"/>
      <c r="MR294" s="15"/>
      <c r="MS294" s="15"/>
      <c r="MT294" s="15"/>
      <c r="MU294" s="15"/>
      <c r="MV294" s="15"/>
      <c r="MW294" s="15"/>
      <c r="MX294" s="15"/>
      <c r="MY294" s="15"/>
      <c r="MZ294" s="15"/>
      <c r="NA294" s="15"/>
      <c r="NB294" s="15"/>
      <c r="NC294" s="15"/>
      <c r="ND294" s="15"/>
      <c r="NE294" s="15"/>
      <c r="NF294" s="15"/>
      <c r="NG294" s="15"/>
      <c r="NH294" s="15"/>
      <c r="NI294" s="15">
        <f>COUNTIF(Tableau1[[#This Row],[01/01/2020]:[31/12/2020]],NI$3)</f>
        <v>0</v>
      </c>
      <c r="NJ294" s="15">
        <f>COUNTIF(Tableau1[[#This Row],[01/01/2020]:[31/12/2020]],NJ$3)</f>
        <v>0</v>
      </c>
      <c r="NK294" s="15">
        <f>COUNTIF(Tableau1[[#This Row],[01/01/2020]:[31/12/2020]],NK$3)</f>
        <v>0</v>
      </c>
      <c r="NL294" s="15">
        <f>COUNTIF(Tableau1[[#This Row],[01/01/2020]:[31/12/2020]],NL$3)</f>
        <v>0</v>
      </c>
      <c r="NM294" s="15">
        <f>COUNTIF(Tableau1[[#This Row],[01/01/2020]:[31/12/2020]],NM$3)</f>
        <v>0</v>
      </c>
      <c r="NN294" s="15">
        <f>COUNTIF(Tableau1[[#This Row],[01/01/2020]:[31/12/2020]],NN$3)</f>
        <v>0</v>
      </c>
      <c r="NO294" s="23">
        <f>COUNTIF(Tableau1[[#This Row],[01/01/2020]:[31/12/2020]],NO$3)</f>
        <v>0</v>
      </c>
    </row>
    <row r="295" spans="1:379" x14ac:dyDescent="0.25">
      <c r="A295" s="22" t="s">
        <v>475</v>
      </c>
      <c r="B295" s="15"/>
      <c r="C295" s="15"/>
      <c r="D295" s="15"/>
      <c r="E295" s="15" t="e">
        <f>VLOOKUP(Tableau1[[#This Row],[centre]],Feuil3!$A$2:$C$46,2,FALSE)</f>
        <v>#N/A</v>
      </c>
      <c r="F295" s="15" t="e">
        <f>VLOOKUP(Tableau1[[#This Row],[centre]],Feuil3!$A$2:$C$46,3,FALSE)</f>
        <v>#N/A</v>
      </c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  <c r="DZ295" s="15"/>
      <c r="EA295" s="15"/>
      <c r="EB295" s="15"/>
      <c r="EC295" s="15"/>
      <c r="ED295" s="15"/>
      <c r="EE295" s="15"/>
      <c r="EF295" s="15"/>
      <c r="EG295" s="15"/>
      <c r="EH295" s="15"/>
      <c r="EI295" s="15"/>
      <c r="EJ295" s="15"/>
      <c r="EK295" s="15"/>
      <c r="EL295" s="15"/>
      <c r="EM295" s="15"/>
      <c r="EN295" s="15"/>
      <c r="EO295" s="15"/>
      <c r="EP295" s="15"/>
      <c r="EQ295" s="15"/>
      <c r="ER295" s="15"/>
      <c r="ES295" s="15"/>
      <c r="ET295" s="15"/>
      <c r="EU295" s="15"/>
      <c r="EV295" s="15"/>
      <c r="EW295" s="15"/>
      <c r="EX295" s="15"/>
      <c r="EY295" s="15"/>
      <c r="EZ295" s="15"/>
      <c r="FA295" s="15"/>
      <c r="FB295" s="15"/>
      <c r="FC295" s="15"/>
      <c r="FD295" s="15"/>
      <c r="FE295" s="15"/>
      <c r="FF295" s="15"/>
      <c r="FG295" s="15"/>
      <c r="FH295" s="15"/>
      <c r="FI295" s="15"/>
      <c r="FJ295" s="15"/>
      <c r="FK295" s="15"/>
      <c r="FL295" s="15"/>
      <c r="FM295" s="15"/>
      <c r="FN295" s="15"/>
      <c r="FO295" s="15"/>
      <c r="FP295" s="15"/>
      <c r="FQ295" s="15"/>
      <c r="FR295" s="15"/>
      <c r="FS295" s="15"/>
      <c r="FT295" s="15"/>
      <c r="FU295" s="15"/>
      <c r="FV295" s="15"/>
      <c r="FW295" s="15"/>
      <c r="FX295" s="15"/>
      <c r="FY295" s="15"/>
      <c r="FZ295" s="15"/>
      <c r="GA295" s="15"/>
      <c r="GB295" s="15"/>
      <c r="GC295" s="15"/>
      <c r="GD295" s="15"/>
      <c r="GE295" s="15"/>
      <c r="GF295" s="15"/>
      <c r="GG295" s="15"/>
      <c r="GH295" s="15"/>
      <c r="GI295" s="15"/>
      <c r="GJ295" s="15"/>
      <c r="GK295" s="15"/>
      <c r="GL295" s="15"/>
      <c r="GM295" s="15"/>
      <c r="GN295" s="15"/>
      <c r="GO295" s="15"/>
      <c r="GP295" s="15"/>
      <c r="GQ295" s="15"/>
      <c r="GR295" s="15"/>
      <c r="GS295" s="15"/>
      <c r="GT295" s="15"/>
      <c r="GU295" s="15"/>
      <c r="GV295" s="15"/>
      <c r="GW295" s="15"/>
      <c r="GX295" s="15"/>
      <c r="GY295" s="15"/>
      <c r="GZ295" s="15"/>
      <c r="HA295" s="15"/>
      <c r="HB295" s="15"/>
      <c r="HC295" s="15"/>
      <c r="HD295" s="15"/>
      <c r="HE295" s="15"/>
      <c r="HF295" s="15"/>
      <c r="HG295" s="15"/>
      <c r="HH295" s="15"/>
      <c r="HI295" s="15"/>
      <c r="HJ295" s="15"/>
      <c r="HK295" s="15"/>
      <c r="HL295" s="15"/>
      <c r="HM295" s="15"/>
      <c r="HN295" s="15"/>
      <c r="HO295" s="15"/>
      <c r="HP295" s="15"/>
      <c r="HQ295" s="15"/>
      <c r="HR295" s="15"/>
      <c r="HS295" s="15"/>
      <c r="HT295" s="15"/>
      <c r="HU295" s="15"/>
      <c r="HV295" s="15"/>
      <c r="HW295" s="15"/>
      <c r="HX295" s="15"/>
      <c r="HY295" s="15"/>
      <c r="HZ295" s="15"/>
      <c r="IA295" s="15"/>
      <c r="IB295" s="15"/>
      <c r="IC295" s="15"/>
      <c r="ID295" s="15"/>
      <c r="IE295" s="15"/>
      <c r="IF295" s="15"/>
      <c r="IG295" s="15"/>
      <c r="IH295" s="15"/>
      <c r="II295" s="15"/>
      <c r="IJ295" s="15"/>
      <c r="IK295" s="15"/>
      <c r="IL295" s="15"/>
      <c r="IM295" s="15"/>
      <c r="IN295" s="15"/>
      <c r="IO295" s="15"/>
      <c r="IP295" s="15"/>
      <c r="IQ295" s="15"/>
      <c r="IR295" s="15"/>
      <c r="IS295" s="15"/>
      <c r="IT295" s="15"/>
      <c r="IU295" s="15"/>
      <c r="IV295" s="15"/>
      <c r="IW295" s="15"/>
      <c r="IX295" s="15"/>
      <c r="IY295" s="15"/>
      <c r="IZ295" s="15"/>
      <c r="JA295" s="15"/>
      <c r="JB295" s="15"/>
      <c r="JC295" s="15"/>
      <c r="JD295" s="15"/>
      <c r="JE295" s="15"/>
      <c r="JF295" s="15"/>
      <c r="JG295" s="15"/>
      <c r="JH295" s="15"/>
      <c r="JI295" s="15"/>
      <c r="JJ295" s="15"/>
      <c r="JK295" s="15"/>
      <c r="JL295" s="15"/>
      <c r="JM295" s="15"/>
      <c r="JN295" s="15"/>
      <c r="JO295" s="15"/>
      <c r="JP295" s="15"/>
      <c r="JQ295" s="15"/>
      <c r="JR295" s="15"/>
      <c r="JS295" s="15"/>
      <c r="JT295" s="15"/>
      <c r="JU295" s="15"/>
      <c r="JV295" s="15"/>
      <c r="JW295" s="15"/>
      <c r="JX295" s="15"/>
      <c r="JY295" s="15"/>
      <c r="JZ295" s="15"/>
      <c r="KA295" s="15"/>
      <c r="KB295" s="15"/>
      <c r="KC295" s="15"/>
      <c r="KD295" s="15"/>
      <c r="KE295" s="15"/>
      <c r="KF295" s="15"/>
      <c r="KG295" s="15"/>
      <c r="KH295" s="15"/>
      <c r="KI295" s="15"/>
      <c r="KJ295" s="15"/>
      <c r="KK295" s="15"/>
      <c r="KL295" s="15"/>
      <c r="KM295" s="15"/>
      <c r="KN295" s="15"/>
      <c r="KO295" s="15"/>
      <c r="KP295" s="15"/>
      <c r="KQ295" s="15"/>
      <c r="KR295" s="15"/>
      <c r="KS295" s="15"/>
      <c r="KT295" s="15"/>
      <c r="KU295" s="15"/>
      <c r="KV295" s="15"/>
      <c r="KW295" s="15"/>
      <c r="KX295" s="15"/>
      <c r="KY295" s="15"/>
      <c r="KZ295" s="15"/>
      <c r="LA295" s="15"/>
      <c r="LB295" s="15"/>
      <c r="LC295" s="15"/>
      <c r="LD295" s="15"/>
      <c r="LE295" s="15"/>
      <c r="LF295" s="15"/>
      <c r="LG295" s="15"/>
      <c r="LH295" s="15"/>
      <c r="LI295" s="15"/>
      <c r="LJ295" s="15"/>
      <c r="LK295" s="15"/>
      <c r="LL295" s="15"/>
      <c r="LM295" s="15"/>
      <c r="LN295" s="15"/>
      <c r="LO295" s="15"/>
      <c r="LP295" s="15"/>
      <c r="LQ295" s="15"/>
      <c r="LR295" s="15"/>
      <c r="LS295" s="15"/>
      <c r="LT295" s="15"/>
      <c r="LU295" s="15"/>
      <c r="LV295" s="15"/>
      <c r="LW295" s="15"/>
      <c r="LX295" s="15"/>
      <c r="LY295" s="15"/>
      <c r="LZ295" s="15"/>
      <c r="MA295" s="15"/>
      <c r="MB295" s="15"/>
      <c r="MC295" s="15"/>
      <c r="MD295" s="15"/>
      <c r="ME295" s="15"/>
      <c r="MF295" s="15"/>
      <c r="MG295" s="15"/>
      <c r="MH295" s="15"/>
      <c r="MI295" s="15"/>
      <c r="MJ295" s="15"/>
      <c r="MK295" s="15"/>
      <c r="ML295" s="15"/>
      <c r="MM295" s="15"/>
      <c r="MN295" s="15"/>
      <c r="MO295" s="15"/>
      <c r="MP295" s="15"/>
      <c r="MQ295" s="15"/>
      <c r="MR295" s="15"/>
      <c r="MS295" s="15"/>
      <c r="MT295" s="15"/>
      <c r="MU295" s="15"/>
      <c r="MV295" s="15"/>
      <c r="MW295" s="15"/>
      <c r="MX295" s="15"/>
      <c r="MY295" s="15"/>
      <c r="MZ295" s="15"/>
      <c r="NA295" s="15"/>
      <c r="NB295" s="15"/>
      <c r="NC295" s="15"/>
      <c r="ND295" s="15"/>
      <c r="NE295" s="15"/>
      <c r="NF295" s="15"/>
      <c r="NG295" s="15"/>
      <c r="NH295" s="15"/>
      <c r="NI295" s="15">
        <f>COUNTIF(Tableau1[[#This Row],[01/01/2020]:[31/12/2020]],NI$3)</f>
        <v>0</v>
      </c>
      <c r="NJ295" s="15">
        <f>COUNTIF(Tableau1[[#This Row],[01/01/2020]:[31/12/2020]],NJ$3)</f>
        <v>0</v>
      </c>
      <c r="NK295" s="15">
        <f>COUNTIF(Tableau1[[#This Row],[01/01/2020]:[31/12/2020]],NK$3)</f>
        <v>0</v>
      </c>
      <c r="NL295" s="15">
        <f>COUNTIF(Tableau1[[#This Row],[01/01/2020]:[31/12/2020]],NL$3)</f>
        <v>0</v>
      </c>
      <c r="NM295" s="15">
        <f>COUNTIF(Tableau1[[#This Row],[01/01/2020]:[31/12/2020]],NM$3)</f>
        <v>0</v>
      </c>
      <c r="NN295" s="15">
        <f>COUNTIF(Tableau1[[#This Row],[01/01/2020]:[31/12/2020]],NN$3)</f>
        <v>0</v>
      </c>
      <c r="NO295" s="23">
        <f>COUNTIF(Tableau1[[#This Row],[01/01/2020]:[31/12/2020]],NO$3)</f>
        <v>0</v>
      </c>
    </row>
    <row r="296" spans="1:379" x14ac:dyDescent="0.25">
      <c r="A296" s="22" t="s">
        <v>476</v>
      </c>
      <c r="B296" s="15"/>
      <c r="C296" s="15"/>
      <c r="D296" s="15"/>
      <c r="E296" s="15" t="e">
        <f>VLOOKUP(Tableau1[[#This Row],[centre]],Feuil3!$A$2:$C$46,2,FALSE)</f>
        <v>#N/A</v>
      </c>
      <c r="F296" s="15" t="e">
        <f>VLOOKUP(Tableau1[[#This Row],[centre]],Feuil3!$A$2:$C$46,3,FALSE)</f>
        <v>#N/A</v>
      </c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  <c r="DZ296" s="15"/>
      <c r="EA296" s="15"/>
      <c r="EB296" s="15"/>
      <c r="EC296" s="15"/>
      <c r="ED296" s="15"/>
      <c r="EE296" s="15"/>
      <c r="EF296" s="15"/>
      <c r="EG296" s="15"/>
      <c r="EH296" s="15"/>
      <c r="EI296" s="15"/>
      <c r="EJ296" s="15"/>
      <c r="EK296" s="15"/>
      <c r="EL296" s="15"/>
      <c r="EM296" s="15"/>
      <c r="EN296" s="15"/>
      <c r="EO296" s="15"/>
      <c r="EP296" s="15"/>
      <c r="EQ296" s="15"/>
      <c r="ER296" s="15"/>
      <c r="ES296" s="15"/>
      <c r="ET296" s="15"/>
      <c r="EU296" s="15"/>
      <c r="EV296" s="15"/>
      <c r="EW296" s="15"/>
      <c r="EX296" s="15"/>
      <c r="EY296" s="15"/>
      <c r="EZ296" s="15"/>
      <c r="FA296" s="15"/>
      <c r="FB296" s="15"/>
      <c r="FC296" s="15"/>
      <c r="FD296" s="15"/>
      <c r="FE296" s="15"/>
      <c r="FF296" s="15"/>
      <c r="FG296" s="15"/>
      <c r="FH296" s="15"/>
      <c r="FI296" s="15"/>
      <c r="FJ296" s="15"/>
      <c r="FK296" s="15"/>
      <c r="FL296" s="15"/>
      <c r="FM296" s="15"/>
      <c r="FN296" s="15"/>
      <c r="FO296" s="15"/>
      <c r="FP296" s="15"/>
      <c r="FQ296" s="15"/>
      <c r="FR296" s="15"/>
      <c r="FS296" s="15"/>
      <c r="FT296" s="15"/>
      <c r="FU296" s="15"/>
      <c r="FV296" s="15"/>
      <c r="FW296" s="15"/>
      <c r="FX296" s="15"/>
      <c r="FY296" s="15"/>
      <c r="FZ296" s="15"/>
      <c r="GA296" s="15"/>
      <c r="GB296" s="15"/>
      <c r="GC296" s="15"/>
      <c r="GD296" s="15"/>
      <c r="GE296" s="15"/>
      <c r="GF296" s="15"/>
      <c r="GG296" s="15"/>
      <c r="GH296" s="15"/>
      <c r="GI296" s="15"/>
      <c r="GJ296" s="15"/>
      <c r="GK296" s="15"/>
      <c r="GL296" s="15"/>
      <c r="GM296" s="15"/>
      <c r="GN296" s="15"/>
      <c r="GO296" s="15"/>
      <c r="GP296" s="15"/>
      <c r="GQ296" s="15"/>
      <c r="GR296" s="15"/>
      <c r="GS296" s="15"/>
      <c r="GT296" s="15"/>
      <c r="GU296" s="15"/>
      <c r="GV296" s="15"/>
      <c r="GW296" s="15"/>
      <c r="GX296" s="15"/>
      <c r="GY296" s="15"/>
      <c r="GZ296" s="15"/>
      <c r="HA296" s="15"/>
      <c r="HB296" s="15"/>
      <c r="HC296" s="15"/>
      <c r="HD296" s="15"/>
      <c r="HE296" s="15"/>
      <c r="HF296" s="15"/>
      <c r="HG296" s="15"/>
      <c r="HH296" s="15"/>
      <c r="HI296" s="15"/>
      <c r="HJ296" s="15"/>
      <c r="HK296" s="15"/>
      <c r="HL296" s="15"/>
      <c r="HM296" s="15"/>
      <c r="HN296" s="15"/>
      <c r="HO296" s="15"/>
      <c r="HP296" s="15"/>
      <c r="HQ296" s="15"/>
      <c r="HR296" s="15"/>
      <c r="HS296" s="15"/>
      <c r="HT296" s="15"/>
      <c r="HU296" s="15"/>
      <c r="HV296" s="15"/>
      <c r="HW296" s="15"/>
      <c r="HX296" s="15"/>
      <c r="HY296" s="15"/>
      <c r="HZ296" s="15"/>
      <c r="IA296" s="15"/>
      <c r="IB296" s="15"/>
      <c r="IC296" s="15"/>
      <c r="ID296" s="15"/>
      <c r="IE296" s="15"/>
      <c r="IF296" s="15"/>
      <c r="IG296" s="15"/>
      <c r="IH296" s="15"/>
      <c r="II296" s="15"/>
      <c r="IJ296" s="15"/>
      <c r="IK296" s="15"/>
      <c r="IL296" s="15"/>
      <c r="IM296" s="15"/>
      <c r="IN296" s="15"/>
      <c r="IO296" s="15"/>
      <c r="IP296" s="15"/>
      <c r="IQ296" s="15"/>
      <c r="IR296" s="15"/>
      <c r="IS296" s="15"/>
      <c r="IT296" s="15"/>
      <c r="IU296" s="15"/>
      <c r="IV296" s="15"/>
      <c r="IW296" s="15"/>
      <c r="IX296" s="15"/>
      <c r="IY296" s="15"/>
      <c r="IZ296" s="15"/>
      <c r="JA296" s="15"/>
      <c r="JB296" s="15"/>
      <c r="JC296" s="15"/>
      <c r="JD296" s="15"/>
      <c r="JE296" s="15"/>
      <c r="JF296" s="15"/>
      <c r="JG296" s="15"/>
      <c r="JH296" s="15"/>
      <c r="JI296" s="15"/>
      <c r="JJ296" s="15"/>
      <c r="JK296" s="15"/>
      <c r="JL296" s="15"/>
      <c r="JM296" s="15"/>
      <c r="JN296" s="15"/>
      <c r="JO296" s="15"/>
      <c r="JP296" s="15"/>
      <c r="JQ296" s="15"/>
      <c r="JR296" s="15"/>
      <c r="JS296" s="15"/>
      <c r="JT296" s="15"/>
      <c r="JU296" s="15"/>
      <c r="JV296" s="15"/>
      <c r="JW296" s="15"/>
      <c r="JX296" s="15"/>
      <c r="JY296" s="15"/>
      <c r="JZ296" s="15"/>
      <c r="KA296" s="15"/>
      <c r="KB296" s="15"/>
      <c r="KC296" s="15"/>
      <c r="KD296" s="15"/>
      <c r="KE296" s="15"/>
      <c r="KF296" s="15"/>
      <c r="KG296" s="15"/>
      <c r="KH296" s="15"/>
      <c r="KI296" s="15"/>
      <c r="KJ296" s="15"/>
      <c r="KK296" s="15"/>
      <c r="KL296" s="15"/>
      <c r="KM296" s="15"/>
      <c r="KN296" s="15"/>
      <c r="KO296" s="15"/>
      <c r="KP296" s="15"/>
      <c r="KQ296" s="15"/>
      <c r="KR296" s="15"/>
      <c r="KS296" s="15"/>
      <c r="KT296" s="15"/>
      <c r="KU296" s="15"/>
      <c r="KV296" s="15"/>
      <c r="KW296" s="15"/>
      <c r="KX296" s="15"/>
      <c r="KY296" s="15"/>
      <c r="KZ296" s="15"/>
      <c r="LA296" s="15"/>
      <c r="LB296" s="15"/>
      <c r="LC296" s="15"/>
      <c r="LD296" s="15"/>
      <c r="LE296" s="15"/>
      <c r="LF296" s="15"/>
      <c r="LG296" s="15"/>
      <c r="LH296" s="15"/>
      <c r="LI296" s="15"/>
      <c r="LJ296" s="15"/>
      <c r="LK296" s="15"/>
      <c r="LL296" s="15"/>
      <c r="LM296" s="15"/>
      <c r="LN296" s="15"/>
      <c r="LO296" s="15"/>
      <c r="LP296" s="15"/>
      <c r="LQ296" s="15"/>
      <c r="LR296" s="15"/>
      <c r="LS296" s="15"/>
      <c r="LT296" s="15"/>
      <c r="LU296" s="15"/>
      <c r="LV296" s="15"/>
      <c r="LW296" s="15"/>
      <c r="LX296" s="15"/>
      <c r="LY296" s="15"/>
      <c r="LZ296" s="15"/>
      <c r="MA296" s="15"/>
      <c r="MB296" s="15"/>
      <c r="MC296" s="15"/>
      <c r="MD296" s="15"/>
      <c r="ME296" s="15"/>
      <c r="MF296" s="15"/>
      <c r="MG296" s="15"/>
      <c r="MH296" s="15"/>
      <c r="MI296" s="15"/>
      <c r="MJ296" s="15"/>
      <c r="MK296" s="15"/>
      <c r="ML296" s="15"/>
      <c r="MM296" s="15"/>
      <c r="MN296" s="15"/>
      <c r="MO296" s="15"/>
      <c r="MP296" s="15"/>
      <c r="MQ296" s="15"/>
      <c r="MR296" s="15"/>
      <c r="MS296" s="15"/>
      <c r="MT296" s="15"/>
      <c r="MU296" s="15"/>
      <c r="MV296" s="15"/>
      <c r="MW296" s="15"/>
      <c r="MX296" s="15"/>
      <c r="MY296" s="15"/>
      <c r="MZ296" s="15"/>
      <c r="NA296" s="15"/>
      <c r="NB296" s="15"/>
      <c r="NC296" s="15"/>
      <c r="ND296" s="15"/>
      <c r="NE296" s="15"/>
      <c r="NF296" s="15"/>
      <c r="NG296" s="15"/>
      <c r="NH296" s="15"/>
      <c r="NI296" s="15">
        <f>COUNTIF(Tableau1[[#This Row],[01/01/2020]:[31/12/2020]],NI$3)</f>
        <v>0</v>
      </c>
      <c r="NJ296" s="15">
        <f>COUNTIF(Tableau1[[#This Row],[01/01/2020]:[31/12/2020]],NJ$3)</f>
        <v>0</v>
      </c>
      <c r="NK296" s="15">
        <f>COUNTIF(Tableau1[[#This Row],[01/01/2020]:[31/12/2020]],NK$3)</f>
        <v>0</v>
      </c>
      <c r="NL296" s="15">
        <f>COUNTIF(Tableau1[[#This Row],[01/01/2020]:[31/12/2020]],NL$3)</f>
        <v>0</v>
      </c>
      <c r="NM296" s="15">
        <f>COUNTIF(Tableau1[[#This Row],[01/01/2020]:[31/12/2020]],NM$3)</f>
        <v>0</v>
      </c>
      <c r="NN296" s="15">
        <f>COUNTIF(Tableau1[[#This Row],[01/01/2020]:[31/12/2020]],NN$3)</f>
        <v>0</v>
      </c>
      <c r="NO296" s="23">
        <f>COUNTIF(Tableau1[[#This Row],[01/01/2020]:[31/12/2020]],NO$3)</f>
        <v>0</v>
      </c>
    </row>
    <row r="297" spans="1:379" x14ac:dyDescent="0.25">
      <c r="A297" s="22" t="s">
        <v>473</v>
      </c>
      <c r="B297" s="15"/>
      <c r="C297" s="15"/>
      <c r="D297" s="15"/>
      <c r="E297" s="15" t="e">
        <f>VLOOKUP(Tableau1[[#This Row],[centre]],Feuil3!$A$2:$C$46,2,FALSE)</f>
        <v>#N/A</v>
      </c>
      <c r="F297" s="15" t="e">
        <f>VLOOKUP(Tableau1[[#This Row],[centre]],Feuil3!$A$2:$C$46,3,FALSE)</f>
        <v>#N/A</v>
      </c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  <c r="DZ297" s="15"/>
      <c r="EA297" s="15"/>
      <c r="EB297" s="15"/>
      <c r="EC297" s="15"/>
      <c r="ED297" s="15"/>
      <c r="EE297" s="15"/>
      <c r="EF297" s="15"/>
      <c r="EG297" s="15"/>
      <c r="EH297" s="15"/>
      <c r="EI297" s="15"/>
      <c r="EJ297" s="15"/>
      <c r="EK297" s="15"/>
      <c r="EL297" s="15"/>
      <c r="EM297" s="15"/>
      <c r="EN297" s="15"/>
      <c r="EO297" s="15"/>
      <c r="EP297" s="15"/>
      <c r="EQ297" s="15"/>
      <c r="ER297" s="15"/>
      <c r="ES297" s="15"/>
      <c r="ET297" s="15"/>
      <c r="EU297" s="15"/>
      <c r="EV297" s="15"/>
      <c r="EW297" s="15"/>
      <c r="EX297" s="15"/>
      <c r="EY297" s="15"/>
      <c r="EZ297" s="15"/>
      <c r="FA297" s="15"/>
      <c r="FB297" s="15"/>
      <c r="FC297" s="15"/>
      <c r="FD297" s="15"/>
      <c r="FE297" s="15"/>
      <c r="FF297" s="15"/>
      <c r="FG297" s="15"/>
      <c r="FH297" s="15"/>
      <c r="FI297" s="15"/>
      <c r="FJ297" s="15"/>
      <c r="FK297" s="15"/>
      <c r="FL297" s="15"/>
      <c r="FM297" s="15"/>
      <c r="FN297" s="15"/>
      <c r="FO297" s="15"/>
      <c r="FP297" s="15"/>
      <c r="FQ297" s="15"/>
      <c r="FR297" s="15"/>
      <c r="FS297" s="15"/>
      <c r="FT297" s="15"/>
      <c r="FU297" s="15"/>
      <c r="FV297" s="15"/>
      <c r="FW297" s="15"/>
      <c r="FX297" s="15"/>
      <c r="FY297" s="15"/>
      <c r="FZ297" s="15"/>
      <c r="GA297" s="15"/>
      <c r="GB297" s="15"/>
      <c r="GC297" s="15"/>
      <c r="GD297" s="15"/>
      <c r="GE297" s="15"/>
      <c r="GF297" s="15"/>
      <c r="GG297" s="15"/>
      <c r="GH297" s="15"/>
      <c r="GI297" s="15"/>
      <c r="GJ297" s="15"/>
      <c r="GK297" s="15"/>
      <c r="GL297" s="15"/>
      <c r="GM297" s="15"/>
      <c r="GN297" s="15"/>
      <c r="GO297" s="15"/>
      <c r="GP297" s="15"/>
      <c r="GQ297" s="15"/>
      <c r="GR297" s="15"/>
      <c r="GS297" s="15"/>
      <c r="GT297" s="15"/>
      <c r="GU297" s="15"/>
      <c r="GV297" s="15"/>
      <c r="GW297" s="15"/>
      <c r="GX297" s="15"/>
      <c r="GY297" s="15"/>
      <c r="GZ297" s="15"/>
      <c r="HA297" s="15"/>
      <c r="HB297" s="15"/>
      <c r="HC297" s="15"/>
      <c r="HD297" s="15"/>
      <c r="HE297" s="15"/>
      <c r="HF297" s="15"/>
      <c r="HG297" s="15"/>
      <c r="HH297" s="15"/>
      <c r="HI297" s="15"/>
      <c r="HJ297" s="15"/>
      <c r="HK297" s="15"/>
      <c r="HL297" s="15"/>
      <c r="HM297" s="15"/>
      <c r="HN297" s="15"/>
      <c r="HO297" s="15"/>
      <c r="HP297" s="15"/>
      <c r="HQ297" s="15"/>
      <c r="HR297" s="15"/>
      <c r="HS297" s="15"/>
      <c r="HT297" s="15"/>
      <c r="HU297" s="15"/>
      <c r="HV297" s="15"/>
      <c r="HW297" s="15"/>
      <c r="HX297" s="15"/>
      <c r="HY297" s="15"/>
      <c r="HZ297" s="15"/>
      <c r="IA297" s="15"/>
      <c r="IB297" s="15"/>
      <c r="IC297" s="15"/>
      <c r="ID297" s="15"/>
      <c r="IE297" s="15"/>
      <c r="IF297" s="15"/>
      <c r="IG297" s="15"/>
      <c r="IH297" s="15"/>
      <c r="II297" s="15"/>
      <c r="IJ297" s="15"/>
      <c r="IK297" s="15"/>
      <c r="IL297" s="15"/>
      <c r="IM297" s="15"/>
      <c r="IN297" s="15"/>
      <c r="IO297" s="15"/>
      <c r="IP297" s="15"/>
      <c r="IQ297" s="15"/>
      <c r="IR297" s="15"/>
      <c r="IS297" s="15"/>
      <c r="IT297" s="15"/>
      <c r="IU297" s="15"/>
      <c r="IV297" s="15"/>
      <c r="IW297" s="15"/>
      <c r="IX297" s="15"/>
      <c r="IY297" s="15"/>
      <c r="IZ297" s="15"/>
      <c r="JA297" s="15"/>
      <c r="JB297" s="15"/>
      <c r="JC297" s="15"/>
      <c r="JD297" s="15"/>
      <c r="JE297" s="15"/>
      <c r="JF297" s="15"/>
      <c r="JG297" s="15"/>
      <c r="JH297" s="15"/>
      <c r="JI297" s="15"/>
      <c r="JJ297" s="15"/>
      <c r="JK297" s="15"/>
      <c r="JL297" s="15"/>
      <c r="JM297" s="15"/>
      <c r="JN297" s="15"/>
      <c r="JO297" s="15"/>
      <c r="JP297" s="15"/>
      <c r="JQ297" s="15"/>
      <c r="JR297" s="15"/>
      <c r="JS297" s="15"/>
      <c r="JT297" s="15"/>
      <c r="JU297" s="15"/>
      <c r="JV297" s="15"/>
      <c r="JW297" s="15"/>
      <c r="JX297" s="15"/>
      <c r="JY297" s="15"/>
      <c r="JZ297" s="15"/>
      <c r="KA297" s="15"/>
      <c r="KB297" s="15"/>
      <c r="KC297" s="15"/>
      <c r="KD297" s="15"/>
      <c r="KE297" s="15"/>
      <c r="KF297" s="15"/>
      <c r="KG297" s="15"/>
      <c r="KH297" s="15"/>
      <c r="KI297" s="15"/>
      <c r="KJ297" s="15"/>
      <c r="KK297" s="15"/>
      <c r="KL297" s="15"/>
      <c r="KM297" s="15"/>
      <c r="KN297" s="15"/>
      <c r="KO297" s="15"/>
      <c r="KP297" s="15"/>
      <c r="KQ297" s="15"/>
      <c r="KR297" s="15"/>
      <c r="KS297" s="15"/>
      <c r="KT297" s="15"/>
      <c r="KU297" s="15"/>
      <c r="KV297" s="15"/>
      <c r="KW297" s="15"/>
      <c r="KX297" s="15"/>
      <c r="KY297" s="15"/>
      <c r="KZ297" s="15"/>
      <c r="LA297" s="15"/>
      <c r="LB297" s="15"/>
      <c r="LC297" s="15"/>
      <c r="LD297" s="15"/>
      <c r="LE297" s="15"/>
      <c r="LF297" s="15"/>
      <c r="LG297" s="15"/>
      <c r="LH297" s="15"/>
      <c r="LI297" s="15"/>
      <c r="LJ297" s="15"/>
      <c r="LK297" s="15"/>
      <c r="LL297" s="15"/>
      <c r="LM297" s="15"/>
      <c r="LN297" s="15"/>
      <c r="LO297" s="15"/>
      <c r="LP297" s="15"/>
      <c r="LQ297" s="15"/>
      <c r="LR297" s="15"/>
      <c r="LS297" s="15"/>
      <c r="LT297" s="15"/>
      <c r="LU297" s="15"/>
      <c r="LV297" s="15"/>
      <c r="LW297" s="15"/>
      <c r="LX297" s="15"/>
      <c r="LY297" s="15"/>
      <c r="LZ297" s="15"/>
      <c r="MA297" s="15"/>
      <c r="MB297" s="15"/>
      <c r="MC297" s="15"/>
      <c r="MD297" s="15"/>
      <c r="ME297" s="15"/>
      <c r="MF297" s="15"/>
      <c r="MG297" s="15"/>
      <c r="MH297" s="15"/>
      <c r="MI297" s="15"/>
      <c r="MJ297" s="15"/>
      <c r="MK297" s="15"/>
      <c r="ML297" s="15"/>
      <c r="MM297" s="15"/>
      <c r="MN297" s="15"/>
      <c r="MO297" s="15"/>
      <c r="MP297" s="15"/>
      <c r="MQ297" s="15"/>
      <c r="MR297" s="15"/>
      <c r="MS297" s="15"/>
      <c r="MT297" s="15"/>
      <c r="MU297" s="15"/>
      <c r="MV297" s="15"/>
      <c r="MW297" s="15"/>
      <c r="MX297" s="15"/>
      <c r="MY297" s="15"/>
      <c r="MZ297" s="15"/>
      <c r="NA297" s="15"/>
      <c r="NB297" s="15"/>
      <c r="NC297" s="15"/>
      <c r="ND297" s="15"/>
      <c r="NE297" s="15"/>
      <c r="NF297" s="15"/>
      <c r="NG297" s="15"/>
      <c r="NH297" s="15"/>
      <c r="NI297" s="15">
        <f>COUNTIF(Tableau1[[#This Row],[01/01/2020]:[31/12/2020]],NI$3)</f>
        <v>0</v>
      </c>
      <c r="NJ297" s="15">
        <f>COUNTIF(Tableau1[[#This Row],[01/01/2020]:[31/12/2020]],NJ$3)</f>
        <v>0</v>
      </c>
      <c r="NK297" s="15">
        <f>COUNTIF(Tableau1[[#This Row],[01/01/2020]:[31/12/2020]],NK$3)</f>
        <v>0</v>
      </c>
      <c r="NL297" s="15">
        <f>COUNTIF(Tableau1[[#This Row],[01/01/2020]:[31/12/2020]],NL$3)</f>
        <v>0</v>
      </c>
      <c r="NM297" s="15">
        <f>COUNTIF(Tableau1[[#This Row],[01/01/2020]:[31/12/2020]],NM$3)</f>
        <v>0</v>
      </c>
      <c r="NN297" s="15">
        <f>COUNTIF(Tableau1[[#This Row],[01/01/2020]:[31/12/2020]],NN$3)</f>
        <v>0</v>
      </c>
      <c r="NO297" s="23">
        <f>COUNTIF(Tableau1[[#This Row],[01/01/2020]:[31/12/2020]],NO$3)</f>
        <v>0</v>
      </c>
    </row>
    <row r="298" spans="1:379" x14ac:dyDescent="0.25">
      <c r="A298" s="22" t="s">
        <v>474</v>
      </c>
      <c r="B298" s="15"/>
      <c r="C298" s="15"/>
      <c r="D298" s="15"/>
      <c r="E298" s="15" t="e">
        <f>VLOOKUP(Tableau1[[#This Row],[centre]],Feuil3!$A$2:$C$46,2,FALSE)</f>
        <v>#N/A</v>
      </c>
      <c r="F298" s="15" t="e">
        <f>VLOOKUP(Tableau1[[#This Row],[centre]],Feuil3!$A$2:$C$46,3,FALSE)</f>
        <v>#N/A</v>
      </c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  <c r="DZ298" s="15"/>
      <c r="EA298" s="15"/>
      <c r="EB298" s="15"/>
      <c r="EC298" s="15"/>
      <c r="ED298" s="15"/>
      <c r="EE298" s="15"/>
      <c r="EF298" s="15"/>
      <c r="EG298" s="15"/>
      <c r="EH298" s="15"/>
      <c r="EI298" s="15"/>
      <c r="EJ298" s="15"/>
      <c r="EK298" s="15"/>
      <c r="EL298" s="15"/>
      <c r="EM298" s="15"/>
      <c r="EN298" s="15"/>
      <c r="EO298" s="15"/>
      <c r="EP298" s="15"/>
      <c r="EQ298" s="15"/>
      <c r="ER298" s="15"/>
      <c r="ES298" s="15"/>
      <c r="ET298" s="15"/>
      <c r="EU298" s="15"/>
      <c r="EV298" s="15"/>
      <c r="EW298" s="15"/>
      <c r="EX298" s="15"/>
      <c r="EY298" s="15"/>
      <c r="EZ298" s="15"/>
      <c r="FA298" s="15"/>
      <c r="FB298" s="15"/>
      <c r="FC298" s="15"/>
      <c r="FD298" s="15"/>
      <c r="FE298" s="15"/>
      <c r="FF298" s="15"/>
      <c r="FG298" s="15"/>
      <c r="FH298" s="15"/>
      <c r="FI298" s="15"/>
      <c r="FJ298" s="15"/>
      <c r="FK298" s="15"/>
      <c r="FL298" s="15"/>
      <c r="FM298" s="15"/>
      <c r="FN298" s="15"/>
      <c r="FO298" s="15"/>
      <c r="FP298" s="15"/>
      <c r="FQ298" s="15"/>
      <c r="FR298" s="15"/>
      <c r="FS298" s="15"/>
      <c r="FT298" s="15"/>
      <c r="FU298" s="15"/>
      <c r="FV298" s="15"/>
      <c r="FW298" s="15"/>
      <c r="FX298" s="15"/>
      <c r="FY298" s="15"/>
      <c r="FZ298" s="15"/>
      <c r="GA298" s="15"/>
      <c r="GB298" s="15"/>
      <c r="GC298" s="15"/>
      <c r="GD298" s="15"/>
      <c r="GE298" s="15"/>
      <c r="GF298" s="15"/>
      <c r="GG298" s="15"/>
      <c r="GH298" s="15"/>
      <c r="GI298" s="15"/>
      <c r="GJ298" s="15"/>
      <c r="GK298" s="15"/>
      <c r="GL298" s="15"/>
      <c r="GM298" s="15"/>
      <c r="GN298" s="15"/>
      <c r="GO298" s="15"/>
      <c r="GP298" s="15"/>
      <c r="GQ298" s="15"/>
      <c r="GR298" s="15"/>
      <c r="GS298" s="15"/>
      <c r="GT298" s="15"/>
      <c r="GU298" s="15"/>
      <c r="GV298" s="15"/>
      <c r="GW298" s="15"/>
      <c r="GX298" s="15"/>
      <c r="GY298" s="15"/>
      <c r="GZ298" s="15"/>
      <c r="HA298" s="15"/>
      <c r="HB298" s="15"/>
      <c r="HC298" s="15"/>
      <c r="HD298" s="15"/>
      <c r="HE298" s="15"/>
      <c r="HF298" s="15"/>
      <c r="HG298" s="15"/>
      <c r="HH298" s="15"/>
      <c r="HI298" s="15"/>
      <c r="HJ298" s="15"/>
      <c r="HK298" s="15"/>
      <c r="HL298" s="15"/>
      <c r="HM298" s="15"/>
      <c r="HN298" s="15"/>
      <c r="HO298" s="15"/>
      <c r="HP298" s="15"/>
      <c r="HQ298" s="15"/>
      <c r="HR298" s="15"/>
      <c r="HS298" s="15"/>
      <c r="HT298" s="15"/>
      <c r="HU298" s="15"/>
      <c r="HV298" s="15"/>
      <c r="HW298" s="15"/>
      <c r="HX298" s="15"/>
      <c r="HY298" s="15"/>
      <c r="HZ298" s="15"/>
      <c r="IA298" s="15"/>
      <c r="IB298" s="15"/>
      <c r="IC298" s="15"/>
      <c r="ID298" s="15"/>
      <c r="IE298" s="15"/>
      <c r="IF298" s="15"/>
      <c r="IG298" s="15"/>
      <c r="IH298" s="15"/>
      <c r="II298" s="15"/>
      <c r="IJ298" s="15"/>
      <c r="IK298" s="15"/>
      <c r="IL298" s="15"/>
      <c r="IM298" s="15"/>
      <c r="IN298" s="15"/>
      <c r="IO298" s="15"/>
      <c r="IP298" s="15"/>
      <c r="IQ298" s="15"/>
      <c r="IR298" s="15"/>
      <c r="IS298" s="15"/>
      <c r="IT298" s="15"/>
      <c r="IU298" s="15"/>
      <c r="IV298" s="15"/>
      <c r="IW298" s="15"/>
      <c r="IX298" s="15"/>
      <c r="IY298" s="15"/>
      <c r="IZ298" s="15"/>
      <c r="JA298" s="15"/>
      <c r="JB298" s="15"/>
      <c r="JC298" s="15"/>
      <c r="JD298" s="15"/>
      <c r="JE298" s="15"/>
      <c r="JF298" s="15"/>
      <c r="JG298" s="15"/>
      <c r="JH298" s="15"/>
      <c r="JI298" s="15"/>
      <c r="JJ298" s="15"/>
      <c r="JK298" s="15"/>
      <c r="JL298" s="15"/>
      <c r="JM298" s="15"/>
      <c r="JN298" s="15"/>
      <c r="JO298" s="15"/>
      <c r="JP298" s="15"/>
      <c r="JQ298" s="15"/>
      <c r="JR298" s="15"/>
      <c r="JS298" s="15"/>
      <c r="JT298" s="15"/>
      <c r="JU298" s="15"/>
      <c r="JV298" s="15"/>
      <c r="JW298" s="15"/>
      <c r="JX298" s="15"/>
      <c r="JY298" s="15"/>
      <c r="JZ298" s="15"/>
      <c r="KA298" s="15"/>
      <c r="KB298" s="15"/>
      <c r="KC298" s="15"/>
      <c r="KD298" s="15"/>
      <c r="KE298" s="15"/>
      <c r="KF298" s="15"/>
      <c r="KG298" s="15"/>
      <c r="KH298" s="15"/>
      <c r="KI298" s="15"/>
      <c r="KJ298" s="15"/>
      <c r="KK298" s="15"/>
      <c r="KL298" s="15"/>
      <c r="KM298" s="15"/>
      <c r="KN298" s="15"/>
      <c r="KO298" s="15"/>
      <c r="KP298" s="15"/>
      <c r="KQ298" s="15"/>
      <c r="KR298" s="15"/>
      <c r="KS298" s="15"/>
      <c r="KT298" s="15"/>
      <c r="KU298" s="15"/>
      <c r="KV298" s="15"/>
      <c r="KW298" s="15"/>
      <c r="KX298" s="15"/>
      <c r="KY298" s="15"/>
      <c r="KZ298" s="15"/>
      <c r="LA298" s="15"/>
      <c r="LB298" s="15"/>
      <c r="LC298" s="15"/>
      <c r="LD298" s="15"/>
      <c r="LE298" s="15"/>
      <c r="LF298" s="15"/>
      <c r="LG298" s="15"/>
      <c r="LH298" s="15"/>
      <c r="LI298" s="15"/>
      <c r="LJ298" s="15"/>
      <c r="LK298" s="15"/>
      <c r="LL298" s="15"/>
      <c r="LM298" s="15"/>
      <c r="LN298" s="15"/>
      <c r="LO298" s="15"/>
      <c r="LP298" s="15"/>
      <c r="LQ298" s="15"/>
      <c r="LR298" s="15"/>
      <c r="LS298" s="15"/>
      <c r="LT298" s="15"/>
      <c r="LU298" s="15"/>
      <c r="LV298" s="15"/>
      <c r="LW298" s="15"/>
      <c r="LX298" s="15"/>
      <c r="LY298" s="15"/>
      <c r="LZ298" s="15"/>
      <c r="MA298" s="15"/>
      <c r="MB298" s="15"/>
      <c r="MC298" s="15"/>
      <c r="MD298" s="15"/>
      <c r="ME298" s="15"/>
      <c r="MF298" s="15"/>
      <c r="MG298" s="15"/>
      <c r="MH298" s="15"/>
      <c r="MI298" s="15"/>
      <c r="MJ298" s="15"/>
      <c r="MK298" s="15"/>
      <c r="ML298" s="15"/>
      <c r="MM298" s="15"/>
      <c r="MN298" s="15"/>
      <c r="MO298" s="15"/>
      <c r="MP298" s="15"/>
      <c r="MQ298" s="15"/>
      <c r="MR298" s="15"/>
      <c r="MS298" s="15"/>
      <c r="MT298" s="15"/>
      <c r="MU298" s="15"/>
      <c r="MV298" s="15"/>
      <c r="MW298" s="15"/>
      <c r="MX298" s="15"/>
      <c r="MY298" s="15"/>
      <c r="MZ298" s="15"/>
      <c r="NA298" s="15"/>
      <c r="NB298" s="15"/>
      <c r="NC298" s="15"/>
      <c r="ND298" s="15"/>
      <c r="NE298" s="15"/>
      <c r="NF298" s="15"/>
      <c r="NG298" s="15"/>
      <c r="NH298" s="15"/>
      <c r="NI298" s="15">
        <f>COUNTIF(Tableau1[[#This Row],[01/01/2020]:[31/12/2020]],NI$3)</f>
        <v>0</v>
      </c>
      <c r="NJ298" s="15">
        <f>COUNTIF(Tableau1[[#This Row],[01/01/2020]:[31/12/2020]],NJ$3)</f>
        <v>0</v>
      </c>
      <c r="NK298" s="15">
        <f>COUNTIF(Tableau1[[#This Row],[01/01/2020]:[31/12/2020]],NK$3)</f>
        <v>0</v>
      </c>
      <c r="NL298" s="15">
        <f>COUNTIF(Tableau1[[#This Row],[01/01/2020]:[31/12/2020]],NL$3)</f>
        <v>0</v>
      </c>
      <c r="NM298" s="15">
        <f>COUNTIF(Tableau1[[#This Row],[01/01/2020]:[31/12/2020]],NM$3)</f>
        <v>0</v>
      </c>
      <c r="NN298" s="15">
        <f>COUNTIF(Tableau1[[#This Row],[01/01/2020]:[31/12/2020]],NN$3)</f>
        <v>0</v>
      </c>
      <c r="NO298" s="23">
        <f>COUNTIF(Tableau1[[#This Row],[01/01/2020]:[31/12/2020]],NO$3)</f>
        <v>0</v>
      </c>
    </row>
    <row r="299" spans="1:379" x14ac:dyDescent="0.25">
      <c r="A299" s="22" t="s">
        <v>475</v>
      </c>
      <c r="B299" s="15"/>
      <c r="C299" s="15"/>
      <c r="D299" s="15"/>
      <c r="E299" s="15" t="e">
        <f>VLOOKUP(Tableau1[[#This Row],[centre]],Feuil3!$A$2:$C$46,2,FALSE)</f>
        <v>#N/A</v>
      </c>
      <c r="F299" s="15" t="e">
        <f>VLOOKUP(Tableau1[[#This Row],[centre]],Feuil3!$A$2:$C$46,3,FALSE)</f>
        <v>#N/A</v>
      </c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5"/>
      <c r="EF299" s="15"/>
      <c r="EG299" s="15"/>
      <c r="EH299" s="15"/>
      <c r="EI299" s="15"/>
      <c r="EJ299" s="15"/>
      <c r="EK299" s="15"/>
      <c r="EL299" s="15"/>
      <c r="EM299" s="15"/>
      <c r="EN299" s="15"/>
      <c r="EO299" s="15"/>
      <c r="EP299" s="15"/>
      <c r="EQ299" s="15"/>
      <c r="ER299" s="15"/>
      <c r="ES299" s="15"/>
      <c r="ET299" s="15"/>
      <c r="EU299" s="15"/>
      <c r="EV299" s="15"/>
      <c r="EW299" s="15"/>
      <c r="EX299" s="15"/>
      <c r="EY299" s="15"/>
      <c r="EZ299" s="15"/>
      <c r="FA299" s="15"/>
      <c r="FB299" s="15"/>
      <c r="FC299" s="15"/>
      <c r="FD299" s="15"/>
      <c r="FE299" s="15"/>
      <c r="FF299" s="15"/>
      <c r="FG299" s="15"/>
      <c r="FH299" s="15"/>
      <c r="FI299" s="15"/>
      <c r="FJ299" s="15"/>
      <c r="FK299" s="15"/>
      <c r="FL299" s="15"/>
      <c r="FM299" s="15"/>
      <c r="FN299" s="15"/>
      <c r="FO299" s="15"/>
      <c r="FP299" s="15"/>
      <c r="FQ299" s="15"/>
      <c r="FR299" s="15"/>
      <c r="FS299" s="15"/>
      <c r="FT299" s="15"/>
      <c r="FU299" s="15"/>
      <c r="FV299" s="15"/>
      <c r="FW299" s="15"/>
      <c r="FX299" s="15"/>
      <c r="FY299" s="15"/>
      <c r="FZ299" s="15"/>
      <c r="GA299" s="15"/>
      <c r="GB299" s="15"/>
      <c r="GC299" s="15"/>
      <c r="GD299" s="15"/>
      <c r="GE299" s="15"/>
      <c r="GF299" s="15"/>
      <c r="GG299" s="15"/>
      <c r="GH299" s="15"/>
      <c r="GI299" s="15"/>
      <c r="GJ299" s="15"/>
      <c r="GK299" s="15"/>
      <c r="GL299" s="15"/>
      <c r="GM299" s="15"/>
      <c r="GN299" s="15"/>
      <c r="GO299" s="15"/>
      <c r="GP299" s="15"/>
      <c r="GQ299" s="15"/>
      <c r="GR299" s="15"/>
      <c r="GS299" s="15"/>
      <c r="GT299" s="15"/>
      <c r="GU299" s="15"/>
      <c r="GV299" s="15"/>
      <c r="GW299" s="15"/>
      <c r="GX299" s="15"/>
      <c r="GY299" s="15"/>
      <c r="GZ299" s="15"/>
      <c r="HA299" s="15"/>
      <c r="HB299" s="15"/>
      <c r="HC299" s="15"/>
      <c r="HD299" s="15"/>
      <c r="HE299" s="15"/>
      <c r="HF299" s="15"/>
      <c r="HG299" s="15"/>
      <c r="HH299" s="15"/>
      <c r="HI299" s="15"/>
      <c r="HJ299" s="15"/>
      <c r="HK299" s="15"/>
      <c r="HL299" s="15"/>
      <c r="HM299" s="15"/>
      <c r="HN299" s="15"/>
      <c r="HO299" s="15"/>
      <c r="HP299" s="15"/>
      <c r="HQ299" s="15"/>
      <c r="HR299" s="15"/>
      <c r="HS299" s="15"/>
      <c r="HT299" s="15"/>
      <c r="HU299" s="15"/>
      <c r="HV299" s="15"/>
      <c r="HW299" s="15"/>
      <c r="HX299" s="15"/>
      <c r="HY299" s="15"/>
      <c r="HZ299" s="15"/>
      <c r="IA299" s="15"/>
      <c r="IB299" s="15"/>
      <c r="IC299" s="15"/>
      <c r="ID299" s="15"/>
      <c r="IE299" s="15"/>
      <c r="IF299" s="15"/>
      <c r="IG299" s="15"/>
      <c r="IH299" s="15"/>
      <c r="II299" s="15"/>
      <c r="IJ299" s="15"/>
      <c r="IK299" s="15"/>
      <c r="IL299" s="15"/>
      <c r="IM299" s="15"/>
      <c r="IN299" s="15"/>
      <c r="IO299" s="15"/>
      <c r="IP299" s="15"/>
      <c r="IQ299" s="15"/>
      <c r="IR299" s="15"/>
      <c r="IS299" s="15"/>
      <c r="IT299" s="15"/>
      <c r="IU299" s="15"/>
      <c r="IV299" s="15"/>
      <c r="IW299" s="15"/>
      <c r="IX299" s="15"/>
      <c r="IY299" s="15"/>
      <c r="IZ299" s="15"/>
      <c r="JA299" s="15"/>
      <c r="JB299" s="15"/>
      <c r="JC299" s="15"/>
      <c r="JD299" s="15"/>
      <c r="JE299" s="15"/>
      <c r="JF299" s="15"/>
      <c r="JG299" s="15"/>
      <c r="JH299" s="15"/>
      <c r="JI299" s="15"/>
      <c r="JJ299" s="15"/>
      <c r="JK299" s="15"/>
      <c r="JL299" s="15"/>
      <c r="JM299" s="15"/>
      <c r="JN299" s="15"/>
      <c r="JO299" s="15"/>
      <c r="JP299" s="15"/>
      <c r="JQ299" s="15"/>
      <c r="JR299" s="15"/>
      <c r="JS299" s="15"/>
      <c r="JT299" s="15"/>
      <c r="JU299" s="15"/>
      <c r="JV299" s="15"/>
      <c r="JW299" s="15"/>
      <c r="JX299" s="15"/>
      <c r="JY299" s="15"/>
      <c r="JZ299" s="15"/>
      <c r="KA299" s="15"/>
      <c r="KB299" s="15"/>
      <c r="KC299" s="15"/>
      <c r="KD299" s="15"/>
      <c r="KE299" s="15"/>
      <c r="KF299" s="15"/>
      <c r="KG299" s="15"/>
      <c r="KH299" s="15"/>
      <c r="KI299" s="15"/>
      <c r="KJ299" s="15"/>
      <c r="KK299" s="15"/>
      <c r="KL299" s="15"/>
      <c r="KM299" s="15"/>
      <c r="KN299" s="15"/>
      <c r="KO299" s="15"/>
      <c r="KP299" s="15"/>
      <c r="KQ299" s="15"/>
      <c r="KR299" s="15"/>
      <c r="KS299" s="15"/>
      <c r="KT299" s="15"/>
      <c r="KU299" s="15"/>
      <c r="KV299" s="15"/>
      <c r="KW299" s="15"/>
      <c r="KX299" s="15"/>
      <c r="KY299" s="15"/>
      <c r="KZ299" s="15"/>
      <c r="LA299" s="15"/>
      <c r="LB299" s="15"/>
      <c r="LC299" s="15"/>
      <c r="LD299" s="15"/>
      <c r="LE299" s="15"/>
      <c r="LF299" s="15"/>
      <c r="LG299" s="15"/>
      <c r="LH299" s="15"/>
      <c r="LI299" s="15"/>
      <c r="LJ299" s="15"/>
      <c r="LK299" s="15"/>
      <c r="LL299" s="15"/>
      <c r="LM299" s="15"/>
      <c r="LN299" s="15"/>
      <c r="LO299" s="15"/>
      <c r="LP299" s="15"/>
      <c r="LQ299" s="15"/>
      <c r="LR299" s="15"/>
      <c r="LS299" s="15"/>
      <c r="LT299" s="15"/>
      <c r="LU299" s="15"/>
      <c r="LV299" s="15"/>
      <c r="LW299" s="15"/>
      <c r="LX299" s="15"/>
      <c r="LY299" s="15"/>
      <c r="LZ299" s="15"/>
      <c r="MA299" s="15"/>
      <c r="MB299" s="15"/>
      <c r="MC299" s="15"/>
      <c r="MD299" s="15"/>
      <c r="ME299" s="15"/>
      <c r="MF299" s="15"/>
      <c r="MG299" s="15"/>
      <c r="MH299" s="15"/>
      <c r="MI299" s="15"/>
      <c r="MJ299" s="15"/>
      <c r="MK299" s="15"/>
      <c r="ML299" s="15"/>
      <c r="MM299" s="15"/>
      <c r="MN299" s="15"/>
      <c r="MO299" s="15"/>
      <c r="MP299" s="15"/>
      <c r="MQ299" s="15"/>
      <c r="MR299" s="15"/>
      <c r="MS299" s="15"/>
      <c r="MT299" s="15"/>
      <c r="MU299" s="15"/>
      <c r="MV299" s="15"/>
      <c r="MW299" s="15"/>
      <c r="MX299" s="15"/>
      <c r="MY299" s="15"/>
      <c r="MZ299" s="15"/>
      <c r="NA299" s="15"/>
      <c r="NB299" s="15"/>
      <c r="NC299" s="15"/>
      <c r="ND299" s="15"/>
      <c r="NE299" s="15"/>
      <c r="NF299" s="15"/>
      <c r="NG299" s="15"/>
      <c r="NH299" s="15"/>
      <c r="NI299" s="15">
        <f>COUNTIF(Tableau1[[#This Row],[01/01/2020]:[31/12/2020]],NI$3)</f>
        <v>0</v>
      </c>
      <c r="NJ299" s="15">
        <f>COUNTIF(Tableau1[[#This Row],[01/01/2020]:[31/12/2020]],NJ$3)</f>
        <v>0</v>
      </c>
      <c r="NK299" s="15">
        <f>COUNTIF(Tableau1[[#This Row],[01/01/2020]:[31/12/2020]],NK$3)</f>
        <v>0</v>
      </c>
      <c r="NL299" s="15">
        <f>COUNTIF(Tableau1[[#This Row],[01/01/2020]:[31/12/2020]],NL$3)</f>
        <v>0</v>
      </c>
      <c r="NM299" s="15">
        <f>COUNTIF(Tableau1[[#This Row],[01/01/2020]:[31/12/2020]],NM$3)</f>
        <v>0</v>
      </c>
      <c r="NN299" s="15">
        <f>COUNTIF(Tableau1[[#This Row],[01/01/2020]:[31/12/2020]],NN$3)</f>
        <v>0</v>
      </c>
      <c r="NO299" s="23">
        <f>COUNTIF(Tableau1[[#This Row],[01/01/2020]:[31/12/2020]],NO$3)</f>
        <v>0</v>
      </c>
    </row>
    <row r="300" spans="1:379" x14ac:dyDescent="0.25">
      <c r="A300" s="22" t="s">
        <v>476</v>
      </c>
      <c r="B300" s="15"/>
      <c r="C300" s="15"/>
      <c r="D300" s="15"/>
      <c r="E300" s="15" t="e">
        <f>VLOOKUP(Tableau1[[#This Row],[centre]],Feuil3!$A$2:$C$46,2,FALSE)</f>
        <v>#N/A</v>
      </c>
      <c r="F300" s="15" t="e">
        <f>VLOOKUP(Tableau1[[#This Row],[centre]],Feuil3!$A$2:$C$46,3,FALSE)</f>
        <v>#N/A</v>
      </c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5"/>
      <c r="EF300" s="15"/>
      <c r="EG300" s="15"/>
      <c r="EH300" s="15"/>
      <c r="EI300" s="15"/>
      <c r="EJ300" s="15"/>
      <c r="EK300" s="15"/>
      <c r="EL300" s="15"/>
      <c r="EM300" s="15"/>
      <c r="EN300" s="15"/>
      <c r="EO300" s="15"/>
      <c r="EP300" s="15"/>
      <c r="EQ300" s="15"/>
      <c r="ER300" s="15"/>
      <c r="ES300" s="15"/>
      <c r="ET300" s="15"/>
      <c r="EU300" s="15"/>
      <c r="EV300" s="15"/>
      <c r="EW300" s="15"/>
      <c r="EX300" s="15"/>
      <c r="EY300" s="15"/>
      <c r="EZ300" s="15"/>
      <c r="FA300" s="15"/>
      <c r="FB300" s="15"/>
      <c r="FC300" s="15"/>
      <c r="FD300" s="15"/>
      <c r="FE300" s="15"/>
      <c r="FF300" s="15"/>
      <c r="FG300" s="15"/>
      <c r="FH300" s="15"/>
      <c r="FI300" s="15"/>
      <c r="FJ300" s="15"/>
      <c r="FK300" s="15"/>
      <c r="FL300" s="15"/>
      <c r="FM300" s="15"/>
      <c r="FN300" s="15"/>
      <c r="FO300" s="15"/>
      <c r="FP300" s="15"/>
      <c r="FQ300" s="15"/>
      <c r="FR300" s="15"/>
      <c r="FS300" s="15"/>
      <c r="FT300" s="15"/>
      <c r="FU300" s="15"/>
      <c r="FV300" s="15"/>
      <c r="FW300" s="15"/>
      <c r="FX300" s="15"/>
      <c r="FY300" s="15"/>
      <c r="FZ300" s="15"/>
      <c r="GA300" s="15"/>
      <c r="GB300" s="15"/>
      <c r="GC300" s="15"/>
      <c r="GD300" s="15"/>
      <c r="GE300" s="15"/>
      <c r="GF300" s="15"/>
      <c r="GG300" s="15"/>
      <c r="GH300" s="15"/>
      <c r="GI300" s="15"/>
      <c r="GJ300" s="15"/>
      <c r="GK300" s="15"/>
      <c r="GL300" s="15"/>
      <c r="GM300" s="15"/>
      <c r="GN300" s="15"/>
      <c r="GO300" s="15"/>
      <c r="GP300" s="15"/>
      <c r="GQ300" s="15"/>
      <c r="GR300" s="15"/>
      <c r="GS300" s="15"/>
      <c r="GT300" s="15"/>
      <c r="GU300" s="15"/>
      <c r="GV300" s="15"/>
      <c r="GW300" s="15"/>
      <c r="GX300" s="15"/>
      <c r="GY300" s="15"/>
      <c r="GZ300" s="15"/>
      <c r="HA300" s="15"/>
      <c r="HB300" s="15"/>
      <c r="HC300" s="15"/>
      <c r="HD300" s="15"/>
      <c r="HE300" s="15"/>
      <c r="HF300" s="15"/>
      <c r="HG300" s="15"/>
      <c r="HH300" s="15"/>
      <c r="HI300" s="15"/>
      <c r="HJ300" s="15"/>
      <c r="HK300" s="15"/>
      <c r="HL300" s="15"/>
      <c r="HM300" s="15"/>
      <c r="HN300" s="15"/>
      <c r="HO300" s="15"/>
      <c r="HP300" s="15"/>
      <c r="HQ300" s="15"/>
      <c r="HR300" s="15"/>
      <c r="HS300" s="15"/>
      <c r="HT300" s="15"/>
      <c r="HU300" s="15"/>
      <c r="HV300" s="15"/>
      <c r="HW300" s="15"/>
      <c r="HX300" s="15"/>
      <c r="HY300" s="15"/>
      <c r="HZ300" s="15"/>
      <c r="IA300" s="15"/>
      <c r="IB300" s="15"/>
      <c r="IC300" s="15"/>
      <c r="ID300" s="15"/>
      <c r="IE300" s="15"/>
      <c r="IF300" s="15"/>
      <c r="IG300" s="15"/>
      <c r="IH300" s="15"/>
      <c r="II300" s="15"/>
      <c r="IJ300" s="15"/>
      <c r="IK300" s="15"/>
      <c r="IL300" s="15"/>
      <c r="IM300" s="15"/>
      <c r="IN300" s="15"/>
      <c r="IO300" s="15"/>
      <c r="IP300" s="15"/>
      <c r="IQ300" s="15"/>
      <c r="IR300" s="15"/>
      <c r="IS300" s="15"/>
      <c r="IT300" s="15"/>
      <c r="IU300" s="15"/>
      <c r="IV300" s="15"/>
      <c r="IW300" s="15"/>
      <c r="IX300" s="15"/>
      <c r="IY300" s="15"/>
      <c r="IZ300" s="15"/>
      <c r="JA300" s="15"/>
      <c r="JB300" s="15"/>
      <c r="JC300" s="15"/>
      <c r="JD300" s="15"/>
      <c r="JE300" s="15"/>
      <c r="JF300" s="15"/>
      <c r="JG300" s="15"/>
      <c r="JH300" s="15"/>
      <c r="JI300" s="15"/>
      <c r="JJ300" s="15"/>
      <c r="JK300" s="15"/>
      <c r="JL300" s="15"/>
      <c r="JM300" s="15"/>
      <c r="JN300" s="15"/>
      <c r="JO300" s="15"/>
      <c r="JP300" s="15"/>
      <c r="JQ300" s="15"/>
      <c r="JR300" s="15"/>
      <c r="JS300" s="15"/>
      <c r="JT300" s="15"/>
      <c r="JU300" s="15"/>
      <c r="JV300" s="15"/>
      <c r="JW300" s="15"/>
      <c r="JX300" s="15"/>
      <c r="JY300" s="15"/>
      <c r="JZ300" s="15"/>
      <c r="KA300" s="15"/>
      <c r="KB300" s="15"/>
      <c r="KC300" s="15"/>
      <c r="KD300" s="15"/>
      <c r="KE300" s="15"/>
      <c r="KF300" s="15"/>
      <c r="KG300" s="15"/>
      <c r="KH300" s="15"/>
      <c r="KI300" s="15"/>
      <c r="KJ300" s="15"/>
      <c r="KK300" s="15"/>
      <c r="KL300" s="15"/>
      <c r="KM300" s="15"/>
      <c r="KN300" s="15"/>
      <c r="KO300" s="15"/>
      <c r="KP300" s="15"/>
      <c r="KQ300" s="15"/>
      <c r="KR300" s="15"/>
      <c r="KS300" s="15"/>
      <c r="KT300" s="15"/>
      <c r="KU300" s="15"/>
      <c r="KV300" s="15"/>
      <c r="KW300" s="15"/>
      <c r="KX300" s="15"/>
      <c r="KY300" s="15"/>
      <c r="KZ300" s="15"/>
      <c r="LA300" s="15"/>
      <c r="LB300" s="15"/>
      <c r="LC300" s="15"/>
      <c r="LD300" s="15"/>
      <c r="LE300" s="15"/>
      <c r="LF300" s="15"/>
      <c r="LG300" s="15"/>
      <c r="LH300" s="15"/>
      <c r="LI300" s="15"/>
      <c r="LJ300" s="15"/>
      <c r="LK300" s="15"/>
      <c r="LL300" s="15"/>
      <c r="LM300" s="15"/>
      <c r="LN300" s="15"/>
      <c r="LO300" s="15"/>
      <c r="LP300" s="15"/>
      <c r="LQ300" s="15"/>
      <c r="LR300" s="15"/>
      <c r="LS300" s="15"/>
      <c r="LT300" s="15"/>
      <c r="LU300" s="15"/>
      <c r="LV300" s="15"/>
      <c r="LW300" s="15"/>
      <c r="LX300" s="15"/>
      <c r="LY300" s="15"/>
      <c r="LZ300" s="15"/>
      <c r="MA300" s="15"/>
      <c r="MB300" s="15"/>
      <c r="MC300" s="15"/>
      <c r="MD300" s="15"/>
      <c r="ME300" s="15"/>
      <c r="MF300" s="15"/>
      <c r="MG300" s="15"/>
      <c r="MH300" s="15"/>
      <c r="MI300" s="15"/>
      <c r="MJ300" s="15"/>
      <c r="MK300" s="15"/>
      <c r="ML300" s="15"/>
      <c r="MM300" s="15"/>
      <c r="MN300" s="15"/>
      <c r="MO300" s="15"/>
      <c r="MP300" s="15"/>
      <c r="MQ300" s="15"/>
      <c r="MR300" s="15"/>
      <c r="MS300" s="15"/>
      <c r="MT300" s="15"/>
      <c r="MU300" s="15"/>
      <c r="MV300" s="15"/>
      <c r="MW300" s="15"/>
      <c r="MX300" s="15"/>
      <c r="MY300" s="15"/>
      <c r="MZ300" s="15"/>
      <c r="NA300" s="15"/>
      <c r="NB300" s="15"/>
      <c r="NC300" s="15"/>
      <c r="ND300" s="15"/>
      <c r="NE300" s="15"/>
      <c r="NF300" s="15"/>
      <c r="NG300" s="15"/>
      <c r="NH300" s="15"/>
      <c r="NI300" s="15">
        <f>COUNTIF(Tableau1[[#This Row],[01/01/2020]:[31/12/2020]],NI$3)</f>
        <v>0</v>
      </c>
      <c r="NJ300" s="15">
        <f>COUNTIF(Tableau1[[#This Row],[01/01/2020]:[31/12/2020]],NJ$3)</f>
        <v>0</v>
      </c>
      <c r="NK300" s="15">
        <f>COUNTIF(Tableau1[[#This Row],[01/01/2020]:[31/12/2020]],NK$3)</f>
        <v>0</v>
      </c>
      <c r="NL300" s="15">
        <f>COUNTIF(Tableau1[[#This Row],[01/01/2020]:[31/12/2020]],NL$3)</f>
        <v>0</v>
      </c>
      <c r="NM300" s="15">
        <f>COUNTIF(Tableau1[[#This Row],[01/01/2020]:[31/12/2020]],NM$3)</f>
        <v>0</v>
      </c>
      <c r="NN300" s="15">
        <f>COUNTIF(Tableau1[[#This Row],[01/01/2020]:[31/12/2020]],NN$3)</f>
        <v>0</v>
      </c>
      <c r="NO300" s="23">
        <f>COUNTIF(Tableau1[[#This Row],[01/01/2020]:[31/12/2020]],NO$3)</f>
        <v>0</v>
      </c>
    </row>
    <row r="301" spans="1:379" x14ac:dyDescent="0.25">
      <c r="A301" s="22" t="s">
        <v>473</v>
      </c>
      <c r="B301" s="15"/>
      <c r="C301" s="15"/>
      <c r="D301" s="15"/>
      <c r="E301" s="15" t="e">
        <f>VLOOKUP(Tableau1[[#This Row],[centre]],Feuil3!$A$2:$C$46,2,FALSE)</f>
        <v>#N/A</v>
      </c>
      <c r="F301" s="15" t="e">
        <f>VLOOKUP(Tableau1[[#This Row],[centre]],Feuil3!$A$2:$C$46,3,FALSE)</f>
        <v>#N/A</v>
      </c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5"/>
      <c r="EF301" s="15"/>
      <c r="EG301" s="15"/>
      <c r="EH301" s="15"/>
      <c r="EI301" s="15"/>
      <c r="EJ301" s="15"/>
      <c r="EK301" s="15"/>
      <c r="EL301" s="15"/>
      <c r="EM301" s="15"/>
      <c r="EN301" s="15"/>
      <c r="EO301" s="15"/>
      <c r="EP301" s="15"/>
      <c r="EQ301" s="15"/>
      <c r="ER301" s="15"/>
      <c r="ES301" s="15"/>
      <c r="ET301" s="15"/>
      <c r="EU301" s="15"/>
      <c r="EV301" s="15"/>
      <c r="EW301" s="15"/>
      <c r="EX301" s="15"/>
      <c r="EY301" s="15"/>
      <c r="EZ301" s="15"/>
      <c r="FA301" s="15"/>
      <c r="FB301" s="15"/>
      <c r="FC301" s="15"/>
      <c r="FD301" s="15"/>
      <c r="FE301" s="15"/>
      <c r="FF301" s="15"/>
      <c r="FG301" s="15"/>
      <c r="FH301" s="15"/>
      <c r="FI301" s="15"/>
      <c r="FJ301" s="15"/>
      <c r="FK301" s="15"/>
      <c r="FL301" s="15"/>
      <c r="FM301" s="15"/>
      <c r="FN301" s="15"/>
      <c r="FO301" s="15"/>
      <c r="FP301" s="15"/>
      <c r="FQ301" s="15"/>
      <c r="FR301" s="15"/>
      <c r="FS301" s="15"/>
      <c r="FT301" s="15"/>
      <c r="FU301" s="15"/>
      <c r="FV301" s="15"/>
      <c r="FW301" s="15"/>
      <c r="FX301" s="15"/>
      <c r="FY301" s="15"/>
      <c r="FZ301" s="15"/>
      <c r="GA301" s="15"/>
      <c r="GB301" s="15"/>
      <c r="GC301" s="15"/>
      <c r="GD301" s="15"/>
      <c r="GE301" s="15"/>
      <c r="GF301" s="15"/>
      <c r="GG301" s="15"/>
      <c r="GH301" s="15"/>
      <c r="GI301" s="15"/>
      <c r="GJ301" s="15"/>
      <c r="GK301" s="15"/>
      <c r="GL301" s="15"/>
      <c r="GM301" s="15"/>
      <c r="GN301" s="15"/>
      <c r="GO301" s="15"/>
      <c r="GP301" s="15"/>
      <c r="GQ301" s="15"/>
      <c r="GR301" s="15"/>
      <c r="GS301" s="15"/>
      <c r="GT301" s="15"/>
      <c r="GU301" s="15"/>
      <c r="GV301" s="15"/>
      <c r="GW301" s="15"/>
      <c r="GX301" s="15"/>
      <c r="GY301" s="15"/>
      <c r="GZ301" s="15"/>
      <c r="HA301" s="15"/>
      <c r="HB301" s="15"/>
      <c r="HC301" s="15"/>
      <c r="HD301" s="15"/>
      <c r="HE301" s="15"/>
      <c r="HF301" s="15"/>
      <c r="HG301" s="15"/>
      <c r="HH301" s="15"/>
      <c r="HI301" s="15"/>
      <c r="HJ301" s="15"/>
      <c r="HK301" s="15"/>
      <c r="HL301" s="15"/>
      <c r="HM301" s="15"/>
      <c r="HN301" s="15"/>
      <c r="HO301" s="15"/>
      <c r="HP301" s="15"/>
      <c r="HQ301" s="15"/>
      <c r="HR301" s="15"/>
      <c r="HS301" s="15"/>
      <c r="HT301" s="15"/>
      <c r="HU301" s="15"/>
      <c r="HV301" s="15"/>
      <c r="HW301" s="15"/>
      <c r="HX301" s="15"/>
      <c r="HY301" s="15"/>
      <c r="HZ301" s="15"/>
      <c r="IA301" s="15"/>
      <c r="IB301" s="15"/>
      <c r="IC301" s="15"/>
      <c r="ID301" s="15"/>
      <c r="IE301" s="15"/>
      <c r="IF301" s="15"/>
      <c r="IG301" s="15"/>
      <c r="IH301" s="15"/>
      <c r="II301" s="15"/>
      <c r="IJ301" s="15"/>
      <c r="IK301" s="15"/>
      <c r="IL301" s="15"/>
      <c r="IM301" s="15"/>
      <c r="IN301" s="15"/>
      <c r="IO301" s="15"/>
      <c r="IP301" s="15"/>
      <c r="IQ301" s="15"/>
      <c r="IR301" s="15"/>
      <c r="IS301" s="15"/>
      <c r="IT301" s="15"/>
      <c r="IU301" s="15"/>
      <c r="IV301" s="15"/>
      <c r="IW301" s="15"/>
      <c r="IX301" s="15"/>
      <c r="IY301" s="15"/>
      <c r="IZ301" s="15"/>
      <c r="JA301" s="15"/>
      <c r="JB301" s="15"/>
      <c r="JC301" s="15"/>
      <c r="JD301" s="15"/>
      <c r="JE301" s="15"/>
      <c r="JF301" s="15"/>
      <c r="JG301" s="15"/>
      <c r="JH301" s="15"/>
      <c r="JI301" s="15"/>
      <c r="JJ301" s="15"/>
      <c r="JK301" s="15"/>
      <c r="JL301" s="15"/>
      <c r="JM301" s="15"/>
      <c r="JN301" s="15"/>
      <c r="JO301" s="15"/>
      <c r="JP301" s="15"/>
      <c r="JQ301" s="15"/>
      <c r="JR301" s="15"/>
      <c r="JS301" s="15"/>
      <c r="JT301" s="15"/>
      <c r="JU301" s="15"/>
      <c r="JV301" s="15"/>
      <c r="JW301" s="15"/>
      <c r="JX301" s="15"/>
      <c r="JY301" s="15"/>
      <c r="JZ301" s="15"/>
      <c r="KA301" s="15"/>
      <c r="KB301" s="15"/>
      <c r="KC301" s="15"/>
      <c r="KD301" s="15"/>
      <c r="KE301" s="15"/>
      <c r="KF301" s="15"/>
      <c r="KG301" s="15"/>
      <c r="KH301" s="15"/>
      <c r="KI301" s="15"/>
      <c r="KJ301" s="15"/>
      <c r="KK301" s="15"/>
      <c r="KL301" s="15"/>
      <c r="KM301" s="15"/>
      <c r="KN301" s="15"/>
      <c r="KO301" s="15"/>
      <c r="KP301" s="15"/>
      <c r="KQ301" s="15"/>
      <c r="KR301" s="15"/>
      <c r="KS301" s="15"/>
      <c r="KT301" s="15"/>
      <c r="KU301" s="15"/>
      <c r="KV301" s="15"/>
      <c r="KW301" s="15"/>
      <c r="KX301" s="15"/>
      <c r="KY301" s="15"/>
      <c r="KZ301" s="15"/>
      <c r="LA301" s="15"/>
      <c r="LB301" s="15"/>
      <c r="LC301" s="15"/>
      <c r="LD301" s="15"/>
      <c r="LE301" s="15"/>
      <c r="LF301" s="15"/>
      <c r="LG301" s="15"/>
      <c r="LH301" s="15"/>
      <c r="LI301" s="15"/>
      <c r="LJ301" s="15"/>
      <c r="LK301" s="15"/>
      <c r="LL301" s="15"/>
      <c r="LM301" s="15"/>
      <c r="LN301" s="15"/>
      <c r="LO301" s="15"/>
      <c r="LP301" s="15"/>
      <c r="LQ301" s="15"/>
      <c r="LR301" s="15"/>
      <c r="LS301" s="15"/>
      <c r="LT301" s="15"/>
      <c r="LU301" s="15"/>
      <c r="LV301" s="15"/>
      <c r="LW301" s="15"/>
      <c r="LX301" s="15"/>
      <c r="LY301" s="15"/>
      <c r="LZ301" s="15"/>
      <c r="MA301" s="15"/>
      <c r="MB301" s="15"/>
      <c r="MC301" s="15"/>
      <c r="MD301" s="15"/>
      <c r="ME301" s="15"/>
      <c r="MF301" s="15"/>
      <c r="MG301" s="15"/>
      <c r="MH301" s="15"/>
      <c r="MI301" s="15"/>
      <c r="MJ301" s="15"/>
      <c r="MK301" s="15"/>
      <c r="ML301" s="15"/>
      <c r="MM301" s="15"/>
      <c r="MN301" s="15"/>
      <c r="MO301" s="15"/>
      <c r="MP301" s="15"/>
      <c r="MQ301" s="15"/>
      <c r="MR301" s="15"/>
      <c r="MS301" s="15"/>
      <c r="MT301" s="15"/>
      <c r="MU301" s="15"/>
      <c r="MV301" s="15"/>
      <c r="MW301" s="15"/>
      <c r="MX301" s="15"/>
      <c r="MY301" s="15"/>
      <c r="MZ301" s="15"/>
      <c r="NA301" s="15"/>
      <c r="NB301" s="15"/>
      <c r="NC301" s="15"/>
      <c r="ND301" s="15"/>
      <c r="NE301" s="15"/>
      <c r="NF301" s="15"/>
      <c r="NG301" s="15"/>
      <c r="NH301" s="15"/>
      <c r="NI301" s="15">
        <f>COUNTIF(Tableau1[[#This Row],[01/01/2020]:[31/12/2020]],NI$3)</f>
        <v>0</v>
      </c>
      <c r="NJ301" s="15">
        <f>COUNTIF(Tableau1[[#This Row],[01/01/2020]:[31/12/2020]],NJ$3)</f>
        <v>0</v>
      </c>
      <c r="NK301" s="15">
        <f>COUNTIF(Tableau1[[#This Row],[01/01/2020]:[31/12/2020]],NK$3)</f>
        <v>0</v>
      </c>
      <c r="NL301" s="15">
        <f>COUNTIF(Tableau1[[#This Row],[01/01/2020]:[31/12/2020]],NL$3)</f>
        <v>0</v>
      </c>
      <c r="NM301" s="15">
        <f>COUNTIF(Tableau1[[#This Row],[01/01/2020]:[31/12/2020]],NM$3)</f>
        <v>0</v>
      </c>
      <c r="NN301" s="15">
        <f>COUNTIF(Tableau1[[#This Row],[01/01/2020]:[31/12/2020]],NN$3)</f>
        <v>0</v>
      </c>
      <c r="NO301" s="23">
        <f>COUNTIF(Tableau1[[#This Row],[01/01/2020]:[31/12/2020]],NO$3)</f>
        <v>0</v>
      </c>
    </row>
    <row r="302" spans="1:379" x14ac:dyDescent="0.25">
      <c r="A302" s="22" t="s">
        <v>474</v>
      </c>
      <c r="B302" s="15"/>
      <c r="C302" s="15"/>
      <c r="D302" s="15"/>
      <c r="E302" s="15" t="e">
        <f>VLOOKUP(Tableau1[[#This Row],[centre]],Feuil3!$A$2:$C$46,2,FALSE)</f>
        <v>#N/A</v>
      </c>
      <c r="F302" s="15" t="e">
        <f>VLOOKUP(Tableau1[[#This Row],[centre]],Feuil3!$A$2:$C$46,3,FALSE)</f>
        <v>#N/A</v>
      </c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5"/>
      <c r="EF302" s="15"/>
      <c r="EG302" s="15"/>
      <c r="EH302" s="15"/>
      <c r="EI302" s="15"/>
      <c r="EJ302" s="15"/>
      <c r="EK302" s="15"/>
      <c r="EL302" s="15"/>
      <c r="EM302" s="15"/>
      <c r="EN302" s="15"/>
      <c r="EO302" s="15"/>
      <c r="EP302" s="15"/>
      <c r="EQ302" s="15"/>
      <c r="ER302" s="15"/>
      <c r="ES302" s="15"/>
      <c r="ET302" s="15"/>
      <c r="EU302" s="15"/>
      <c r="EV302" s="15"/>
      <c r="EW302" s="15"/>
      <c r="EX302" s="15"/>
      <c r="EY302" s="15"/>
      <c r="EZ302" s="15"/>
      <c r="FA302" s="15"/>
      <c r="FB302" s="15"/>
      <c r="FC302" s="15"/>
      <c r="FD302" s="15"/>
      <c r="FE302" s="15"/>
      <c r="FF302" s="15"/>
      <c r="FG302" s="15"/>
      <c r="FH302" s="15"/>
      <c r="FI302" s="15"/>
      <c r="FJ302" s="15"/>
      <c r="FK302" s="15"/>
      <c r="FL302" s="15"/>
      <c r="FM302" s="15"/>
      <c r="FN302" s="15"/>
      <c r="FO302" s="15"/>
      <c r="FP302" s="15"/>
      <c r="FQ302" s="15"/>
      <c r="FR302" s="15"/>
      <c r="FS302" s="15"/>
      <c r="FT302" s="15"/>
      <c r="FU302" s="15"/>
      <c r="FV302" s="15"/>
      <c r="FW302" s="15"/>
      <c r="FX302" s="15"/>
      <c r="FY302" s="15"/>
      <c r="FZ302" s="15"/>
      <c r="GA302" s="15"/>
      <c r="GB302" s="15"/>
      <c r="GC302" s="15"/>
      <c r="GD302" s="15"/>
      <c r="GE302" s="15"/>
      <c r="GF302" s="15"/>
      <c r="GG302" s="15"/>
      <c r="GH302" s="15"/>
      <c r="GI302" s="15"/>
      <c r="GJ302" s="15"/>
      <c r="GK302" s="15"/>
      <c r="GL302" s="15"/>
      <c r="GM302" s="15"/>
      <c r="GN302" s="15"/>
      <c r="GO302" s="15"/>
      <c r="GP302" s="15"/>
      <c r="GQ302" s="15"/>
      <c r="GR302" s="15"/>
      <c r="GS302" s="15"/>
      <c r="GT302" s="15"/>
      <c r="GU302" s="15"/>
      <c r="GV302" s="15"/>
      <c r="GW302" s="15"/>
      <c r="GX302" s="15"/>
      <c r="GY302" s="15"/>
      <c r="GZ302" s="15"/>
      <c r="HA302" s="15"/>
      <c r="HB302" s="15"/>
      <c r="HC302" s="15"/>
      <c r="HD302" s="15"/>
      <c r="HE302" s="15"/>
      <c r="HF302" s="15"/>
      <c r="HG302" s="15"/>
      <c r="HH302" s="15"/>
      <c r="HI302" s="15"/>
      <c r="HJ302" s="15"/>
      <c r="HK302" s="15"/>
      <c r="HL302" s="15"/>
      <c r="HM302" s="15"/>
      <c r="HN302" s="15"/>
      <c r="HO302" s="15"/>
      <c r="HP302" s="15"/>
      <c r="HQ302" s="15"/>
      <c r="HR302" s="15"/>
      <c r="HS302" s="15"/>
      <c r="HT302" s="15"/>
      <c r="HU302" s="15"/>
      <c r="HV302" s="15"/>
      <c r="HW302" s="15"/>
      <c r="HX302" s="15"/>
      <c r="HY302" s="15"/>
      <c r="HZ302" s="15"/>
      <c r="IA302" s="15"/>
      <c r="IB302" s="15"/>
      <c r="IC302" s="15"/>
      <c r="ID302" s="15"/>
      <c r="IE302" s="15"/>
      <c r="IF302" s="15"/>
      <c r="IG302" s="15"/>
      <c r="IH302" s="15"/>
      <c r="II302" s="15"/>
      <c r="IJ302" s="15"/>
      <c r="IK302" s="15"/>
      <c r="IL302" s="15"/>
      <c r="IM302" s="15"/>
      <c r="IN302" s="15"/>
      <c r="IO302" s="15"/>
      <c r="IP302" s="15"/>
      <c r="IQ302" s="15"/>
      <c r="IR302" s="15"/>
      <c r="IS302" s="15"/>
      <c r="IT302" s="15"/>
      <c r="IU302" s="15"/>
      <c r="IV302" s="15"/>
      <c r="IW302" s="15"/>
      <c r="IX302" s="15"/>
      <c r="IY302" s="15"/>
      <c r="IZ302" s="15"/>
      <c r="JA302" s="15"/>
      <c r="JB302" s="15"/>
      <c r="JC302" s="15"/>
      <c r="JD302" s="15"/>
      <c r="JE302" s="15"/>
      <c r="JF302" s="15"/>
      <c r="JG302" s="15"/>
      <c r="JH302" s="15"/>
      <c r="JI302" s="15"/>
      <c r="JJ302" s="15"/>
      <c r="JK302" s="15"/>
      <c r="JL302" s="15"/>
      <c r="JM302" s="15"/>
      <c r="JN302" s="15"/>
      <c r="JO302" s="15"/>
      <c r="JP302" s="15"/>
      <c r="JQ302" s="15"/>
      <c r="JR302" s="15"/>
      <c r="JS302" s="15"/>
      <c r="JT302" s="15"/>
      <c r="JU302" s="15"/>
      <c r="JV302" s="15"/>
      <c r="JW302" s="15"/>
      <c r="JX302" s="15"/>
      <c r="JY302" s="15"/>
      <c r="JZ302" s="15"/>
      <c r="KA302" s="15"/>
      <c r="KB302" s="15"/>
      <c r="KC302" s="15"/>
      <c r="KD302" s="15"/>
      <c r="KE302" s="15"/>
      <c r="KF302" s="15"/>
      <c r="KG302" s="15"/>
      <c r="KH302" s="15"/>
      <c r="KI302" s="15"/>
      <c r="KJ302" s="15"/>
      <c r="KK302" s="15"/>
      <c r="KL302" s="15"/>
      <c r="KM302" s="15"/>
      <c r="KN302" s="15"/>
      <c r="KO302" s="15"/>
      <c r="KP302" s="15"/>
      <c r="KQ302" s="15"/>
      <c r="KR302" s="15"/>
      <c r="KS302" s="15"/>
      <c r="KT302" s="15"/>
      <c r="KU302" s="15"/>
      <c r="KV302" s="15"/>
      <c r="KW302" s="15"/>
      <c r="KX302" s="15"/>
      <c r="KY302" s="15"/>
      <c r="KZ302" s="15"/>
      <c r="LA302" s="15"/>
      <c r="LB302" s="15"/>
      <c r="LC302" s="15"/>
      <c r="LD302" s="15"/>
      <c r="LE302" s="15"/>
      <c r="LF302" s="15"/>
      <c r="LG302" s="15"/>
      <c r="LH302" s="15"/>
      <c r="LI302" s="15"/>
      <c r="LJ302" s="15"/>
      <c r="LK302" s="15"/>
      <c r="LL302" s="15"/>
      <c r="LM302" s="15"/>
      <c r="LN302" s="15"/>
      <c r="LO302" s="15"/>
      <c r="LP302" s="15"/>
      <c r="LQ302" s="15"/>
      <c r="LR302" s="15"/>
      <c r="LS302" s="15"/>
      <c r="LT302" s="15"/>
      <c r="LU302" s="15"/>
      <c r="LV302" s="15"/>
      <c r="LW302" s="15"/>
      <c r="LX302" s="15"/>
      <c r="LY302" s="15"/>
      <c r="LZ302" s="15"/>
      <c r="MA302" s="15"/>
      <c r="MB302" s="15"/>
      <c r="MC302" s="15"/>
      <c r="MD302" s="15"/>
      <c r="ME302" s="15"/>
      <c r="MF302" s="15"/>
      <c r="MG302" s="15"/>
      <c r="MH302" s="15"/>
      <c r="MI302" s="15"/>
      <c r="MJ302" s="15"/>
      <c r="MK302" s="15"/>
      <c r="ML302" s="15"/>
      <c r="MM302" s="15"/>
      <c r="MN302" s="15"/>
      <c r="MO302" s="15"/>
      <c r="MP302" s="15"/>
      <c r="MQ302" s="15"/>
      <c r="MR302" s="15"/>
      <c r="MS302" s="15"/>
      <c r="MT302" s="15"/>
      <c r="MU302" s="15"/>
      <c r="MV302" s="15"/>
      <c r="MW302" s="15"/>
      <c r="MX302" s="15"/>
      <c r="MY302" s="15"/>
      <c r="MZ302" s="15"/>
      <c r="NA302" s="15"/>
      <c r="NB302" s="15"/>
      <c r="NC302" s="15"/>
      <c r="ND302" s="15"/>
      <c r="NE302" s="15"/>
      <c r="NF302" s="15"/>
      <c r="NG302" s="15"/>
      <c r="NH302" s="15"/>
      <c r="NI302" s="15">
        <f>COUNTIF(Tableau1[[#This Row],[01/01/2020]:[31/12/2020]],NI$3)</f>
        <v>0</v>
      </c>
      <c r="NJ302" s="15">
        <f>COUNTIF(Tableau1[[#This Row],[01/01/2020]:[31/12/2020]],NJ$3)</f>
        <v>0</v>
      </c>
      <c r="NK302" s="15">
        <f>COUNTIF(Tableau1[[#This Row],[01/01/2020]:[31/12/2020]],NK$3)</f>
        <v>0</v>
      </c>
      <c r="NL302" s="15">
        <f>COUNTIF(Tableau1[[#This Row],[01/01/2020]:[31/12/2020]],NL$3)</f>
        <v>0</v>
      </c>
      <c r="NM302" s="15">
        <f>COUNTIF(Tableau1[[#This Row],[01/01/2020]:[31/12/2020]],NM$3)</f>
        <v>0</v>
      </c>
      <c r="NN302" s="15">
        <f>COUNTIF(Tableau1[[#This Row],[01/01/2020]:[31/12/2020]],NN$3)</f>
        <v>0</v>
      </c>
      <c r="NO302" s="23">
        <f>COUNTIF(Tableau1[[#This Row],[01/01/2020]:[31/12/2020]],NO$3)</f>
        <v>0</v>
      </c>
    </row>
    <row r="303" spans="1:379" x14ac:dyDescent="0.25">
      <c r="A303" s="22" t="s">
        <v>475</v>
      </c>
      <c r="B303" s="15"/>
      <c r="C303" s="15"/>
      <c r="D303" s="15"/>
      <c r="E303" s="15" t="e">
        <f>VLOOKUP(Tableau1[[#This Row],[centre]],Feuil3!$A$2:$C$46,2,FALSE)</f>
        <v>#N/A</v>
      </c>
      <c r="F303" s="15" t="e">
        <f>VLOOKUP(Tableau1[[#This Row],[centre]],Feuil3!$A$2:$C$46,3,FALSE)</f>
        <v>#N/A</v>
      </c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  <c r="DZ303" s="15"/>
      <c r="EA303" s="15"/>
      <c r="EB303" s="15"/>
      <c r="EC303" s="15"/>
      <c r="ED303" s="15"/>
      <c r="EE303" s="15"/>
      <c r="EF303" s="15"/>
      <c r="EG303" s="15"/>
      <c r="EH303" s="15"/>
      <c r="EI303" s="15"/>
      <c r="EJ303" s="15"/>
      <c r="EK303" s="15"/>
      <c r="EL303" s="15"/>
      <c r="EM303" s="15"/>
      <c r="EN303" s="15"/>
      <c r="EO303" s="15"/>
      <c r="EP303" s="15"/>
      <c r="EQ303" s="15"/>
      <c r="ER303" s="15"/>
      <c r="ES303" s="15"/>
      <c r="ET303" s="15"/>
      <c r="EU303" s="15"/>
      <c r="EV303" s="15"/>
      <c r="EW303" s="15"/>
      <c r="EX303" s="15"/>
      <c r="EY303" s="15"/>
      <c r="EZ303" s="15"/>
      <c r="FA303" s="15"/>
      <c r="FB303" s="15"/>
      <c r="FC303" s="15"/>
      <c r="FD303" s="15"/>
      <c r="FE303" s="15"/>
      <c r="FF303" s="15"/>
      <c r="FG303" s="15"/>
      <c r="FH303" s="15"/>
      <c r="FI303" s="15"/>
      <c r="FJ303" s="15"/>
      <c r="FK303" s="15"/>
      <c r="FL303" s="15"/>
      <c r="FM303" s="15"/>
      <c r="FN303" s="15"/>
      <c r="FO303" s="15"/>
      <c r="FP303" s="15"/>
      <c r="FQ303" s="15"/>
      <c r="FR303" s="15"/>
      <c r="FS303" s="15"/>
      <c r="FT303" s="15"/>
      <c r="FU303" s="15"/>
      <c r="FV303" s="15"/>
      <c r="FW303" s="15"/>
      <c r="FX303" s="15"/>
      <c r="FY303" s="15"/>
      <c r="FZ303" s="15"/>
      <c r="GA303" s="15"/>
      <c r="GB303" s="15"/>
      <c r="GC303" s="15"/>
      <c r="GD303" s="15"/>
      <c r="GE303" s="15"/>
      <c r="GF303" s="15"/>
      <c r="GG303" s="15"/>
      <c r="GH303" s="15"/>
      <c r="GI303" s="15"/>
      <c r="GJ303" s="15"/>
      <c r="GK303" s="15"/>
      <c r="GL303" s="15"/>
      <c r="GM303" s="15"/>
      <c r="GN303" s="15"/>
      <c r="GO303" s="15"/>
      <c r="GP303" s="15"/>
      <c r="GQ303" s="15"/>
      <c r="GR303" s="15"/>
      <c r="GS303" s="15"/>
      <c r="GT303" s="15"/>
      <c r="GU303" s="15"/>
      <c r="GV303" s="15"/>
      <c r="GW303" s="15"/>
      <c r="GX303" s="15"/>
      <c r="GY303" s="15"/>
      <c r="GZ303" s="15"/>
      <c r="HA303" s="15"/>
      <c r="HB303" s="15"/>
      <c r="HC303" s="15"/>
      <c r="HD303" s="15"/>
      <c r="HE303" s="15"/>
      <c r="HF303" s="15"/>
      <c r="HG303" s="15"/>
      <c r="HH303" s="15"/>
      <c r="HI303" s="15"/>
      <c r="HJ303" s="15"/>
      <c r="HK303" s="15"/>
      <c r="HL303" s="15"/>
      <c r="HM303" s="15"/>
      <c r="HN303" s="15"/>
      <c r="HO303" s="15"/>
      <c r="HP303" s="15"/>
      <c r="HQ303" s="15"/>
      <c r="HR303" s="15"/>
      <c r="HS303" s="15"/>
      <c r="HT303" s="15"/>
      <c r="HU303" s="15"/>
      <c r="HV303" s="15"/>
      <c r="HW303" s="15"/>
      <c r="HX303" s="15"/>
      <c r="HY303" s="15"/>
      <c r="HZ303" s="15"/>
      <c r="IA303" s="15"/>
      <c r="IB303" s="15"/>
      <c r="IC303" s="15"/>
      <c r="ID303" s="15"/>
      <c r="IE303" s="15"/>
      <c r="IF303" s="15"/>
      <c r="IG303" s="15"/>
      <c r="IH303" s="15"/>
      <c r="II303" s="15"/>
      <c r="IJ303" s="15"/>
      <c r="IK303" s="15"/>
      <c r="IL303" s="15"/>
      <c r="IM303" s="15"/>
      <c r="IN303" s="15"/>
      <c r="IO303" s="15"/>
      <c r="IP303" s="15"/>
      <c r="IQ303" s="15"/>
      <c r="IR303" s="15"/>
      <c r="IS303" s="15"/>
      <c r="IT303" s="15"/>
      <c r="IU303" s="15"/>
      <c r="IV303" s="15"/>
      <c r="IW303" s="15"/>
      <c r="IX303" s="15"/>
      <c r="IY303" s="15"/>
      <c r="IZ303" s="15"/>
      <c r="JA303" s="15"/>
      <c r="JB303" s="15"/>
      <c r="JC303" s="15"/>
      <c r="JD303" s="15"/>
      <c r="JE303" s="15"/>
      <c r="JF303" s="15"/>
      <c r="JG303" s="15"/>
      <c r="JH303" s="15"/>
      <c r="JI303" s="15"/>
      <c r="JJ303" s="15"/>
      <c r="JK303" s="15"/>
      <c r="JL303" s="15"/>
      <c r="JM303" s="15"/>
      <c r="JN303" s="15"/>
      <c r="JO303" s="15"/>
      <c r="JP303" s="15"/>
      <c r="JQ303" s="15"/>
      <c r="JR303" s="15"/>
      <c r="JS303" s="15"/>
      <c r="JT303" s="15"/>
      <c r="JU303" s="15"/>
      <c r="JV303" s="15"/>
      <c r="JW303" s="15"/>
      <c r="JX303" s="15"/>
      <c r="JY303" s="15"/>
      <c r="JZ303" s="15"/>
      <c r="KA303" s="15"/>
      <c r="KB303" s="15"/>
      <c r="KC303" s="15"/>
      <c r="KD303" s="15"/>
      <c r="KE303" s="15"/>
      <c r="KF303" s="15"/>
      <c r="KG303" s="15"/>
      <c r="KH303" s="15"/>
      <c r="KI303" s="15"/>
      <c r="KJ303" s="15"/>
      <c r="KK303" s="15"/>
      <c r="KL303" s="15"/>
      <c r="KM303" s="15"/>
      <c r="KN303" s="15"/>
      <c r="KO303" s="15"/>
      <c r="KP303" s="15"/>
      <c r="KQ303" s="15"/>
      <c r="KR303" s="15"/>
      <c r="KS303" s="15"/>
      <c r="KT303" s="15"/>
      <c r="KU303" s="15"/>
      <c r="KV303" s="15"/>
      <c r="KW303" s="15"/>
      <c r="KX303" s="15"/>
      <c r="KY303" s="15"/>
      <c r="KZ303" s="15"/>
      <c r="LA303" s="15"/>
      <c r="LB303" s="15"/>
      <c r="LC303" s="15"/>
      <c r="LD303" s="15"/>
      <c r="LE303" s="15"/>
      <c r="LF303" s="15"/>
      <c r="LG303" s="15"/>
      <c r="LH303" s="15"/>
      <c r="LI303" s="15"/>
      <c r="LJ303" s="15"/>
      <c r="LK303" s="15"/>
      <c r="LL303" s="15"/>
      <c r="LM303" s="15"/>
      <c r="LN303" s="15"/>
      <c r="LO303" s="15"/>
      <c r="LP303" s="15"/>
      <c r="LQ303" s="15"/>
      <c r="LR303" s="15"/>
      <c r="LS303" s="15"/>
      <c r="LT303" s="15"/>
      <c r="LU303" s="15"/>
      <c r="LV303" s="15"/>
      <c r="LW303" s="15"/>
      <c r="LX303" s="15"/>
      <c r="LY303" s="15"/>
      <c r="LZ303" s="15"/>
      <c r="MA303" s="15"/>
      <c r="MB303" s="15"/>
      <c r="MC303" s="15"/>
      <c r="MD303" s="15"/>
      <c r="ME303" s="15"/>
      <c r="MF303" s="15"/>
      <c r="MG303" s="15"/>
      <c r="MH303" s="15"/>
      <c r="MI303" s="15"/>
      <c r="MJ303" s="15"/>
      <c r="MK303" s="15"/>
      <c r="ML303" s="15"/>
      <c r="MM303" s="15"/>
      <c r="MN303" s="15"/>
      <c r="MO303" s="15"/>
      <c r="MP303" s="15"/>
      <c r="MQ303" s="15"/>
      <c r="MR303" s="15"/>
      <c r="MS303" s="15"/>
      <c r="MT303" s="15"/>
      <c r="MU303" s="15"/>
      <c r="MV303" s="15"/>
      <c r="MW303" s="15"/>
      <c r="MX303" s="15"/>
      <c r="MY303" s="15"/>
      <c r="MZ303" s="15"/>
      <c r="NA303" s="15"/>
      <c r="NB303" s="15"/>
      <c r="NC303" s="15"/>
      <c r="ND303" s="15"/>
      <c r="NE303" s="15"/>
      <c r="NF303" s="15"/>
      <c r="NG303" s="15"/>
      <c r="NH303" s="15"/>
      <c r="NI303" s="15">
        <f>COUNTIF(Tableau1[[#This Row],[01/01/2020]:[31/12/2020]],NI$3)</f>
        <v>0</v>
      </c>
      <c r="NJ303" s="15">
        <f>COUNTIF(Tableau1[[#This Row],[01/01/2020]:[31/12/2020]],NJ$3)</f>
        <v>0</v>
      </c>
      <c r="NK303" s="15">
        <f>COUNTIF(Tableau1[[#This Row],[01/01/2020]:[31/12/2020]],NK$3)</f>
        <v>0</v>
      </c>
      <c r="NL303" s="15">
        <f>COUNTIF(Tableau1[[#This Row],[01/01/2020]:[31/12/2020]],NL$3)</f>
        <v>0</v>
      </c>
      <c r="NM303" s="15">
        <f>COUNTIF(Tableau1[[#This Row],[01/01/2020]:[31/12/2020]],NM$3)</f>
        <v>0</v>
      </c>
      <c r="NN303" s="15">
        <f>COUNTIF(Tableau1[[#This Row],[01/01/2020]:[31/12/2020]],NN$3)</f>
        <v>0</v>
      </c>
      <c r="NO303" s="23">
        <f>COUNTIF(Tableau1[[#This Row],[01/01/2020]:[31/12/2020]],NO$3)</f>
        <v>0</v>
      </c>
    </row>
    <row r="304" spans="1:379" x14ac:dyDescent="0.25">
      <c r="A304" s="22" t="s">
        <v>476</v>
      </c>
      <c r="B304" s="15"/>
      <c r="C304" s="15"/>
      <c r="D304" s="15"/>
      <c r="E304" s="15" t="e">
        <f>VLOOKUP(Tableau1[[#This Row],[centre]],Feuil3!$A$2:$C$46,2,FALSE)</f>
        <v>#N/A</v>
      </c>
      <c r="F304" s="15" t="e">
        <f>VLOOKUP(Tableau1[[#This Row],[centre]],Feuil3!$A$2:$C$46,3,FALSE)</f>
        <v>#N/A</v>
      </c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5"/>
      <c r="EF304" s="15"/>
      <c r="EG304" s="15"/>
      <c r="EH304" s="15"/>
      <c r="EI304" s="15"/>
      <c r="EJ304" s="15"/>
      <c r="EK304" s="15"/>
      <c r="EL304" s="15"/>
      <c r="EM304" s="15"/>
      <c r="EN304" s="15"/>
      <c r="EO304" s="15"/>
      <c r="EP304" s="15"/>
      <c r="EQ304" s="15"/>
      <c r="ER304" s="15"/>
      <c r="ES304" s="15"/>
      <c r="ET304" s="15"/>
      <c r="EU304" s="15"/>
      <c r="EV304" s="15"/>
      <c r="EW304" s="15"/>
      <c r="EX304" s="15"/>
      <c r="EY304" s="15"/>
      <c r="EZ304" s="15"/>
      <c r="FA304" s="15"/>
      <c r="FB304" s="15"/>
      <c r="FC304" s="15"/>
      <c r="FD304" s="15"/>
      <c r="FE304" s="15"/>
      <c r="FF304" s="15"/>
      <c r="FG304" s="15"/>
      <c r="FH304" s="15"/>
      <c r="FI304" s="15"/>
      <c r="FJ304" s="15"/>
      <c r="FK304" s="15"/>
      <c r="FL304" s="15"/>
      <c r="FM304" s="15"/>
      <c r="FN304" s="15"/>
      <c r="FO304" s="15"/>
      <c r="FP304" s="15"/>
      <c r="FQ304" s="15"/>
      <c r="FR304" s="15"/>
      <c r="FS304" s="15"/>
      <c r="FT304" s="15"/>
      <c r="FU304" s="15"/>
      <c r="FV304" s="15"/>
      <c r="FW304" s="15"/>
      <c r="FX304" s="15"/>
      <c r="FY304" s="15"/>
      <c r="FZ304" s="15"/>
      <c r="GA304" s="15"/>
      <c r="GB304" s="15"/>
      <c r="GC304" s="15"/>
      <c r="GD304" s="15"/>
      <c r="GE304" s="15"/>
      <c r="GF304" s="15"/>
      <c r="GG304" s="15"/>
      <c r="GH304" s="15"/>
      <c r="GI304" s="15"/>
      <c r="GJ304" s="15"/>
      <c r="GK304" s="15"/>
      <c r="GL304" s="15"/>
      <c r="GM304" s="15"/>
      <c r="GN304" s="15"/>
      <c r="GO304" s="15"/>
      <c r="GP304" s="15"/>
      <c r="GQ304" s="15"/>
      <c r="GR304" s="15"/>
      <c r="GS304" s="15"/>
      <c r="GT304" s="15"/>
      <c r="GU304" s="15"/>
      <c r="GV304" s="15"/>
      <c r="GW304" s="15"/>
      <c r="GX304" s="15"/>
      <c r="GY304" s="15"/>
      <c r="GZ304" s="15"/>
      <c r="HA304" s="15"/>
      <c r="HB304" s="15"/>
      <c r="HC304" s="15"/>
      <c r="HD304" s="15"/>
      <c r="HE304" s="15"/>
      <c r="HF304" s="15"/>
      <c r="HG304" s="15"/>
      <c r="HH304" s="15"/>
      <c r="HI304" s="15"/>
      <c r="HJ304" s="15"/>
      <c r="HK304" s="15"/>
      <c r="HL304" s="15"/>
      <c r="HM304" s="15"/>
      <c r="HN304" s="15"/>
      <c r="HO304" s="15"/>
      <c r="HP304" s="15"/>
      <c r="HQ304" s="15"/>
      <c r="HR304" s="15"/>
      <c r="HS304" s="15"/>
      <c r="HT304" s="15"/>
      <c r="HU304" s="15"/>
      <c r="HV304" s="15"/>
      <c r="HW304" s="15"/>
      <c r="HX304" s="15"/>
      <c r="HY304" s="15"/>
      <c r="HZ304" s="15"/>
      <c r="IA304" s="15"/>
      <c r="IB304" s="15"/>
      <c r="IC304" s="15"/>
      <c r="ID304" s="15"/>
      <c r="IE304" s="15"/>
      <c r="IF304" s="15"/>
      <c r="IG304" s="15"/>
      <c r="IH304" s="15"/>
      <c r="II304" s="15"/>
      <c r="IJ304" s="15"/>
      <c r="IK304" s="15"/>
      <c r="IL304" s="15"/>
      <c r="IM304" s="15"/>
      <c r="IN304" s="15"/>
      <c r="IO304" s="15"/>
      <c r="IP304" s="15"/>
      <c r="IQ304" s="15"/>
      <c r="IR304" s="15"/>
      <c r="IS304" s="15"/>
      <c r="IT304" s="15"/>
      <c r="IU304" s="15"/>
      <c r="IV304" s="15"/>
      <c r="IW304" s="15"/>
      <c r="IX304" s="15"/>
      <c r="IY304" s="15"/>
      <c r="IZ304" s="15"/>
      <c r="JA304" s="15"/>
      <c r="JB304" s="15"/>
      <c r="JC304" s="15"/>
      <c r="JD304" s="15"/>
      <c r="JE304" s="15"/>
      <c r="JF304" s="15"/>
      <c r="JG304" s="15"/>
      <c r="JH304" s="15"/>
      <c r="JI304" s="15"/>
      <c r="JJ304" s="15"/>
      <c r="JK304" s="15"/>
      <c r="JL304" s="15"/>
      <c r="JM304" s="15"/>
      <c r="JN304" s="15"/>
      <c r="JO304" s="15"/>
      <c r="JP304" s="15"/>
      <c r="JQ304" s="15"/>
      <c r="JR304" s="15"/>
      <c r="JS304" s="15"/>
      <c r="JT304" s="15"/>
      <c r="JU304" s="15"/>
      <c r="JV304" s="15"/>
      <c r="JW304" s="15"/>
      <c r="JX304" s="15"/>
      <c r="JY304" s="15"/>
      <c r="JZ304" s="15"/>
      <c r="KA304" s="15"/>
      <c r="KB304" s="15"/>
      <c r="KC304" s="15"/>
      <c r="KD304" s="15"/>
      <c r="KE304" s="15"/>
      <c r="KF304" s="15"/>
      <c r="KG304" s="15"/>
      <c r="KH304" s="15"/>
      <c r="KI304" s="15"/>
      <c r="KJ304" s="15"/>
      <c r="KK304" s="15"/>
      <c r="KL304" s="15"/>
      <c r="KM304" s="15"/>
      <c r="KN304" s="15"/>
      <c r="KO304" s="15"/>
      <c r="KP304" s="15"/>
      <c r="KQ304" s="15"/>
      <c r="KR304" s="15"/>
      <c r="KS304" s="15"/>
      <c r="KT304" s="15"/>
      <c r="KU304" s="15"/>
      <c r="KV304" s="15"/>
      <c r="KW304" s="15"/>
      <c r="KX304" s="15"/>
      <c r="KY304" s="15"/>
      <c r="KZ304" s="15"/>
      <c r="LA304" s="15"/>
      <c r="LB304" s="15"/>
      <c r="LC304" s="15"/>
      <c r="LD304" s="15"/>
      <c r="LE304" s="15"/>
      <c r="LF304" s="15"/>
      <c r="LG304" s="15"/>
      <c r="LH304" s="15"/>
      <c r="LI304" s="15"/>
      <c r="LJ304" s="15"/>
      <c r="LK304" s="15"/>
      <c r="LL304" s="15"/>
      <c r="LM304" s="15"/>
      <c r="LN304" s="15"/>
      <c r="LO304" s="15"/>
      <c r="LP304" s="15"/>
      <c r="LQ304" s="15"/>
      <c r="LR304" s="15"/>
      <c r="LS304" s="15"/>
      <c r="LT304" s="15"/>
      <c r="LU304" s="15"/>
      <c r="LV304" s="15"/>
      <c r="LW304" s="15"/>
      <c r="LX304" s="15"/>
      <c r="LY304" s="15"/>
      <c r="LZ304" s="15"/>
      <c r="MA304" s="15"/>
      <c r="MB304" s="15"/>
      <c r="MC304" s="15"/>
      <c r="MD304" s="15"/>
      <c r="ME304" s="15"/>
      <c r="MF304" s="15"/>
      <c r="MG304" s="15"/>
      <c r="MH304" s="15"/>
      <c r="MI304" s="15"/>
      <c r="MJ304" s="15"/>
      <c r="MK304" s="15"/>
      <c r="ML304" s="15"/>
      <c r="MM304" s="15"/>
      <c r="MN304" s="15"/>
      <c r="MO304" s="15"/>
      <c r="MP304" s="15"/>
      <c r="MQ304" s="15"/>
      <c r="MR304" s="15"/>
      <c r="MS304" s="15"/>
      <c r="MT304" s="15"/>
      <c r="MU304" s="15"/>
      <c r="MV304" s="15"/>
      <c r="MW304" s="15"/>
      <c r="MX304" s="15"/>
      <c r="MY304" s="15"/>
      <c r="MZ304" s="15"/>
      <c r="NA304" s="15"/>
      <c r="NB304" s="15"/>
      <c r="NC304" s="15"/>
      <c r="ND304" s="15"/>
      <c r="NE304" s="15"/>
      <c r="NF304" s="15"/>
      <c r="NG304" s="15"/>
      <c r="NH304" s="15"/>
      <c r="NI304" s="15">
        <f>COUNTIF(Tableau1[[#This Row],[01/01/2020]:[31/12/2020]],NI$3)</f>
        <v>0</v>
      </c>
      <c r="NJ304" s="15">
        <f>COUNTIF(Tableau1[[#This Row],[01/01/2020]:[31/12/2020]],NJ$3)</f>
        <v>0</v>
      </c>
      <c r="NK304" s="15">
        <f>COUNTIF(Tableau1[[#This Row],[01/01/2020]:[31/12/2020]],NK$3)</f>
        <v>0</v>
      </c>
      <c r="NL304" s="15">
        <f>COUNTIF(Tableau1[[#This Row],[01/01/2020]:[31/12/2020]],NL$3)</f>
        <v>0</v>
      </c>
      <c r="NM304" s="15">
        <f>COUNTIF(Tableau1[[#This Row],[01/01/2020]:[31/12/2020]],NM$3)</f>
        <v>0</v>
      </c>
      <c r="NN304" s="15">
        <f>COUNTIF(Tableau1[[#This Row],[01/01/2020]:[31/12/2020]],NN$3)</f>
        <v>0</v>
      </c>
      <c r="NO304" s="23">
        <f>COUNTIF(Tableau1[[#This Row],[01/01/2020]:[31/12/2020]],NO$3)</f>
        <v>0</v>
      </c>
    </row>
    <row r="305" spans="1:379" x14ac:dyDescent="0.25">
      <c r="A305" s="22" t="s">
        <v>473</v>
      </c>
      <c r="B305" s="15"/>
      <c r="C305" s="15"/>
      <c r="D305" s="15"/>
      <c r="E305" s="15" t="e">
        <f>VLOOKUP(Tableau1[[#This Row],[centre]],Feuil3!$A$2:$C$46,2,FALSE)</f>
        <v>#N/A</v>
      </c>
      <c r="F305" s="15" t="e">
        <f>VLOOKUP(Tableau1[[#This Row],[centre]],Feuil3!$A$2:$C$46,3,FALSE)</f>
        <v>#N/A</v>
      </c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  <c r="DZ305" s="15"/>
      <c r="EA305" s="15"/>
      <c r="EB305" s="15"/>
      <c r="EC305" s="15"/>
      <c r="ED305" s="15"/>
      <c r="EE305" s="15"/>
      <c r="EF305" s="15"/>
      <c r="EG305" s="15"/>
      <c r="EH305" s="15"/>
      <c r="EI305" s="15"/>
      <c r="EJ305" s="15"/>
      <c r="EK305" s="15"/>
      <c r="EL305" s="15"/>
      <c r="EM305" s="15"/>
      <c r="EN305" s="15"/>
      <c r="EO305" s="15"/>
      <c r="EP305" s="15"/>
      <c r="EQ305" s="15"/>
      <c r="ER305" s="15"/>
      <c r="ES305" s="15"/>
      <c r="ET305" s="15"/>
      <c r="EU305" s="15"/>
      <c r="EV305" s="15"/>
      <c r="EW305" s="15"/>
      <c r="EX305" s="15"/>
      <c r="EY305" s="15"/>
      <c r="EZ305" s="15"/>
      <c r="FA305" s="15"/>
      <c r="FB305" s="15"/>
      <c r="FC305" s="15"/>
      <c r="FD305" s="15"/>
      <c r="FE305" s="15"/>
      <c r="FF305" s="15"/>
      <c r="FG305" s="15"/>
      <c r="FH305" s="15"/>
      <c r="FI305" s="15"/>
      <c r="FJ305" s="15"/>
      <c r="FK305" s="15"/>
      <c r="FL305" s="15"/>
      <c r="FM305" s="15"/>
      <c r="FN305" s="15"/>
      <c r="FO305" s="15"/>
      <c r="FP305" s="15"/>
      <c r="FQ305" s="15"/>
      <c r="FR305" s="15"/>
      <c r="FS305" s="15"/>
      <c r="FT305" s="15"/>
      <c r="FU305" s="15"/>
      <c r="FV305" s="15"/>
      <c r="FW305" s="15"/>
      <c r="FX305" s="15"/>
      <c r="FY305" s="15"/>
      <c r="FZ305" s="15"/>
      <c r="GA305" s="15"/>
      <c r="GB305" s="15"/>
      <c r="GC305" s="15"/>
      <c r="GD305" s="15"/>
      <c r="GE305" s="15"/>
      <c r="GF305" s="15"/>
      <c r="GG305" s="15"/>
      <c r="GH305" s="15"/>
      <c r="GI305" s="15"/>
      <c r="GJ305" s="15"/>
      <c r="GK305" s="15"/>
      <c r="GL305" s="15"/>
      <c r="GM305" s="15"/>
      <c r="GN305" s="15"/>
      <c r="GO305" s="15"/>
      <c r="GP305" s="15"/>
      <c r="GQ305" s="15"/>
      <c r="GR305" s="15"/>
      <c r="GS305" s="15"/>
      <c r="GT305" s="15"/>
      <c r="GU305" s="15"/>
      <c r="GV305" s="15"/>
      <c r="GW305" s="15"/>
      <c r="GX305" s="15"/>
      <c r="GY305" s="15"/>
      <c r="GZ305" s="15"/>
      <c r="HA305" s="15"/>
      <c r="HB305" s="15"/>
      <c r="HC305" s="15"/>
      <c r="HD305" s="15"/>
      <c r="HE305" s="15"/>
      <c r="HF305" s="15"/>
      <c r="HG305" s="15"/>
      <c r="HH305" s="15"/>
      <c r="HI305" s="15"/>
      <c r="HJ305" s="15"/>
      <c r="HK305" s="15"/>
      <c r="HL305" s="15"/>
      <c r="HM305" s="15"/>
      <c r="HN305" s="15"/>
      <c r="HO305" s="15"/>
      <c r="HP305" s="15"/>
      <c r="HQ305" s="15"/>
      <c r="HR305" s="15"/>
      <c r="HS305" s="15"/>
      <c r="HT305" s="15"/>
      <c r="HU305" s="15"/>
      <c r="HV305" s="15"/>
      <c r="HW305" s="15"/>
      <c r="HX305" s="15"/>
      <c r="HY305" s="15"/>
      <c r="HZ305" s="15"/>
      <c r="IA305" s="15"/>
      <c r="IB305" s="15"/>
      <c r="IC305" s="15"/>
      <c r="ID305" s="15"/>
      <c r="IE305" s="15"/>
      <c r="IF305" s="15"/>
      <c r="IG305" s="15"/>
      <c r="IH305" s="15"/>
      <c r="II305" s="15"/>
      <c r="IJ305" s="15"/>
      <c r="IK305" s="15"/>
      <c r="IL305" s="15"/>
      <c r="IM305" s="15"/>
      <c r="IN305" s="15"/>
      <c r="IO305" s="15"/>
      <c r="IP305" s="15"/>
      <c r="IQ305" s="15"/>
      <c r="IR305" s="15"/>
      <c r="IS305" s="15"/>
      <c r="IT305" s="15"/>
      <c r="IU305" s="15"/>
      <c r="IV305" s="15"/>
      <c r="IW305" s="15"/>
      <c r="IX305" s="15"/>
      <c r="IY305" s="15"/>
      <c r="IZ305" s="15"/>
      <c r="JA305" s="15"/>
      <c r="JB305" s="15"/>
      <c r="JC305" s="15"/>
      <c r="JD305" s="15"/>
      <c r="JE305" s="15"/>
      <c r="JF305" s="15"/>
      <c r="JG305" s="15"/>
      <c r="JH305" s="15"/>
      <c r="JI305" s="15"/>
      <c r="JJ305" s="15"/>
      <c r="JK305" s="15"/>
      <c r="JL305" s="15"/>
      <c r="JM305" s="15"/>
      <c r="JN305" s="15"/>
      <c r="JO305" s="15"/>
      <c r="JP305" s="15"/>
      <c r="JQ305" s="15"/>
      <c r="JR305" s="15"/>
      <c r="JS305" s="15"/>
      <c r="JT305" s="15"/>
      <c r="JU305" s="15"/>
      <c r="JV305" s="15"/>
      <c r="JW305" s="15"/>
      <c r="JX305" s="15"/>
      <c r="JY305" s="15"/>
      <c r="JZ305" s="15"/>
      <c r="KA305" s="15"/>
      <c r="KB305" s="15"/>
      <c r="KC305" s="15"/>
      <c r="KD305" s="15"/>
      <c r="KE305" s="15"/>
      <c r="KF305" s="15"/>
      <c r="KG305" s="15"/>
      <c r="KH305" s="15"/>
      <c r="KI305" s="15"/>
      <c r="KJ305" s="15"/>
      <c r="KK305" s="15"/>
      <c r="KL305" s="15"/>
      <c r="KM305" s="15"/>
      <c r="KN305" s="15"/>
      <c r="KO305" s="15"/>
      <c r="KP305" s="15"/>
      <c r="KQ305" s="15"/>
      <c r="KR305" s="15"/>
      <c r="KS305" s="15"/>
      <c r="KT305" s="15"/>
      <c r="KU305" s="15"/>
      <c r="KV305" s="15"/>
      <c r="KW305" s="15"/>
      <c r="KX305" s="15"/>
      <c r="KY305" s="15"/>
      <c r="KZ305" s="15"/>
      <c r="LA305" s="15"/>
      <c r="LB305" s="15"/>
      <c r="LC305" s="15"/>
      <c r="LD305" s="15"/>
      <c r="LE305" s="15"/>
      <c r="LF305" s="15"/>
      <c r="LG305" s="15"/>
      <c r="LH305" s="15"/>
      <c r="LI305" s="15"/>
      <c r="LJ305" s="15"/>
      <c r="LK305" s="15"/>
      <c r="LL305" s="15"/>
      <c r="LM305" s="15"/>
      <c r="LN305" s="15"/>
      <c r="LO305" s="15"/>
      <c r="LP305" s="15"/>
      <c r="LQ305" s="15"/>
      <c r="LR305" s="15"/>
      <c r="LS305" s="15"/>
      <c r="LT305" s="15"/>
      <c r="LU305" s="15"/>
      <c r="LV305" s="15"/>
      <c r="LW305" s="15"/>
      <c r="LX305" s="15"/>
      <c r="LY305" s="15"/>
      <c r="LZ305" s="15"/>
      <c r="MA305" s="15"/>
      <c r="MB305" s="15"/>
      <c r="MC305" s="15"/>
      <c r="MD305" s="15"/>
      <c r="ME305" s="15"/>
      <c r="MF305" s="15"/>
      <c r="MG305" s="15"/>
      <c r="MH305" s="15"/>
      <c r="MI305" s="15"/>
      <c r="MJ305" s="15"/>
      <c r="MK305" s="15"/>
      <c r="ML305" s="15"/>
      <c r="MM305" s="15"/>
      <c r="MN305" s="15"/>
      <c r="MO305" s="15"/>
      <c r="MP305" s="15"/>
      <c r="MQ305" s="15"/>
      <c r="MR305" s="15"/>
      <c r="MS305" s="15"/>
      <c r="MT305" s="15"/>
      <c r="MU305" s="15"/>
      <c r="MV305" s="15"/>
      <c r="MW305" s="15"/>
      <c r="MX305" s="15"/>
      <c r="MY305" s="15"/>
      <c r="MZ305" s="15"/>
      <c r="NA305" s="15"/>
      <c r="NB305" s="15"/>
      <c r="NC305" s="15"/>
      <c r="ND305" s="15"/>
      <c r="NE305" s="15"/>
      <c r="NF305" s="15"/>
      <c r="NG305" s="15"/>
      <c r="NH305" s="15"/>
      <c r="NI305" s="15">
        <f>COUNTIF(Tableau1[[#This Row],[01/01/2020]:[31/12/2020]],NI$3)</f>
        <v>0</v>
      </c>
      <c r="NJ305" s="15">
        <f>COUNTIF(Tableau1[[#This Row],[01/01/2020]:[31/12/2020]],NJ$3)</f>
        <v>0</v>
      </c>
      <c r="NK305" s="15">
        <f>COUNTIF(Tableau1[[#This Row],[01/01/2020]:[31/12/2020]],NK$3)</f>
        <v>0</v>
      </c>
      <c r="NL305" s="15">
        <f>COUNTIF(Tableau1[[#This Row],[01/01/2020]:[31/12/2020]],NL$3)</f>
        <v>0</v>
      </c>
      <c r="NM305" s="15">
        <f>COUNTIF(Tableau1[[#This Row],[01/01/2020]:[31/12/2020]],NM$3)</f>
        <v>0</v>
      </c>
      <c r="NN305" s="15">
        <f>COUNTIF(Tableau1[[#This Row],[01/01/2020]:[31/12/2020]],NN$3)</f>
        <v>0</v>
      </c>
      <c r="NO305" s="23">
        <f>COUNTIF(Tableau1[[#This Row],[01/01/2020]:[31/12/2020]],NO$3)</f>
        <v>0</v>
      </c>
    </row>
    <row r="306" spans="1:379" x14ac:dyDescent="0.25">
      <c r="A306" s="22" t="s">
        <v>474</v>
      </c>
      <c r="B306" s="15"/>
      <c r="C306" s="15"/>
      <c r="D306" s="15"/>
      <c r="E306" s="15" t="e">
        <f>VLOOKUP(Tableau1[[#This Row],[centre]],Feuil3!$A$2:$C$46,2,FALSE)</f>
        <v>#N/A</v>
      </c>
      <c r="F306" s="15" t="e">
        <f>VLOOKUP(Tableau1[[#This Row],[centre]],Feuil3!$A$2:$C$46,3,FALSE)</f>
        <v>#N/A</v>
      </c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5"/>
      <c r="EF306" s="15"/>
      <c r="EG306" s="15"/>
      <c r="EH306" s="15"/>
      <c r="EI306" s="15"/>
      <c r="EJ306" s="15"/>
      <c r="EK306" s="15"/>
      <c r="EL306" s="15"/>
      <c r="EM306" s="15"/>
      <c r="EN306" s="15"/>
      <c r="EO306" s="15"/>
      <c r="EP306" s="15"/>
      <c r="EQ306" s="15"/>
      <c r="ER306" s="15"/>
      <c r="ES306" s="15"/>
      <c r="ET306" s="15"/>
      <c r="EU306" s="15"/>
      <c r="EV306" s="15"/>
      <c r="EW306" s="15"/>
      <c r="EX306" s="15"/>
      <c r="EY306" s="15"/>
      <c r="EZ306" s="15"/>
      <c r="FA306" s="15"/>
      <c r="FB306" s="15"/>
      <c r="FC306" s="15"/>
      <c r="FD306" s="15"/>
      <c r="FE306" s="15"/>
      <c r="FF306" s="15"/>
      <c r="FG306" s="15"/>
      <c r="FH306" s="15"/>
      <c r="FI306" s="15"/>
      <c r="FJ306" s="15"/>
      <c r="FK306" s="15"/>
      <c r="FL306" s="15"/>
      <c r="FM306" s="15"/>
      <c r="FN306" s="15"/>
      <c r="FO306" s="15"/>
      <c r="FP306" s="15"/>
      <c r="FQ306" s="15"/>
      <c r="FR306" s="15"/>
      <c r="FS306" s="15"/>
      <c r="FT306" s="15"/>
      <c r="FU306" s="15"/>
      <c r="FV306" s="15"/>
      <c r="FW306" s="15"/>
      <c r="FX306" s="15"/>
      <c r="FY306" s="15"/>
      <c r="FZ306" s="15"/>
      <c r="GA306" s="15"/>
      <c r="GB306" s="15"/>
      <c r="GC306" s="15"/>
      <c r="GD306" s="15"/>
      <c r="GE306" s="15"/>
      <c r="GF306" s="15"/>
      <c r="GG306" s="15"/>
      <c r="GH306" s="15"/>
      <c r="GI306" s="15"/>
      <c r="GJ306" s="15"/>
      <c r="GK306" s="15"/>
      <c r="GL306" s="15"/>
      <c r="GM306" s="15"/>
      <c r="GN306" s="15"/>
      <c r="GO306" s="15"/>
      <c r="GP306" s="15"/>
      <c r="GQ306" s="15"/>
      <c r="GR306" s="15"/>
      <c r="GS306" s="15"/>
      <c r="GT306" s="15"/>
      <c r="GU306" s="15"/>
      <c r="GV306" s="15"/>
      <c r="GW306" s="15"/>
      <c r="GX306" s="15"/>
      <c r="GY306" s="15"/>
      <c r="GZ306" s="15"/>
      <c r="HA306" s="15"/>
      <c r="HB306" s="15"/>
      <c r="HC306" s="15"/>
      <c r="HD306" s="15"/>
      <c r="HE306" s="15"/>
      <c r="HF306" s="15"/>
      <c r="HG306" s="15"/>
      <c r="HH306" s="15"/>
      <c r="HI306" s="15"/>
      <c r="HJ306" s="15"/>
      <c r="HK306" s="15"/>
      <c r="HL306" s="15"/>
      <c r="HM306" s="15"/>
      <c r="HN306" s="15"/>
      <c r="HO306" s="15"/>
      <c r="HP306" s="15"/>
      <c r="HQ306" s="15"/>
      <c r="HR306" s="15"/>
      <c r="HS306" s="15"/>
      <c r="HT306" s="15"/>
      <c r="HU306" s="15"/>
      <c r="HV306" s="15"/>
      <c r="HW306" s="15"/>
      <c r="HX306" s="15"/>
      <c r="HY306" s="15"/>
      <c r="HZ306" s="15"/>
      <c r="IA306" s="15"/>
      <c r="IB306" s="15"/>
      <c r="IC306" s="15"/>
      <c r="ID306" s="15"/>
      <c r="IE306" s="15"/>
      <c r="IF306" s="15"/>
      <c r="IG306" s="15"/>
      <c r="IH306" s="15"/>
      <c r="II306" s="15"/>
      <c r="IJ306" s="15"/>
      <c r="IK306" s="15"/>
      <c r="IL306" s="15"/>
      <c r="IM306" s="15"/>
      <c r="IN306" s="15"/>
      <c r="IO306" s="15"/>
      <c r="IP306" s="15"/>
      <c r="IQ306" s="15"/>
      <c r="IR306" s="15"/>
      <c r="IS306" s="15"/>
      <c r="IT306" s="15"/>
      <c r="IU306" s="15"/>
      <c r="IV306" s="15"/>
      <c r="IW306" s="15"/>
      <c r="IX306" s="15"/>
      <c r="IY306" s="15"/>
      <c r="IZ306" s="15"/>
      <c r="JA306" s="15"/>
      <c r="JB306" s="15"/>
      <c r="JC306" s="15"/>
      <c r="JD306" s="15"/>
      <c r="JE306" s="15"/>
      <c r="JF306" s="15"/>
      <c r="JG306" s="15"/>
      <c r="JH306" s="15"/>
      <c r="JI306" s="15"/>
      <c r="JJ306" s="15"/>
      <c r="JK306" s="15"/>
      <c r="JL306" s="15"/>
      <c r="JM306" s="15"/>
      <c r="JN306" s="15"/>
      <c r="JO306" s="15"/>
      <c r="JP306" s="15"/>
      <c r="JQ306" s="15"/>
      <c r="JR306" s="15"/>
      <c r="JS306" s="15"/>
      <c r="JT306" s="15"/>
      <c r="JU306" s="15"/>
      <c r="JV306" s="15"/>
      <c r="JW306" s="15"/>
      <c r="JX306" s="15"/>
      <c r="JY306" s="15"/>
      <c r="JZ306" s="15"/>
      <c r="KA306" s="15"/>
      <c r="KB306" s="15"/>
      <c r="KC306" s="15"/>
      <c r="KD306" s="15"/>
      <c r="KE306" s="15"/>
      <c r="KF306" s="15"/>
      <c r="KG306" s="15"/>
      <c r="KH306" s="15"/>
      <c r="KI306" s="15"/>
      <c r="KJ306" s="15"/>
      <c r="KK306" s="15"/>
      <c r="KL306" s="15"/>
      <c r="KM306" s="15"/>
      <c r="KN306" s="15"/>
      <c r="KO306" s="15"/>
      <c r="KP306" s="15"/>
      <c r="KQ306" s="15"/>
      <c r="KR306" s="15"/>
      <c r="KS306" s="15"/>
      <c r="KT306" s="15"/>
      <c r="KU306" s="15"/>
      <c r="KV306" s="15"/>
      <c r="KW306" s="15"/>
      <c r="KX306" s="15"/>
      <c r="KY306" s="15"/>
      <c r="KZ306" s="15"/>
      <c r="LA306" s="15"/>
      <c r="LB306" s="15"/>
      <c r="LC306" s="15"/>
      <c r="LD306" s="15"/>
      <c r="LE306" s="15"/>
      <c r="LF306" s="15"/>
      <c r="LG306" s="15"/>
      <c r="LH306" s="15"/>
      <c r="LI306" s="15"/>
      <c r="LJ306" s="15"/>
      <c r="LK306" s="15"/>
      <c r="LL306" s="15"/>
      <c r="LM306" s="15"/>
      <c r="LN306" s="15"/>
      <c r="LO306" s="15"/>
      <c r="LP306" s="15"/>
      <c r="LQ306" s="15"/>
      <c r="LR306" s="15"/>
      <c r="LS306" s="15"/>
      <c r="LT306" s="15"/>
      <c r="LU306" s="15"/>
      <c r="LV306" s="15"/>
      <c r="LW306" s="15"/>
      <c r="LX306" s="15"/>
      <c r="LY306" s="15"/>
      <c r="LZ306" s="15"/>
      <c r="MA306" s="15"/>
      <c r="MB306" s="15"/>
      <c r="MC306" s="15"/>
      <c r="MD306" s="15"/>
      <c r="ME306" s="15"/>
      <c r="MF306" s="15"/>
      <c r="MG306" s="15"/>
      <c r="MH306" s="15"/>
      <c r="MI306" s="15"/>
      <c r="MJ306" s="15"/>
      <c r="MK306" s="15"/>
      <c r="ML306" s="15"/>
      <c r="MM306" s="15"/>
      <c r="MN306" s="15"/>
      <c r="MO306" s="15"/>
      <c r="MP306" s="15"/>
      <c r="MQ306" s="15"/>
      <c r="MR306" s="15"/>
      <c r="MS306" s="15"/>
      <c r="MT306" s="15"/>
      <c r="MU306" s="15"/>
      <c r="MV306" s="15"/>
      <c r="MW306" s="15"/>
      <c r="MX306" s="15"/>
      <c r="MY306" s="15"/>
      <c r="MZ306" s="15"/>
      <c r="NA306" s="15"/>
      <c r="NB306" s="15"/>
      <c r="NC306" s="15"/>
      <c r="ND306" s="15"/>
      <c r="NE306" s="15"/>
      <c r="NF306" s="15"/>
      <c r="NG306" s="15"/>
      <c r="NH306" s="15"/>
      <c r="NI306" s="15">
        <f>COUNTIF(Tableau1[[#This Row],[01/01/2020]:[31/12/2020]],NI$3)</f>
        <v>0</v>
      </c>
      <c r="NJ306" s="15">
        <f>COUNTIF(Tableau1[[#This Row],[01/01/2020]:[31/12/2020]],NJ$3)</f>
        <v>0</v>
      </c>
      <c r="NK306" s="15">
        <f>COUNTIF(Tableau1[[#This Row],[01/01/2020]:[31/12/2020]],NK$3)</f>
        <v>0</v>
      </c>
      <c r="NL306" s="15">
        <f>COUNTIF(Tableau1[[#This Row],[01/01/2020]:[31/12/2020]],NL$3)</f>
        <v>0</v>
      </c>
      <c r="NM306" s="15">
        <f>COUNTIF(Tableau1[[#This Row],[01/01/2020]:[31/12/2020]],NM$3)</f>
        <v>0</v>
      </c>
      <c r="NN306" s="15">
        <f>COUNTIF(Tableau1[[#This Row],[01/01/2020]:[31/12/2020]],NN$3)</f>
        <v>0</v>
      </c>
      <c r="NO306" s="23">
        <f>COUNTIF(Tableau1[[#This Row],[01/01/2020]:[31/12/2020]],NO$3)</f>
        <v>0</v>
      </c>
    </row>
    <row r="307" spans="1:379" x14ac:dyDescent="0.25">
      <c r="A307" s="22" t="s">
        <v>475</v>
      </c>
      <c r="B307" s="15"/>
      <c r="C307" s="15"/>
      <c r="D307" s="15"/>
      <c r="E307" s="15" t="e">
        <f>VLOOKUP(Tableau1[[#This Row],[centre]],Feuil3!$A$2:$C$46,2,FALSE)</f>
        <v>#N/A</v>
      </c>
      <c r="F307" s="15" t="e">
        <f>VLOOKUP(Tableau1[[#This Row],[centre]],Feuil3!$A$2:$C$46,3,FALSE)</f>
        <v>#N/A</v>
      </c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  <c r="DZ307" s="15"/>
      <c r="EA307" s="15"/>
      <c r="EB307" s="15"/>
      <c r="EC307" s="15"/>
      <c r="ED307" s="15"/>
      <c r="EE307" s="15"/>
      <c r="EF307" s="15"/>
      <c r="EG307" s="15"/>
      <c r="EH307" s="15"/>
      <c r="EI307" s="15"/>
      <c r="EJ307" s="15"/>
      <c r="EK307" s="15"/>
      <c r="EL307" s="15"/>
      <c r="EM307" s="15"/>
      <c r="EN307" s="15"/>
      <c r="EO307" s="15"/>
      <c r="EP307" s="15"/>
      <c r="EQ307" s="15"/>
      <c r="ER307" s="15"/>
      <c r="ES307" s="15"/>
      <c r="ET307" s="15"/>
      <c r="EU307" s="15"/>
      <c r="EV307" s="15"/>
      <c r="EW307" s="15"/>
      <c r="EX307" s="15"/>
      <c r="EY307" s="15"/>
      <c r="EZ307" s="15"/>
      <c r="FA307" s="15"/>
      <c r="FB307" s="15"/>
      <c r="FC307" s="15"/>
      <c r="FD307" s="15"/>
      <c r="FE307" s="15"/>
      <c r="FF307" s="15"/>
      <c r="FG307" s="15"/>
      <c r="FH307" s="15"/>
      <c r="FI307" s="15"/>
      <c r="FJ307" s="15"/>
      <c r="FK307" s="15"/>
      <c r="FL307" s="15"/>
      <c r="FM307" s="15"/>
      <c r="FN307" s="15"/>
      <c r="FO307" s="15"/>
      <c r="FP307" s="15"/>
      <c r="FQ307" s="15"/>
      <c r="FR307" s="15"/>
      <c r="FS307" s="15"/>
      <c r="FT307" s="15"/>
      <c r="FU307" s="15"/>
      <c r="FV307" s="15"/>
      <c r="FW307" s="15"/>
      <c r="FX307" s="15"/>
      <c r="FY307" s="15"/>
      <c r="FZ307" s="15"/>
      <c r="GA307" s="15"/>
      <c r="GB307" s="15"/>
      <c r="GC307" s="15"/>
      <c r="GD307" s="15"/>
      <c r="GE307" s="15"/>
      <c r="GF307" s="15"/>
      <c r="GG307" s="15"/>
      <c r="GH307" s="15"/>
      <c r="GI307" s="15"/>
      <c r="GJ307" s="15"/>
      <c r="GK307" s="15"/>
      <c r="GL307" s="15"/>
      <c r="GM307" s="15"/>
      <c r="GN307" s="15"/>
      <c r="GO307" s="15"/>
      <c r="GP307" s="15"/>
      <c r="GQ307" s="15"/>
      <c r="GR307" s="15"/>
      <c r="GS307" s="15"/>
      <c r="GT307" s="15"/>
      <c r="GU307" s="15"/>
      <c r="GV307" s="15"/>
      <c r="GW307" s="15"/>
      <c r="GX307" s="15"/>
      <c r="GY307" s="15"/>
      <c r="GZ307" s="15"/>
      <c r="HA307" s="15"/>
      <c r="HB307" s="15"/>
      <c r="HC307" s="15"/>
      <c r="HD307" s="15"/>
      <c r="HE307" s="15"/>
      <c r="HF307" s="15"/>
      <c r="HG307" s="15"/>
      <c r="HH307" s="15"/>
      <c r="HI307" s="15"/>
      <c r="HJ307" s="15"/>
      <c r="HK307" s="15"/>
      <c r="HL307" s="15"/>
      <c r="HM307" s="15"/>
      <c r="HN307" s="15"/>
      <c r="HO307" s="15"/>
      <c r="HP307" s="15"/>
      <c r="HQ307" s="15"/>
      <c r="HR307" s="15"/>
      <c r="HS307" s="15"/>
      <c r="HT307" s="15"/>
      <c r="HU307" s="15"/>
      <c r="HV307" s="15"/>
      <c r="HW307" s="15"/>
      <c r="HX307" s="15"/>
      <c r="HY307" s="15"/>
      <c r="HZ307" s="15"/>
      <c r="IA307" s="15"/>
      <c r="IB307" s="15"/>
      <c r="IC307" s="15"/>
      <c r="ID307" s="15"/>
      <c r="IE307" s="15"/>
      <c r="IF307" s="15"/>
      <c r="IG307" s="15"/>
      <c r="IH307" s="15"/>
      <c r="II307" s="15"/>
      <c r="IJ307" s="15"/>
      <c r="IK307" s="15"/>
      <c r="IL307" s="15"/>
      <c r="IM307" s="15"/>
      <c r="IN307" s="15"/>
      <c r="IO307" s="15"/>
      <c r="IP307" s="15"/>
      <c r="IQ307" s="15"/>
      <c r="IR307" s="15"/>
      <c r="IS307" s="15"/>
      <c r="IT307" s="15"/>
      <c r="IU307" s="15"/>
      <c r="IV307" s="15"/>
      <c r="IW307" s="15"/>
      <c r="IX307" s="15"/>
      <c r="IY307" s="15"/>
      <c r="IZ307" s="15"/>
      <c r="JA307" s="15"/>
      <c r="JB307" s="15"/>
      <c r="JC307" s="15"/>
      <c r="JD307" s="15"/>
      <c r="JE307" s="15"/>
      <c r="JF307" s="15"/>
      <c r="JG307" s="15"/>
      <c r="JH307" s="15"/>
      <c r="JI307" s="15"/>
      <c r="JJ307" s="15"/>
      <c r="JK307" s="15"/>
      <c r="JL307" s="15"/>
      <c r="JM307" s="15"/>
      <c r="JN307" s="15"/>
      <c r="JO307" s="15"/>
      <c r="JP307" s="15"/>
      <c r="JQ307" s="15"/>
      <c r="JR307" s="15"/>
      <c r="JS307" s="15"/>
      <c r="JT307" s="15"/>
      <c r="JU307" s="15"/>
      <c r="JV307" s="15"/>
      <c r="JW307" s="15"/>
      <c r="JX307" s="15"/>
      <c r="JY307" s="15"/>
      <c r="JZ307" s="15"/>
      <c r="KA307" s="15"/>
      <c r="KB307" s="15"/>
      <c r="KC307" s="15"/>
      <c r="KD307" s="15"/>
      <c r="KE307" s="15"/>
      <c r="KF307" s="15"/>
      <c r="KG307" s="15"/>
      <c r="KH307" s="15"/>
      <c r="KI307" s="15"/>
      <c r="KJ307" s="15"/>
      <c r="KK307" s="15"/>
      <c r="KL307" s="15"/>
      <c r="KM307" s="15"/>
      <c r="KN307" s="15"/>
      <c r="KO307" s="15"/>
      <c r="KP307" s="15"/>
      <c r="KQ307" s="15"/>
      <c r="KR307" s="15"/>
      <c r="KS307" s="15"/>
      <c r="KT307" s="15"/>
      <c r="KU307" s="15"/>
      <c r="KV307" s="15"/>
      <c r="KW307" s="15"/>
      <c r="KX307" s="15"/>
      <c r="KY307" s="15"/>
      <c r="KZ307" s="15"/>
      <c r="LA307" s="15"/>
      <c r="LB307" s="15"/>
      <c r="LC307" s="15"/>
      <c r="LD307" s="15"/>
      <c r="LE307" s="15"/>
      <c r="LF307" s="15"/>
      <c r="LG307" s="15"/>
      <c r="LH307" s="15"/>
      <c r="LI307" s="15"/>
      <c r="LJ307" s="15"/>
      <c r="LK307" s="15"/>
      <c r="LL307" s="15"/>
      <c r="LM307" s="15"/>
      <c r="LN307" s="15"/>
      <c r="LO307" s="15"/>
      <c r="LP307" s="15"/>
      <c r="LQ307" s="15"/>
      <c r="LR307" s="15"/>
      <c r="LS307" s="15"/>
      <c r="LT307" s="15"/>
      <c r="LU307" s="15"/>
      <c r="LV307" s="15"/>
      <c r="LW307" s="15"/>
      <c r="LX307" s="15"/>
      <c r="LY307" s="15"/>
      <c r="LZ307" s="15"/>
      <c r="MA307" s="15"/>
      <c r="MB307" s="15"/>
      <c r="MC307" s="15"/>
      <c r="MD307" s="15"/>
      <c r="ME307" s="15"/>
      <c r="MF307" s="15"/>
      <c r="MG307" s="15"/>
      <c r="MH307" s="15"/>
      <c r="MI307" s="15"/>
      <c r="MJ307" s="15"/>
      <c r="MK307" s="15"/>
      <c r="ML307" s="15"/>
      <c r="MM307" s="15"/>
      <c r="MN307" s="15"/>
      <c r="MO307" s="15"/>
      <c r="MP307" s="15"/>
      <c r="MQ307" s="15"/>
      <c r="MR307" s="15"/>
      <c r="MS307" s="15"/>
      <c r="MT307" s="15"/>
      <c r="MU307" s="15"/>
      <c r="MV307" s="15"/>
      <c r="MW307" s="15"/>
      <c r="MX307" s="15"/>
      <c r="MY307" s="15"/>
      <c r="MZ307" s="15"/>
      <c r="NA307" s="15"/>
      <c r="NB307" s="15"/>
      <c r="NC307" s="15"/>
      <c r="ND307" s="15"/>
      <c r="NE307" s="15"/>
      <c r="NF307" s="15"/>
      <c r="NG307" s="15"/>
      <c r="NH307" s="15"/>
      <c r="NI307" s="15">
        <f>COUNTIF(Tableau1[[#This Row],[01/01/2020]:[31/12/2020]],NI$3)</f>
        <v>0</v>
      </c>
      <c r="NJ307" s="15">
        <f>COUNTIF(Tableau1[[#This Row],[01/01/2020]:[31/12/2020]],NJ$3)</f>
        <v>0</v>
      </c>
      <c r="NK307" s="15">
        <f>COUNTIF(Tableau1[[#This Row],[01/01/2020]:[31/12/2020]],NK$3)</f>
        <v>0</v>
      </c>
      <c r="NL307" s="15">
        <f>COUNTIF(Tableau1[[#This Row],[01/01/2020]:[31/12/2020]],NL$3)</f>
        <v>0</v>
      </c>
      <c r="NM307" s="15">
        <f>COUNTIF(Tableau1[[#This Row],[01/01/2020]:[31/12/2020]],NM$3)</f>
        <v>0</v>
      </c>
      <c r="NN307" s="15">
        <f>COUNTIF(Tableau1[[#This Row],[01/01/2020]:[31/12/2020]],NN$3)</f>
        <v>0</v>
      </c>
      <c r="NO307" s="23">
        <f>COUNTIF(Tableau1[[#This Row],[01/01/2020]:[31/12/2020]],NO$3)</f>
        <v>0</v>
      </c>
    </row>
    <row r="308" spans="1:379" x14ac:dyDescent="0.25">
      <c r="A308" s="22" t="s">
        <v>476</v>
      </c>
      <c r="B308" s="15"/>
      <c r="C308" s="15"/>
      <c r="D308" s="15"/>
      <c r="E308" s="15" t="e">
        <f>VLOOKUP(Tableau1[[#This Row],[centre]],Feuil3!$A$2:$C$46,2,FALSE)</f>
        <v>#N/A</v>
      </c>
      <c r="F308" s="15" t="e">
        <f>VLOOKUP(Tableau1[[#This Row],[centre]],Feuil3!$A$2:$C$46,3,FALSE)</f>
        <v>#N/A</v>
      </c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5"/>
      <c r="EF308" s="15"/>
      <c r="EG308" s="15"/>
      <c r="EH308" s="15"/>
      <c r="EI308" s="15"/>
      <c r="EJ308" s="15"/>
      <c r="EK308" s="15"/>
      <c r="EL308" s="15"/>
      <c r="EM308" s="15"/>
      <c r="EN308" s="15"/>
      <c r="EO308" s="15"/>
      <c r="EP308" s="15"/>
      <c r="EQ308" s="15"/>
      <c r="ER308" s="15"/>
      <c r="ES308" s="15"/>
      <c r="ET308" s="15"/>
      <c r="EU308" s="15"/>
      <c r="EV308" s="15"/>
      <c r="EW308" s="15"/>
      <c r="EX308" s="15"/>
      <c r="EY308" s="15"/>
      <c r="EZ308" s="15"/>
      <c r="FA308" s="15"/>
      <c r="FB308" s="15"/>
      <c r="FC308" s="15"/>
      <c r="FD308" s="15"/>
      <c r="FE308" s="15"/>
      <c r="FF308" s="15"/>
      <c r="FG308" s="15"/>
      <c r="FH308" s="15"/>
      <c r="FI308" s="15"/>
      <c r="FJ308" s="15"/>
      <c r="FK308" s="15"/>
      <c r="FL308" s="15"/>
      <c r="FM308" s="15"/>
      <c r="FN308" s="15"/>
      <c r="FO308" s="15"/>
      <c r="FP308" s="15"/>
      <c r="FQ308" s="15"/>
      <c r="FR308" s="15"/>
      <c r="FS308" s="15"/>
      <c r="FT308" s="15"/>
      <c r="FU308" s="15"/>
      <c r="FV308" s="15"/>
      <c r="FW308" s="15"/>
      <c r="FX308" s="15"/>
      <c r="FY308" s="15"/>
      <c r="FZ308" s="15"/>
      <c r="GA308" s="15"/>
      <c r="GB308" s="15"/>
      <c r="GC308" s="15"/>
      <c r="GD308" s="15"/>
      <c r="GE308" s="15"/>
      <c r="GF308" s="15"/>
      <c r="GG308" s="15"/>
      <c r="GH308" s="15"/>
      <c r="GI308" s="15"/>
      <c r="GJ308" s="15"/>
      <c r="GK308" s="15"/>
      <c r="GL308" s="15"/>
      <c r="GM308" s="15"/>
      <c r="GN308" s="15"/>
      <c r="GO308" s="15"/>
      <c r="GP308" s="15"/>
      <c r="GQ308" s="15"/>
      <c r="GR308" s="15"/>
      <c r="GS308" s="15"/>
      <c r="GT308" s="15"/>
      <c r="GU308" s="15"/>
      <c r="GV308" s="15"/>
      <c r="GW308" s="15"/>
      <c r="GX308" s="15"/>
      <c r="GY308" s="15"/>
      <c r="GZ308" s="15"/>
      <c r="HA308" s="15"/>
      <c r="HB308" s="15"/>
      <c r="HC308" s="15"/>
      <c r="HD308" s="15"/>
      <c r="HE308" s="15"/>
      <c r="HF308" s="15"/>
      <c r="HG308" s="15"/>
      <c r="HH308" s="15"/>
      <c r="HI308" s="15"/>
      <c r="HJ308" s="15"/>
      <c r="HK308" s="15"/>
      <c r="HL308" s="15"/>
      <c r="HM308" s="15"/>
      <c r="HN308" s="15"/>
      <c r="HO308" s="15"/>
      <c r="HP308" s="15"/>
      <c r="HQ308" s="15"/>
      <c r="HR308" s="15"/>
      <c r="HS308" s="15"/>
      <c r="HT308" s="15"/>
      <c r="HU308" s="15"/>
      <c r="HV308" s="15"/>
      <c r="HW308" s="15"/>
      <c r="HX308" s="15"/>
      <c r="HY308" s="15"/>
      <c r="HZ308" s="15"/>
      <c r="IA308" s="15"/>
      <c r="IB308" s="15"/>
      <c r="IC308" s="15"/>
      <c r="ID308" s="15"/>
      <c r="IE308" s="15"/>
      <c r="IF308" s="15"/>
      <c r="IG308" s="15"/>
      <c r="IH308" s="15"/>
      <c r="II308" s="15"/>
      <c r="IJ308" s="15"/>
      <c r="IK308" s="15"/>
      <c r="IL308" s="15"/>
      <c r="IM308" s="15"/>
      <c r="IN308" s="15"/>
      <c r="IO308" s="15"/>
      <c r="IP308" s="15"/>
      <c r="IQ308" s="15"/>
      <c r="IR308" s="15"/>
      <c r="IS308" s="15"/>
      <c r="IT308" s="15"/>
      <c r="IU308" s="15"/>
      <c r="IV308" s="15"/>
      <c r="IW308" s="15"/>
      <c r="IX308" s="15"/>
      <c r="IY308" s="15"/>
      <c r="IZ308" s="15"/>
      <c r="JA308" s="15"/>
      <c r="JB308" s="15"/>
      <c r="JC308" s="15"/>
      <c r="JD308" s="15"/>
      <c r="JE308" s="15"/>
      <c r="JF308" s="15"/>
      <c r="JG308" s="15"/>
      <c r="JH308" s="15"/>
      <c r="JI308" s="15"/>
      <c r="JJ308" s="15"/>
      <c r="JK308" s="15"/>
      <c r="JL308" s="15"/>
      <c r="JM308" s="15"/>
      <c r="JN308" s="15"/>
      <c r="JO308" s="15"/>
      <c r="JP308" s="15"/>
      <c r="JQ308" s="15"/>
      <c r="JR308" s="15"/>
      <c r="JS308" s="15"/>
      <c r="JT308" s="15"/>
      <c r="JU308" s="15"/>
      <c r="JV308" s="15"/>
      <c r="JW308" s="15"/>
      <c r="JX308" s="15"/>
      <c r="JY308" s="15"/>
      <c r="JZ308" s="15"/>
      <c r="KA308" s="15"/>
      <c r="KB308" s="15"/>
      <c r="KC308" s="15"/>
      <c r="KD308" s="15"/>
      <c r="KE308" s="15"/>
      <c r="KF308" s="15"/>
      <c r="KG308" s="15"/>
      <c r="KH308" s="15"/>
      <c r="KI308" s="15"/>
      <c r="KJ308" s="15"/>
      <c r="KK308" s="15"/>
      <c r="KL308" s="15"/>
      <c r="KM308" s="15"/>
      <c r="KN308" s="15"/>
      <c r="KO308" s="15"/>
      <c r="KP308" s="15"/>
      <c r="KQ308" s="15"/>
      <c r="KR308" s="15"/>
      <c r="KS308" s="15"/>
      <c r="KT308" s="15"/>
      <c r="KU308" s="15"/>
      <c r="KV308" s="15"/>
      <c r="KW308" s="15"/>
      <c r="KX308" s="15"/>
      <c r="KY308" s="15"/>
      <c r="KZ308" s="15"/>
      <c r="LA308" s="15"/>
      <c r="LB308" s="15"/>
      <c r="LC308" s="15"/>
      <c r="LD308" s="15"/>
      <c r="LE308" s="15"/>
      <c r="LF308" s="15"/>
      <c r="LG308" s="15"/>
      <c r="LH308" s="15"/>
      <c r="LI308" s="15"/>
      <c r="LJ308" s="15"/>
      <c r="LK308" s="15"/>
      <c r="LL308" s="15"/>
      <c r="LM308" s="15"/>
      <c r="LN308" s="15"/>
      <c r="LO308" s="15"/>
      <c r="LP308" s="15"/>
      <c r="LQ308" s="15"/>
      <c r="LR308" s="15"/>
      <c r="LS308" s="15"/>
      <c r="LT308" s="15"/>
      <c r="LU308" s="15"/>
      <c r="LV308" s="15"/>
      <c r="LW308" s="15"/>
      <c r="LX308" s="15"/>
      <c r="LY308" s="15"/>
      <c r="LZ308" s="15"/>
      <c r="MA308" s="15"/>
      <c r="MB308" s="15"/>
      <c r="MC308" s="15"/>
      <c r="MD308" s="15"/>
      <c r="ME308" s="15"/>
      <c r="MF308" s="15"/>
      <c r="MG308" s="15"/>
      <c r="MH308" s="15"/>
      <c r="MI308" s="15"/>
      <c r="MJ308" s="15"/>
      <c r="MK308" s="15"/>
      <c r="ML308" s="15"/>
      <c r="MM308" s="15"/>
      <c r="MN308" s="15"/>
      <c r="MO308" s="15"/>
      <c r="MP308" s="15"/>
      <c r="MQ308" s="15"/>
      <c r="MR308" s="15"/>
      <c r="MS308" s="15"/>
      <c r="MT308" s="15"/>
      <c r="MU308" s="15"/>
      <c r="MV308" s="15"/>
      <c r="MW308" s="15"/>
      <c r="MX308" s="15"/>
      <c r="MY308" s="15"/>
      <c r="MZ308" s="15"/>
      <c r="NA308" s="15"/>
      <c r="NB308" s="15"/>
      <c r="NC308" s="15"/>
      <c r="ND308" s="15"/>
      <c r="NE308" s="15"/>
      <c r="NF308" s="15"/>
      <c r="NG308" s="15"/>
      <c r="NH308" s="15"/>
      <c r="NI308" s="15">
        <f>COUNTIF(Tableau1[[#This Row],[01/01/2020]:[31/12/2020]],NI$3)</f>
        <v>0</v>
      </c>
      <c r="NJ308" s="15">
        <f>COUNTIF(Tableau1[[#This Row],[01/01/2020]:[31/12/2020]],NJ$3)</f>
        <v>0</v>
      </c>
      <c r="NK308" s="15">
        <f>COUNTIF(Tableau1[[#This Row],[01/01/2020]:[31/12/2020]],NK$3)</f>
        <v>0</v>
      </c>
      <c r="NL308" s="15">
        <f>COUNTIF(Tableau1[[#This Row],[01/01/2020]:[31/12/2020]],NL$3)</f>
        <v>0</v>
      </c>
      <c r="NM308" s="15">
        <f>COUNTIF(Tableau1[[#This Row],[01/01/2020]:[31/12/2020]],NM$3)</f>
        <v>0</v>
      </c>
      <c r="NN308" s="15">
        <f>COUNTIF(Tableau1[[#This Row],[01/01/2020]:[31/12/2020]],NN$3)</f>
        <v>0</v>
      </c>
      <c r="NO308" s="23">
        <f>COUNTIF(Tableau1[[#This Row],[01/01/2020]:[31/12/2020]],NO$3)</f>
        <v>0</v>
      </c>
    </row>
    <row r="309" spans="1:379" x14ac:dyDescent="0.25">
      <c r="A309" s="22" t="s">
        <v>473</v>
      </c>
      <c r="B309" s="15"/>
      <c r="C309" s="15"/>
      <c r="D309" s="15"/>
      <c r="E309" s="15" t="e">
        <f>VLOOKUP(Tableau1[[#This Row],[centre]],Feuil3!$A$2:$C$46,2,FALSE)</f>
        <v>#N/A</v>
      </c>
      <c r="F309" s="15" t="e">
        <f>VLOOKUP(Tableau1[[#This Row],[centre]],Feuil3!$A$2:$C$46,3,FALSE)</f>
        <v>#N/A</v>
      </c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5"/>
      <c r="EF309" s="15"/>
      <c r="EG309" s="15"/>
      <c r="EH309" s="15"/>
      <c r="EI309" s="15"/>
      <c r="EJ309" s="15"/>
      <c r="EK309" s="15"/>
      <c r="EL309" s="15"/>
      <c r="EM309" s="15"/>
      <c r="EN309" s="15"/>
      <c r="EO309" s="15"/>
      <c r="EP309" s="15"/>
      <c r="EQ309" s="15"/>
      <c r="ER309" s="15"/>
      <c r="ES309" s="15"/>
      <c r="ET309" s="15"/>
      <c r="EU309" s="15"/>
      <c r="EV309" s="15"/>
      <c r="EW309" s="15"/>
      <c r="EX309" s="15"/>
      <c r="EY309" s="15"/>
      <c r="EZ309" s="15"/>
      <c r="FA309" s="15"/>
      <c r="FB309" s="15"/>
      <c r="FC309" s="15"/>
      <c r="FD309" s="15"/>
      <c r="FE309" s="15"/>
      <c r="FF309" s="15"/>
      <c r="FG309" s="15"/>
      <c r="FH309" s="15"/>
      <c r="FI309" s="15"/>
      <c r="FJ309" s="15"/>
      <c r="FK309" s="15"/>
      <c r="FL309" s="15"/>
      <c r="FM309" s="15"/>
      <c r="FN309" s="15"/>
      <c r="FO309" s="15"/>
      <c r="FP309" s="15"/>
      <c r="FQ309" s="15"/>
      <c r="FR309" s="15"/>
      <c r="FS309" s="15"/>
      <c r="FT309" s="15"/>
      <c r="FU309" s="15"/>
      <c r="FV309" s="15"/>
      <c r="FW309" s="15"/>
      <c r="FX309" s="15"/>
      <c r="FY309" s="15"/>
      <c r="FZ309" s="15"/>
      <c r="GA309" s="15"/>
      <c r="GB309" s="15"/>
      <c r="GC309" s="15"/>
      <c r="GD309" s="15"/>
      <c r="GE309" s="15"/>
      <c r="GF309" s="15"/>
      <c r="GG309" s="15"/>
      <c r="GH309" s="15"/>
      <c r="GI309" s="15"/>
      <c r="GJ309" s="15"/>
      <c r="GK309" s="15"/>
      <c r="GL309" s="15"/>
      <c r="GM309" s="15"/>
      <c r="GN309" s="15"/>
      <c r="GO309" s="15"/>
      <c r="GP309" s="15"/>
      <c r="GQ309" s="15"/>
      <c r="GR309" s="15"/>
      <c r="GS309" s="15"/>
      <c r="GT309" s="15"/>
      <c r="GU309" s="15"/>
      <c r="GV309" s="15"/>
      <c r="GW309" s="15"/>
      <c r="GX309" s="15"/>
      <c r="GY309" s="15"/>
      <c r="GZ309" s="15"/>
      <c r="HA309" s="15"/>
      <c r="HB309" s="15"/>
      <c r="HC309" s="15"/>
      <c r="HD309" s="15"/>
      <c r="HE309" s="15"/>
      <c r="HF309" s="15"/>
      <c r="HG309" s="15"/>
      <c r="HH309" s="15"/>
      <c r="HI309" s="15"/>
      <c r="HJ309" s="15"/>
      <c r="HK309" s="15"/>
      <c r="HL309" s="15"/>
      <c r="HM309" s="15"/>
      <c r="HN309" s="15"/>
      <c r="HO309" s="15"/>
      <c r="HP309" s="15"/>
      <c r="HQ309" s="15"/>
      <c r="HR309" s="15"/>
      <c r="HS309" s="15"/>
      <c r="HT309" s="15"/>
      <c r="HU309" s="15"/>
      <c r="HV309" s="15"/>
      <c r="HW309" s="15"/>
      <c r="HX309" s="15"/>
      <c r="HY309" s="15"/>
      <c r="HZ309" s="15"/>
      <c r="IA309" s="15"/>
      <c r="IB309" s="15"/>
      <c r="IC309" s="15"/>
      <c r="ID309" s="15"/>
      <c r="IE309" s="15"/>
      <c r="IF309" s="15"/>
      <c r="IG309" s="15"/>
      <c r="IH309" s="15"/>
      <c r="II309" s="15"/>
      <c r="IJ309" s="15"/>
      <c r="IK309" s="15"/>
      <c r="IL309" s="15"/>
      <c r="IM309" s="15"/>
      <c r="IN309" s="15"/>
      <c r="IO309" s="15"/>
      <c r="IP309" s="15"/>
      <c r="IQ309" s="15"/>
      <c r="IR309" s="15"/>
      <c r="IS309" s="15"/>
      <c r="IT309" s="15"/>
      <c r="IU309" s="15"/>
      <c r="IV309" s="15"/>
      <c r="IW309" s="15"/>
      <c r="IX309" s="15"/>
      <c r="IY309" s="15"/>
      <c r="IZ309" s="15"/>
      <c r="JA309" s="15"/>
      <c r="JB309" s="15"/>
      <c r="JC309" s="15"/>
      <c r="JD309" s="15"/>
      <c r="JE309" s="15"/>
      <c r="JF309" s="15"/>
      <c r="JG309" s="15"/>
      <c r="JH309" s="15"/>
      <c r="JI309" s="15"/>
      <c r="JJ309" s="15"/>
      <c r="JK309" s="15"/>
      <c r="JL309" s="15"/>
      <c r="JM309" s="15"/>
      <c r="JN309" s="15"/>
      <c r="JO309" s="15"/>
      <c r="JP309" s="15"/>
      <c r="JQ309" s="15"/>
      <c r="JR309" s="15"/>
      <c r="JS309" s="15"/>
      <c r="JT309" s="15"/>
      <c r="JU309" s="15"/>
      <c r="JV309" s="15"/>
      <c r="JW309" s="15"/>
      <c r="JX309" s="15"/>
      <c r="JY309" s="15"/>
      <c r="JZ309" s="15"/>
      <c r="KA309" s="15"/>
      <c r="KB309" s="15"/>
      <c r="KC309" s="15"/>
      <c r="KD309" s="15"/>
      <c r="KE309" s="15"/>
      <c r="KF309" s="15"/>
      <c r="KG309" s="15"/>
      <c r="KH309" s="15"/>
      <c r="KI309" s="15"/>
      <c r="KJ309" s="15"/>
      <c r="KK309" s="15"/>
      <c r="KL309" s="15"/>
      <c r="KM309" s="15"/>
      <c r="KN309" s="15"/>
      <c r="KO309" s="15"/>
      <c r="KP309" s="15"/>
      <c r="KQ309" s="15"/>
      <c r="KR309" s="15"/>
      <c r="KS309" s="15"/>
      <c r="KT309" s="15"/>
      <c r="KU309" s="15"/>
      <c r="KV309" s="15"/>
      <c r="KW309" s="15"/>
      <c r="KX309" s="15"/>
      <c r="KY309" s="15"/>
      <c r="KZ309" s="15"/>
      <c r="LA309" s="15"/>
      <c r="LB309" s="15"/>
      <c r="LC309" s="15"/>
      <c r="LD309" s="15"/>
      <c r="LE309" s="15"/>
      <c r="LF309" s="15"/>
      <c r="LG309" s="15"/>
      <c r="LH309" s="15"/>
      <c r="LI309" s="15"/>
      <c r="LJ309" s="15"/>
      <c r="LK309" s="15"/>
      <c r="LL309" s="15"/>
      <c r="LM309" s="15"/>
      <c r="LN309" s="15"/>
      <c r="LO309" s="15"/>
      <c r="LP309" s="15"/>
      <c r="LQ309" s="15"/>
      <c r="LR309" s="15"/>
      <c r="LS309" s="15"/>
      <c r="LT309" s="15"/>
      <c r="LU309" s="15"/>
      <c r="LV309" s="15"/>
      <c r="LW309" s="15"/>
      <c r="LX309" s="15"/>
      <c r="LY309" s="15"/>
      <c r="LZ309" s="15"/>
      <c r="MA309" s="15"/>
      <c r="MB309" s="15"/>
      <c r="MC309" s="15"/>
      <c r="MD309" s="15"/>
      <c r="ME309" s="15"/>
      <c r="MF309" s="15"/>
      <c r="MG309" s="15"/>
      <c r="MH309" s="15"/>
      <c r="MI309" s="15"/>
      <c r="MJ309" s="15"/>
      <c r="MK309" s="15"/>
      <c r="ML309" s="15"/>
      <c r="MM309" s="15"/>
      <c r="MN309" s="15"/>
      <c r="MO309" s="15"/>
      <c r="MP309" s="15"/>
      <c r="MQ309" s="15"/>
      <c r="MR309" s="15"/>
      <c r="MS309" s="15"/>
      <c r="MT309" s="15"/>
      <c r="MU309" s="15"/>
      <c r="MV309" s="15"/>
      <c r="MW309" s="15"/>
      <c r="MX309" s="15"/>
      <c r="MY309" s="15"/>
      <c r="MZ309" s="15"/>
      <c r="NA309" s="15"/>
      <c r="NB309" s="15"/>
      <c r="NC309" s="15"/>
      <c r="ND309" s="15"/>
      <c r="NE309" s="15"/>
      <c r="NF309" s="15"/>
      <c r="NG309" s="15"/>
      <c r="NH309" s="15"/>
      <c r="NI309" s="15">
        <f>COUNTIF(Tableau1[[#This Row],[01/01/2020]:[31/12/2020]],NI$3)</f>
        <v>0</v>
      </c>
      <c r="NJ309" s="15">
        <f>COUNTIF(Tableau1[[#This Row],[01/01/2020]:[31/12/2020]],NJ$3)</f>
        <v>0</v>
      </c>
      <c r="NK309" s="15">
        <f>COUNTIF(Tableau1[[#This Row],[01/01/2020]:[31/12/2020]],NK$3)</f>
        <v>0</v>
      </c>
      <c r="NL309" s="15">
        <f>COUNTIF(Tableau1[[#This Row],[01/01/2020]:[31/12/2020]],NL$3)</f>
        <v>0</v>
      </c>
      <c r="NM309" s="15">
        <f>COUNTIF(Tableau1[[#This Row],[01/01/2020]:[31/12/2020]],NM$3)</f>
        <v>0</v>
      </c>
      <c r="NN309" s="15">
        <f>COUNTIF(Tableau1[[#This Row],[01/01/2020]:[31/12/2020]],NN$3)</f>
        <v>0</v>
      </c>
      <c r="NO309" s="23">
        <f>COUNTIF(Tableau1[[#This Row],[01/01/2020]:[31/12/2020]],NO$3)</f>
        <v>0</v>
      </c>
    </row>
    <row r="310" spans="1:379" x14ac:dyDescent="0.25">
      <c r="A310" s="22" t="s">
        <v>474</v>
      </c>
      <c r="B310" s="15"/>
      <c r="C310" s="15"/>
      <c r="D310" s="15"/>
      <c r="E310" s="15" t="e">
        <f>VLOOKUP(Tableau1[[#This Row],[centre]],Feuil3!$A$2:$C$46,2,FALSE)</f>
        <v>#N/A</v>
      </c>
      <c r="F310" s="15" t="e">
        <f>VLOOKUP(Tableau1[[#This Row],[centre]],Feuil3!$A$2:$C$46,3,FALSE)</f>
        <v>#N/A</v>
      </c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  <c r="DZ310" s="15"/>
      <c r="EA310" s="15"/>
      <c r="EB310" s="15"/>
      <c r="EC310" s="15"/>
      <c r="ED310" s="15"/>
      <c r="EE310" s="15"/>
      <c r="EF310" s="15"/>
      <c r="EG310" s="15"/>
      <c r="EH310" s="15"/>
      <c r="EI310" s="15"/>
      <c r="EJ310" s="15"/>
      <c r="EK310" s="15"/>
      <c r="EL310" s="15"/>
      <c r="EM310" s="15"/>
      <c r="EN310" s="15"/>
      <c r="EO310" s="15"/>
      <c r="EP310" s="15"/>
      <c r="EQ310" s="15"/>
      <c r="ER310" s="15"/>
      <c r="ES310" s="15"/>
      <c r="ET310" s="15"/>
      <c r="EU310" s="15"/>
      <c r="EV310" s="15"/>
      <c r="EW310" s="15"/>
      <c r="EX310" s="15"/>
      <c r="EY310" s="15"/>
      <c r="EZ310" s="15"/>
      <c r="FA310" s="15"/>
      <c r="FB310" s="15"/>
      <c r="FC310" s="15"/>
      <c r="FD310" s="15"/>
      <c r="FE310" s="15"/>
      <c r="FF310" s="15"/>
      <c r="FG310" s="15"/>
      <c r="FH310" s="15"/>
      <c r="FI310" s="15"/>
      <c r="FJ310" s="15"/>
      <c r="FK310" s="15"/>
      <c r="FL310" s="15"/>
      <c r="FM310" s="15"/>
      <c r="FN310" s="15"/>
      <c r="FO310" s="15"/>
      <c r="FP310" s="15"/>
      <c r="FQ310" s="15"/>
      <c r="FR310" s="15"/>
      <c r="FS310" s="15"/>
      <c r="FT310" s="15"/>
      <c r="FU310" s="15"/>
      <c r="FV310" s="15"/>
      <c r="FW310" s="15"/>
      <c r="FX310" s="15"/>
      <c r="FY310" s="15"/>
      <c r="FZ310" s="15"/>
      <c r="GA310" s="15"/>
      <c r="GB310" s="15"/>
      <c r="GC310" s="15"/>
      <c r="GD310" s="15"/>
      <c r="GE310" s="15"/>
      <c r="GF310" s="15"/>
      <c r="GG310" s="15"/>
      <c r="GH310" s="15"/>
      <c r="GI310" s="15"/>
      <c r="GJ310" s="15"/>
      <c r="GK310" s="15"/>
      <c r="GL310" s="15"/>
      <c r="GM310" s="15"/>
      <c r="GN310" s="15"/>
      <c r="GO310" s="15"/>
      <c r="GP310" s="15"/>
      <c r="GQ310" s="15"/>
      <c r="GR310" s="15"/>
      <c r="GS310" s="15"/>
      <c r="GT310" s="15"/>
      <c r="GU310" s="15"/>
      <c r="GV310" s="15"/>
      <c r="GW310" s="15"/>
      <c r="GX310" s="15"/>
      <c r="GY310" s="15"/>
      <c r="GZ310" s="15"/>
      <c r="HA310" s="15"/>
      <c r="HB310" s="15"/>
      <c r="HC310" s="15"/>
      <c r="HD310" s="15"/>
      <c r="HE310" s="15"/>
      <c r="HF310" s="15"/>
      <c r="HG310" s="15"/>
      <c r="HH310" s="15"/>
      <c r="HI310" s="15"/>
      <c r="HJ310" s="15"/>
      <c r="HK310" s="15"/>
      <c r="HL310" s="15"/>
      <c r="HM310" s="15"/>
      <c r="HN310" s="15"/>
      <c r="HO310" s="15"/>
      <c r="HP310" s="15"/>
      <c r="HQ310" s="15"/>
      <c r="HR310" s="15"/>
      <c r="HS310" s="15"/>
      <c r="HT310" s="15"/>
      <c r="HU310" s="15"/>
      <c r="HV310" s="15"/>
      <c r="HW310" s="15"/>
      <c r="HX310" s="15"/>
      <c r="HY310" s="15"/>
      <c r="HZ310" s="15"/>
      <c r="IA310" s="15"/>
      <c r="IB310" s="15"/>
      <c r="IC310" s="15"/>
      <c r="ID310" s="15"/>
      <c r="IE310" s="15"/>
      <c r="IF310" s="15"/>
      <c r="IG310" s="15"/>
      <c r="IH310" s="15"/>
      <c r="II310" s="15"/>
      <c r="IJ310" s="15"/>
      <c r="IK310" s="15"/>
      <c r="IL310" s="15"/>
      <c r="IM310" s="15"/>
      <c r="IN310" s="15"/>
      <c r="IO310" s="15"/>
      <c r="IP310" s="15"/>
      <c r="IQ310" s="15"/>
      <c r="IR310" s="15"/>
      <c r="IS310" s="15"/>
      <c r="IT310" s="15"/>
      <c r="IU310" s="15"/>
      <c r="IV310" s="15"/>
      <c r="IW310" s="15"/>
      <c r="IX310" s="15"/>
      <c r="IY310" s="15"/>
      <c r="IZ310" s="15"/>
      <c r="JA310" s="15"/>
      <c r="JB310" s="15"/>
      <c r="JC310" s="15"/>
      <c r="JD310" s="15"/>
      <c r="JE310" s="15"/>
      <c r="JF310" s="15"/>
      <c r="JG310" s="15"/>
      <c r="JH310" s="15"/>
      <c r="JI310" s="15"/>
      <c r="JJ310" s="15"/>
      <c r="JK310" s="15"/>
      <c r="JL310" s="15"/>
      <c r="JM310" s="15"/>
      <c r="JN310" s="15"/>
      <c r="JO310" s="15"/>
      <c r="JP310" s="15"/>
      <c r="JQ310" s="15"/>
      <c r="JR310" s="15"/>
      <c r="JS310" s="15"/>
      <c r="JT310" s="15"/>
      <c r="JU310" s="15"/>
      <c r="JV310" s="15"/>
      <c r="JW310" s="15"/>
      <c r="JX310" s="15"/>
      <c r="JY310" s="15"/>
      <c r="JZ310" s="15"/>
      <c r="KA310" s="15"/>
      <c r="KB310" s="15"/>
      <c r="KC310" s="15"/>
      <c r="KD310" s="15"/>
      <c r="KE310" s="15"/>
      <c r="KF310" s="15"/>
      <c r="KG310" s="15"/>
      <c r="KH310" s="15"/>
      <c r="KI310" s="15"/>
      <c r="KJ310" s="15"/>
      <c r="KK310" s="15"/>
      <c r="KL310" s="15"/>
      <c r="KM310" s="15"/>
      <c r="KN310" s="15"/>
      <c r="KO310" s="15"/>
      <c r="KP310" s="15"/>
      <c r="KQ310" s="15"/>
      <c r="KR310" s="15"/>
      <c r="KS310" s="15"/>
      <c r="KT310" s="15"/>
      <c r="KU310" s="15"/>
      <c r="KV310" s="15"/>
      <c r="KW310" s="15"/>
      <c r="KX310" s="15"/>
      <c r="KY310" s="15"/>
      <c r="KZ310" s="15"/>
      <c r="LA310" s="15"/>
      <c r="LB310" s="15"/>
      <c r="LC310" s="15"/>
      <c r="LD310" s="15"/>
      <c r="LE310" s="15"/>
      <c r="LF310" s="15"/>
      <c r="LG310" s="15"/>
      <c r="LH310" s="15"/>
      <c r="LI310" s="15"/>
      <c r="LJ310" s="15"/>
      <c r="LK310" s="15"/>
      <c r="LL310" s="15"/>
      <c r="LM310" s="15"/>
      <c r="LN310" s="15"/>
      <c r="LO310" s="15"/>
      <c r="LP310" s="15"/>
      <c r="LQ310" s="15"/>
      <c r="LR310" s="15"/>
      <c r="LS310" s="15"/>
      <c r="LT310" s="15"/>
      <c r="LU310" s="15"/>
      <c r="LV310" s="15"/>
      <c r="LW310" s="15"/>
      <c r="LX310" s="15"/>
      <c r="LY310" s="15"/>
      <c r="LZ310" s="15"/>
      <c r="MA310" s="15"/>
      <c r="MB310" s="15"/>
      <c r="MC310" s="15"/>
      <c r="MD310" s="15"/>
      <c r="ME310" s="15"/>
      <c r="MF310" s="15"/>
      <c r="MG310" s="15"/>
      <c r="MH310" s="15"/>
      <c r="MI310" s="15"/>
      <c r="MJ310" s="15"/>
      <c r="MK310" s="15"/>
      <c r="ML310" s="15"/>
      <c r="MM310" s="15"/>
      <c r="MN310" s="15"/>
      <c r="MO310" s="15"/>
      <c r="MP310" s="15"/>
      <c r="MQ310" s="15"/>
      <c r="MR310" s="15"/>
      <c r="MS310" s="15"/>
      <c r="MT310" s="15"/>
      <c r="MU310" s="15"/>
      <c r="MV310" s="15"/>
      <c r="MW310" s="15"/>
      <c r="MX310" s="15"/>
      <c r="MY310" s="15"/>
      <c r="MZ310" s="15"/>
      <c r="NA310" s="15"/>
      <c r="NB310" s="15"/>
      <c r="NC310" s="15"/>
      <c r="ND310" s="15"/>
      <c r="NE310" s="15"/>
      <c r="NF310" s="15"/>
      <c r="NG310" s="15"/>
      <c r="NH310" s="15"/>
      <c r="NI310" s="15">
        <f>COUNTIF(Tableau1[[#This Row],[01/01/2020]:[31/12/2020]],NI$3)</f>
        <v>0</v>
      </c>
      <c r="NJ310" s="15">
        <f>COUNTIF(Tableau1[[#This Row],[01/01/2020]:[31/12/2020]],NJ$3)</f>
        <v>0</v>
      </c>
      <c r="NK310" s="15">
        <f>COUNTIF(Tableau1[[#This Row],[01/01/2020]:[31/12/2020]],NK$3)</f>
        <v>0</v>
      </c>
      <c r="NL310" s="15">
        <f>COUNTIF(Tableau1[[#This Row],[01/01/2020]:[31/12/2020]],NL$3)</f>
        <v>0</v>
      </c>
      <c r="NM310" s="15">
        <f>COUNTIF(Tableau1[[#This Row],[01/01/2020]:[31/12/2020]],NM$3)</f>
        <v>0</v>
      </c>
      <c r="NN310" s="15">
        <f>COUNTIF(Tableau1[[#This Row],[01/01/2020]:[31/12/2020]],NN$3)</f>
        <v>0</v>
      </c>
      <c r="NO310" s="23">
        <f>COUNTIF(Tableau1[[#This Row],[01/01/2020]:[31/12/2020]],NO$3)</f>
        <v>0</v>
      </c>
    </row>
    <row r="311" spans="1:379" x14ac:dyDescent="0.25">
      <c r="A311" s="22" t="s">
        <v>475</v>
      </c>
      <c r="B311" s="15"/>
      <c r="C311" s="15"/>
      <c r="D311" s="15"/>
      <c r="E311" s="15" t="e">
        <f>VLOOKUP(Tableau1[[#This Row],[centre]],Feuil3!$A$2:$C$46,2,FALSE)</f>
        <v>#N/A</v>
      </c>
      <c r="F311" s="15" t="e">
        <f>VLOOKUP(Tableau1[[#This Row],[centre]],Feuil3!$A$2:$C$46,3,FALSE)</f>
        <v>#N/A</v>
      </c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15"/>
      <c r="ED311" s="15"/>
      <c r="EE311" s="15"/>
      <c r="EF311" s="15"/>
      <c r="EG311" s="15"/>
      <c r="EH311" s="15"/>
      <c r="EI311" s="15"/>
      <c r="EJ311" s="15"/>
      <c r="EK311" s="15"/>
      <c r="EL311" s="15"/>
      <c r="EM311" s="15"/>
      <c r="EN311" s="15"/>
      <c r="EO311" s="15"/>
      <c r="EP311" s="15"/>
      <c r="EQ311" s="15"/>
      <c r="ER311" s="15"/>
      <c r="ES311" s="15"/>
      <c r="ET311" s="15"/>
      <c r="EU311" s="15"/>
      <c r="EV311" s="15"/>
      <c r="EW311" s="15"/>
      <c r="EX311" s="15"/>
      <c r="EY311" s="15"/>
      <c r="EZ311" s="15"/>
      <c r="FA311" s="15"/>
      <c r="FB311" s="15"/>
      <c r="FC311" s="15"/>
      <c r="FD311" s="15"/>
      <c r="FE311" s="15"/>
      <c r="FF311" s="15"/>
      <c r="FG311" s="15"/>
      <c r="FH311" s="15"/>
      <c r="FI311" s="15"/>
      <c r="FJ311" s="15"/>
      <c r="FK311" s="15"/>
      <c r="FL311" s="15"/>
      <c r="FM311" s="15"/>
      <c r="FN311" s="15"/>
      <c r="FO311" s="15"/>
      <c r="FP311" s="15"/>
      <c r="FQ311" s="15"/>
      <c r="FR311" s="15"/>
      <c r="FS311" s="15"/>
      <c r="FT311" s="15"/>
      <c r="FU311" s="15"/>
      <c r="FV311" s="15"/>
      <c r="FW311" s="15"/>
      <c r="FX311" s="15"/>
      <c r="FY311" s="15"/>
      <c r="FZ311" s="15"/>
      <c r="GA311" s="15"/>
      <c r="GB311" s="15"/>
      <c r="GC311" s="15"/>
      <c r="GD311" s="15"/>
      <c r="GE311" s="15"/>
      <c r="GF311" s="15"/>
      <c r="GG311" s="15"/>
      <c r="GH311" s="15"/>
      <c r="GI311" s="15"/>
      <c r="GJ311" s="15"/>
      <c r="GK311" s="15"/>
      <c r="GL311" s="15"/>
      <c r="GM311" s="15"/>
      <c r="GN311" s="15"/>
      <c r="GO311" s="15"/>
      <c r="GP311" s="15"/>
      <c r="GQ311" s="15"/>
      <c r="GR311" s="15"/>
      <c r="GS311" s="15"/>
      <c r="GT311" s="15"/>
      <c r="GU311" s="15"/>
      <c r="GV311" s="15"/>
      <c r="GW311" s="15"/>
      <c r="GX311" s="15"/>
      <c r="GY311" s="15"/>
      <c r="GZ311" s="15"/>
      <c r="HA311" s="15"/>
      <c r="HB311" s="15"/>
      <c r="HC311" s="15"/>
      <c r="HD311" s="15"/>
      <c r="HE311" s="15"/>
      <c r="HF311" s="15"/>
      <c r="HG311" s="15"/>
      <c r="HH311" s="15"/>
      <c r="HI311" s="15"/>
      <c r="HJ311" s="15"/>
      <c r="HK311" s="15"/>
      <c r="HL311" s="15"/>
      <c r="HM311" s="15"/>
      <c r="HN311" s="15"/>
      <c r="HO311" s="15"/>
      <c r="HP311" s="15"/>
      <c r="HQ311" s="15"/>
      <c r="HR311" s="15"/>
      <c r="HS311" s="15"/>
      <c r="HT311" s="15"/>
      <c r="HU311" s="15"/>
      <c r="HV311" s="15"/>
      <c r="HW311" s="15"/>
      <c r="HX311" s="15"/>
      <c r="HY311" s="15"/>
      <c r="HZ311" s="15"/>
      <c r="IA311" s="15"/>
      <c r="IB311" s="15"/>
      <c r="IC311" s="15"/>
      <c r="ID311" s="15"/>
      <c r="IE311" s="15"/>
      <c r="IF311" s="15"/>
      <c r="IG311" s="15"/>
      <c r="IH311" s="15"/>
      <c r="II311" s="15"/>
      <c r="IJ311" s="15"/>
      <c r="IK311" s="15"/>
      <c r="IL311" s="15"/>
      <c r="IM311" s="15"/>
      <c r="IN311" s="15"/>
      <c r="IO311" s="15"/>
      <c r="IP311" s="15"/>
      <c r="IQ311" s="15"/>
      <c r="IR311" s="15"/>
      <c r="IS311" s="15"/>
      <c r="IT311" s="15"/>
      <c r="IU311" s="15"/>
      <c r="IV311" s="15"/>
      <c r="IW311" s="15"/>
      <c r="IX311" s="15"/>
      <c r="IY311" s="15"/>
      <c r="IZ311" s="15"/>
      <c r="JA311" s="15"/>
      <c r="JB311" s="15"/>
      <c r="JC311" s="15"/>
      <c r="JD311" s="15"/>
      <c r="JE311" s="15"/>
      <c r="JF311" s="15"/>
      <c r="JG311" s="15"/>
      <c r="JH311" s="15"/>
      <c r="JI311" s="15"/>
      <c r="JJ311" s="15"/>
      <c r="JK311" s="15"/>
      <c r="JL311" s="15"/>
      <c r="JM311" s="15"/>
      <c r="JN311" s="15"/>
      <c r="JO311" s="15"/>
      <c r="JP311" s="15"/>
      <c r="JQ311" s="15"/>
      <c r="JR311" s="15"/>
      <c r="JS311" s="15"/>
      <c r="JT311" s="15"/>
      <c r="JU311" s="15"/>
      <c r="JV311" s="15"/>
      <c r="JW311" s="15"/>
      <c r="JX311" s="15"/>
      <c r="JY311" s="15"/>
      <c r="JZ311" s="15"/>
      <c r="KA311" s="15"/>
      <c r="KB311" s="15"/>
      <c r="KC311" s="15"/>
      <c r="KD311" s="15"/>
      <c r="KE311" s="15"/>
      <c r="KF311" s="15"/>
      <c r="KG311" s="15"/>
      <c r="KH311" s="15"/>
      <c r="KI311" s="15"/>
      <c r="KJ311" s="15"/>
      <c r="KK311" s="15"/>
      <c r="KL311" s="15"/>
      <c r="KM311" s="15"/>
      <c r="KN311" s="15"/>
      <c r="KO311" s="15"/>
      <c r="KP311" s="15"/>
      <c r="KQ311" s="15"/>
      <c r="KR311" s="15"/>
      <c r="KS311" s="15"/>
      <c r="KT311" s="15"/>
      <c r="KU311" s="15"/>
      <c r="KV311" s="15"/>
      <c r="KW311" s="15"/>
      <c r="KX311" s="15"/>
      <c r="KY311" s="15"/>
      <c r="KZ311" s="15"/>
      <c r="LA311" s="15"/>
      <c r="LB311" s="15"/>
      <c r="LC311" s="15"/>
      <c r="LD311" s="15"/>
      <c r="LE311" s="15"/>
      <c r="LF311" s="15"/>
      <c r="LG311" s="15"/>
      <c r="LH311" s="15"/>
      <c r="LI311" s="15"/>
      <c r="LJ311" s="15"/>
      <c r="LK311" s="15"/>
      <c r="LL311" s="15"/>
      <c r="LM311" s="15"/>
      <c r="LN311" s="15"/>
      <c r="LO311" s="15"/>
      <c r="LP311" s="15"/>
      <c r="LQ311" s="15"/>
      <c r="LR311" s="15"/>
      <c r="LS311" s="15"/>
      <c r="LT311" s="15"/>
      <c r="LU311" s="15"/>
      <c r="LV311" s="15"/>
      <c r="LW311" s="15"/>
      <c r="LX311" s="15"/>
      <c r="LY311" s="15"/>
      <c r="LZ311" s="15"/>
      <c r="MA311" s="15"/>
      <c r="MB311" s="15"/>
      <c r="MC311" s="15"/>
      <c r="MD311" s="15"/>
      <c r="ME311" s="15"/>
      <c r="MF311" s="15"/>
      <c r="MG311" s="15"/>
      <c r="MH311" s="15"/>
      <c r="MI311" s="15"/>
      <c r="MJ311" s="15"/>
      <c r="MK311" s="15"/>
      <c r="ML311" s="15"/>
      <c r="MM311" s="15"/>
      <c r="MN311" s="15"/>
      <c r="MO311" s="15"/>
      <c r="MP311" s="15"/>
      <c r="MQ311" s="15"/>
      <c r="MR311" s="15"/>
      <c r="MS311" s="15"/>
      <c r="MT311" s="15"/>
      <c r="MU311" s="15"/>
      <c r="MV311" s="15"/>
      <c r="MW311" s="15"/>
      <c r="MX311" s="15"/>
      <c r="MY311" s="15"/>
      <c r="MZ311" s="15"/>
      <c r="NA311" s="15"/>
      <c r="NB311" s="15"/>
      <c r="NC311" s="15"/>
      <c r="ND311" s="15"/>
      <c r="NE311" s="15"/>
      <c r="NF311" s="15"/>
      <c r="NG311" s="15"/>
      <c r="NH311" s="15"/>
      <c r="NI311" s="15">
        <f>COUNTIF(Tableau1[[#This Row],[01/01/2020]:[31/12/2020]],NI$3)</f>
        <v>0</v>
      </c>
      <c r="NJ311" s="15">
        <f>COUNTIF(Tableau1[[#This Row],[01/01/2020]:[31/12/2020]],NJ$3)</f>
        <v>0</v>
      </c>
      <c r="NK311" s="15">
        <f>COUNTIF(Tableau1[[#This Row],[01/01/2020]:[31/12/2020]],NK$3)</f>
        <v>0</v>
      </c>
      <c r="NL311" s="15">
        <f>COUNTIF(Tableau1[[#This Row],[01/01/2020]:[31/12/2020]],NL$3)</f>
        <v>0</v>
      </c>
      <c r="NM311" s="15">
        <f>COUNTIF(Tableau1[[#This Row],[01/01/2020]:[31/12/2020]],NM$3)</f>
        <v>0</v>
      </c>
      <c r="NN311" s="15">
        <f>COUNTIF(Tableau1[[#This Row],[01/01/2020]:[31/12/2020]],NN$3)</f>
        <v>0</v>
      </c>
      <c r="NO311" s="23">
        <f>COUNTIF(Tableau1[[#This Row],[01/01/2020]:[31/12/2020]],NO$3)</f>
        <v>0</v>
      </c>
    </row>
    <row r="312" spans="1:379" x14ac:dyDescent="0.25">
      <c r="A312" s="22" t="s">
        <v>476</v>
      </c>
      <c r="B312" s="15"/>
      <c r="C312" s="15"/>
      <c r="D312" s="15"/>
      <c r="E312" s="15" t="e">
        <f>VLOOKUP(Tableau1[[#This Row],[centre]],Feuil3!$A$2:$C$46,2,FALSE)</f>
        <v>#N/A</v>
      </c>
      <c r="F312" s="15" t="e">
        <f>VLOOKUP(Tableau1[[#This Row],[centre]],Feuil3!$A$2:$C$46,3,FALSE)</f>
        <v>#N/A</v>
      </c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15"/>
      <c r="ED312" s="15"/>
      <c r="EE312" s="15"/>
      <c r="EF312" s="15"/>
      <c r="EG312" s="15"/>
      <c r="EH312" s="15"/>
      <c r="EI312" s="15"/>
      <c r="EJ312" s="15"/>
      <c r="EK312" s="15"/>
      <c r="EL312" s="15"/>
      <c r="EM312" s="15"/>
      <c r="EN312" s="15"/>
      <c r="EO312" s="15"/>
      <c r="EP312" s="15"/>
      <c r="EQ312" s="15"/>
      <c r="ER312" s="15"/>
      <c r="ES312" s="15"/>
      <c r="ET312" s="15"/>
      <c r="EU312" s="15"/>
      <c r="EV312" s="15"/>
      <c r="EW312" s="15"/>
      <c r="EX312" s="15"/>
      <c r="EY312" s="15"/>
      <c r="EZ312" s="15"/>
      <c r="FA312" s="15"/>
      <c r="FB312" s="15"/>
      <c r="FC312" s="15"/>
      <c r="FD312" s="15"/>
      <c r="FE312" s="15"/>
      <c r="FF312" s="15"/>
      <c r="FG312" s="15"/>
      <c r="FH312" s="15"/>
      <c r="FI312" s="15"/>
      <c r="FJ312" s="15"/>
      <c r="FK312" s="15"/>
      <c r="FL312" s="15"/>
      <c r="FM312" s="15"/>
      <c r="FN312" s="15"/>
      <c r="FO312" s="15"/>
      <c r="FP312" s="15"/>
      <c r="FQ312" s="15"/>
      <c r="FR312" s="15"/>
      <c r="FS312" s="15"/>
      <c r="FT312" s="15"/>
      <c r="FU312" s="15"/>
      <c r="FV312" s="15"/>
      <c r="FW312" s="15"/>
      <c r="FX312" s="15"/>
      <c r="FY312" s="15"/>
      <c r="FZ312" s="15"/>
      <c r="GA312" s="15"/>
      <c r="GB312" s="15"/>
      <c r="GC312" s="15"/>
      <c r="GD312" s="15"/>
      <c r="GE312" s="15"/>
      <c r="GF312" s="15"/>
      <c r="GG312" s="15"/>
      <c r="GH312" s="15"/>
      <c r="GI312" s="15"/>
      <c r="GJ312" s="15"/>
      <c r="GK312" s="15"/>
      <c r="GL312" s="15"/>
      <c r="GM312" s="15"/>
      <c r="GN312" s="15"/>
      <c r="GO312" s="15"/>
      <c r="GP312" s="15"/>
      <c r="GQ312" s="15"/>
      <c r="GR312" s="15"/>
      <c r="GS312" s="15"/>
      <c r="GT312" s="15"/>
      <c r="GU312" s="15"/>
      <c r="GV312" s="15"/>
      <c r="GW312" s="15"/>
      <c r="GX312" s="15"/>
      <c r="GY312" s="15"/>
      <c r="GZ312" s="15"/>
      <c r="HA312" s="15"/>
      <c r="HB312" s="15"/>
      <c r="HC312" s="15"/>
      <c r="HD312" s="15"/>
      <c r="HE312" s="15"/>
      <c r="HF312" s="15"/>
      <c r="HG312" s="15"/>
      <c r="HH312" s="15"/>
      <c r="HI312" s="15"/>
      <c r="HJ312" s="15"/>
      <c r="HK312" s="15"/>
      <c r="HL312" s="15"/>
      <c r="HM312" s="15"/>
      <c r="HN312" s="15"/>
      <c r="HO312" s="15"/>
      <c r="HP312" s="15"/>
      <c r="HQ312" s="15"/>
      <c r="HR312" s="15"/>
      <c r="HS312" s="15"/>
      <c r="HT312" s="15"/>
      <c r="HU312" s="15"/>
      <c r="HV312" s="15"/>
      <c r="HW312" s="15"/>
      <c r="HX312" s="15"/>
      <c r="HY312" s="15"/>
      <c r="HZ312" s="15"/>
      <c r="IA312" s="15"/>
      <c r="IB312" s="15"/>
      <c r="IC312" s="15"/>
      <c r="ID312" s="15"/>
      <c r="IE312" s="15"/>
      <c r="IF312" s="15"/>
      <c r="IG312" s="15"/>
      <c r="IH312" s="15"/>
      <c r="II312" s="15"/>
      <c r="IJ312" s="15"/>
      <c r="IK312" s="15"/>
      <c r="IL312" s="15"/>
      <c r="IM312" s="15"/>
      <c r="IN312" s="15"/>
      <c r="IO312" s="15"/>
      <c r="IP312" s="15"/>
      <c r="IQ312" s="15"/>
      <c r="IR312" s="15"/>
      <c r="IS312" s="15"/>
      <c r="IT312" s="15"/>
      <c r="IU312" s="15"/>
      <c r="IV312" s="15"/>
      <c r="IW312" s="15"/>
      <c r="IX312" s="15"/>
      <c r="IY312" s="15"/>
      <c r="IZ312" s="15"/>
      <c r="JA312" s="15"/>
      <c r="JB312" s="15"/>
      <c r="JC312" s="15"/>
      <c r="JD312" s="15"/>
      <c r="JE312" s="15"/>
      <c r="JF312" s="15"/>
      <c r="JG312" s="15"/>
      <c r="JH312" s="15"/>
      <c r="JI312" s="15"/>
      <c r="JJ312" s="15"/>
      <c r="JK312" s="15"/>
      <c r="JL312" s="15"/>
      <c r="JM312" s="15"/>
      <c r="JN312" s="15"/>
      <c r="JO312" s="15"/>
      <c r="JP312" s="15"/>
      <c r="JQ312" s="15"/>
      <c r="JR312" s="15"/>
      <c r="JS312" s="15"/>
      <c r="JT312" s="15"/>
      <c r="JU312" s="15"/>
      <c r="JV312" s="15"/>
      <c r="JW312" s="15"/>
      <c r="JX312" s="15"/>
      <c r="JY312" s="15"/>
      <c r="JZ312" s="15"/>
      <c r="KA312" s="15"/>
      <c r="KB312" s="15"/>
      <c r="KC312" s="15"/>
      <c r="KD312" s="15"/>
      <c r="KE312" s="15"/>
      <c r="KF312" s="15"/>
      <c r="KG312" s="15"/>
      <c r="KH312" s="15"/>
      <c r="KI312" s="15"/>
      <c r="KJ312" s="15"/>
      <c r="KK312" s="15"/>
      <c r="KL312" s="15"/>
      <c r="KM312" s="15"/>
      <c r="KN312" s="15"/>
      <c r="KO312" s="15"/>
      <c r="KP312" s="15"/>
      <c r="KQ312" s="15"/>
      <c r="KR312" s="15"/>
      <c r="KS312" s="15"/>
      <c r="KT312" s="15"/>
      <c r="KU312" s="15"/>
      <c r="KV312" s="15"/>
      <c r="KW312" s="15"/>
      <c r="KX312" s="15"/>
      <c r="KY312" s="15"/>
      <c r="KZ312" s="15"/>
      <c r="LA312" s="15"/>
      <c r="LB312" s="15"/>
      <c r="LC312" s="15"/>
      <c r="LD312" s="15"/>
      <c r="LE312" s="15"/>
      <c r="LF312" s="15"/>
      <c r="LG312" s="15"/>
      <c r="LH312" s="15"/>
      <c r="LI312" s="15"/>
      <c r="LJ312" s="15"/>
      <c r="LK312" s="15"/>
      <c r="LL312" s="15"/>
      <c r="LM312" s="15"/>
      <c r="LN312" s="15"/>
      <c r="LO312" s="15"/>
      <c r="LP312" s="15"/>
      <c r="LQ312" s="15"/>
      <c r="LR312" s="15"/>
      <c r="LS312" s="15"/>
      <c r="LT312" s="15"/>
      <c r="LU312" s="15"/>
      <c r="LV312" s="15"/>
      <c r="LW312" s="15"/>
      <c r="LX312" s="15"/>
      <c r="LY312" s="15"/>
      <c r="LZ312" s="15"/>
      <c r="MA312" s="15"/>
      <c r="MB312" s="15"/>
      <c r="MC312" s="15"/>
      <c r="MD312" s="15"/>
      <c r="ME312" s="15"/>
      <c r="MF312" s="15"/>
      <c r="MG312" s="15"/>
      <c r="MH312" s="15"/>
      <c r="MI312" s="15"/>
      <c r="MJ312" s="15"/>
      <c r="MK312" s="15"/>
      <c r="ML312" s="15"/>
      <c r="MM312" s="15"/>
      <c r="MN312" s="15"/>
      <c r="MO312" s="15"/>
      <c r="MP312" s="15"/>
      <c r="MQ312" s="15"/>
      <c r="MR312" s="15"/>
      <c r="MS312" s="15"/>
      <c r="MT312" s="15"/>
      <c r="MU312" s="15"/>
      <c r="MV312" s="15"/>
      <c r="MW312" s="15"/>
      <c r="MX312" s="15"/>
      <c r="MY312" s="15"/>
      <c r="MZ312" s="15"/>
      <c r="NA312" s="15"/>
      <c r="NB312" s="15"/>
      <c r="NC312" s="15"/>
      <c r="ND312" s="15"/>
      <c r="NE312" s="15"/>
      <c r="NF312" s="15"/>
      <c r="NG312" s="15"/>
      <c r="NH312" s="15"/>
      <c r="NI312" s="15">
        <f>COUNTIF(Tableau1[[#This Row],[01/01/2020]:[31/12/2020]],NI$3)</f>
        <v>0</v>
      </c>
      <c r="NJ312" s="15">
        <f>COUNTIF(Tableau1[[#This Row],[01/01/2020]:[31/12/2020]],NJ$3)</f>
        <v>0</v>
      </c>
      <c r="NK312" s="15">
        <f>COUNTIF(Tableau1[[#This Row],[01/01/2020]:[31/12/2020]],NK$3)</f>
        <v>0</v>
      </c>
      <c r="NL312" s="15">
        <f>COUNTIF(Tableau1[[#This Row],[01/01/2020]:[31/12/2020]],NL$3)</f>
        <v>0</v>
      </c>
      <c r="NM312" s="15">
        <f>COUNTIF(Tableau1[[#This Row],[01/01/2020]:[31/12/2020]],NM$3)</f>
        <v>0</v>
      </c>
      <c r="NN312" s="15">
        <f>COUNTIF(Tableau1[[#This Row],[01/01/2020]:[31/12/2020]],NN$3)</f>
        <v>0</v>
      </c>
      <c r="NO312" s="23">
        <f>COUNTIF(Tableau1[[#This Row],[01/01/2020]:[31/12/2020]],NO$3)</f>
        <v>0</v>
      </c>
    </row>
    <row r="313" spans="1:379" x14ac:dyDescent="0.25">
      <c r="A313" s="22" t="s">
        <v>473</v>
      </c>
      <c r="B313" s="15"/>
      <c r="C313" s="15"/>
      <c r="D313" s="15"/>
      <c r="E313" s="15" t="e">
        <f>VLOOKUP(Tableau1[[#This Row],[centre]],Feuil3!$A$2:$C$46,2,FALSE)</f>
        <v>#N/A</v>
      </c>
      <c r="F313" s="15" t="e">
        <f>VLOOKUP(Tableau1[[#This Row],[centre]],Feuil3!$A$2:$C$46,3,FALSE)</f>
        <v>#N/A</v>
      </c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  <c r="EK313" s="15"/>
      <c r="EL313" s="15"/>
      <c r="EM313" s="15"/>
      <c r="EN313" s="15"/>
      <c r="EO313" s="15"/>
      <c r="EP313" s="15"/>
      <c r="EQ313" s="15"/>
      <c r="ER313" s="15"/>
      <c r="ES313" s="15"/>
      <c r="ET313" s="15"/>
      <c r="EU313" s="15"/>
      <c r="EV313" s="15"/>
      <c r="EW313" s="15"/>
      <c r="EX313" s="15"/>
      <c r="EY313" s="15"/>
      <c r="EZ313" s="15"/>
      <c r="FA313" s="15"/>
      <c r="FB313" s="15"/>
      <c r="FC313" s="15"/>
      <c r="FD313" s="15"/>
      <c r="FE313" s="15"/>
      <c r="FF313" s="15"/>
      <c r="FG313" s="15"/>
      <c r="FH313" s="15"/>
      <c r="FI313" s="15"/>
      <c r="FJ313" s="15"/>
      <c r="FK313" s="15"/>
      <c r="FL313" s="15"/>
      <c r="FM313" s="15"/>
      <c r="FN313" s="15"/>
      <c r="FO313" s="15"/>
      <c r="FP313" s="15"/>
      <c r="FQ313" s="15"/>
      <c r="FR313" s="15"/>
      <c r="FS313" s="15"/>
      <c r="FT313" s="15"/>
      <c r="FU313" s="15"/>
      <c r="FV313" s="15"/>
      <c r="FW313" s="15"/>
      <c r="FX313" s="15"/>
      <c r="FY313" s="15"/>
      <c r="FZ313" s="15"/>
      <c r="GA313" s="15"/>
      <c r="GB313" s="15"/>
      <c r="GC313" s="15"/>
      <c r="GD313" s="15"/>
      <c r="GE313" s="15"/>
      <c r="GF313" s="15"/>
      <c r="GG313" s="15"/>
      <c r="GH313" s="15"/>
      <c r="GI313" s="15"/>
      <c r="GJ313" s="15"/>
      <c r="GK313" s="15"/>
      <c r="GL313" s="15"/>
      <c r="GM313" s="15"/>
      <c r="GN313" s="15"/>
      <c r="GO313" s="15"/>
      <c r="GP313" s="15"/>
      <c r="GQ313" s="15"/>
      <c r="GR313" s="15"/>
      <c r="GS313" s="15"/>
      <c r="GT313" s="15"/>
      <c r="GU313" s="15"/>
      <c r="GV313" s="15"/>
      <c r="GW313" s="15"/>
      <c r="GX313" s="15"/>
      <c r="GY313" s="15"/>
      <c r="GZ313" s="15"/>
      <c r="HA313" s="15"/>
      <c r="HB313" s="15"/>
      <c r="HC313" s="15"/>
      <c r="HD313" s="15"/>
      <c r="HE313" s="15"/>
      <c r="HF313" s="15"/>
      <c r="HG313" s="15"/>
      <c r="HH313" s="15"/>
      <c r="HI313" s="15"/>
      <c r="HJ313" s="15"/>
      <c r="HK313" s="15"/>
      <c r="HL313" s="15"/>
      <c r="HM313" s="15"/>
      <c r="HN313" s="15"/>
      <c r="HO313" s="15"/>
      <c r="HP313" s="15"/>
      <c r="HQ313" s="15"/>
      <c r="HR313" s="15"/>
      <c r="HS313" s="15"/>
      <c r="HT313" s="15"/>
      <c r="HU313" s="15"/>
      <c r="HV313" s="15"/>
      <c r="HW313" s="15"/>
      <c r="HX313" s="15"/>
      <c r="HY313" s="15"/>
      <c r="HZ313" s="15"/>
      <c r="IA313" s="15"/>
      <c r="IB313" s="15"/>
      <c r="IC313" s="15"/>
      <c r="ID313" s="15"/>
      <c r="IE313" s="15"/>
      <c r="IF313" s="15"/>
      <c r="IG313" s="15"/>
      <c r="IH313" s="15"/>
      <c r="II313" s="15"/>
      <c r="IJ313" s="15"/>
      <c r="IK313" s="15"/>
      <c r="IL313" s="15"/>
      <c r="IM313" s="15"/>
      <c r="IN313" s="15"/>
      <c r="IO313" s="15"/>
      <c r="IP313" s="15"/>
      <c r="IQ313" s="15"/>
      <c r="IR313" s="15"/>
      <c r="IS313" s="15"/>
      <c r="IT313" s="15"/>
      <c r="IU313" s="15"/>
      <c r="IV313" s="15"/>
      <c r="IW313" s="15"/>
      <c r="IX313" s="15"/>
      <c r="IY313" s="15"/>
      <c r="IZ313" s="15"/>
      <c r="JA313" s="15"/>
      <c r="JB313" s="15"/>
      <c r="JC313" s="15"/>
      <c r="JD313" s="15"/>
      <c r="JE313" s="15"/>
      <c r="JF313" s="15"/>
      <c r="JG313" s="15"/>
      <c r="JH313" s="15"/>
      <c r="JI313" s="15"/>
      <c r="JJ313" s="15"/>
      <c r="JK313" s="15"/>
      <c r="JL313" s="15"/>
      <c r="JM313" s="15"/>
      <c r="JN313" s="15"/>
      <c r="JO313" s="15"/>
      <c r="JP313" s="15"/>
      <c r="JQ313" s="15"/>
      <c r="JR313" s="15"/>
      <c r="JS313" s="15"/>
      <c r="JT313" s="15"/>
      <c r="JU313" s="15"/>
      <c r="JV313" s="15"/>
      <c r="JW313" s="15"/>
      <c r="JX313" s="15"/>
      <c r="JY313" s="15"/>
      <c r="JZ313" s="15"/>
      <c r="KA313" s="15"/>
      <c r="KB313" s="15"/>
      <c r="KC313" s="15"/>
      <c r="KD313" s="15"/>
      <c r="KE313" s="15"/>
      <c r="KF313" s="15"/>
      <c r="KG313" s="15"/>
      <c r="KH313" s="15"/>
      <c r="KI313" s="15"/>
      <c r="KJ313" s="15"/>
      <c r="KK313" s="15"/>
      <c r="KL313" s="15"/>
      <c r="KM313" s="15"/>
      <c r="KN313" s="15"/>
      <c r="KO313" s="15"/>
      <c r="KP313" s="15"/>
      <c r="KQ313" s="15"/>
      <c r="KR313" s="15"/>
      <c r="KS313" s="15"/>
      <c r="KT313" s="15"/>
      <c r="KU313" s="15"/>
      <c r="KV313" s="15"/>
      <c r="KW313" s="15"/>
      <c r="KX313" s="15"/>
      <c r="KY313" s="15"/>
      <c r="KZ313" s="15"/>
      <c r="LA313" s="15"/>
      <c r="LB313" s="15"/>
      <c r="LC313" s="15"/>
      <c r="LD313" s="15"/>
      <c r="LE313" s="15"/>
      <c r="LF313" s="15"/>
      <c r="LG313" s="15"/>
      <c r="LH313" s="15"/>
      <c r="LI313" s="15"/>
      <c r="LJ313" s="15"/>
      <c r="LK313" s="15"/>
      <c r="LL313" s="15"/>
      <c r="LM313" s="15"/>
      <c r="LN313" s="15"/>
      <c r="LO313" s="15"/>
      <c r="LP313" s="15"/>
      <c r="LQ313" s="15"/>
      <c r="LR313" s="15"/>
      <c r="LS313" s="15"/>
      <c r="LT313" s="15"/>
      <c r="LU313" s="15"/>
      <c r="LV313" s="15"/>
      <c r="LW313" s="15"/>
      <c r="LX313" s="15"/>
      <c r="LY313" s="15"/>
      <c r="LZ313" s="15"/>
      <c r="MA313" s="15"/>
      <c r="MB313" s="15"/>
      <c r="MC313" s="15"/>
      <c r="MD313" s="15"/>
      <c r="ME313" s="15"/>
      <c r="MF313" s="15"/>
      <c r="MG313" s="15"/>
      <c r="MH313" s="15"/>
      <c r="MI313" s="15"/>
      <c r="MJ313" s="15"/>
      <c r="MK313" s="15"/>
      <c r="ML313" s="15"/>
      <c r="MM313" s="15"/>
      <c r="MN313" s="15"/>
      <c r="MO313" s="15"/>
      <c r="MP313" s="15"/>
      <c r="MQ313" s="15"/>
      <c r="MR313" s="15"/>
      <c r="MS313" s="15"/>
      <c r="MT313" s="15"/>
      <c r="MU313" s="15"/>
      <c r="MV313" s="15"/>
      <c r="MW313" s="15"/>
      <c r="MX313" s="15"/>
      <c r="MY313" s="15"/>
      <c r="MZ313" s="15"/>
      <c r="NA313" s="15"/>
      <c r="NB313" s="15"/>
      <c r="NC313" s="15"/>
      <c r="ND313" s="15"/>
      <c r="NE313" s="15"/>
      <c r="NF313" s="15"/>
      <c r="NG313" s="15"/>
      <c r="NH313" s="15"/>
      <c r="NI313" s="15">
        <f>COUNTIF(Tableau1[[#This Row],[01/01/2020]:[31/12/2020]],NI$3)</f>
        <v>0</v>
      </c>
      <c r="NJ313" s="15">
        <f>COUNTIF(Tableau1[[#This Row],[01/01/2020]:[31/12/2020]],NJ$3)</f>
        <v>0</v>
      </c>
      <c r="NK313" s="15">
        <f>COUNTIF(Tableau1[[#This Row],[01/01/2020]:[31/12/2020]],NK$3)</f>
        <v>0</v>
      </c>
      <c r="NL313" s="15">
        <f>COUNTIF(Tableau1[[#This Row],[01/01/2020]:[31/12/2020]],NL$3)</f>
        <v>0</v>
      </c>
      <c r="NM313" s="15">
        <f>COUNTIF(Tableau1[[#This Row],[01/01/2020]:[31/12/2020]],NM$3)</f>
        <v>0</v>
      </c>
      <c r="NN313" s="15">
        <f>COUNTIF(Tableau1[[#This Row],[01/01/2020]:[31/12/2020]],NN$3)</f>
        <v>0</v>
      </c>
      <c r="NO313" s="23">
        <f>COUNTIF(Tableau1[[#This Row],[01/01/2020]:[31/12/2020]],NO$3)</f>
        <v>0</v>
      </c>
    </row>
    <row r="314" spans="1:379" x14ac:dyDescent="0.25">
      <c r="A314" s="22" t="s">
        <v>474</v>
      </c>
      <c r="B314" s="15"/>
      <c r="C314" s="15"/>
      <c r="D314" s="15"/>
      <c r="E314" s="15" t="e">
        <f>VLOOKUP(Tableau1[[#This Row],[centre]],Feuil3!$A$2:$C$46,2,FALSE)</f>
        <v>#N/A</v>
      </c>
      <c r="F314" s="15" t="e">
        <f>VLOOKUP(Tableau1[[#This Row],[centre]],Feuil3!$A$2:$C$46,3,FALSE)</f>
        <v>#N/A</v>
      </c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  <c r="EK314" s="15"/>
      <c r="EL314" s="15"/>
      <c r="EM314" s="15"/>
      <c r="EN314" s="15"/>
      <c r="EO314" s="15"/>
      <c r="EP314" s="15"/>
      <c r="EQ314" s="15"/>
      <c r="ER314" s="15"/>
      <c r="ES314" s="15"/>
      <c r="ET314" s="15"/>
      <c r="EU314" s="15"/>
      <c r="EV314" s="15"/>
      <c r="EW314" s="15"/>
      <c r="EX314" s="15"/>
      <c r="EY314" s="15"/>
      <c r="EZ314" s="15"/>
      <c r="FA314" s="15"/>
      <c r="FB314" s="15"/>
      <c r="FC314" s="15"/>
      <c r="FD314" s="15"/>
      <c r="FE314" s="15"/>
      <c r="FF314" s="15"/>
      <c r="FG314" s="15"/>
      <c r="FH314" s="15"/>
      <c r="FI314" s="15"/>
      <c r="FJ314" s="15"/>
      <c r="FK314" s="15"/>
      <c r="FL314" s="15"/>
      <c r="FM314" s="15"/>
      <c r="FN314" s="15"/>
      <c r="FO314" s="15"/>
      <c r="FP314" s="15"/>
      <c r="FQ314" s="15"/>
      <c r="FR314" s="15"/>
      <c r="FS314" s="15"/>
      <c r="FT314" s="15"/>
      <c r="FU314" s="15"/>
      <c r="FV314" s="15"/>
      <c r="FW314" s="15"/>
      <c r="FX314" s="15"/>
      <c r="FY314" s="15"/>
      <c r="FZ314" s="15"/>
      <c r="GA314" s="15"/>
      <c r="GB314" s="15"/>
      <c r="GC314" s="15"/>
      <c r="GD314" s="15"/>
      <c r="GE314" s="15"/>
      <c r="GF314" s="15"/>
      <c r="GG314" s="15"/>
      <c r="GH314" s="15"/>
      <c r="GI314" s="15"/>
      <c r="GJ314" s="15"/>
      <c r="GK314" s="15"/>
      <c r="GL314" s="15"/>
      <c r="GM314" s="15"/>
      <c r="GN314" s="15"/>
      <c r="GO314" s="15"/>
      <c r="GP314" s="15"/>
      <c r="GQ314" s="15"/>
      <c r="GR314" s="15"/>
      <c r="GS314" s="15"/>
      <c r="GT314" s="15"/>
      <c r="GU314" s="15"/>
      <c r="GV314" s="15"/>
      <c r="GW314" s="15"/>
      <c r="GX314" s="15"/>
      <c r="GY314" s="15"/>
      <c r="GZ314" s="15"/>
      <c r="HA314" s="15"/>
      <c r="HB314" s="15"/>
      <c r="HC314" s="15"/>
      <c r="HD314" s="15"/>
      <c r="HE314" s="15"/>
      <c r="HF314" s="15"/>
      <c r="HG314" s="15"/>
      <c r="HH314" s="15"/>
      <c r="HI314" s="15"/>
      <c r="HJ314" s="15"/>
      <c r="HK314" s="15"/>
      <c r="HL314" s="15"/>
      <c r="HM314" s="15"/>
      <c r="HN314" s="15"/>
      <c r="HO314" s="15"/>
      <c r="HP314" s="15"/>
      <c r="HQ314" s="15"/>
      <c r="HR314" s="15"/>
      <c r="HS314" s="15"/>
      <c r="HT314" s="15"/>
      <c r="HU314" s="15"/>
      <c r="HV314" s="15"/>
      <c r="HW314" s="15"/>
      <c r="HX314" s="15"/>
      <c r="HY314" s="15"/>
      <c r="HZ314" s="15"/>
      <c r="IA314" s="15"/>
      <c r="IB314" s="15"/>
      <c r="IC314" s="15"/>
      <c r="ID314" s="15"/>
      <c r="IE314" s="15"/>
      <c r="IF314" s="15"/>
      <c r="IG314" s="15"/>
      <c r="IH314" s="15"/>
      <c r="II314" s="15"/>
      <c r="IJ314" s="15"/>
      <c r="IK314" s="15"/>
      <c r="IL314" s="15"/>
      <c r="IM314" s="15"/>
      <c r="IN314" s="15"/>
      <c r="IO314" s="15"/>
      <c r="IP314" s="15"/>
      <c r="IQ314" s="15"/>
      <c r="IR314" s="15"/>
      <c r="IS314" s="15"/>
      <c r="IT314" s="15"/>
      <c r="IU314" s="15"/>
      <c r="IV314" s="15"/>
      <c r="IW314" s="15"/>
      <c r="IX314" s="15"/>
      <c r="IY314" s="15"/>
      <c r="IZ314" s="15"/>
      <c r="JA314" s="15"/>
      <c r="JB314" s="15"/>
      <c r="JC314" s="15"/>
      <c r="JD314" s="15"/>
      <c r="JE314" s="15"/>
      <c r="JF314" s="15"/>
      <c r="JG314" s="15"/>
      <c r="JH314" s="15"/>
      <c r="JI314" s="15"/>
      <c r="JJ314" s="15"/>
      <c r="JK314" s="15"/>
      <c r="JL314" s="15"/>
      <c r="JM314" s="15"/>
      <c r="JN314" s="15"/>
      <c r="JO314" s="15"/>
      <c r="JP314" s="15"/>
      <c r="JQ314" s="15"/>
      <c r="JR314" s="15"/>
      <c r="JS314" s="15"/>
      <c r="JT314" s="15"/>
      <c r="JU314" s="15"/>
      <c r="JV314" s="15"/>
      <c r="JW314" s="15"/>
      <c r="JX314" s="15"/>
      <c r="JY314" s="15"/>
      <c r="JZ314" s="15"/>
      <c r="KA314" s="15"/>
      <c r="KB314" s="15"/>
      <c r="KC314" s="15"/>
      <c r="KD314" s="15"/>
      <c r="KE314" s="15"/>
      <c r="KF314" s="15"/>
      <c r="KG314" s="15"/>
      <c r="KH314" s="15"/>
      <c r="KI314" s="15"/>
      <c r="KJ314" s="15"/>
      <c r="KK314" s="15"/>
      <c r="KL314" s="15"/>
      <c r="KM314" s="15"/>
      <c r="KN314" s="15"/>
      <c r="KO314" s="15"/>
      <c r="KP314" s="15"/>
      <c r="KQ314" s="15"/>
      <c r="KR314" s="15"/>
      <c r="KS314" s="15"/>
      <c r="KT314" s="15"/>
      <c r="KU314" s="15"/>
      <c r="KV314" s="15"/>
      <c r="KW314" s="15"/>
      <c r="KX314" s="15"/>
      <c r="KY314" s="15"/>
      <c r="KZ314" s="15"/>
      <c r="LA314" s="15"/>
      <c r="LB314" s="15"/>
      <c r="LC314" s="15"/>
      <c r="LD314" s="15"/>
      <c r="LE314" s="15"/>
      <c r="LF314" s="15"/>
      <c r="LG314" s="15"/>
      <c r="LH314" s="15"/>
      <c r="LI314" s="15"/>
      <c r="LJ314" s="15"/>
      <c r="LK314" s="15"/>
      <c r="LL314" s="15"/>
      <c r="LM314" s="15"/>
      <c r="LN314" s="15"/>
      <c r="LO314" s="15"/>
      <c r="LP314" s="15"/>
      <c r="LQ314" s="15"/>
      <c r="LR314" s="15"/>
      <c r="LS314" s="15"/>
      <c r="LT314" s="15"/>
      <c r="LU314" s="15"/>
      <c r="LV314" s="15"/>
      <c r="LW314" s="15"/>
      <c r="LX314" s="15"/>
      <c r="LY314" s="15"/>
      <c r="LZ314" s="15"/>
      <c r="MA314" s="15"/>
      <c r="MB314" s="15"/>
      <c r="MC314" s="15"/>
      <c r="MD314" s="15"/>
      <c r="ME314" s="15"/>
      <c r="MF314" s="15"/>
      <c r="MG314" s="15"/>
      <c r="MH314" s="15"/>
      <c r="MI314" s="15"/>
      <c r="MJ314" s="15"/>
      <c r="MK314" s="15"/>
      <c r="ML314" s="15"/>
      <c r="MM314" s="15"/>
      <c r="MN314" s="15"/>
      <c r="MO314" s="15"/>
      <c r="MP314" s="15"/>
      <c r="MQ314" s="15"/>
      <c r="MR314" s="15"/>
      <c r="MS314" s="15"/>
      <c r="MT314" s="15"/>
      <c r="MU314" s="15"/>
      <c r="MV314" s="15"/>
      <c r="MW314" s="15"/>
      <c r="MX314" s="15"/>
      <c r="MY314" s="15"/>
      <c r="MZ314" s="15"/>
      <c r="NA314" s="15"/>
      <c r="NB314" s="15"/>
      <c r="NC314" s="15"/>
      <c r="ND314" s="15"/>
      <c r="NE314" s="15"/>
      <c r="NF314" s="15"/>
      <c r="NG314" s="15"/>
      <c r="NH314" s="15"/>
      <c r="NI314" s="15">
        <f>COUNTIF(Tableau1[[#This Row],[01/01/2020]:[31/12/2020]],NI$3)</f>
        <v>0</v>
      </c>
      <c r="NJ314" s="15">
        <f>COUNTIF(Tableau1[[#This Row],[01/01/2020]:[31/12/2020]],NJ$3)</f>
        <v>0</v>
      </c>
      <c r="NK314" s="15">
        <f>COUNTIF(Tableau1[[#This Row],[01/01/2020]:[31/12/2020]],NK$3)</f>
        <v>0</v>
      </c>
      <c r="NL314" s="15">
        <f>COUNTIF(Tableau1[[#This Row],[01/01/2020]:[31/12/2020]],NL$3)</f>
        <v>0</v>
      </c>
      <c r="NM314" s="15">
        <f>COUNTIF(Tableau1[[#This Row],[01/01/2020]:[31/12/2020]],NM$3)</f>
        <v>0</v>
      </c>
      <c r="NN314" s="15">
        <f>COUNTIF(Tableau1[[#This Row],[01/01/2020]:[31/12/2020]],NN$3)</f>
        <v>0</v>
      </c>
      <c r="NO314" s="23">
        <f>COUNTIF(Tableau1[[#This Row],[01/01/2020]:[31/12/2020]],NO$3)</f>
        <v>0</v>
      </c>
    </row>
    <row r="315" spans="1:379" x14ac:dyDescent="0.25">
      <c r="A315" s="22" t="s">
        <v>475</v>
      </c>
      <c r="B315" s="15"/>
      <c r="C315" s="15"/>
      <c r="D315" s="15"/>
      <c r="E315" s="15" t="e">
        <f>VLOOKUP(Tableau1[[#This Row],[centre]],Feuil3!$A$2:$C$46,2,FALSE)</f>
        <v>#N/A</v>
      </c>
      <c r="F315" s="15" t="e">
        <f>VLOOKUP(Tableau1[[#This Row],[centre]],Feuil3!$A$2:$C$46,3,FALSE)</f>
        <v>#N/A</v>
      </c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  <c r="EK315" s="15"/>
      <c r="EL315" s="15"/>
      <c r="EM315" s="15"/>
      <c r="EN315" s="15"/>
      <c r="EO315" s="15"/>
      <c r="EP315" s="15"/>
      <c r="EQ315" s="15"/>
      <c r="ER315" s="15"/>
      <c r="ES315" s="15"/>
      <c r="ET315" s="15"/>
      <c r="EU315" s="15"/>
      <c r="EV315" s="15"/>
      <c r="EW315" s="15"/>
      <c r="EX315" s="15"/>
      <c r="EY315" s="15"/>
      <c r="EZ315" s="15"/>
      <c r="FA315" s="15"/>
      <c r="FB315" s="15"/>
      <c r="FC315" s="15"/>
      <c r="FD315" s="15"/>
      <c r="FE315" s="15"/>
      <c r="FF315" s="15"/>
      <c r="FG315" s="15"/>
      <c r="FH315" s="15"/>
      <c r="FI315" s="15"/>
      <c r="FJ315" s="15"/>
      <c r="FK315" s="15"/>
      <c r="FL315" s="15"/>
      <c r="FM315" s="15"/>
      <c r="FN315" s="15"/>
      <c r="FO315" s="15"/>
      <c r="FP315" s="15"/>
      <c r="FQ315" s="15"/>
      <c r="FR315" s="15"/>
      <c r="FS315" s="15"/>
      <c r="FT315" s="15"/>
      <c r="FU315" s="15"/>
      <c r="FV315" s="15"/>
      <c r="FW315" s="15"/>
      <c r="FX315" s="15"/>
      <c r="FY315" s="15"/>
      <c r="FZ315" s="15"/>
      <c r="GA315" s="15"/>
      <c r="GB315" s="15"/>
      <c r="GC315" s="15"/>
      <c r="GD315" s="15"/>
      <c r="GE315" s="15"/>
      <c r="GF315" s="15"/>
      <c r="GG315" s="15"/>
      <c r="GH315" s="15"/>
      <c r="GI315" s="15"/>
      <c r="GJ315" s="15"/>
      <c r="GK315" s="15"/>
      <c r="GL315" s="15"/>
      <c r="GM315" s="15"/>
      <c r="GN315" s="15"/>
      <c r="GO315" s="15"/>
      <c r="GP315" s="15"/>
      <c r="GQ315" s="15"/>
      <c r="GR315" s="15"/>
      <c r="GS315" s="15"/>
      <c r="GT315" s="15"/>
      <c r="GU315" s="15"/>
      <c r="GV315" s="15"/>
      <c r="GW315" s="15"/>
      <c r="GX315" s="15"/>
      <c r="GY315" s="15"/>
      <c r="GZ315" s="15"/>
      <c r="HA315" s="15"/>
      <c r="HB315" s="15"/>
      <c r="HC315" s="15"/>
      <c r="HD315" s="15"/>
      <c r="HE315" s="15"/>
      <c r="HF315" s="15"/>
      <c r="HG315" s="15"/>
      <c r="HH315" s="15"/>
      <c r="HI315" s="15"/>
      <c r="HJ315" s="15"/>
      <c r="HK315" s="15"/>
      <c r="HL315" s="15"/>
      <c r="HM315" s="15"/>
      <c r="HN315" s="15"/>
      <c r="HO315" s="15"/>
      <c r="HP315" s="15"/>
      <c r="HQ315" s="15"/>
      <c r="HR315" s="15"/>
      <c r="HS315" s="15"/>
      <c r="HT315" s="15"/>
      <c r="HU315" s="15"/>
      <c r="HV315" s="15"/>
      <c r="HW315" s="15"/>
      <c r="HX315" s="15"/>
      <c r="HY315" s="15"/>
      <c r="HZ315" s="15"/>
      <c r="IA315" s="15"/>
      <c r="IB315" s="15"/>
      <c r="IC315" s="15"/>
      <c r="ID315" s="15"/>
      <c r="IE315" s="15"/>
      <c r="IF315" s="15"/>
      <c r="IG315" s="15"/>
      <c r="IH315" s="15"/>
      <c r="II315" s="15"/>
      <c r="IJ315" s="15"/>
      <c r="IK315" s="15"/>
      <c r="IL315" s="15"/>
      <c r="IM315" s="15"/>
      <c r="IN315" s="15"/>
      <c r="IO315" s="15"/>
      <c r="IP315" s="15"/>
      <c r="IQ315" s="15"/>
      <c r="IR315" s="15"/>
      <c r="IS315" s="15"/>
      <c r="IT315" s="15"/>
      <c r="IU315" s="15"/>
      <c r="IV315" s="15"/>
      <c r="IW315" s="15"/>
      <c r="IX315" s="15"/>
      <c r="IY315" s="15"/>
      <c r="IZ315" s="15"/>
      <c r="JA315" s="15"/>
      <c r="JB315" s="15"/>
      <c r="JC315" s="15"/>
      <c r="JD315" s="15"/>
      <c r="JE315" s="15"/>
      <c r="JF315" s="15"/>
      <c r="JG315" s="15"/>
      <c r="JH315" s="15"/>
      <c r="JI315" s="15"/>
      <c r="JJ315" s="15"/>
      <c r="JK315" s="15"/>
      <c r="JL315" s="15"/>
      <c r="JM315" s="15"/>
      <c r="JN315" s="15"/>
      <c r="JO315" s="15"/>
      <c r="JP315" s="15"/>
      <c r="JQ315" s="15"/>
      <c r="JR315" s="15"/>
      <c r="JS315" s="15"/>
      <c r="JT315" s="15"/>
      <c r="JU315" s="15"/>
      <c r="JV315" s="15"/>
      <c r="JW315" s="15"/>
      <c r="JX315" s="15"/>
      <c r="JY315" s="15"/>
      <c r="JZ315" s="15"/>
      <c r="KA315" s="15"/>
      <c r="KB315" s="15"/>
      <c r="KC315" s="15"/>
      <c r="KD315" s="15"/>
      <c r="KE315" s="15"/>
      <c r="KF315" s="15"/>
      <c r="KG315" s="15"/>
      <c r="KH315" s="15"/>
      <c r="KI315" s="15"/>
      <c r="KJ315" s="15"/>
      <c r="KK315" s="15"/>
      <c r="KL315" s="15"/>
      <c r="KM315" s="15"/>
      <c r="KN315" s="15"/>
      <c r="KO315" s="15"/>
      <c r="KP315" s="15"/>
      <c r="KQ315" s="15"/>
      <c r="KR315" s="15"/>
      <c r="KS315" s="15"/>
      <c r="KT315" s="15"/>
      <c r="KU315" s="15"/>
      <c r="KV315" s="15"/>
      <c r="KW315" s="15"/>
      <c r="KX315" s="15"/>
      <c r="KY315" s="15"/>
      <c r="KZ315" s="15"/>
      <c r="LA315" s="15"/>
      <c r="LB315" s="15"/>
      <c r="LC315" s="15"/>
      <c r="LD315" s="15"/>
      <c r="LE315" s="15"/>
      <c r="LF315" s="15"/>
      <c r="LG315" s="15"/>
      <c r="LH315" s="15"/>
      <c r="LI315" s="15"/>
      <c r="LJ315" s="15"/>
      <c r="LK315" s="15"/>
      <c r="LL315" s="15"/>
      <c r="LM315" s="15"/>
      <c r="LN315" s="15"/>
      <c r="LO315" s="15"/>
      <c r="LP315" s="15"/>
      <c r="LQ315" s="15"/>
      <c r="LR315" s="15"/>
      <c r="LS315" s="15"/>
      <c r="LT315" s="15"/>
      <c r="LU315" s="15"/>
      <c r="LV315" s="15"/>
      <c r="LW315" s="15"/>
      <c r="LX315" s="15"/>
      <c r="LY315" s="15"/>
      <c r="LZ315" s="15"/>
      <c r="MA315" s="15"/>
      <c r="MB315" s="15"/>
      <c r="MC315" s="15"/>
      <c r="MD315" s="15"/>
      <c r="ME315" s="15"/>
      <c r="MF315" s="15"/>
      <c r="MG315" s="15"/>
      <c r="MH315" s="15"/>
      <c r="MI315" s="15"/>
      <c r="MJ315" s="15"/>
      <c r="MK315" s="15"/>
      <c r="ML315" s="15"/>
      <c r="MM315" s="15"/>
      <c r="MN315" s="15"/>
      <c r="MO315" s="15"/>
      <c r="MP315" s="15"/>
      <c r="MQ315" s="15"/>
      <c r="MR315" s="15"/>
      <c r="MS315" s="15"/>
      <c r="MT315" s="15"/>
      <c r="MU315" s="15"/>
      <c r="MV315" s="15"/>
      <c r="MW315" s="15"/>
      <c r="MX315" s="15"/>
      <c r="MY315" s="15"/>
      <c r="MZ315" s="15"/>
      <c r="NA315" s="15"/>
      <c r="NB315" s="15"/>
      <c r="NC315" s="15"/>
      <c r="ND315" s="15"/>
      <c r="NE315" s="15"/>
      <c r="NF315" s="15"/>
      <c r="NG315" s="15"/>
      <c r="NH315" s="15"/>
      <c r="NI315" s="15">
        <f>COUNTIF(Tableau1[[#This Row],[01/01/2020]:[31/12/2020]],NI$3)</f>
        <v>0</v>
      </c>
      <c r="NJ315" s="15">
        <f>COUNTIF(Tableau1[[#This Row],[01/01/2020]:[31/12/2020]],NJ$3)</f>
        <v>0</v>
      </c>
      <c r="NK315" s="15">
        <f>COUNTIF(Tableau1[[#This Row],[01/01/2020]:[31/12/2020]],NK$3)</f>
        <v>0</v>
      </c>
      <c r="NL315" s="15">
        <f>COUNTIF(Tableau1[[#This Row],[01/01/2020]:[31/12/2020]],NL$3)</f>
        <v>0</v>
      </c>
      <c r="NM315" s="15">
        <f>COUNTIF(Tableau1[[#This Row],[01/01/2020]:[31/12/2020]],NM$3)</f>
        <v>0</v>
      </c>
      <c r="NN315" s="15">
        <f>COUNTIF(Tableau1[[#This Row],[01/01/2020]:[31/12/2020]],NN$3)</f>
        <v>0</v>
      </c>
      <c r="NO315" s="23">
        <f>COUNTIF(Tableau1[[#This Row],[01/01/2020]:[31/12/2020]],NO$3)</f>
        <v>0</v>
      </c>
    </row>
    <row r="316" spans="1:379" x14ac:dyDescent="0.25">
      <c r="A316" s="22" t="s">
        <v>476</v>
      </c>
      <c r="B316" s="15"/>
      <c r="C316" s="15"/>
      <c r="D316" s="15"/>
      <c r="E316" s="15" t="e">
        <f>VLOOKUP(Tableau1[[#This Row],[centre]],Feuil3!$A$2:$C$46,2,FALSE)</f>
        <v>#N/A</v>
      </c>
      <c r="F316" s="15" t="e">
        <f>VLOOKUP(Tableau1[[#This Row],[centre]],Feuil3!$A$2:$C$46,3,FALSE)</f>
        <v>#N/A</v>
      </c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  <c r="EK316" s="15"/>
      <c r="EL316" s="15"/>
      <c r="EM316" s="15"/>
      <c r="EN316" s="15"/>
      <c r="EO316" s="15"/>
      <c r="EP316" s="15"/>
      <c r="EQ316" s="15"/>
      <c r="ER316" s="15"/>
      <c r="ES316" s="15"/>
      <c r="ET316" s="15"/>
      <c r="EU316" s="15"/>
      <c r="EV316" s="15"/>
      <c r="EW316" s="15"/>
      <c r="EX316" s="15"/>
      <c r="EY316" s="15"/>
      <c r="EZ316" s="15"/>
      <c r="FA316" s="15"/>
      <c r="FB316" s="15"/>
      <c r="FC316" s="15"/>
      <c r="FD316" s="15"/>
      <c r="FE316" s="15"/>
      <c r="FF316" s="15"/>
      <c r="FG316" s="15"/>
      <c r="FH316" s="15"/>
      <c r="FI316" s="15"/>
      <c r="FJ316" s="15"/>
      <c r="FK316" s="15"/>
      <c r="FL316" s="15"/>
      <c r="FM316" s="15"/>
      <c r="FN316" s="15"/>
      <c r="FO316" s="15"/>
      <c r="FP316" s="15"/>
      <c r="FQ316" s="15"/>
      <c r="FR316" s="15"/>
      <c r="FS316" s="15"/>
      <c r="FT316" s="15"/>
      <c r="FU316" s="15"/>
      <c r="FV316" s="15"/>
      <c r="FW316" s="15"/>
      <c r="FX316" s="15"/>
      <c r="FY316" s="15"/>
      <c r="FZ316" s="15"/>
      <c r="GA316" s="15"/>
      <c r="GB316" s="15"/>
      <c r="GC316" s="15"/>
      <c r="GD316" s="15"/>
      <c r="GE316" s="15"/>
      <c r="GF316" s="15"/>
      <c r="GG316" s="15"/>
      <c r="GH316" s="15"/>
      <c r="GI316" s="15"/>
      <c r="GJ316" s="15"/>
      <c r="GK316" s="15"/>
      <c r="GL316" s="15"/>
      <c r="GM316" s="15"/>
      <c r="GN316" s="15"/>
      <c r="GO316" s="15"/>
      <c r="GP316" s="15"/>
      <c r="GQ316" s="15"/>
      <c r="GR316" s="15"/>
      <c r="GS316" s="15"/>
      <c r="GT316" s="15"/>
      <c r="GU316" s="15"/>
      <c r="GV316" s="15"/>
      <c r="GW316" s="15"/>
      <c r="GX316" s="15"/>
      <c r="GY316" s="15"/>
      <c r="GZ316" s="15"/>
      <c r="HA316" s="15"/>
      <c r="HB316" s="15"/>
      <c r="HC316" s="15"/>
      <c r="HD316" s="15"/>
      <c r="HE316" s="15"/>
      <c r="HF316" s="15"/>
      <c r="HG316" s="15"/>
      <c r="HH316" s="15"/>
      <c r="HI316" s="15"/>
      <c r="HJ316" s="15"/>
      <c r="HK316" s="15"/>
      <c r="HL316" s="15"/>
      <c r="HM316" s="15"/>
      <c r="HN316" s="15"/>
      <c r="HO316" s="15"/>
      <c r="HP316" s="15"/>
      <c r="HQ316" s="15"/>
      <c r="HR316" s="15"/>
      <c r="HS316" s="15"/>
      <c r="HT316" s="15"/>
      <c r="HU316" s="15"/>
      <c r="HV316" s="15"/>
      <c r="HW316" s="15"/>
      <c r="HX316" s="15"/>
      <c r="HY316" s="15"/>
      <c r="HZ316" s="15"/>
      <c r="IA316" s="15"/>
      <c r="IB316" s="15"/>
      <c r="IC316" s="15"/>
      <c r="ID316" s="15"/>
      <c r="IE316" s="15"/>
      <c r="IF316" s="15"/>
      <c r="IG316" s="15"/>
      <c r="IH316" s="15"/>
      <c r="II316" s="15"/>
      <c r="IJ316" s="15"/>
      <c r="IK316" s="15"/>
      <c r="IL316" s="15"/>
      <c r="IM316" s="15"/>
      <c r="IN316" s="15"/>
      <c r="IO316" s="15"/>
      <c r="IP316" s="15"/>
      <c r="IQ316" s="15"/>
      <c r="IR316" s="15"/>
      <c r="IS316" s="15"/>
      <c r="IT316" s="15"/>
      <c r="IU316" s="15"/>
      <c r="IV316" s="15"/>
      <c r="IW316" s="15"/>
      <c r="IX316" s="15"/>
      <c r="IY316" s="15"/>
      <c r="IZ316" s="15"/>
      <c r="JA316" s="15"/>
      <c r="JB316" s="15"/>
      <c r="JC316" s="15"/>
      <c r="JD316" s="15"/>
      <c r="JE316" s="15"/>
      <c r="JF316" s="15"/>
      <c r="JG316" s="15"/>
      <c r="JH316" s="15"/>
      <c r="JI316" s="15"/>
      <c r="JJ316" s="15"/>
      <c r="JK316" s="15"/>
      <c r="JL316" s="15"/>
      <c r="JM316" s="15"/>
      <c r="JN316" s="15"/>
      <c r="JO316" s="15"/>
      <c r="JP316" s="15"/>
      <c r="JQ316" s="15"/>
      <c r="JR316" s="15"/>
      <c r="JS316" s="15"/>
      <c r="JT316" s="15"/>
      <c r="JU316" s="15"/>
      <c r="JV316" s="15"/>
      <c r="JW316" s="15"/>
      <c r="JX316" s="15"/>
      <c r="JY316" s="15"/>
      <c r="JZ316" s="15"/>
      <c r="KA316" s="15"/>
      <c r="KB316" s="15"/>
      <c r="KC316" s="15"/>
      <c r="KD316" s="15"/>
      <c r="KE316" s="15"/>
      <c r="KF316" s="15"/>
      <c r="KG316" s="15"/>
      <c r="KH316" s="15"/>
      <c r="KI316" s="15"/>
      <c r="KJ316" s="15"/>
      <c r="KK316" s="15"/>
      <c r="KL316" s="15"/>
      <c r="KM316" s="15"/>
      <c r="KN316" s="15"/>
      <c r="KO316" s="15"/>
      <c r="KP316" s="15"/>
      <c r="KQ316" s="15"/>
      <c r="KR316" s="15"/>
      <c r="KS316" s="15"/>
      <c r="KT316" s="15"/>
      <c r="KU316" s="15"/>
      <c r="KV316" s="15"/>
      <c r="KW316" s="15"/>
      <c r="KX316" s="15"/>
      <c r="KY316" s="15"/>
      <c r="KZ316" s="15"/>
      <c r="LA316" s="15"/>
      <c r="LB316" s="15"/>
      <c r="LC316" s="15"/>
      <c r="LD316" s="15"/>
      <c r="LE316" s="15"/>
      <c r="LF316" s="15"/>
      <c r="LG316" s="15"/>
      <c r="LH316" s="15"/>
      <c r="LI316" s="15"/>
      <c r="LJ316" s="15"/>
      <c r="LK316" s="15"/>
      <c r="LL316" s="15"/>
      <c r="LM316" s="15"/>
      <c r="LN316" s="15"/>
      <c r="LO316" s="15"/>
      <c r="LP316" s="15"/>
      <c r="LQ316" s="15"/>
      <c r="LR316" s="15"/>
      <c r="LS316" s="15"/>
      <c r="LT316" s="15"/>
      <c r="LU316" s="15"/>
      <c r="LV316" s="15"/>
      <c r="LW316" s="15"/>
      <c r="LX316" s="15"/>
      <c r="LY316" s="15"/>
      <c r="LZ316" s="15"/>
      <c r="MA316" s="15"/>
      <c r="MB316" s="15"/>
      <c r="MC316" s="15"/>
      <c r="MD316" s="15"/>
      <c r="ME316" s="15"/>
      <c r="MF316" s="15"/>
      <c r="MG316" s="15"/>
      <c r="MH316" s="15"/>
      <c r="MI316" s="15"/>
      <c r="MJ316" s="15"/>
      <c r="MK316" s="15"/>
      <c r="ML316" s="15"/>
      <c r="MM316" s="15"/>
      <c r="MN316" s="15"/>
      <c r="MO316" s="15"/>
      <c r="MP316" s="15"/>
      <c r="MQ316" s="15"/>
      <c r="MR316" s="15"/>
      <c r="MS316" s="15"/>
      <c r="MT316" s="15"/>
      <c r="MU316" s="15"/>
      <c r="MV316" s="15"/>
      <c r="MW316" s="15"/>
      <c r="MX316" s="15"/>
      <c r="MY316" s="15"/>
      <c r="MZ316" s="15"/>
      <c r="NA316" s="15"/>
      <c r="NB316" s="15"/>
      <c r="NC316" s="15"/>
      <c r="ND316" s="15"/>
      <c r="NE316" s="15"/>
      <c r="NF316" s="15"/>
      <c r="NG316" s="15"/>
      <c r="NH316" s="15"/>
      <c r="NI316" s="15">
        <f>COUNTIF(Tableau1[[#This Row],[01/01/2020]:[31/12/2020]],NI$3)</f>
        <v>0</v>
      </c>
      <c r="NJ316" s="15">
        <f>COUNTIF(Tableau1[[#This Row],[01/01/2020]:[31/12/2020]],NJ$3)</f>
        <v>0</v>
      </c>
      <c r="NK316" s="15">
        <f>COUNTIF(Tableau1[[#This Row],[01/01/2020]:[31/12/2020]],NK$3)</f>
        <v>0</v>
      </c>
      <c r="NL316" s="15">
        <f>COUNTIF(Tableau1[[#This Row],[01/01/2020]:[31/12/2020]],NL$3)</f>
        <v>0</v>
      </c>
      <c r="NM316" s="15">
        <f>COUNTIF(Tableau1[[#This Row],[01/01/2020]:[31/12/2020]],NM$3)</f>
        <v>0</v>
      </c>
      <c r="NN316" s="15">
        <f>COUNTIF(Tableau1[[#This Row],[01/01/2020]:[31/12/2020]],NN$3)</f>
        <v>0</v>
      </c>
      <c r="NO316" s="23">
        <f>COUNTIF(Tableau1[[#This Row],[01/01/2020]:[31/12/2020]],NO$3)</f>
        <v>0</v>
      </c>
    </row>
    <row r="317" spans="1:379" x14ac:dyDescent="0.25">
      <c r="A317" s="22" t="s">
        <v>473</v>
      </c>
      <c r="B317" s="15"/>
      <c r="C317" s="15"/>
      <c r="D317" s="15"/>
      <c r="E317" s="15" t="e">
        <f>VLOOKUP(Tableau1[[#This Row],[centre]],Feuil3!$A$2:$C$46,2,FALSE)</f>
        <v>#N/A</v>
      </c>
      <c r="F317" s="15" t="e">
        <f>VLOOKUP(Tableau1[[#This Row],[centre]],Feuil3!$A$2:$C$46,3,FALSE)</f>
        <v>#N/A</v>
      </c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  <c r="EK317" s="15"/>
      <c r="EL317" s="15"/>
      <c r="EM317" s="15"/>
      <c r="EN317" s="15"/>
      <c r="EO317" s="15"/>
      <c r="EP317" s="15"/>
      <c r="EQ317" s="15"/>
      <c r="ER317" s="15"/>
      <c r="ES317" s="15"/>
      <c r="ET317" s="15"/>
      <c r="EU317" s="15"/>
      <c r="EV317" s="15"/>
      <c r="EW317" s="15"/>
      <c r="EX317" s="15"/>
      <c r="EY317" s="15"/>
      <c r="EZ317" s="15"/>
      <c r="FA317" s="15"/>
      <c r="FB317" s="15"/>
      <c r="FC317" s="15"/>
      <c r="FD317" s="15"/>
      <c r="FE317" s="15"/>
      <c r="FF317" s="15"/>
      <c r="FG317" s="15"/>
      <c r="FH317" s="15"/>
      <c r="FI317" s="15"/>
      <c r="FJ317" s="15"/>
      <c r="FK317" s="15"/>
      <c r="FL317" s="15"/>
      <c r="FM317" s="15"/>
      <c r="FN317" s="15"/>
      <c r="FO317" s="15"/>
      <c r="FP317" s="15"/>
      <c r="FQ317" s="15"/>
      <c r="FR317" s="15"/>
      <c r="FS317" s="15"/>
      <c r="FT317" s="15"/>
      <c r="FU317" s="15"/>
      <c r="FV317" s="15"/>
      <c r="FW317" s="15"/>
      <c r="FX317" s="15"/>
      <c r="FY317" s="15"/>
      <c r="FZ317" s="15"/>
      <c r="GA317" s="15"/>
      <c r="GB317" s="15"/>
      <c r="GC317" s="15"/>
      <c r="GD317" s="15"/>
      <c r="GE317" s="15"/>
      <c r="GF317" s="15"/>
      <c r="GG317" s="15"/>
      <c r="GH317" s="15"/>
      <c r="GI317" s="15"/>
      <c r="GJ317" s="15"/>
      <c r="GK317" s="15"/>
      <c r="GL317" s="15"/>
      <c r="GM317" s="15"/>
      <c r="GN317" s="15"/>
      <c r="GO317" s="15"/>
      <c r="GP317" s="15"/>
      <c r="GQ317" s="15"/>
      <c r="GR317" s="15"/>
      <c r="GS317" s="15"/>
      <c r="GT317" s="15"/>
      <c r="GU317" s="15"/>
      <c r="GV317" s="15"/>
      <c r="GW317" s="15"/>
      <c r="GX317" s="15"/>
      <c r="GY317" s="15"/>
      <c r="GZ317" s="15"/>
      <c r="HA317" s="15"/>
      <c r="HB317" s="15"/>
      <c r="HC317" s="15"/>
      <c r="HD317" s="15"/>
      <c r="HE317" s="15"/>
      <c r="HF317" s="15"/>
      <c r="HG317" s="15"/>
      <c r="HH317" s="15"/>
      <c r="HI317" s="15"/>
      <c r="HJ317" s="15"/>
      <c r="HK317" s="15"/>
      <c r="HL317" s="15"/>
      <c r="HM317" s="15"/>
      <c r="HN317" s="15"/>
      <c r="HO317" s="15"/>
      <c r="HP317" s="15"/>
      <c r="HQ317" s="15"/>
      <c r="HR317" s="15"/>
      <c r="HS317" s="15"/>
      <c r="HT317" s="15"/>
      <c r="HU317" s="15"/>
      <c r="HV317" s="15"/>
      <c r="HW317" s="15"/>
      <c r="HX317" s="15"/>
      <c r="HY317" s="15"/>
      <c r="HZ317" s="15"/>
      <c r="IA317" s="15"/>
      <c r="IB317" s="15"/>
      <c r="IC317" s="15"/>
      <c r="ID317" s="15"/>
      <c r="IE317" s="15"/>
      <c r="IF317" s="15"/>
      <c r="IG317" s="15"/>
      <c r="IH317" s="15"/>
      <c r="II317" s="15"/>
      <c r="IJ317" s="15"/>
      <c r="IK317" s="15"/>
      <c r="IL317" s="15"/>
      <c r="IM317" s="15"/>
      <c r="IN317" s="15"/>
      <c r="IO317" s="15"/>
      <c r="IP317" s="15"/>
      <c r="IQ317" s="15"/>
      <c r="IR317" s="15"/>
      <c r="IS317" s="15"/>
      <c r="IT317" s="15"/>
      <c r="IU317" s="15"/>
      <c r="IV317" s="15"/>
      <c r="IW317" s="15"/>
      <c r="IX317" s="15"/>
      <c r="IY317" s="15"/>
      <c r="IZ317" s="15"/>
      <c r="JA317" s="15"/>
      <c r="JB317" s="15"/>
      <c r="JC317" s="15"/>
      <c r="JD317" s="15"/>
      <c r="JE317" s="15"/>
      <c r="JF317" s="15"/>
      <c r="JG317" s="15"/>
      <c r="JH317" s="15"/>
      <c r="JI317" s="15"/>
      <c r="JJ317" s="15"/>
      <c r="JK317" s="15"/>
      <c r="JL317" s="15"/>
      <c r="JM317" s="15"/>
      <c r="JN317" s="15"/>
      <c r="JO317" s="15"/>
      <c r="JP317" s="15"/>
      <c r="JQ317" s="15"/>
      <c r="JR317" s="15"/>
      <c r="JS317" s="15"/>
      <c r="JT317" s="15"/>
      <c r="JU317" s="15"/>
      <c r="JV317" s="15"/>
      <c r="JW317" s="15"/>
      <c r="JX317" s="15"/>
      <c r="JY317" s="15"/>
      <c r="JZ317" s="15"/>
      <c r="KA317" s="15"/>
      <c r="KB317" s="15"/>
      <c r="KC317" s="15"/>
      <c r="KD317" s="15"/>
      <c r="KE317" s="15"/>
      <c r="KF317" s="15"/>
      <c r="KG317" s="15"/>
      <c r="KH317" s="15"/>
      <c r="KI317" s="15"/>
      <c r="KJ317" s="15"/>
      <c r="KK317" s="15"/>
      <c r="KL317" s="15"/>
      <c r="KM317" s="15"/>
      <c r="KN317" s="15"/>
      <c r="KO317" s="15"/>
      <c r="KP317" s="15"/>
      <c r="KQ317" s="15"/>
      <c r="KR317" s="15"/>
      <c r="KS317" s="15"/>
      <c r="KT317" s="15"/>
      <c r="KU317" s="15"/>
      <c r="KV317" s="15"/>
      <c r="KW317" s="15"/>
      <c r="KX317" s="15"/>
      <c r="KY317" s="15"/>
      <c r="KZ317" s="15"/>
      <c r="LA317" s="15"/>
      <c r="LB317" s="15"/>
      <c r="LC317" s="15"/>
      <c r="LD317" s="15"/>
      <c r="LE317" s="15"/>
      <c r="LF317" s="15"/>
      <c r="LG317" s="15"/>
      <c r="LH317" s="15"/>
      <c r="LI317" s="15"/>
      <c r="LJ317" s="15"/>
      <c r="LK317" s="15"/>
      <c r="LL317" s="15"/>
      <c r="LM317" s="15"/>
      <c r="LN317" s="15"/>
      <c r="LO317" s="15"/>
      <c r="LP317" s="15"/>
      <c r="LQ317" s="15"/>
      <c r="LR317" s="15"/>
      <c r="LS317" s="15"/>
      <c r="LT317" s="15"/>
      <c r="LU317" s="15"/>
      <c r="LV317" s="15"/>
      <c r="LW317" s="15"/>
      <c r="LX317" s="15"/>
      <c r="LY317" s="15"/>
      <c r="LZ317" s="15"/>
      <c r="MA317" s="15"/>
      <c r="MB317" s="15"/>
      <c r="MC317" s="15"/>
      <c r="MD317" s="15"/>
      <c r="ME317" s="15"/>
      <c r="MF317" s="15"/>
      <c r="MG317" s="15"/>
      <c r="MH317" s="15"/>
      <c r="MI317" s="15"/>
      <c r="MJ317" s="15"/>
      <c r="MK317" s="15"/>
      <c r="ML317" s="15"/>
      <c r="MM317" s="15"/>
      <c r="MN317" s="15"/>
      <c r="MO317" s="15"/>
      <c r="MP317" s="15"/>
      <c r="MQ317" s="15"/>
      <c r="MR317" s="15"/>
      <c r="MS317" s="15"/>
      <c r="MT317" s="15"/>
      <c r="MU317" s="15"/>
      <c r="MV317" s="15"/>
      <c r="MW317" s="15"/>
      <c r="MX317" s="15"/>
      <c r="MY317" s="15"/>
      <c r="MZ317" s="15"/>
      <c r="NA317" s="15"/>
      <c r="NB317" s="15"/>
      <c r="NC317" s="15"/>
      <c r="ND317" s="15"/>
      <c r="NE317" s="15"/>
      <c r="NF317" s="15"/>
      <c r="NG317" s="15"/>
      <c r="NH317" s="15"/>
      <c r="NI317" s="15">
        <f>COUNTIF(Tableau1[[#This Row],[01/01/2020]:[31/12/2020]],NI$3)</f>
        <v>0</v>
      </c>
      <c r="NJ317" s="15">
        <f>COUNTIF(Tableau1[[#This Row],[01/01/2020]:[31/12/2020]],NJ$3)</f>
        <v>0</v>
      </c>
      <c r="NK317" s="15">
        <f>COUNTIF(Tableau1[[#This Row],[01/01/2020]:[31/12/2020]],NK$3)</f>
        <v>0</v>
      </c>
      <c r="NL317" s="15">
        <f>COUNTIF(Tableau1[[#This Row],[01/01/2020]:[31/12/2020]],NL$3)</f>
        <v>0</v>
      </c>
      <c r="NM317" s="15">
        <f>COUNTIF(Tableau1[[#This Row],[01/01/2020]:[31/12/2020]],NM$3)</f>
        <v>0</v>
      </c>
      <c r="NN317" s="15">
        <f>COUNTIF(Tableau1[[#This Row],[01/01/2020]:[31/12/2020]],NN$3)</f>
        <v>0</v>
      </c>
      <c r="NO317" s="23">
        <f>COUNTIF(Tableau1[[#This Row],[01/01/2020]:[31/12/2020]],NO$3)</f>
        <v>0</v>
      </c>
    </row>
    <row r="318" spans="1:379" x14ac:dyDescent="0.25">
      <c r="A318" s="22" t="s">
        <v>474</v>
      </c>
      <c r="B318" s="15"/>
      <c r="C318" s="15"/>
      <c r="D318" s="15"/>
      <c r="E318" s="15" t="e">
        <f>VLOOKUP(Tableau1[[#This Row],[centre]],Feuil3!$A$2:$C$46,2,FALSE)</f>
        <v>#N/A</v>
      </c>
      <c r="F318" s="15" t="e">
        <f>VLOOKUP(Tableau1[[#This Row],[centre]],Feuil3!$A$2:$C$46,3,FALSE)</f>
        <v>#N/A</v>
      </c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  <c r="EK318" s="15"/>
      <c r="EL318" s="15"/>
      <c r="EM318" s="15"/>
      <c r="EN318" s="15"/>
      <c r="EO318" s="15"/>
      <c r="EP318" s="15"/>
      <c r="EQ318" s="15"/>
      <c r="ER318" s="15"/>
      <c r="ES318" s="15"/>
      <c r="ET318" s="15"/>
      <c r="EU318" s="15"/>
      <c r="EV318" s="15"/>
      <c r="EW318" s="15"/>
      <c r="EX318" s="15"/>
      <c r="EY318" s="15"/>
      <c r="EZ318" s="15"/>
      <c r="FA318" s="15"/>
      <c r="FB318" s="15"/>
      <c r="FC318" s="15"/>
      <c r="FD318" s="15"/>
      <c r="FE318" s="15"/>
      <c r="FF318" s="15"/>
      <c r="FG318" s="15"/>
      <c r="FH318" s="15"/>
      <c r="FI318" s="15"/>
      <c r="FJ318" s="15"/>
      <c r="FK318" s="15"/>
      <c r="FL318" s="15"/>
      <c r="FM318" s="15"/>
      <c r="FN318" s="15"/>
      <c r="FO318" s="15"/>
      <c r="FP318" s="15"/>
      <c r="FQ318" s="15"/>
      <c r="FR318" s="15"/>
      <c r="FS318" s="15"/>
      <c r="FT318" s="15"/>
      <c r="FU318" s="15"/>
      <c r="FV318" s="15"/>
      <c r="FW318" s="15"/>
      <c r="FX318" s="15"/>
      <c r="FY318" s="15"/>
      <c r="FZ318" s="15"/>
      <c r="GA318" s="15"/>
      <c r="GB318" s="15"/>
      <c r="GC318" s="15"/>
      <c r="GD318" s="15"/>
      <c r="GE318" s="15"/>
      <c r="GF318" s="15"/>
      <c r="GG318" s="15"/>
      <c r="GH318" s="15"/>
      <c r="GI318" s="15"/>
      <c r="GJ318" s="15"/>
      <c r="GK318" s="15"/>
      <c r="GL318" s="15"/>
      <c r="GM318" s="15"/>
      <c r="GN318" s="15"/>
      <c r="GO318" s="15"/>
      <c r="GP318" s="15"/>
      <c r="GQ318" s="15"/>
      <c r="GR318" s="15"/>
      <c r="GS318" s="15"/>
      <c r="GT318" s="15"/>
      <c r="GU318" s="15"/>
      <c r="GV318" s="15"/>
      <c r="GW318" s="15"/>
      <c r="GX318" s="15"/>
      <c r="GY318" s="15"/>
      <c r="GZ318" s="15"/>
      <c r="HA318" s="15"/>
      <c r="HB318" s="15"/>
      <c r="HC318" s="15"/>
      <c r="HD318" s="15"/>
      <c r="HE318" s="15"/>
      <c r="HF318" s="15"/>
      <c r="HG318" s="15"/>
      <c r="HH318" s="15"/>
      <c r="HI318" s="15"/>
      <c r="HJ318" s="15"/>
      <c r="HK318" s="15"/>
      <c r="HL318" s="15"/>
      <c r="HM318" s="15"/>
      <c r="HN318" s="15"/>
      <c r="HO318" s="15"/>
      <c r="HP318" s="15"/>
      <c r="HQ318" s="15"/>
      <c r="HR318" s="15"/>
      <c r="HS318" s="15"/>
      <c r="HT318" s="15"/>
      <c r="HU318" s="15"/>
      <c r="HV318" s="15"/>
      <c r="HW318" s="15"/>
      <c r="HX318" s="15"/>
      <c r="HY318" s="15"/>
      <c r="HZ318" s="15"/>
      <c r="IA318" s="15"/>
      <c r="IB318" s="15"/>
      <c r="IC318" s="15"/>
      <c r="ID318" s="15"/>
      <c r="IE318" s="15"/>
      <c r="IF318" s="15"/>
      <c r="IG318" s="15"/>
      <c r="IH318" s="15"/>
      <c r="II318" s="15"/>
      <c r="IJ318" s="15"/>
      <c r="IK318" s="15"/>
      <c r="IL318" s="15"/>
      <c r="IM318" s="15"/>
      <c r="IN318" s="15"/>
      <c r="IO318" s="15"/>
      <c r="IP318" s="15"/>
      <c r="IQ318" s="15"/>
      <c r="IR318" s="15"/>
      <c r="IS318" s="15"/>
      <c r="IT318" s="15"/>
      <c r="IU318" s="15"/>
      <c r="IV318" s="15"/>
      <c r="IW318" s="15"/>
      <c r="IX318" s="15"/>
      <c r="IY318" s="15"/>
      <c r="IZ318" s="15"/>
      <c r="JA318" s="15"/>
      <c r="JB318" s="15"/>
      <c r="JC318" s="15"/>
      <c r="JD318" s="15"/>
      <c r="JE318" s="15"/>
      <c r="JF318" s="15"/>
      <c r="JG318" s="15"/>
      <c r="JH318" s="15"/>
      <c r="JI318" s="15"/>
      <c r="JJ318" s="15"/>
      <c r="JK318" s="15"/>
      <c r="JL318" s="15"/>
      <c r="JM318" s="15"/>
      <c r="JN318" s="15"/>
      <c r="JO318" s="15"/>
      <c r="JP318" s="15"/>
      <c r="JQ318" s="15"/>
      <c r="JR318" s="15"/>
      <c r="JS318" s="15"/>
      <c r="JT318" s="15"/>
      <c r="JU318" s="15"/>
      <c r="JV318" s="15"/>
      <c r="JW318" s="15"/>
      <c r="JX318" s="15"/>
      <c r="JY318" s="15"/>
      <c r="JZ318" s="15"/>
      <c r="KA318" s="15"/>
      <c r="KB318" s="15"/>
      <c r="KC318" s="15"/>
      <c r="KD318" s="15"/>
      <c r="KE318" s="15"/>
      <c r="KF318" s="15"/>
      <c r="KG318" s="15"/>
      <c r="KH318" s="15"/>
      <c r="KI318" s="15"/>
      <c r="KJ318" s="15"/>
      <c r="KK318" s="15"/>
      <c r="KL318" s="15"/>
      <c r="KM318" s="15"/>
      <c r="KN318" s="15"/>
      <c r="KO318" s="15"/>
      <c r="KP318" s="15"/>
      <c r="KQ318" s="15"/>
      <c r="KR318" s="15"/>
      <c r="KS318" s="15"/>
      <c r="KT318" s="15"/>
      <c r="KU318" s="15"/>
      <c r="KV318" s="15"/>
      <c r="KW318" s="15"/>
      <c r="KX318" s="15"/>
      <c r="KY318" s="15"/>
      <c r="KZ318" s="15"/>
      <c r="LA318" s="15"/>
      <c r="LB318" s="15"/>
      <c r="LC318" s="15"/>
      <c r="LD318" s="15"/>
      <c r="LE318" s="15"/>
      <c r="LF318" s="15"/>
      <c r="LG318" s="15"/>
      <c r="LH318" s="15"/>
      <c r="LI318" s="15"/>
      <c r="LJ318" s="15"/>
      <c r="LK318" s="15"/>
      <c r="LL318" s="15"/>
      <c r="LM318" s="15"/>
      <c r="LN318" s="15"/>
      <c r="LO318" s="15"/>
      <c r="LP318" s="15"/>
      <c r="LQ318" s="15"/>
      <c r="LR318" s="15"/>
      <c r="LS318" s="15"/>
      <c r="LT318" s="15"/>
      <c r="LU318" s="15"/>
      <c r="LV318" s="15"/>
      <c r="LW318" s="15"/>
      <c r="LX318" s="15"/>
      <c r="LY318" s="15"/>
      <c r="LZ318" s="15"/>
      <c r="MA318" s="15"/>
      <c r="MB318" s="15"/>
      <c r="MC318" s="15"/>
      <c r="MD318" s="15"/>
      <c r="ME318" s="15"/>
      <c r="MF318" s="15"/>
      <c r="MG318" s="15"/>
      <c r="MH318" s="15"/>
      <c r="MI318" s="15"/>
      <c r="MJ318" s="15"/>
      <c r="MK318" s="15"/>
      <c r="ML318" s="15"/>
      <c r="MM318" s="15"/>
      <c r="MN318" s="15"/>
      <c r="MO318" s="15"/>
      <c r="MP318" s="15"/>
      <c r="MQ318" s="15"/>
      <c r="MR318" s="15"/>
      <c r="MS318" s="15"/>
      <c r="MT318" s="15"/>
      <c r="MU318" s="15"/>
      <c r="MV318" s="15"/>
      <c r="MW318" s="15"/>
      <c r="MX318" s="15"/>
      <c r="MY318" s="15"/>
      <c r="MZ318" s="15"/>
      <c r="NA318" s="15"/>
      <c r="NB318" s="15"/>
      <c r="NC318" s="15"/>
      <c r="ND318" s="15"/>
      <c r="NE318" s="15"/>
      <c r="NF318" s="15"/>
      <c r="NG318" s="15"/>
      <c r="NH318" s="15"/>
      <c r="NI318" s="15">
        <f>COUNTIF(Tableau1[[#This Row],[01/01/2020]:[31/12/2020]],NI$3)</f>
        <v>0</v>
      </c>
      <c r="NJ318" s="15">
        <f>COUNTIF(Tableau1[[#This Row],[01/01/2020]:[31/12/2020]],NJ$3)</f>
        <v>0</v>
      </c>
      <c r="NK318" s="15">
        <f>COUNTIF(Tableau1[[#This Row],[01/01/2020]:[31/12/2020]],NK$3)</f>
        <v>0</v>
      </c>
      <c r="NL318" s="15">
        <f>COUNTIF(Tableau1[[#This Row],[01/01/2020]:[31/12/2020]],NL$3)</f>
        <v>0</v>
      </c>
      <c r="NM318" s="15">
        <f>COUNTIF(Tableau1[[#This Row],[01/01/2020]:[31/12/2020]],NM$3)</f>
        <v>0</v>
      </c>
      <c r="NN318" s="15">
        <f>COUNTIF(Tableau1[[#This Row],[01/01/2020]:[31/12/2020]],NN$3)</f>
        <v>0</v>
      </c>
      <c r="NO318" s="23">
        <f>COUNTIF(Tableau1[[#This Row],[01/01/2020]:[31/12/2020]],NO$3)</f>
        <v>0</v>
      </c>
    </row>
    <row r="319" spans="1:379" x14ac:dyDescent="0.25">
      <c r="A319" s="22" t="s">
        <v>475</v>
      </c>
      <c r="B319" s="15"/>
      <c r="C319" s="15"/>
      <c r="D319" s="15"/>
      <c r="E319" s="15" t="e">
        <f>VLOOKUP(Tableau1[[#This Row],[centre]],Feuil3!$A$2:$C$46,2,FALSE)</f>
        <v>#N/A</v>
      </c>
      <c r="F319" s="15" t="e">
        <f>VLOOKUP(Tableau1[[#This Row],[centre]],Feuil3!$A$2:$C$46,3,FALSE)</f>
        <v>#N/A</v>
      </c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  <c r="EK319" s="15"/>
      <c r="EL319" s="15"/>
      <c r="EM319" s="15"/>
      <c r="EN319" s="15"/>
      <c r="EO319" s="15"/>
      <c r="EP319" s="15"/>
      <c r="EQ319" s="15"/>
      <c r="ER319" s="15"/>
      <c r="ES319" s="15"/>
      <c r="ET319" s="15"/>
      <c r="EU319" s="15"/>
      <c r="EV319" s="15"/>
      <c r="EW319" s="15"/>
      <c r="EX319" s="15"/>
      <c r="EY319" s="15"/>
      <c r="EZ319" s="15"/>
      <c r="FA319" s="15"/>
      <c r="FB319" s="15"/>
      <c r="FC319" s="15"/>
      <c r="FD319" s="15"/>
      <c r="FE319" s="15"/>
      <c r="FF319" s="15"/>
      <c r="FG319" s="15"/>
      <c r="FH319" s="15"/>
      <c r="FI319" s="15"/>
      <c r="FJ319" s="15"/>
      <c r="FK319" s="15"/>
      <c r="FL319" s="15"/>
      <c r="FM319" s="15"/>
      <c r="FN319" s="15"/>
      <c r="FO319" s="15"/>
      <c r="FP319" s="15"/>
      <c r="FQ319" s="15"/>
      <c r="FR319" s="15"/>
      <c r="FS319" s="15"/>
      <c r="FT319" s="15"/>
      <c r="FU319" s="15"/>
      <c r="FV319" s="15"/>
      <c r="FW319" s="15"/>
      <c r="FX319" s="15"/>
      <c r="FY319" s="15"/>
      <c r="FZ319" s="15"/>
      <c r="GA319" s="15"/>
      <c r="GB319" s="15"/>
      <c r="GC319" s="15"/>
      <c r="GD319" s="15"/>
      <c r="GE319" s="15"/>
      <c r="GF319" s="15"/>
      <c r="GG319" s="15"/>
      <c r="GH319" s="15"/>
      <c r="GI319" s="15"/>
      <c r="GJ319" s="15"/>
      <c r="GK319" s="15"/>
      <c r="GL319" s="15"/>
      <c r="GM319" s="15"/>
      <c r="GN319" s="15"/>
      <c r="GO319" s="15"/>
      <c r="GP319" s="15"/>
      <c r="GQ319" s="15"/>
      <c r="GR319" s="15"/>
      <c r="GS319" s="15"/>
      <c r="GT319" s="15"/>
      <c r="GU319" s="15"/>
      <c r="GV319" s="15"/>
      <c r="GW319" s="15"/>
      <c r="GX319" s="15"/>
      <c r="GY319" s="15"/>
      <c r="GZ319" s="15"/>
      <c r="HA319" s="15"/>
      <c r="HB319" s="15"/>
      <c r="HC319" s="15"/>
      <c r="HD319" s="15"/>
      <c r="HE319" s="15"/>
      <c r="HF319" s="15"/>
      <c r="HG319" s="15"/>
      <c r="HH319" s="15"/>
      <c r="HI319" s="15"/>
      <c r="HJ319" s="15"/>
      <c r="HK319" s="15"/>
      <c r="HL319" s="15"/>
      <c r="HM319" s="15"/>
      <c r="HN319" s="15"/>
      <c r="HO319" s="15"/>
      <c r="HP319" s="15"/>
      <c r="HQ319" s="15"/>
      <c r="HR319" s="15"/>
      <c r="HS319" s="15"/>
      <c r="HT319" s="15"/>
      <c r="HU319" s="15"/>
      <c r="HV319" s="15"/>
      <c r="HW319" s="15"/>
      <c r="HX319" s="15"/>
      <c r="HY319" s="15"/>
      <c r="HZ319" s="15"/>
      <c r="IA319" s="15"/>
      <c r="IB319" s="15"/>
      <c r="IC319" s="15"/>
      <c r="ID319" s="15"/>
      <c r="IE319" s="15"/>
      <c r="IF319" s="15"/>
      <c r="IG319" s="15"/>
      <c r="IH319" s="15"/>
      <c r="II319" s="15"/>
      <c r="IJ319" s="15"/>
      <c r="IK319" s="15"/>
      <c r="IL319" s="15"/>
      <c r="IM319" s="15"/>
      <c r="IN319" s="15"/>
      <c r="IO319" s="15"/>
      <c r="IP319" s="15"/>
      <c r="IQ319" s="15"/>
      <c r="IR319" s="15"/>
      <c r="IS319" s="15"/>
      <c r="IT319" s="15"/>
      <c r="IU319" s="15"/>
      <c r="IV319" s="15"/>
      <c r="IW319" s="15"/>
      <c r="IX319" s="15"/>
      <c r="IY319" s="15"/>
      <c r="IZ319" s="15"/>
      <c r="JA319" s="15"/>
      <c r="JB319" s="15"/>
      <c r="JC319" s="15"/>
      <c r="JD319" s="15"/>
      <c r="JE319" s="15"/>
      <c r="JF319" s="15"/>
      <c r="JG319" s="15"/>
      <c r="JH319" s="15"/>
      <c r="JI319" s="15"/>
      <c r="JJ319" s="15"/>
      <c r="JK319" s="15"/>
      <c r="JL319" s="15"/>
      <c r="JM319" s="15"/>
      <c r="JN319" s="15"/>
      <c r="JO319" s="15"/>
      <c r="JP319" s="15"/>
      <c r="JQ319" s="15"/>
      <c r="JR319" s="15"/>
      <c r="JS319" s="15"/>
      <c r="JT319" s="15"/>
      <c r="JU319" s="15"/>
      <c r="JV319" s="15"/>
      <c r="JW319" s="15"/>
      <c r="JX319" s="15"/>
      <c r="JY319" s="15"/>
      <c r="JZ319" s="15"/>
      <c r="KA319" s="15"/>
      <c r="KB319" s="15"/>
      <c r="KC319" s="15"/>
      <c r="KD319" s="15"/>
      <c r="KE319" s="15"/>
      <c r="KF319" s="15"/>
      <c r="KG319" s="15"/>
      <c r="KH319" s="15"/>
      <c r="KI319" s="15"/>
      <c r="KJ319" s="15"/>
      <c r="KK319" s="15"/>
      <c r="KL319" s="15"/>
      <c r="KM319" s="15"/>
      <c r="KN319" s="15"/>
      <c r="KO319" s="15"/>
      <c r="KP319" s="15"/>
      <c r="KQ319" s="15"/>
      <c r="KR319" s="15"/>
      <c r="KS319" s="15"/>
      <c r="KT319" s="15"/>
      <c r="KU319" s="15"/>
      <c r="KV319" s="15"/>
      <c r="KW319" s="15"/>
      <c r="KX319" s="15"/>
      <c r="KY319" s="15"/>
      <c r="KZ319" s="15"/>
      <c r="LA319" s="15"/>
      <c r="LB319" s="15"/>
      <c r="LC319" s="15"/>
      <c r="LD319" s="15"/>
      <c r="LE319" s="15"/>
      <c r="LF319" s="15"/>
      <c r="LG319" s="15"/>
      <c r="LH319" s="15"/>
      <c r="LI319" s="15"/>
      <c r="LJ319" s="15"/>
      <c r="LK319" s="15"/>
      <c r="LL319" s="15"/>
      <c r="LM319" s="15"/>
      <c r="LN319" s="15"/>
      <c r="LO319" s="15"/>
      <c r="LP319" s="15"/>
      <c r="LQ319" s="15"/>
      <c r="LR319" s="15"/>
      <c r="LS319" s="15"/>
      <c r="LT319" s="15"/>
      <c r="LU319" s="15"/>
      <c r="LV319" s="15"/>
      <c r="LW319" s="15"/>
      <c r="LX319" s="15"/>
      <c r="LY319" s="15"/>
      <c r="LZ319" s="15"/>
      <c r="MA319" s="15"/>
      <c r="MB319" s="15"/>
      <c r="MC319" s="15"/>
      <c r="MD319" s="15"/>
      <c r="ME319" s="15"/>
      <c r="MF319" s="15"/>
      <c r="MG319" s="15"/>
      <c r="MH319" s="15"/>
      <c r="MI319" s="15"/>
      <c r="MJ319" s="15"/>
      <c r="MK319" s="15"/>
      <c r="ML319" s="15"/>
      <c r="MM319" s="15"/>
      <c r="MN319" s="15"/>
      <c r="MO319" s="15"/>
      <c r="MP319" s="15"/>
      <c r="MQ319" s="15"/>
      <c r="MR319" s="15"/>
      <c r="MS319" s="15"/>
      <c r="MT319" s="15"/>
      <c r="MU319" s="15"/>
      <c r="MV319" s="15"/>
      <c r="MW319" s="15"/>
      <c r="MX319" s="15"/>
      <c r="MY319" s="15"/>
      <c r="MZ319" s="15"/>
      <c r="NA319" s="15"/>
      <c r="NB319" s="15"/>
      <c r="NC319" s="15"/>
      <c r="ND319" s="15"/>
      <c r="NE319" s="15"/>
      <c r="NF319" s="15"/>
      <c r="NG319" s="15"/>
      <c r="NH319" s="15"/>
      <c r="NI319" s="15">
        <f>COUNTIF(Tableau1[[#This Row],[01/01/2020]:[31/12/2020]],NI$3)</f>
        <v>0</v>
      </c>
      <c r="NJ319" s="15">
        <f>COUNTIF(Tableau1[[#This Row],[01/01/2020]:[31/12/2020]],NJ$3)</f>
        <v>0</v>
      </c>
      <c r="NK319" s="15">
        <f>COUNTIF(Tableau1[[#This Row],[01/01/2020]:[31/12/2020]],NK$3)</f>
        <v>0</v>
      </c>
      <c r="NL319" s="15">
        <f>COUNTIF(Tableau1[[#This Row],[01/01/2020]:[31/12/2020]],NL$3)</f>
        <v>0</v>
      </c>
      <c r="NM319" s="15">
        <f>COUNTIF(Tableau1[[#This Row],[01/01/2020]:[31/12/2020]],NM$3)</f>
        <v>0</v>
      </c>
      <c r="NN319" s="15">
        <f>COUNTIF(Tableau1[[#This Row],[01/01/2020]:[31/12/2020]],NN$3)</f>
        <v>0</v>
      </c>
      <c r="NO319" s="23">
        <f>COUNTIF(Tableau1[[#This Row],[01/01/2020]:[31/12/2020]],NO$3)</f>
        <v>0</v>
      </c>
    </row>
    <row r="320" spans="1:379" x14ac:dyDescent="0.25">
      <c r="A320" s="22" t="s">
        <v>476</v>
      </c>
      <c r="B320" s="15"/>
      <c r="C320" s="15"/>
      <c r="D320" s="15"/>
      <c r="E320" s="15" t="e">
        <f>VLOOKUP(Tableau1[[#This Row],[centre]],Feuil3!$A$2:$C$46,2,FALSE)</f>
        <v>#N/A</v>
      </c>
      <c r="F320" s="15" t="e">
        <f>VLOOKUP(Tableau1[[#This Row],[centre]],Feuil3!$A$2:$C$46,3,FALSE)</f>
        <v>#N/A</v>
      </c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  <c r="EK320" s="15"/>
      <c r="EL320" s="15"/>
      <c r="EM320" s="15"/>
      <c r="EN320" s="15"/>
      <c r="EO320" s="15"/>
      <c r="EP320" s="15"/>
      <c r="EQ320" s="15"/>
      <c r="ER320" s="15"/>
      <c r="ES320" s="15"/>
      <c r="ET320" s="15"/>
      <c r="EU320" s="15"/>
      <c r="EV320" s="15"/>
      <c r="EW320" s="15"/>
      <c r="EX320" s="15"/>
      <c r="EY320" s="15"/>
      <c r="EZ320" s="15"/>
      <c r="FA320" s="15"/>
      <c r="FB320" s="15"/>
      <c r="FC320" s="15"/>
      <c r="FD320" s="15"/>
      <c r="FE320" s="15"/>
      <c r="FF320" s="15"/>
      <c r="FG320" s="15"/>
      <c r="FH320" s="15"/>
      <c r="FI320" s="15"/>
      <c r="FJ320" s="15"/>
      <c r="FK320" s="15"/>
      <c r="FL320" s="15"/>
      <c r="FM320" s="15"/>
      <c r="FN320" s="15"/>
      <c r="FO320" s="15"/>
      <c r="FP320" s="15"/>
      <c r="FQ320" s="15"/>
      <c r="FR320" s="15"/>
      <c r="FS320" s="15"/>
      <c r="FT320" s="15"/>
      <c r="FU320" s="15"/>
      <c r="FV320" s="15"/>
      <c r="FW320" s="15"/>
      <c r="FX320" s="15"/>
      <c r="FY320" s="15"/>
      <c r="FZ320" s="15"/>
      <c r="GA320" s="15"/>
      <c r="GB320" s="15"/>
      <c r="GC320" s="15"/>
      <c r="GD320" s="15"/>
      <c r="GE320" s="15"/>
      <c r="GF320" s="15"/>
      <c r="GG320" s="15"/>
      <c r="GH320" s="15"/>
      <c r="GI320" s="15"/>
      <c r="GJ320" s="15"/>
      <c r="GK320" s="15"/>
      <c r="GL320" s="15"/>
      <c r="GM320" s="15"/>
      <c r="GN320" s="15"/>
      <c r="GO320" s="15"/>
      <c r="GP320" s="15"/>
      <c r="GQ320" s="15"/>
      <c r="GR320" s="15"/>
      <c r="GS320" s="15"/>
      <c r="GT320" s="15"/>
      <c r="GU320" s="15"/>
      <c r="GV320" s="15"/>
      <c r="GW320" s="15"/>
      <c r="GX320" s="15"/>
      <c r="GY320" s="15"/>
      <c r="GZ320" s="15"/>
      <c r="HA320" s="15"/>
      <c r="HB320" s="15"/>
      <c r="HC320" s="15"/>
      <c r="HD320" s="15"/>
      <c r="HE320" s="15"/>
      <c r="HF320" s="15"/>
      <c r="HG320" s="15"/>
      <c r="HH320" s="15"/>
      <c r="HI320" s="15"/>
      <c r="HJ320" s="15"/>
      <c r="HK320" s="15"/>
      <c r="HL320" s="15"/>
      <c r="HM320" s="15"/>
      <c r="HN320" s="15"/>
      <c r="HO320" s="15"/>
      <c r="HP320" s="15"/>
      <c r="HQ320" s="15"/>
      <c r="HR320" s="15"/>
      <c r="HS320" s="15"/>
      <c r="HT320" s="15"/>
      <c r="HU320" s="15"/>
      <c r="HV320" s="15"/>
      <c r="HW320" s="15"/>
      <c r="HX320" s="15"/>
      <c r="HY320" s="15"/>
      <c r="HZ320" s="15"/>
      <c r="IA320" s="15"/>
      <c r="IB320" s="15"/>
      <c r="IC320" s="15"/>
      <c r="ID320" s="15"/>
      <c r="IE320" s="15"/>
      <c r="IF320" s="15"/>
      <c r="IG320" s="15"/>
      <c r="IH320" s="15"/>
      <c r="II320" s="15"/>
      <c r="IJ320" s="15"/>
      <c r="IK320" s="15"/>
      <c r="IL320" s="15"/>
      <c r="IM320" s="15"/>
      <c r="IN320" s="15"/>
      <c r="IO320" s="15"/>
      <c r="IP320" s="15"/>
      <c r="IQ320" s="15"/>
      <c r="IR320" s="15"/>
      <c r="IS320" s="15"/>
      <c r="IT320" s="15"/>
      <c r="IU320" s="15"/>
      <c r="IV320" s="15"/>
      <c r="IW320" s="15"/>
      <c r="IX320" s="15"/>
      <c r="IY320" s="15"/>
      <c r="IZ320" s="15"/>
      <c r="JA320" s="15"/>
      <c r="JB320" s="15"/>
      <c r="JC320" s="15"/>
      <c r="JD320" s="15"/>
      <c r="JE320" s="15"/>
      <c r="JF320" s="15"/>
      <c r="JG320" s="15"/>
      <c r="JH320" s="15"/>
      <c r="JI320" s="15"/>
      <c r="JJ320" s="15"/>
      <c r="JK320" s="15"/>
      <c r="JL320" s="15"/>
      <c r="JM320" s="15"/>
      <c r="JN320" s="15"/>
      <c r="JO320" s="15"/>
      <c r="JP320" s="15"/>
      <c r="JQ320" s="15"/>
      <c r="JR320" s="15"/>
      <c r="JS320" s="15"/>
      <c r="JT320" s="15"/>
      <c r="JU320" s="15"/>
      <c r="JV320" s="15"/>
      <c r="JW320" s="15"/>
      <c r="JX320" s="15"/>
      <c r="JY320" s="15"/>
      <c r="JZ320" s="15"/>
      <c r="KA320" s="15"/>
      <c r="KB320" s="15"/>
      <c r="KC320" s="15"/>
      <c r="KD320" s="15"/>
      <c r="KE320" s="15"/>
      <c r="KF320" s="15"/>
      <c r="KG320" s="15"/>
      <c r="KH320" s="15"/>
      <c r="KI320" s="15"/>
      <c r="KJ320" s="15"/>
      <c r="KK320" s="15"/>
      <c r="KL320" s="15"/>
      <c r="KM320" s="15"/>
      <c r="KN320" s="15"/>
      <c r="KO320" s="15"/>
      <c r="KP320" s="15"/>
      <c r="KQ320" s="15"/>
      <c r="KR320" s="15"/>
      <c r="KS320" s="15"/>
      <c r="KT320" s="15"/>
      <c r="KU320" s="15"/>
      <c r="KV320" s="15"/>
      <c r="KW320" s="15"/>
      <c r="KX320" s="15"/>
      <c r="KY320" s="15"/>
      <c r="KZ320" s="15"/>
      <c r="LA320" s="15"/>
      <c r="LB320" s="15"/>
      <c r="LC320" s="15"/>
      <c r="LD320" s="15"/>
      <c r="LE320" s="15"/>
      <c r="LF320" s="15"/>
      <c r="LG320" s="15"/>
      <c r="LH320" s="15"/>
      <c r="LI320" s="15"/>
      <c r="LJ320" s="15"/>
      <c r="LK320" s="15"/>
      <c r="LL320" s="15"/>
      <c r="LM320" s="15"/>
      <c r="LN320" s="15"/>
      <c r="LO320" s="15"/>
      <c r="LP320" s="15"/>
      <c r="LQ320" s="15"/>
      <c r="LR320" s="15"/>
      <c r="LS320" s="15"/>
      <c r="LT320" s="15"/>
      <c r="LU320" s="15"/>
      <c r="LV320" s="15"/>
      <c r="LW320" s="15"/>
      <c r="LX320" s="15"/>
      <c r="LY320" s="15"/>
      <c r="LZ320" s="15"/>
      <c r="MA320" s="15"/>
      <c r="MB320" s="15"/>
      <c r="MC320" s="15"/>
      <c r="MD320" s="15"/>
      <c r="ME320" s="15"/>
      <c r="MF320" s="15"/>
      <c r="MG320" s="15"/>
      <c r="MH320" s="15"/>
      <c r="MI320" s="15"/>
      <c r="MJ320" s="15"/>
      <c r="MK320" s="15"/>
      <c r="ML320" s="15"/>
      <c r="MM320" s="15"/>
      <c r="MN320" s="15"/>
      <c r="MO320" s="15"/>
      <c r="MP320" s="15"/>
      <c r="MQ320" s="15"/>
      <c r="MR320" s="15"/>
      <c r="MS320" s="15"/>
      <c r="MT320" s="15"/>
      <c r="MU320" s="15"/>
      <c r="MV320" s="15"/>
      <c r="MW320" s="15"/>
      <c r="MX320" s="15"/>
      <c r="MY320" s="15"/>
      <c r="MZ320" s="15"/>
      <c r="NA320" s="15"/>
      <c r="NB320" s="15"/>
      <c r="NC320" s="15"/>
      <c r="ND320" s="15"/>
      <c r="NE320" s="15"/>
      <c r="NF320" s="15"/>
      <c r="NG320" s="15"/>
      <c r="NH320" s="15"/>
      <c r="NI320" s="15">
        <f>COUNTIF(Tableau1[[#This Row],[01/01/2020]:[31/12/2020]],NI$3)</f>
        <v>0</v>
      </c>
      <c r="NJ320" s="15">
        <f>COUNTIF(Tableau1[[#This Row],[01/01/2020]:[31/12/2020]],NJ$3)</f>
        <v>0</v>
      </c>
      <c r="NK320" s="15">
        <f>COUNTIF(Tableau1[[#This Row],[01/01/2020]:[31/12/2020]],NK$3)</f>
        <v>0</v>
      </c>
      <c r="NL320" s="15">
        <f>COUNTIF(Tableau1[[#This Row],[01/01/2020]:[31/12/2020]],NL$3)</f>
        <v>0</v>
      </c>
      <c r="NM320" s="15">
        <f>COUNTIF(Tableau1[[#This Row],[01/01/2020]:[31/12/2020]],NM$3)</f>
        <v>0</v>
      </c>
      <c r="NN320" s="15">
        <f>COUNTIF(Tableau1[[#This Row],[01/01/2020]:[31/12/2020]],NN$3)</f>
        <v>0</v>
      </c>
      <c r="NO320" s="23">
        <f>COUNTIF(Tableau1[[#This Row],[01/01/2020]:[31/12/2020]],NO$3)</f>
        <v>0</v>
      </c>
    </row>
    <row r="321" spans="1:379" x14ac:dyDescent="0.25">
      <c r="A321" s="22" t="s">
        <v>473</v>
      </c>
      <c r="B321" s="15"/>
      <c r="C321" s="15"/>
      <c r="D321" s="15"/>
      <c r="E321" s="15" t="e">
        <f>VLOOKUP(Tableau1[[#This Row],[centre]],Feuil3!$A$2:$C$46,2,FALSE)</f>
        <v>#N/A</v>
      </c>
      <c r="F321" s="15" t="e">
        <f>VLOOKUP(Tableau1[[#This Row],[centre]],Feuil3!$A$2:$C$46,3,FALSE)</f>
        <v>#N/A</v>
      </c>
      <c r="G321" s="15"/>
      <c r="H321" s="15"/>
      <c r="I321" s="15"/>
      <c r="J321" s="15"/>
      <c r="K321" s="15"/>
      <c r="L321" s="15"/>
      <c r="M321" s="15"/>
      <c r="N321" s="15"/>
      <c r="O321" s="15"/>
      <c r="P321" s="15" t="s">
        <v>448</v>
      </c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  <c r="EK321" s="15"/>
      <c r="EL321" s="15"/>
      <c r="EM321" s="15"/>
      <c r="EN321" s="15"/>
      <c r="EO321" s="15"/>
      <c r="EP321" s="15"/>
      <c r="EQ321" s="15"/>
      <c r="ER321" s="15"/>
      <c r="ES321" s="15"/>
      <c r="ET321" s="15"/>
      <c r="EU321" s="15"/>
      <c r="EV321" s="15"/>
      <c r="EW321" s="15"/>
      <c r="EX321" s="15"/>
      <c r="EY321" s="15"/>
      <c r="EZ321" s="15"/>
      <c r="FA321" s="15"/>
      <c r="FB321" s="15"/>
      <c r="FC321" s="15"/>
      <c r="FD321" s="15"/>
      <c r="FE321" s="15"/>
      <c r="FF321" s="15"/>
      <c r="FG321" s="15"/>
      <c r="FH321" s="15"/>
      <c r="FI321" s="15"/>
      <c r="FJ321" s="15"/>
      <c r="FK321" s="15"/>
      <c r="FL321" s="15"/>
      <c r="FM321" s="15"/>
      <c r="FN321" s="15"/>
      <c r="FO321" s="15"/>
      <c r="FP321" s="15"/>
      <c r="FQ321" s="15"/>
      <c r="FR321" s="15"/>
      <c r="FS321" s="15"/>
      <c r="FT321" s="15"/>
      <c r="FU321" s="15"/>
      <c r="FV321" s="15"/>
      <c r="FW321" s="15"/>
      <c r="FX321" s="15"/>
      <c r="FY321" s="15"/>
      <c r="FZ321" s="15"/>
      <c r="GA321" s="15"/>
      <c r="GB321" s="15"/>
      <c r="GC321" s="15"/>
      <c r="GD321" s="15"/>
      <c r="GE321" s="15"/>
      <c r="GF321" s="15"/>
      <c r="GG321" s="15"/>
      <c r="GH321" s="15"/>
      <c r="GI321" s="15"/>
      <c r="GJ321" s="15"/>
      <c r="GK321" s="15"/>
      <c r="GL321" s="15"/>
      <c r="GM321" s="15"/>
      <c r="GN321" s="15"/>
      <c r="GO321" s="15"/>
      <c r="GP321" s="15"/>
      <c r="GQ321" s="15"/>
      <c r="GR321" s="15"/>
      <c r="GS321" s="15"/>
      <c r="GT321" s="15"/>
      <c r="GU321" s="15"/>
      <c r="GV321" s="15"/>
      <c r="GW321" s="15"/>
      <c r="GX321" s="15"/>
      <c r="GY321" s="15"/>
      <c r="GZ321" s="15"/>
      <c r="HA321" s="15"/>
      <c r="HB321" s="15"/>
      <c r="HC321" s="15"/>
      <c r="HD321" s="15"/>
      <c r="HE321" s="15"/>
      <c r="HF321" s="15"/>
      <c r="HG321" s="15"/>
      <c r="HH321" s="15"/>
      <c r="HI321" s="15"/>
      <c r="HJ321" s="15"/>
      <c r="HK321" s="15"/>
      <c r="HL321" s="15"/>
      <c r="HM321" s="15"/>
      <c r="HN321" s="15"/>
      <c r="HO321" s="15"/>
      <c r="HP321" s="15"/>
      <c r="HQ321" s="15"/>
      <c r="HR321" s="15"/>
      <c r="HS321" s="15"/>
      <c r="HT321" s="15"/>
      <c r="HU321" s="15"/>
      <c r="HV321" s="15"/>
      <c r="HW321" s="15"/>
      <c r="HX321" s="15"/>
      <c r="HY321" s="15"/>
      <c r="HZ321" s="15"/>
      <c r="IA321" s="15"/>
      <c r="IB321" s="15"/>
      <c r="IC321" s="15"/>
      <c r="ID321" s="15"/>
      <c r="IE321" s="15"/>
      <c r="IF321" s="15"/>
      <c r="IG321" s="15"/>
      <c r="IH321" s="15"/>
      <c r="II321" s="15"/>
      <c r="IJ321" s="15"/>
      <c r="IK321" s="15"/>
      <c r="IL321" s="15"/>
      <c r="IM321" s="15"/>
      <c r="IN321" s="15"/>
      <c r="IO321" s="15"/>
      <c r="IP321" s="15"/>
      <c r="IQ321" s="15"/>
      <c r="IR321" s="15"/>
      <c r="IS321" s="15"/>
      <c r="IT321" s="15"/>
      <c r="IU321" s="15"/>
      <c r="IV321" s="15"/>
      <c r="IW321" s="15"/>
      <c r="IX321" s="15"/>
      <c r="IY321" s="15"/>
      <c r="IZ321" s="15"/>
      <c r="JA321" s="15"/>
      <c r="JB321" s="15"/>
      <c r="JC321" s="15"/>
      <c r="JD321" s="15"/>
      <c r="JE321" s="15"/>
      <c r="JF321" s="15"/>
      <c r="JG321" s="15"/>
      <c r="JH321" s="15"/>
      <c r="JI321" s="15"/>
      <c r="JJ321" s="15"/>
      <c r="JK321" s="15"/>
      <c r="JL321" s="15"/>
      <c r="JM321" s="15"/>
      <c r="JN321" s="15"/>
      <c r="JO321" s="15"/>
      <c r="JP321" s="15"/>
      <c r="JQ321" s="15"/>
      <c r="JR321" s="15"/>
      <c r="JS321" s="15"/>
      <c r="JT321" s="15"/>
      <c r="JU321" s="15"/>
      <c r="JV321" s="15"/>
      <c r="JW321" s="15"/>
      <c r="JX321" s="15"/>
      <c r="JY321" s="15"/>
      <c r="JZ321" s="15"/>
      <c r="KA321" s="15"/>
      <c r="KB321" s="15"/>
      <c r="KC321" s="15"/>
      <c r="KD321" s="15"/>
      <c r="KE321" s="15"/>
      <c r="KF321" s="15"/>
      <c r="KG321" s="15"/>
      <c r="KH321" s="15"/>
      <c r="KI321" s="15"/>
      <c r="KJ321" s="15"/>
      <c r="KK321" s="15"/>
      <c r="KL321" s="15"/>
      <c r="KM321" s="15"/>
      <c r="KN321" s="15"/>
      <c r="KO321" s="15"/>
      <c r="KP321" s="15"/>
      <c r="KQ321" s="15"/>
      <c r="KR321" s="15"/>
      <c r="KS321" s="15"/>
      <c r="KT321" s="15"/>
      <c r="KU321" s="15"/>
      <c r="KV321" s="15"/>
      <c r="KW321" s="15"/>
      <c r="KX321" s="15"/>
      <c r="KY321" s="15"/>
      <c r="KZ321" s="15"/>
      <c r="LA321" s="15"/>
      <c r="LB321" s="15"/>
      <c r="LC321" s="15"/>
      <c r="LD321" s="15"/>
      <c r="LE321" s="15"/>
      <c r="LF321" s="15"/>
      <c r="LG321" s="15"/>
      <c r="LH321" s="15"/>
      <c r="LI321" s="15"/>
      <c r="LJ321" s="15"/>
      <c r="LK321" s="15"/>
      <c r="LL321" s="15"/>
      <c r="LM321" s="15"/>
      <c r="LN321" s="15"/>
      <c r="LO321" s="15"/>
      <c r="LP321" s="15"/>
      <c r="LQ321" s="15"/>
      <c r="LR321" s="15"/>
      <c r="LS321" s="15"/>
      <c r="LT321" s="15"/>
      <c r="LU321" s="15"/>
      <c r="LV321" s="15"/>
      <c r="LW321" s="15"/>
      <c r="LX321" s="15"/>
      <c r="LY321" s="15"/>
      <c r="LZ321" s="15"/>
      <c r="MA321" s="15"/>
      <c r="MB321" s="15"/>
      <c r="MC321" s="15"/>
      <c r="MD321" s="15"/>
      <c r="ME321" s="15"/>
      <c r="MF321" s="15"/>
      <c r="MG321" s="15"/>
      <c r="MH321" s="15"/>
      <c r="MI321" s="15"/>
      <c r="MJ321" s="15"/>
      <c r="MK321" s="15"/>
      <c r="ML321" s="15"/>
      <c r="MM321" s="15"/>
      <c r="MN321" s="15"/>
      <c r="MO321" s="15"/>
      <c r="MP321" s="15"/>
      <c r="MQ321" s="15"/>
      <c r="MR321" s="15"/>
      <c r="MS321" s="15"/>
      <c r="MT321" s="15"/>
      <c r="MU321" s="15"/>
      <c r="MV321" s="15"/>
      <c r="MW321" s="15"/>
      <c r="MX321" s="15"/>
      <c r="MY321" s="15"/>
      <c r="MZ321" s="15"/>
      <c r="NA321" s="15"/>
      <c r="NB321" s="15"/>
      <c r="NC321" s="15"/>
      <c r="ND321" s="15"/>
      <c r="NE321" s="15"/>
      <c r="NF321" s="15"/>
      <c r="NG321" s="15"/>
      <c r="NH321" s="15"/>
      <c r="NI321" s="15">
        <f>COUNTIF(Tableau1[[#This Row],[01/01/2020]:[31/12/2020]],NI$3)</f>
        <v>0</v>
      </c>
      <c r="NJ321" s="15">
        <f>COUNTIF(Tableau1[[#This Row],[01/01/2020]:[31/12/2020]],NJ$3)</f>
        <v>0</v>
      </c>
      <c r="NK321" s="15">
        <f>COUNTIF(Tableau1[[#This Row],[01/01/2020]:[31/12/2020]],NK$3)</f>
        <v>0</v>
      </c>
      <c r="NL321" s="15">
        <f>COUNTIF(Tableau1[[#This Row],[01/01/2020]:[31/12/2020]],NL$3)</f>
        <v>1</v>
      </c>
      <c r="NM321" s="15">
        <f>COUNTIF(Tableau1[[#This Row],[01/01/2020]:[31/12/2020]],NM$3)</f>
        <v>0</v>
      </c>
      <c r="NN321" s="15">
        <f>COUNTIF(Tableau1[[#This Row],[01/01/2020]:[31/12/2020]],NN$3)</f>
        <v>0</v>
      </c>
      <c r="NO321" s="23">
        <f>COUNTIF(Tableau1[[#This Row],[01/01/2020]:[31/12/2020]],NO$3)</f>
        <v>0</v>
      </c>
    </row>
    <row r="322" spans="1:379" x14ac:dyDescent="0.25">
      <c r="A322" s="22" t="s">
        <v>474</v>
      </c>
      <c r="B322" s="15"/>
      <c r="C322" s="15"/>
      <c r="D322" s="15"/>
      <c r="E322" s="15" t="e">
        <f>VLOOKUP(Tableau1[[#This Row],[centre]],Feuil3!$A$2:$C$46,2,FALSE)</f>
        <v>#N/A</v>
      </c>
      <c r="F322" s="15" t="e">
        <f>VLOOKUP(Tableau1[[#This Row],[centre]],Feuil3!$A$2:$C$46,3,FALSE)</f>
        <v>#N/A</v>
      </c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 t="s">
        <v>448</v>
      </c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  <c r="EK322" s="15"/>
      <c r="EL322" s="15"/>
      <c r="EM322" s="15"/>
      <c r="EN322" s="15"/>
      <c r="EO322" s="15"/>
      <c r="EP322" s="15"/>
      <c r="EQ322" s="15"/>
      <c r="ER322" s="15"/>
      <c r="ES322" s="15"/>
      <c r="ET322" s="15"/>
      <c r="EU322" s="15"/>
      <c r="EV322" s="15"/>
      <c r="EW322" s="15"/>
      <c r="EX322" s="15"/>
      <c r="EY322" s="15"/>
      <c r="EZ322" s="15"/>
      <c r="FA322" s="15"/>
      <c r="FB322" s="15"/>
      <c r="FC322" s="15"/>
      <c r="FD322" s="15"/>
      <c r="FE322" s="15"/>
      <c r="FF322" s="15"/>
      <c r="FG322" s="15"/>
      <c r="FH322" s="15"/>
      <c r="FI322" s="15"/>
      <c r="FJ322" s="15"/>
      <c r="FK322" s="15"/>
      <c r="FL322" s="15"/>
      <c r="FM322" s="15"/>
      <c r="FN322" s="15"/>
      <c r="FO322" s="15"/>
      <c r="FP322" s="15"/>
      <c r="FQ322" s="15"/>
      <c r="FR322" s="15"/>
      <c r="FS322" s="15"/>
      <c r="FT322" s="15"/>
      <c r="FU322" s="15"/>
      <c r="FV322" s="15"/>
      <c r="FW322" s="15"/>
      <c r="FX322" s="15"/>
      <c r="FY322" s="15"/>
      <c r="FZ322" s="15"/>
      <c r="GA322" s="15"/>
      <c r="GB322" s="15"/>
      <c r="GC322" s="15"/>
      <c r="GD322" s="15"/>
      <c r="GE322" s="15"/>
      <c r="GF322" s="15"/>
      <c r="GG322" s="15"/>
      <c r="GH322" s="15"/>
      <c r="GI322" s="15"/>
      <c r="GJ322" s="15"/>
      <c r="GK322" s="15"/>
      <c r="GL322" s="15"/>
      <c r="GM322" s="15"/>
      <c r="GN322" s="15"/>
      <c r="GO322" s="15"/>
      <c r="GP322" s="15"/>
      <c r="GQ322" s="15"/>
      <c r="GR322" s="15"/>
      <c r="GS322" s="15"/>
      <c r="GT322" s="15"/>
      <c r="GU322" s="15"/>
      <c r="GV322" s="15"/>
      <c r="GW322" s="15"/>
      <c r="GX322" s="15"/>
      <c r="GY322" s="15"/>
      <c r="GZ322" s="15"/>
      <c r="HA322" s="15"/>
      <c r="HB322" s="15"/>
      <c r="HC322" s="15"/>
      <c r="HD322" s="15"/>
      <c r="HE322" s="15"/>
      <c r="HF322" s="15"/>
      <c r="HG322" s="15"/>
      <c r="HH322" s="15"/>
      <c r="HI322" s="15"/>
      <c r="HJ322" s="15"/>
      <c r="HK322" s="15"/>
      <c r="HL322" s="15"/>
      <c r="HM322" s="15"/>
      <c r="HN322" s="15"/>
      <c r="HO322" s="15"/>
      <c r="HP322" s="15"/>
      <c r="HQ322" s="15"/>
      <c r="HR322" s="15"/>
      <c r="HS322" s="15"/>
      <c r="HT322" s="15"/>
      <c r="HU322" s="15"/>
      <c r="HV322" s="15"/>
      <c r="HW322" s="15"/>
      <c r="HX322" s="15"/>
      <c r="HY322" s="15"/>
      <c r="HZ322" s="15"/>
      <c r="IA322" s="15"/>
      <c r="IB322" s="15"/>
      <c r="IC322" s="15"/>
      <c r="ID322" s="15"/>
      <c r="IE322" s="15"/>
      <c r="IF322" s="15"/>
      <c r="IG322" s="15"/>
      <c r="IH322" s="15"/>
      <c r="II322" s="15"/>
      <c r="IJ322" s="15"/>
      <c r="IK322" s="15"/>
      <c r="IL322" s="15"/>
      <c r="IM322" s="15"/>
      <c r="IN322" s="15"/>
      <c r="IO322" s="15"/>
      <c r="IP322" s="15"/>
      <c r="IQ322" s="15"/>
      <c r="IR322" s="15"/>
      <c r="IS322" s="15"/>
      <c r="IT322" s="15"/>
      <c r="IU322" s="15"/>
      <c r="IV322" s="15"/>
      <c r="IW322" s="15"/>
      <c r="IX322" s="15"/>
      <c r="IY322" s="15"/>
      <c r="IZ322" s="15"/>
      <c r="JA322" s="15"/>
      <c r="JB322" s="15"/>
      <c r="JC322" s="15"/>
      <c r="JD322" s="15"/>
      <c r="JE322" s="15"/>
      <c r="JF322" s="15"/>
      <c r="JG322" s="15"/>
      <c r="JH322" s="15"/>
      <c r="JI322" s="15"/>
      <c r="JJ322" s="15"/>
      <c r="JK322" s="15"/>
      <c r="JL322" s="15"/>
      <c r="JM322" s="15"/>
      <c r="JN322" s="15"/>
      <c r="JO322" s="15"/>
      <c r="JP322" s="15"/>
      <c r="JQ322" s="15"/>
      <c r="JR322" s="15"/>
      <c r="JS322" s="15"/>
      <c r="JT322" s="15"/>
      <c r="JU322" s="15"/>
      <c r="JV322" s="15"/>
      <c r="JW322" s="15"/>
      <c r="JX322" s="15"/>
      <c r="JY322" s="15"/>
      <c r="JZ322" s="15"/>
      <c r="KA322" s="15"/>
      <c r="KB322" s="15"/>
      <c r="KC322" s="15"/>
      <c r="KD322" s="15"/>
      <c r="KE322" s="15"/>
      <c r="KF322" s="15"/>
      <c r="KG322" s="15"/>
      <c r="KH322" s="15"/>
      <c r="KI322" s="15"/>
      <c r="KJ322" s="15"/>
      <c r="KK322" s="15"/>
      <c r="KL322" s="15"/>
      <c r="KM322" s="15"/>
      <c r="KN322" s="15"/>
      <c r="KO322" s="15"/>
      <c r="KP322" s="15"/>
      <c r="KQ322" s="15"/>
      <c r="KR322" s="15"/>
      <c r="KS322" s="15"/>
      <c r="KT322" s="15"/>
      <c r="KU322" s="15"/>
      <c r="KV322" s="15"/>
      <c r="KW322" s="15"/>
      <c r="KX322" s="15"/>
      <c r="KY322" s="15"/>
      <c r="KZ322" s="15"/>
      <c r="LA322" s="15"/>
      <c r="LB322" s="15"/>
      <c r="LC322" s="15"/>
      <c r="LD322" s="15"/>
      <c r="LE322" s="15"/>
      <c r="LF322" s="15"/>
      <c r="LG322" s="15"/>
      <c r="LH322" s="15"/>
      <c r="LI322" s="15"/>
      <c r="LJ322" s="15"/>
      <c r="LK322" s="15"/>
      <c r="LL322" s="15"/>
      <c r="LM322" s="15"/>
      <c r="LN322" s="15"/>
      <c r="LO322" s="15"/>
      <c r="LP322" s="15"/>
      <c r="LQ322" s="15"/>
      <c r="LR322" s="15"/>
      <c r="LS322" s="15"/>
      <c r="LT322" s="15"/>
      <c r="LU322" s="15"/>
      <c r="LV322" s="15"/>
      <c r="LW322" s="15"/>
      <c r="LX322" s="15"/>
      <c r="LY322" s="15"/>
      <c r="LZ322" s="15"/>
      <c r="MA322" s="15"/>
      <c r="MB322" s="15"/>
      <c r="MC322" s="15"/>
      <c r="MD322" s="15"/>
      <c r="ME322" s="15"/>
      <c r="MF322" s="15"/>
      <c r="MG322" s="15"/>
      <c r="MH322" s="15"/>
      <c r="MI322" s="15"/>
      <c r="MJ322" s="15"/>
      <c r="MK322" s="15"/>
      <c r="ML322" s="15"/>
      <c r="MM322" s="15"/>
      <c r="MN322" s="15"/>
      <c r="MO322" s="15"/>
      <c r="MP322" s="15"/>
      <c r="MQ322" s="15"/>
      <c r="MR322" s="15"/>
      <c r="MS322" s="15"/>
      <c r="MT322" s="15"/>
      <c r="MU322" s="15"/>
      <c r="MV322" s="15"/>
      <c r="MW322" s="15"/>
      <c r="MX322" s="15"/>
      <c r="MY322" s="15"/>
      <c r="MZ322" s="15"/>
      <c r="NA322" s="15"/>
      <c r="NB322" s="15"/>
      <c r="NC322" s="15"/>
      <c r="ND322" s="15"/>
      <c r="NE322" s="15"/>
      <c r="NF322" s="15"/>
      <c r="NG322" s="15"/>
      <c r="NH322" s="15"/>
      <c r="NI322" s="15">
        <f>COUNTIF(Tableau1[[#This Row],[01/01/2020]:[31/12/2020]],NI$3)</f>
        <v>0</v>
      </c>
      <c r="NJ322" s="15">
        <f>COUNTIF(Tableau1[[#This Row],[01/01/2020]:[31/12/2020]],NJ$3)</f>
        <v>0</v>
      </c>
      <c r="NK322" s="15">
        <f>COUNTIF(Tableau1[[#This Row],[01/01/2020]:[31/12/2020]],NK$3)</f>
        <v>0</v>
      </c>
      <c r="NL322" s="15">
        <f>COUNTIF(Tableau1[[#This Row],[01/01/2020]:[31/12/2020]],NL$3)</f>
        <v>1</v>
      </c>
      <c r="NM322" s="15">
        <f>COUNTIF(Tableau1[[#This Row],[01/01/2020]:[31/12/2020]],NM$3)</f>
        <v>0</v>
      </c>
      <c r="NN322" s="15">
        <f>COUNTIF(Tableau1[[#This Row],[01/01/2020]:[31/12/2020]],NN$3)</f>
        <v>0</v>
      </c>
      <c r="NO322" s="23">
        <f>COUNTIF(Tableau1[[#This Row],[01/01/2020]:[31/12/2020]],NO$3)</f>
        <v>0</v>
      </c>
    </row>
    <row r="323" spans="1:379" x14ac:dyDescent="0.25">
      <c r="A323" s="22" t="s">
        <v>475</v>
      </c>
      <c r="B323" s="15"/>
      <c r="C323" s="15"/>
      <c r="D323" s="15"/>
      <c r="E323" s="15" t="e">
        <f>VLOOKUP(Tableau1[[#This Row],[centre]],Feuil3!$A$2:$C$46,2,FALSE)</f>
        <v>#N/A</v>
      </c>
      <c r="F323" s="15" t="e">
        <f>VLOOKUP(Tableau1[[#This Row],[centre]],Feuil3!$A$2:$C$46,3,FALSE)</f>
        <v>#N/A</v>
      </c>
      <c r="G323" s="15"/>
      <c r="H323" s="15"/>
      <c r="I323" s="15"/>
      <c r="J323" s="15"/>
      <c r="K323" s="15"/>
      <c r="L323" s="15"/>
      <c r="M323" s="15" t="s">
        <v>448</v>
      </c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  <c r="HF323" s="15"/>
      <c r="HG323" s="15"/>
      <c r="HH323" s="15"/>
      <c r="HI323" s="15"/>
      <c r="HJ323" s="15"/>
      <c r="HK323" s="15"/>
      <c r="HL323" s="15"/>
      <c r="HM323" s="15"/>
      <c r="HN323" s="15"/>
      <c r="HO323" s="15"/>
      <c r="HP323" s="15"/>
      <c r="HQ323" s="15"/>
      <c r="HR323" s="15"/>
      <c r="HS323" s="15"/>
      <c r="HT323" s="15"/>
      <c r="HU323" s="15"/>
      <c r="HV323" s="15"/>
      <c r="HW323" s="15"/>
      <c r="HX323" s="15"/>
      <c r="HY323" s="15"/>
      <c r="HZ323" s="15"/>
      <c r="IA323" s="15"/>
      <c r="IB323" s="15"/>
      <c r="IC323" s="15"/>
      <c r="ID323" s="15"/>
      <c r="IE323" s="15"/>
      <c r="IF323" s="15"/>
      <c r="IG323" s="15"/>
      <c r="IH323" s="15"/>
      <c r="II323" s="15"/>
      <c r="IJ323" s="15"/>
      <c r="IK323" s="15"/>
      <c r="IL323" s="15"/>
      <c r="IM323" s="15"/>
      <c r="IN323" s="15"/>
      <c r="IO323" s="15"/>
      <c r="IP323" s="15"/>
      <c r="IQ323" s="15"/>
      <c r="IR323" s="15"/>
      <c r="IS323" s="15"/>
      <c r="IT323" s="15"/>
      <c r="IU323" s="15"/>
      <c r="IV323" s="15"/>
      <c r="IW323" s="15"/>
      <c r="IX323" s="15"/>
      <c r="IY323" s="15"/>
      <c r="IZ323" s="15"/>
      <c r="JA323" s="15"/>
      <c r="JB323" s="15"/>
      <c r="JC323" s="15"/>
      <c r="JD323" s="15"/>
      <c r="JE323" s="15"/>
      <c r="JF323" s="15"/>
      <c r="JG323" s="15"/>
      <c r="JH323" s="15"/>
      <c r="JI323" s="15"/>
      <c r="JJ323" s="15"/>
      <c r="JK323" s="15"/>
      <c r="JL323" s="15"/>
      <c r="JM323" s="15"/>
      <c r="JN323" s="15"/>
      <c r="JO323" s="15"/>
      <c r="JP323" s="15"/>
      <c r="JQ323" s="15"/>
      <c r="JR323" s="15"/>
      <c r="JS323" s="15"/>
      <c r="JT323" s="15"/>
      <c r="JU323" s="15"/>
      <c r="JV323" s="15"/>
      <c r="JW323" s="15"/>
      <c r="JX323" s="15"/>
      <c r="JY323" s="15"/>
      <c r="JZ323" s="15"/>
      <c r="KA323" s="15"/>
      <c r="KB323" s="15"/>
      <c r="KC323" s="15"/>
      <c r="KD323" s="15"/>
      <c r="KE323" s="15"/>
      <c r="KF323" s="15"/>
      <c r="KG323" s="15"/>
      <c r="KH323" s="15"/>
      <c r="KI323" s="15"/>
      <c r="KJ323" s="15"/>
      <c r="KK323" s="15"/>
      <c r="KL323" s="15"/>
      <c r="KM323" s="15"/>
      <c r="KN323" s="15"/>
      <c r="KO323" s="15"/>
      <c r="KP323" s="15"/>
      <c r="KQ323" s="15"/>
      <c r="KR323" s="15"/>
      <c r="KS323" s="15"/>
      <c r="KT323" s="15"/>
      <c r="KU323" s="15"/>
      <c r="KV323" s="15"/>
      <c r="KW323" s="15"/>
      <c r="KX323" s="15"/>
      <c r="KY323" s="15"/>
      <c r="KZ323" s="15"/>
      <c r="LA323" s="15"/>
      <c r="LB323" s="15"/>
      <c r="LC323" s="15"/>
      <c r="LD323" s="15"/>
      <c r="LE323" s="15"/>
      <c r="LF323" s="15"/>
      <c r="LG323" s="15"/>
      <c r="LH323" s="15"/>
      <c r="LI323" s="15"/>
      <c r="LJ323" s="15"/>
      <c r="LK323" s="15"/>
      <c r="LL323" s="15"/>
      <c r="LM323" s="15"/>
      <c r="LN323" s="15"/>
      <c r="LO323" s="15"/>
      <c r="LP323" s="15"/>
      <c r="LQ323" s="15"/>
      <c r="LR323" s="15"/>
      <c r="LS323" s="15"/>
      <c r="LT323" s="15"/>
      <c r="LU323" s="15"/>
      <c r="LV323" s="15"/>
      <c r="LW323" s="15"/>
      <c r="LX323" s="15"/>
      <c r="LY323" s="15"/>
      <c r="LZ323" s="15"/>
      <c r="MA323" s="15"/>
      <c r="MB323" s="15"/>
      <c r="MC323" s="15"/>
      <c r="MD323" s="15"/>
      <c r="ME323" s="15"/>
      <c r="MF323" s="15"/>
      <c r="MG323" s="15"/>
      <c r="MH323" s="15"/>
      <c r="MI323" s="15"/>
      <c r="MJ323" s="15"/>
      <c r="MK323" s="15"/>
      <c r="ML323" s="15"/>
      <c r="MM323" s="15"/>
      <c r="MN323" s="15"/>
      <c r="MO323" s="15"/>
      <c r="MP323" s="15"/>
      <c r="MQ323" s="15"/>
      <c r="MR323" s="15"/>
      <c r="MS323" s="15"/>
      <c r="MT323" s="15"/>
      <c r="MU323" s="15"/>
      <c r="MV323" s="15"/>
      <c r="MW323" s="15"/>
      <c r="MX323" s="15"/>
      <c r="MY323" s="15"/>
      <c r="MZ323" s="15"/>
      <c r="NA323" s="15"/>
      <c r="NB323" s="15"/>
      <c r="NC323" s="15"/>
      <c r="ND323" s="15"/>
      <c r="NE323" s="15"/>
      <c r="NF323" s="15"/>
      <c r="NG323" s="15"/>
      <c r="NH323" s="15"/>
      <c r="NI323" s="15">
        <f>COUNTIF(Tableau1[[#This Row],[01/01/2020]:[31/12/2020]],NI$3)</f>
        <v>0</v>
      </c>
      <c r="NJ323" s="15">
        <f>COUNTIF(Tableau1[[#This Row],[01/01/2020]:[31/12/2020]],NJ$3)</f>
        <v>0</v>
      </c>
      <c r="NK323" s="15">
        <f>COUNTIF(Tableau1[[#This Row],[01/01/2020]:[31/12/2020]],NK$3)</f>
        <v>0</v>
      </c>
      <c r="NL323" s="15">
        <f>COUNTIF(Tableau1[[#This Row],[01/01/2020]:[31/12/2020]],NL$3)</f>
        <v>1</v>
      </c>
      <c r="NM323" s="15">
        <f>COUNTIF(Tableau1[[#This Row],[01/01/2020]:[31/12/2020]],NM$3)</f>
        <v>0</v>
      </c>
      <c r="NN323" s="15">
        <f>COUNTIF(Tableau1[[#This Row],[01/01/2020]:[31/12/2020]],NN$3)</f>
        <v>0</v>
      </c>
      <c r="NO323" s="23">
        <f>COUNTIF(Tableau1[[#This Row],[01/01/2020]:[31/12/2020]],NO$3)</f>
        <v>0</v>
      </c>
    </row>
    <row r="324" spans="1:379" x14ac:dyDescent="0.25">
      <c r="A324" s="22" t="s">
        <v>476</v>
      </c>
      <c r="B324" s="17"/>
      <c r="C324" s="17"/>
      <c r="D324" s="17"/>
      <c r="E324" s="15" t="e">
        <f>VLOOKUP(Tableau1[[#This Row],[centre]],Feuil3!$A$2:$C$46,2,FALSE)</f>
        <v>#N/A</v>
      </c>
      <c r="F324" s="15" t="e">
        <f>VLOOKUP(Tableau1[[#This Row],[centre]],Feuil3!$A$2:$C$46,3,FALSE)</f>
        <v>#N/A</v>
      </c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  <c r="HF324" s="17"/>
      <c r="HG324" s="17"/>
      <c r="HH324" s="17"/>
      <c r="HI324" s="17"/>
      <c r="HJ324" s="17"/>
      <c r="HK324" s="17"/>
      <c r="HL324" s="17"/>
      <c r="HM324" s="17"/>
      <c r="HN324" s="17"/>
      <c r="HO324" s="17"/>
      <c r="HP324" s="17"/>
      <c r="HQ324" s="17"/>
      <c r="HR324" s="17"/>
      <c r="HS324" s="17"/>
      <c r="HT324" s="17"/>
      <c r="HU324" s="17"/>
      <c r="HV324" s="17"/>
      <c r="HW324" s="17"/>
      <c r="HX324" s="17"/>
      <c r="HY324" s="17"/>
      <c r="HZ324" s="17"/>
      <c r="IA324" s="17"/>
      <c r="IB324" s="17"/>
      <c r="IC324" s="17"/>
      <c r="ID324" s="17"/>
      <c r="IE324" s="17"/>
      <c r="IF324" s="17"/>
      <c r="IG324" s="17"/>
      <c r="IH324" s="17"/>
      <c r="II324" s="17"/>
      <c r="IJ324" s="17"/>
      <c r="IK324" s="17"/>
      <c r="IL324" s="17"/>
      <c r="IM324" s="17"/>
      <c r="IN324" s="17"/>
      <c r="IO324" s="17"/>
      <c r="IP324" s="17"/>
      <c r="IQ324" s="17"/>
      <c r="IR324" s="17"/>
      <c r="IS324" s="17"/>
      <c r="IT324" s="17"/>
      <c r="IU324" s="17"/>
      <c r="IV324" s="17"/>
      <c r="IW324" s="17"/>
      <c r="IX324" s="17"/>
      <c r="IY324" s="17"/>
      <c r="IZ324" s="17"/>
      <c r="JA324" s="17"/>
      <c r="JB324" s="17"/>
      <c r="JC324" s="17"/>
      <c r="JD324" s="17"/>
      <c r="JE324" s="17"/>
      <c r="JF324" s="17"/>
      <c r="JG324" s="17"/>
      <c r="JH324" s="17"/>
      <c r="JI324" s="17"/>
      <c r="JJ324" s="17"/>
      <c r="JK324" s="17"/>
      <c r="JL324" s="17"/>
      <c r="JM324" s="17"/>
      <c r="JN324" s="17"/>
      <c r="JO324" s="17"/>
      <c r="JP324" s="17"/>
      <c r="JQ324" s="17"/>
      <c r="JR324" s="17"/>
      <c r="JS324" s="17"/>
      <c r="JT324" s="17"/>
      <c r="JU324" s="17"/>
      <c r="JV324" s="17"/>
      <c r="JW324" s="17"/>
      <c r="JX324" s="17"/>
      <c r="JY324" s="17"/>
      <c r="JZ324" s="17"/>
      <c r="KA324" s="17"/>
      <c r="KB324" s="17"/>
      <c r="KC324" s="17"/>
      <c r="KD324" s="17"/>
      <c r="KE324" s="17"/>
      <c r="KF324" s="17"/>
      <c r="KG324" s="17"/>
      <c r="KH324" s="17"/>
      <c r="KI324" s="17"/>
      <c r="KJ324" s="17"/>
      <c r="KK324" s="17"/>
      <c r="KL324" s="17"/>
      <c r="KM324" s="17"/>
      <c r="KN324" s="17"/>
      <c r="KO324" s="17"/>
      <c r="KP324" s="17"/>
      <c r="KQ324" s="17"/>
      <c r="KR324" s="17"/>
      <c r="KS324" s="17"/>
      <c r="KT324" s="17"/>
      <c r="KU324" s="17"/>
      <c r="KV324" s="17"/>
      <c r="KW324" s="17"/>
      <c r="KX324" s="17"/>
      <c r="KY324" s="17"/>
      <c r="KZ324" s="17"/>
      <c r="LA324" s="17"/>
      <c r="LB324" s="17"/>
      <c r="LC324" s="17"/>
      <c r="LD324" s="17"/>
      <c r="LE324" s="17"/>
      <c r="LF324" s="17"/>
      <c r="LG324" s="17"/>
      <c r="LH324" s="17"/>
      <c r="LI324" s="17"/>
      <c r="LJ324" s="17"/>
      <c r="LK324" s="17"/>
      <c r="LL324" s="17"/>
      <c r="LM324" s="17"/>
      <c r="LN324" s="17"/>
      <c r="LO324" s="17"/>
      <c r="LP324" s="17"/>
      <c r="LQ324" s="17"/>
      <c r="LR324" s="17"/>
      <c r="LS324" s="17"/>
      <c r="LT324" s="17"/>
      <c r="LU324" s="17"/>
      <c r="LV324" s="17"/>
      <c r="LW324" s="17"/>
      <c r="LX324" s="17"/>
      <c r="LY324" s="17"/>
      <c r="LZ324" s="17"/>
      <c r="MA324" s="17"/>
      <c r="MB324" s="17"/>
      <c r="MC324" s="17"/>
      <c r="MD324" s="17"/>
      <c r="ME324" s="17"/>
      <c r="MF324" s="17"/>
      <c r="MG324" s="17"/>
      <c r="MH324" s="17"/>
      <c r="MI324" s="17"/>
      <c r="MJ324" s="17"/>
      <c r="MK324" s="17"/>
      <c r="ML324" s="17"/>
      <c r="MM324" s="17"/>
      <c r="MN324" s="17"/>
      <c r="MO324" s="17"/>
      <c r="MP324" s="17"/>
      <c r="MQ324" s="17"/>
      <c r="MR324" s="17"/>
      <c r="MS324" s="17"/>
      <c r="MT324" s="17"/>
      <c r="MU324" s="17"/>
      <c r="MV324" s="17"/>
      <c r="MW324" s="17"/>
      <c r="MX324" s="17"/>
      <c r="MY324" s="17"/>
      <c r="MZ324" s="17"/>
      <c r="NA324" s="17"/>
      <c r="NB324" s="17"/>
      <c r="NC324" s="17"/>
      <c r="ND324" s="17"/>
      <c r="NE324" s="17"/>
      <c r="NF324" s="17"/>
      <c r="NG324" s="17"/>
      <c r="NH324" s="17"/>
      <c r="NI324" s="17">
        <f>COUNTIF(Tableau1[[#This Row],[01/01/2020]:[31/12/2020]],NI$3)</f>
        <v>0</v>
      </c>
      <c r="NJ324" s="17">
        <f>COUNTIF(Tableau1[[#This Row],[01/01/2020]:[31/12/2020]],NJ$3)</f>
        <v>0</v>
      </c>
      <c r="NK324" s="17">
        <f>COUNTIF(Tableau1[[#This Row],[01/01/2020]:[31/12/2020]],NK$3)</f>
        <v>0</v>
      </c>
      <c r="NL324" s="17">
        <f>COUNTIF(Tableau1[[#This Row],[01/01/2020]:[31/12/2020]],NL$3)</f>
        <v>0</v>
      </c>
      <c r="NM324" s="17">
        <f>COUNTIF(Tableau1[[#This Row],[01/01/2020]:[31/12/2020]],NM$3)</f>
        <v>0</v>
      </c>
      <c r="NN324" s="17">
        <f>COUNTIF(Tableau1[[#This Row],[01/01/2020]:[31/12/2020]],NN$3)</f>
        <v>0</v>
      </c>
      <c r="NO324" s="24">
        <f>COUNTIF(Tableau1[[#This Row],[01/01/2020]:[31/12/2020]],NO$3)</f>
        <v>0</v>
      </c>
    </row>
  </sheetData>
  <mergeCells count="65">
    <mergeCell ref="JU2:KY2"/>
    <mergeCell ref="KZ2:MC2"/>
    <mergeCell ref="MD2:NH2"/>
    <mergeCell ref="NE3:NH3"/>
    <mergeCell ref="MJ3:MP3"/>
    <mergeCell ref="MQ3:MW3"/>
    <mergeCell ref="MX3:ND3"/>
    <mergeCell ref="KF3:KL3"/>
    <mergeCell ref="G2:AK2"/>
    <mergeCell ref="AL2:BN2"/>
    <mergeCell ref="BO2:CS2"/>
    <mergeCell ref="CT2:DW2"/>
    <mergeCell ref="DX2:FB2"/>
    <mergeCell ref="FC2:GF2"/>
    <mergeCell ref="HL2:IP2"/>
    <mergeCell ref="IQ2:JT2"/>
    <mergeCell ref="GG2:HK2"/>
    <mergeCell ref="MC3:MI3"/>
    <mergeCell ref="KM3:KS3"/>
    <mergeCell ref="KT3:KZ3"/>
    <mergeCell ref="LA3:LG3"/>
    <mergeCell ref="LH3:LN3"/>
    <mergeCell ref="LO3:LU3"/>
    <mergeCell ref="LV3:MB3"/>
    <mergeCell ref="IW3:JC3"/>
    <mergeCell ref="JD3:JJ3"/>
    <mergeCell ref="JK3:JQ3"/>
    <mergeCell ref="JR3:JX3"/>
    <mergeCell ref="JY3:KE3"/>
    <mergeCell ref="IP3:IV3"/>
    <mergeCell ref="FQ3:FW3"/>
    <mergeCell ref="FX3:GD3"/>
    <mergeCell ref="GE3:GK3"/>
    <mergeCell ref="GL3:GR3"/>
    <mergeCell ref="GS3:GY3"/>
    <mergeCell ref="GZ3:HF3"/>
    <mergeCell ref="HG3:HM3"/>
    <mergeCell ref="HN3:HT3"/>
    <mergeCell ref="HU3:IA3"/>
    <mergeCell ref="IB3:IH3"/>
    <mergeCell ref="II3:IO3"/>
    <mergeCell ref="FJ3:FP3"/>
    <mergeCell ref="CK3:CQ3"/>
    <mergeCell ref="CR3:CX3"/>
    <mergeCell ref="CY3:DE3"/>
    <mergeCell ref="DF3:DL3"/>
    <mergeCell ref="DM3:DS3"/>
    <mergeCell ref="DT3:DZ3"/>
    <mergeCell ref="EA3:EG3"/>
    <mergeCell ref="EH3:EN3"/>
    <mergeCell ref="EO3:EU3"/>
    <mergeCell ref="EV3:FB3"/>
    <mergeCell ref="FC3:FI3"/>
    <mergeCell ref="CD3:CJ3"/>
    <mergeCell ref="G3:K3"/>
    <mergeCell ref="L3:R3"/>
    <mergeCell ref="S3:Y3"/>
    <mergeCell ref="Z3:AF3"/>
    <mergeCell ref="AG3:AM3"/>
    <mergeCell ref="AN3:AT3"/>
    <mergeCell ref="AU3:BA3"/>
    <mergeCell ref="BB3:BH3"/>
    <mergeCell ref="BI3:BO3"/>
    <mergeCell ref="BP3:BV3"/>
    <mergeCell ref="BW3:CC3"/>
  </mergeCells>
  <conditionalFormatting sqref="G5:NH324">
    <cfRule type="cellIs" dxfId="7" priority="3" stopIfTrue="1" operator="equal">
      <formula>$E$1</formula>
    </cfRule>
    <cfRule type="cellIs" dxfId="6" priority="4" stopIfTrue="1" operator="equal">
      <formula>$C$3</formula>
    </cfRule>
    <cfRule type="cellIs" dxfId="5" priority="5" stopIfTrue="1" operator="equal">
      <formula>$C$2</formula>
    </cfRule>
    <cfRule type="cellIs" dxfId="4" priority="6" stopIfTrue="1" operator="equal">
      <formula>$C$1</formula>
    </cfRule>
    <cfRule type="cellIs" dxfId="3" priority="7" stopIfTrue="1" operator="equal">
      <formula>$A$3</formula>
    </cfRule>
    <cfRule type="cellIs" dxfId="2" priority="8" stopIfTrue="1" operator="equal">
      <formula>$A$2</formula>
    </cfRule>
    <cfRule type="cellIs" dxfId="1" priority="9" stopIfTrue="1" operator="equal">
      <formula>$A$1</formula>
    </cfRule>
  </conditionalFormatting>
  <conditionalFormatting sqref="G1:NH4">
    <cfRule type="timePeriod" dxfId="0" priority="1" stopIfTrue="1" timePeriod="today">
      <formula>FLOOR(G1,1)=TODAY()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'tableau de bord'!$A$16:$A$22</xm:f>
          </x14:formula1>
          <xm:sqref>G5:NH324</xm:sqref>
        </x14:dataValidation>
        <x14:dataValidation type="list" allowBlank="1" showInputMessage="1" showErrorMessage="1">
          <x14:formula1>
            <xm:f>Feuil3!$F$2:$F$69</xm:f>
          </x14:formula1>
          <xm:sqref>C5:C324</xm:sqref>
        </x14:dataValidation>
        <x14:dataValidation type="list" allowBlank="1" showInputMessage="1" showErrorMessage="1">
          <x14:formula1>
            <xm:f>Feuil3!$E$2:$E$29</xm:f>
          </x14:formula1>
          <xm:sqref>B5:B324</xm:sqref>
        </x14:dataValidation>
        <x14:dataValidation type="list" allowBlank="1" showInputMessage="1" showErrorMessage="1">
          <x14:formula1>
            <xm:f>Feuil3!$A$2:$A$46</xm:f>
          </x14:formula1>
          <xm:sqref>D5:D324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A27" sqref="A27:XFD27"/>
    </sheetView>
  </sheetViews>
  <sheetFormatPr baseColWidth="10" defaultColWidth="9.140625" defaultRowHeight="15" x14ac:dyDescent="0.25"/>
  <cols>
    <col min="1" max="1" width="32.42578125" bestFit="1" customWidth="1"/>
    <col min="2" max="3" width="10.28515625" bestFit="1" customWidth="1"/>
    <col min="5" max="5" width="11.140625" bestFit="1" customWidth="1"/>
    <col min="6" max="6" width="17.42578125" bestFit="1" customWidth="1"/>
  </cols>
  <sheetData>
    <row r="1" spans="1:6" x14ac:dyDescent="0.25">
      <c r="A1" s="34" t="s">
        <v>466</v>
      </c>
      <c r="B1" s="7" t="s">
        <v>467</v>
      </c>
      <c r="C1" s="7" t="s">
        <v>468</v>
      </c>
      <c r="E1" s="34" t="s">
        <v>465</v>
      </c>
      <c r="F1" s="7" t="s">
        <v>441</v>
      </c>
    </row>
    <row r="2" spans="1:6" x14ac:dyDescent="0.25">
      <c r="A2" s="35"/>
      <c r="B2" s="7" t="s">
        <v>437</v>
      </c>
      <c r="C2" s="7" t="s">
        <v>438</v>
      </c>
      <c r="E2" s="34"/>
      <c r="F2" s="34"/>
    </row>
    <row r="3" spans="1:6" x14ac:dyDescent="0.25">
      <c r="A3" s="35"/>
      <c r="B3" s="7" t="s">
        <v>437</v>
      </c>
      <c r="C3" s="7" t="s">
        <v>438</v>
      </c>
      <c r="E3" s="34"/>
      <c r="F3" s="34"/>
    </row>
    <row r="4" spans="1:6" x14ac:dyDescent="0.25">
      <c r="A4" s="35"/>
      <c r="B4" s="7" t="s">
        <v>437</v>
      </c>
      <c r="C4" s="7" t="s">
        <v>438</v>
      </c>
      <c r="E4" s="34"/>
      <c r="F4" s="34"/>
    </row>
    <row r="5" spans="1:6" x14ac:dyDescent="0.25">
      <c r="A5" s="35"/>
      <c r="B5" s="7" t="s">
        <v>437</v>
      </c>
      <c r="C5" s="7" t="s">
        <v>438</v>
      </c>
      <c r="E5" s="34"/>
      <c r="F5" s="34"/>
    </row>
    <row r="6" spans="1:6" x14ac:dyDescent="0.25">
      <c r="A6" s="35"/>
      <c r="B6" s="7" t="s">
        <v>437</v>
      </c>
      <c r="C6" s="7" t="s">
        <v>438</v>
      </c>
      <c r="E6" s="34"/>
      <c r="F6" s="34"/>
    </row>
    <row r="7" spans="1:6" x14ac:dyDescent="0.25">
      <c r="A7" s="35"/>
      <c r="B7" s="7" t="s">
        <v>437</v>
      </c>
      <c r="C7" s="7" t="s">
        <v>438</v>
      </c>
      <c r="E7" s="34"/>
      <c r="F7" s="34"/>
    </row>
    <row r="8" spans="1:6" x14ac:dyDescent="0.25">
      <c r="A8" s="35"/>
      <c r="B8" s="7" t="s">
        <v>437</v>
      </c>
      <c r="C8" s="7" t="s">
        <v>438</v>
      </c>
      <c r="E8" s="34"/>
      <c r="F8" s="34"/>
    </row>
    <row r="9" spans="1:6" x14ac:dyDescent="0.25">
      <c r="A9" s="35"/>
      <c r="B9" s="7" t="s">
        <v>437</v>
      </c>
      <c r="C9" s="7" t="s">
        <v>438</v>
      </c>
      <c r="E9" s="34"/>
      <c r="F9" s="34"/>
    </row>
    <row r="10" spans="1:6" x14ac:dyDescent="0.25">
      <c r="A10" s="35"/>
      <c r="B10" s="7" t="s">
        <v>437</v>
      </c>
      <c r="C10" s="7" t="s">
        <v>438</v>
      </c>
      <c r="E10" s="34"/>
      <c r="F10" s="34"/>
    </row>
    <row r="11" spans="1:6" x14ac:dyDescent="0.25">
      <c r="A11" s="35"/>
      <c r="B11" s="7" t="s">
        <v>437</v>
      </c>
      <c r="C11" s="7" t="s">
        <v>438</v>
      </c>
      <c r="E11" s="34"/>
      <c r="F11" s="34"/>
    </row>
    <row r="12" spans="1:6" x14ac:dyDescent="0.25">
      <c r="A12" s="35"/>
      <c r="B12" s="7" t="s">
        <v>437</v>
      </c>
      <c r="C12" s="7" t="s">
        <v>438</v>
      </c>
      <c r="E12" s="34"/>
      <c r="F12" s="34"/>
    </row>
    <row r="13" spans="1:6" x14ac:dyDescent="0.25">
      <c r="A13" s="35"/>
      <c r="B13" s="7" t="s">
        <v>437</v>
      </c>
      <c r="C13" s="7" t="s">
        <v>438</v>
      </c>
      <c r="E13" s="34"/>
      <c r="F13" s="34"/>
    </row>
    <row r="14" spans="1:6" x14ac:dyDescent="0.25">
      <c r="A14" s="35"/>
      <c r="B14" s="7" t="s">
        <v>437</v>
      </c>
      <c r="C14" s="7" t="s">
        <v>438</v>
      </c>
      <c r="E14" s="34"/>
      <c r="F14" s="34"/>
    </row>
    <row r="15" spans="1:6" x14ac:dyDescent="0.25">
      <c r="A15" s="35"/>
      <c r="B15" s="7" t="s">
        <v>437</v>
      </c>
      <c r="C15" s="7" t="s">
        <v>438</v>
      </c>
      <c r="E15" s="34"/>
      <c r="F15" s="34"/>
    </row>
    <row r="16" spans="1:6" x14ac:dyDescent="0.25">
      <c r="A16" s="35"/>
      <c r="B16" s="7" t="s">
        <v>437</v>
      </c>
      <c r="C16" s="7" t="s">
        <v>438</v>
      </c>
      <c r="E16" s="34"/>
      <c r="F16" s="34"/>
    </row>
    <row r="17" spans="1:6" x14ac:dyDescent="0.25">
      <c r="A17" s="35"/>
      <c r="B17" s="7" t="s">
        <v>437</v>
      </c>
      <c r="C17" s="7" t="s">
        <v>438</v>
      </c>
      <c r="E17" s="34"/>
      <c r="F17" s="34"/>
    </row>
    <row r="18" spans="1:6" x14ac:dyDescent="0.25">
      <c r="A18" s="35"/>
      <c r="B18" s="7" t="s">
        <v>437</v>
      </c>
      <c r="C18" s="7" t="s">
        <v>438</v>
      </c>
      <c r="E18" s="34"/>
      <c r="F18" s="34"/>
    </row>
    <row r="19" spans="1:6" x14ac:dyDescent="0.25">
      <c r="A19" s="35"/>
      <c r="B19" s="7" t="s">
        <v>437</v>
      </c>
      <c r="C19" s="7" t="s">
        <v>438</v>
      </c>
      <c r="E19" s="34"/>
      <c r="F19" s="34"/>
    </row>
    <row r="20" spans="1:6" x14ac:dyDescent="0.25">
      <c r="A20" s="35"/>
      <c r="B20" s="7" t="s">
        <v>437</v>
      </c>
      <c r="C20" s="7" t="s">
        <v>438</v>
      </c>
      <c r="E20" s="34"/>
      <c r="F20" s="34"/>
    </row>
    <row r="21" spans="1:6" x14ac:dyDescent="0.25">
      <c r="A21" s="35"/>
      <c r="B21" s="7" t="s">
        <v>437</v>
      </c>
      <c r="C21" s="7" t="s">
        <v>438</v>
      </c>
      <c r="E21" s="36"/>
      <c r="F21" s="34"/>
    </row>
    <row r="22" spans="1:6" x14ac:dyDescent="0.25">
      <c r="A22" s="35"/>
      <c r="B22" s="7" t="s">
        <v>437</v>
      </c>
      <c r="C22" s="7" t="s">
        <v>438</v>
      </c>
      <c r="E22" s="36"/>
      <c r="F22" s="34"/>
    </row>
    <row r="23" spans="1:6" x14ac:dyDescent="0.25">
      <c r="A23" s="35"/>
      <c r="B23" s="7" t="s">
        <v>437</v>
      </c>
      <c r="C23" s="7" t="s">
        <v>438</v>
      </c>
      <c r="E23" s="36"/>
      <c r="F23" s="34"/>
    </row>
    <row r="24" spans="1:6" x14ac:dyDescent="0.25">
      <c r="A24" s="35"/>
      <c r="B24" s="7" t="s">
        <v>437</v>
      </c>
      <c r="C24" s="7" t="s">
        <v>438</v>
      </c>
      <c r="E24" s="36"/>
      <c r="F24" s="34"/>
    </row>
    <row r="25" spans="1:6" x14ac:dyDescent="0.25">
      <c r="A25" s="35"/>
      <c r="B25" s="7" t="s">
        <v>437</v>
      </c>
      <c r="C25" s="7" t="s">
        <v>438</v>
      </c>
      <c r="E25" s="38"/>
      <c r="F25" s="37"/>
    </row>
    <row r="26" spans="1:6" x14ac:dyDescent="0.25">
      <c r="A26" s="35"/>
      <c r="B26" s="7" t="s">
        <v>437</v>
      </c>
      <c r="C26" s="7" t="s">
        <v>438</v>
      </c>
      <c r="F26" s="34"/>
    </row>
    <row r="27" spans="1:6" x14ac:dyDescent="0.25">
      <c r="A27" s="34"/>
      <c r="B27" s="7" t="s">
        <v>437</v>
      </c>
      <c r="C27" s="7" t="s">
        <v>439</v>
      </c>
      <c r="F27" s="34"/>
    </row>
    <row r="28" spans="1:6" x14ac:dyDescent="0.25">
      <c r="A28" s="35"/>
      <c r="B28" s="7" t="s">
        <v>437</v>
      </c>
      <c r="C28" s="7" t="s">
        <v>439</v>
      </c>
      <c r="F28" s="34"/>
    </row>
    <row r="29" spans="1:6" x14ac:dyDescent="0.25">
      <c r="A29" s="35"/>
      <c r="B29" s="7" t="s">
        <v>437</v>
      </c>
      <c r="C29" s="7" t="s">
        <v>439</v>
      </c>
      <c r="F29" s="34"/>
    </row>
    <row r="30" spans="1:6" x14ac:dyDescent="0.25">
      <c r="A30" s="35"/>
      <c r="B30" s="7" t="s">
        <v>437</v>
      </c>
      <c r="C30" s="7" t="s">
        <v>439</v>
      </c>
      <c r="F30" s="34"/>
    </row>
    <row r="31" spans="1:6" x14ac:dyDescent="0.25">
      <c r="A31" s="35"/>
      <c r="B31" s="7" t="s">
        <v>437</v>
      </c>
      <c r="C31" s="7" t="s">
        <v>439</v>
      </c>
      <c r="F31" s="34"/>
    </row>
    <row r="32" spans="1:6" x14ac:dyDescent="0.25">
      <c r="A32" s="35"/>
      <c r="B32" s="7" t="s">
        <v>437</v>
      </c>
      <c r="C32" s="7" t="s">
        <v>439</v>
      </c>
      <c r="F32" s="34"/>
    </row>
    <row r="33" spans="1:6" x14ac:dyDescent="0.25">
      <c r="A33" s="35"/>
      <c r="B33" s="7" t="s">
        <v>437</v>
      </c>
      <c r="C33" s="7" t="s">
        <v>439</v>
      </c>
      <c r="F33" s="34"/>
    </row>
    <row r="34" spans="1:6" x14ac:dyDescent="0.25">
      <c r="A34" s="35"/>
      <c r="B34" s="7" t="s">
        <v>437</v>
      </c>
      <c r="C34" s="7" t="s">
        <v>439</v>
      </c>
      <c r="F34" s="34"/>
    </row>
    <row r="35" spans="1:6" x14ac:dyDescent="0.25">
      <c r="A35" s="35"/>
      <c r="B35" s="7" t="s">
        <v>437</v>
      </c>
      <c r="C35" s="7" t="s">
        <v>439</v>
      </c>
      <c r="F35" s="34"/>
    </row>
    <row r="36" spans="1:6" x14ac:dyDescent="0.25">
      <c r="A36" s="35"/>
      <c r="B36" s="7" t="s">
        <v>437</v>
      </c>
      <c r="C36" s="7" t="s">
        <v>439</v>
      </c>
      <c r="F36" s="34"/>
    </row>
    <row r="37" spans="1:6" x14ac:dyDescent="0.25">
      <c r="A37" s="35"/>
      <c r="B37" s="7" t="s">
        <v>437</v>
      </c>
      <c r="C37" s="7" t="s">
        <v>439</v>
      </c>
      <c r="F37" s="34"/>
    </row>
    <row r="38" spans="1:6" x14ac:dyDescent="0.25">
      <c r="A38" s="35"/>
      <c r="B38" s="7" t="s">
        <v>437</v>
      </c>
      <c r="C38" s="7" t="s">
        <v>439</v>
      </c>
      <c r="F38" s="34"/>
    </row>
    <row r="39" spans="1:6" x14ac:dyDescent="0.25">
      <c r="A39" s="35"/>
      <c r="B39" s="7" t="s">
        <v>437</v>
      </c>
      <c r="C39" s="7" t="s">
        <v>439</v>
      </c>
      <c r="F39" s="34"/>
    </row>
    <row r="40" spans="1:6" x14ac:dyDescent="0.25">
      <c r="A40" s="35"/>
      <c r="B40" s="7" t="s">
        <v>437</v>
      </c>
      <c r="C40" s="7" t="s">
        <v>439</v>
      </c>
      <c r="F40" s="36"/>
    </row>
    <row r="41" spans="1:6" x14ac:dyDescent="0.25">
      <c r="A41" s="35"/>
      <c r="B41" s="7" t="s">
        <v>437</v>
      </c>
      <c r="C41" s="7" t="s">
        <v>439</v>
      </c>
      <c r="F41" s="38"/>
    </row>
    <row r="42" spans="1:6" x14ac:dyDescent="0.25">
      <c r="A42" s="35"/>
      <c r="B42" s="7" t="s">
        <v>437</v>
      </c>
      <c r="C42" s="7" t="s">
        <v>439</v>
      </c>
    </row>
    <row r="43" spans="1:6" x14ac:dyDescent="0.25">
      <c r="A43" s="35"/>
      <c r="B43" s="7" t="s">
        <v>437</v>
      </c>
      <c r="C43" s="7" t="s">
        <v>439</v>
      </c>
    </row>
    <row r="44" spans="1:6" x14ac:dyDescent="0.25">
      <c r="A44" s="35"/>
      <c r="B44" s="7" t="s">
        <v>437</v>
      </c>
      <c r="C44" s="7" t="s">
        <v>439</v>
      </c>
    </row>
    <row r="45" spans="1:6" x14ac:dyDescent="0.25">
      <c r="A45" s="35"/>
      <c r="B45" s="7" t="s">
        <v>437</v>
      </c>
      <c r="C45" s="7" t="s">
        <v>439</v>
      </c>
    </row>
    <row r="46" spans="1:6" x14ac:dyDescent="0.25">
      <c r="A46" s="35"/>
      <c r="B46" s="7" t="s">
        <v>437</v>
      </c>
      <c r="C46" s="7" t="s">
        <v>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2019-12-22T08:25:15Z</dcterms:modified>
</cp:coreProperties>
</file>