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gouel\Desktop\Mes docs\sauvegarde\"/>
    </mc:Choice>
  </mc:AlternateContent>
  <xr:revisionPtr revIDLastSave="0" documentId="13_ncr:1_{6268E9C4-71CF-46FF-8D85-35F03E4E80F6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ata" sheetId="1" r:id="rId1"/>
    <sheet name="Janvier" sheetId="2" r:id="rId2"/>
    <sheet name="Février" sheetId="3" r:id="rId3"/>
    <sheet name="Mars" sheetId="4" r:id="rId4"/>
    <sheet name="Avril" sheetId="5" r:id="rId5"/>
    <sheet name="Mais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5" i="2" l="1"/>
  <c r="H36" i="2"/>
  <c r="H37" i="2"/>
  <c r="H38" i="2"/>
  <c r="H39" i="2"/>
  <c r="H17" i="3"/>
  <c r="H10" i="3"/>
  <c r="M4" i="3"/>
  <c r="A7" i="3" s="1"/>
  <c r="B7" i="3" s="1"/>
  <c r="E34" i="3"/>
  <c r="E27" i="3"/>
  <c r="E31" i="3"/>
  <c r="E20" i="3"/>
  <c r="H39" i="3"/>
  <c r="E39" i="3"/>
  <c r="E37" i="3"/>
  <c r="E36" i="3"/>
  <c r="E35" i="3"/>
  <c r="E33" i="3"/>
  <c r="E32" i="3"/>
  <c r="E30" i="3"/>
  <c r="E29" i="3"/>
  <c r="E28" i="3"/>
  <c r="E26" i="3"/>
  <c r="E25" i="3"/>
  <c r="E24" i="3"/>
  <c r="E23" i="3"/>
  <c r="E22" i="3"/>
  <c r="E21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A1" i="3"/>
  <c r="G34" i="2"/>
  <c r="H34" i="2"/>
  <c r="M4" i="2"/>
  <c r="A7" i="2" s="1"/>
  <c r="G7" i="2" s="1"/>
  <c r="G10" i="1" a="1"/>
  <c r="G10" i="1" s="1"/>
  <c r="A1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7" i="2"/>
  <c r="N4" i="3" l="1"/>
  <c r="A8" i="3" s="1"/>
  <c r="G8" i="3" s="1"/>
  <c r="G7" i="3"/>
  <c r="H7" i="3"/>
  <c r="N4" i="2"/>
  <c r="A8" i="2" s="1"/>
  <c r="A9" i="2" s="1"/>
  <c r="H7" i="2"/>
  <c r="B7" i="2"/>
  <c r="H8" i="3" l="1"/>
  <c r="A9" i="3"/>
  <c r="G9" i="3" s="1"/>
  <c r="B8" i="3"/>
  <c r="H8" i="2"/>
  <c r="G8" i="2"/>
  <c r="H9" i="2" s="1"/>
  <c r="B8" i="2"/>
  <c r="B9" i="2"/>
  <c r="A10" i="2"/>
  <c r="H9" i="3" l="1"/>
  <c r="A10" i="3"/>
  <c r="B9" i="3"/>
  <c r="G9" i="2"/>
  <c r="G10" i="2" s="1"/>
  <c r="A11" i="2"/>
  <c r="B10" i="2"/>
  <c r="A11" i="3" l="1"/>
  <c r="A12" i="3" s="1"/>
  <c r="B10" i="3"/>
  <c r="G10" i="3"/>
  <c r="H10" i="2"/>
  <c r="H11" i="2"/>
  <c r="A12" i="2"/>
  <c r="B11" i="2"/>
  <c r="G11" i="2"/>
  <c r="B11" i="3" l="1"/>
  <c r="G11" i="3"/>
  <c r="H11" i="3"/>
  <c r="A13" i="3"/>
  <c r="G12" i="3"/>
  <c r="B12" i="3"/>
  <c r="H12" i="3"/>
  <c r="B12" i="2"/>
  <c r="G12" i="2"/>
  <c r="H12" i="2"/>
  <c r="A13" i="2"/>
  <c r="H13" i="2" s="1"/>
  <c r="B13" i="3" l="1"/>
  <c r="H13" i="3"/>
  <c r="A14" i="3"/>
  <c r="G13" i="3"/>
  <c r="B13" i="2"/>
  <c r="G13" i="2"/>
  <c r="A14" i="2"/>
  <c r="H14" i="2" s="1"/>
  <c r="B14" i="3" l="1"/>
  <c r="A15" i="3"/>
  <c r="H14" i="3"/>
  <c r="G14" i="3"/>
  <c r="G14" i="2"/>
  <c r="A15" i="2"/>
  <c r="H15" i="2" s="1"/>
  <c r="B14" i="2"/>
  <c r="G15" i="3" l="1"/>
  <c r="B15" i="3"/>
  <c r="H15" i="3"/>
  <c r="A16" i="3"/>
  <c r="G15" i="2"/>
  <c r="A16" i="2"/>
  <c r="H16" i="2" s="1"/>
  <c r="B15" i="2"/>
  <c r="H16" i="3" l="1"/>
  <c r="G16" i="3"/>
  <c r="B16" i="3"/>
  <c r="A17" i="3"/>
  <c r="G16" i="2"/>
  <c r="A17" i="2"/>
  <c r="H17" i="2" s="1"/>
  <c r="B16" i="2"/>
  <c r="A18" i="3" l="1"/>
  <c r="G17" i="3"/>
  <c r="B17" i="3"/>
  <c r="A18" i="2"/>
  <c r="H18" i="2" s="1"/>
  <c r="B17" i="2"/>
  <c r="G17" i="2"/>
  <c r="A19" i="3" l="1"/>
  <c r="G18" i="3"/>
  <c r="B18" i="3"/>
  <c r="H18" i="3"/>
  <c r="B18" i="2"/>
  <c r="G18" i="2"/>
  <c r="A19" i="2"/>
  <c r="H19" i="2" s="1"/>
  <c r="B19" i="3" l="1"/>
  <c r="A20" i="3"/>
  <c r="H19" i="3"/>
  <c r="G19" i="3"/>
  <c r="B19" i="2"/>
  <c r="G19" i="2"/>
  <c r="A20" i="2"/>
  <c r="H20" i="2" s="1"/>
  <c r="B20" i="3" l="1"/>
  <c r="A21" i="3"/>
  <c r="H20" i="3"/>
  <c r="G20" i="3"/>
  <c r="G20" i="2"/>
  <c r="A21" i="2"/>
  <c r="H21" i="2" s="1"/>
  <c r="B20" i="2"/>
  <c r="G21" i="3" l="1"/>
  <c r="H21" i="3"/>
  <c r="B21" i="3"/>
  <c r="A22" i="3"/>
  <c r="G21" i="2"/>
  <c r="A22" i="2"/>
  <c r="H22" i="2" s="1"/>
  <c r="B21" i="2"/>
  <c r="H22" i="3" l="1"/>
  <c r="G22" i="3"/>
  <c r="B22" i="3"/>
  <c r="A23" i="3"/>
  <c r="A23" i="2"/>
  <c r="H23" i="2" s="1"/>
  <c r="B22" i="2"/>
  <c r="G22" i="2"/>
  <c r="A24" i="3" l="1"/>
  <c r="H23" i="3"/>
  <c r="G23" i="3"/>
  <c r="B23" i="3"/>
  <c r="A24" i="2"/>
  <c r="H24" i="2" s="1"/>
  <c r="B23" i="2"/>
  <c r="G23" i="2"/>
  <c r="G24" i="3" l="1"/>
  <c r="A25" i="3"/>
  <c r="B24" i="3"/>
  <c r="H24" i="3"/>
  <c r="B24" i="2"/>
  <c r="G24" i="2"/>
  <c r="A25" i="2"/>
  <c r="H25" i="2" s="1"/>
  <c r="B25" i="3" l="1"/>
  <c r="A26" i="3"/>
  <c r="H25" i="3"/>
  <c r="G25" i="3"/>
  <c r="B25" i="2"/>
  <c r="G25" i="2"/>
  <c r="A26" i="2"/>
  <c r="H26" i="2" s="1"/>
  <c r="B26" i="3" l="1"/>
  <c r="A27" i="3"/>
  <c r="H26" i="3"/>
  <c r="G26" i="3"/>
  <c r="G26" i="2"/>
  <c r="A27" i="2"/>
  <c r="H27" i="2" s="1"/>
  <c r="B26" i="2"/>
  <c r="G27" i="3" l="1"/>
  <c r="B27" i="3"/>
  <c r="H27" i="3"/>
  <c r="A28" i="3"/>
  <c r="G27" i="2"/>
  <c r="A28" i="2"/>
  <c r="H28" i="2" s="1"/>
  <c r="B27" i="2"/>
  <c r="H28" i="3" l="1"/>
  <c r="G28" i="3"/>
  <c r="B28" i="3"/>
  <c r="A29" i="3"/>
  <c r="A29" i="2"/>
  <c r="H29" i="2" s="1"/>
  <c r="B28" i="2"/>
  <c r="G28" i="2"/>
  <c r="A30" i="3" l="1"/>
  <c r="H29" i="3"/>
  <c r="G29" i="3"/>
  <c r="B29" i="3"/>
  <c r="A30" i="2"/>
  <c r="H30" i="2" s="1"/>
  <c r="B29" i="2"/>
  <c r="G29" i="2"/>
  <c r="A31" i="3" l="1"/>
  <c r="G30" i="3"/>
  <c r="B30" i="3"/>
  <c r="H30" i="3"/>
  <c r="B30" i="2"/>
  <c r="A31" i="2"/>
  <c r="H31" i="2" s="1"/>
  <c r="G30" i="2"/>
  <c r="B31" i="3" l="1"/>
  <c r="H31" i="3"/>
  <c r="A32" i="3"/>
  <c r="G31" i="3"/>
  <c r="B31" i="2"/>
  <c r="G31" i="2"/>
  <c r="A32" i="2"/>
  <c r="H32" i="2" s="1"/>
  <c r="B32" i="3" l="1"/>
  <c r="A33" i="3"/>
  <c r="H32" i="3"/>
  <c r="G32" i="3"/>
  <c r="G32" i="2"/>
  <c r="A33" i="2"/>
  <c r="H33" i="2" s="1"/>
  <c r="B32" i="2"/>
  <c r="G33" i="3" l="1"/>
  <c r="B33" i="3"/>
  <c r="H33" i="3"/>
  <c r="A34" i="3"/>
  <c r="G33" i="2"/>
  <c r="A34" i="2"/>
  <c r="B33" i="2"/>
  <c r="H34" i="3" l="1"/>
  <c r="G34" i="3"/>
  <c r="B34" i="3"/>
  <c r="A35" i="3"/>
  <c r="A35" i="2"/>
  <c r="B34" i="2"/>
  <c r="A36" i="3" l="1"/>
  <c r="H35" i="3"/>
  <c r="G35" i="3"/>
  <c r="B35" i="3"/>
  <c r="B35" i="2"/>
  <c r="G35" i="2"/>
  <c r="A36" i="2"/>
  <c r="A37" i="3" l="1"/>
  <c r="H36" i="3"/>
  <c r="G36" i="3"/>
  <c r="B36" i="3"/>
  <c r="B36" i="2"/>
  <c r="G36" i="2"/>
  <c r="A37" i="2"/>
  <c r="B37" i="3" l="1"/>
  <c r="H37" i="3"/>
  <c r="G37" i="3"/>
  <c r="A39" i="3"/>
  <c r="G37" i="2"/>
  <c r="A39" i="2"/>
  <c r="B37" i="2"/>
  <c r="E39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<sst xmlns="http://schemas.openxmlformats.org/spreadsheetml/2006/main" count="91" uniqueCount="43">
  <si>
    <t>Configuration</t>
  </si>
  <si>
    <t>Prénom :</t>
  </si>
  <si>
    <t>Nom :</t>
  </si>
  <si>
    <t>Synthèse des données horaire</t>
  </si>
  <si>
    <t>Juin</t>
  </si>
  <si>
    <t>Janvier</t>
  </si>
  <si>
    <t>Février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</si>
  <si>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</si>
  <si>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</si>
  <si>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</si>
  <si>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</si>
  <si>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</si>
  <si>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</si>
  <si>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</si>
  <si>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</si>
  <si>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</si>
  <si>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Solde des heures à récupérer :</t>
  </si>
  <si>
    <t>DATE</t>
  </si>
  <si>
    <t>HEURES EFFECTUEES</t>
  </si>
  <si>
    <t>TOTAL JOURNEE</t>
  </si>
  <si>
    <t>TOTAL SEMAINE</t>
  </si>
  <si>
    <t>HEURES A RECUPERER</t>
  </si>
  <si>
    <t>HEURES SUPP.</t>
  </si>
  <si>
    <t>ABSENCE</t>
  </si>
  <si>
    <t>REPAS</t>
  </si>
  <si>
    <t>TOTAL HEURES/MOIS :</t>
  </si>
  <si>
    <t>,</t>
  </si>
  <si>
    <t>SIGNATURE :</t>
  </si>
  <si>
    <t>NOUVEAU SOLDE :</t>
  </si>
  <si>
    <t>Dimanche</t>
  </si>
  <si>
    <t>Lundi</t>
  </si>
  <si>
    <t>Mardi</t>
  </si>
  <si>
    <t>Mercredi</t>
  </si>
  <si>
    <t>Jeudi</t>
  </si>
  <si>
    <t>Vendredi</t>
  </si>
  <si>
    <t>Samedi</t>
  </si>
  <si>
    <r>
      <t xml:space="preserve">Heure sup </t>
    </r>
    <r>
      <rPr>
        <b/>
        <u/>
        <sz val="11"/>
        <color theme="1"/>
        <rFont val="Calibri"/>
        <family val="2"/>
        <scheme val="minor"/>
      </rPr>
      <t>négatif</t>
    </r>
    <r>
      <rPr>
        <b/>
        <sz val="11"/>
        <color theme="1"/>
        <rFont val="Calibri"/>
        <family val="2"/>
        <scheme val="minor"/>
      </rPr>
      <t xml:space="preserve"> a définir début année :</t>
    </r>
  </si>
  <si>
    <r>
      <t xml:space="preserve">Heure sup </t>
    </r>
    <r>
      <rPr>
        <b/>
        <u/>
        <sz val="11"/>
        <color theme="1"/>
        <rFont val="Calibri"/>
        <family val="2"/>
        <scheme val="minor"/>
      </rPr>
      <t>positif</t>
    </r>
    <r>
      <rPr>
        <b/>
        <sz val="11"/>
        <color theme="1"/>
        <rFont val="Calibri"/>
        <family val="2"/>
        <scheme val="minor"/>
      </rPr>
      <t xml:space="preserve"> a définir début année :</t>
    </r>
  </si>
  <si>
    <t>Base des heures quotidiennes :</t>
  </si>
  <si>
    <t>Préciser l'année des calendriers :</t>
  </si>
  <si>
    <t>Temps de repos de base :</t>
  </si>
  <si>
    <t>MonsieurX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</si>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</sst>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h]:mm"/>
    <numFmt numFmtId="165" formatCode="ddd\ dd"/>
    <numFmt numFmtId="166" formatCode="dd\ ddd"/>
    <numFmt numFmtId="167" formatCode="h:mm;@"/>
    <numFmt numFmtId="168" formatCode="[h]:mm;@"/>
    <numFmt numFmtId="169" formatCode="[$-F400]h:mm:ss\ AM/PM"/>
    <numFmt numFmtId="170" formatCode="mmm"/>
    <numFmt numFmtId="171" formatCode="mmmm"/>
    <numFmt numFmtId="172" formatCode="d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darkUp">
        <fgColor theme="0" tint="-0.499984740745262"/>
        <bgColor indexed="65"/>
      </patternFill>
    </fill>
    <fill>
      <patternFill patternType="gray125">
        <fgColor theme="0" tint="-0.24994659260841701"/>
        <bgColor theme="0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66" fontId="6" fillId="0" borderId="5" xfId="0" applyNumberFormat="1" applyFont="1" applyBorder="1" applyAlignment="1">
      <alignment horizontal="center" vertical="center"/>
    </xf>
    <xf numFmtId="166" fontId="6" fillId="0" borderId="19" xfId="0" applyNumberFormat="1" applyFont="1" applyBorder="1" applyAlignment="1">
      <alignment horizontal="center" vertical="center"/>
    </xf>
    <xf numFmtId="168" fontId="6" fillId="0" borderId="27" xfId="0" applyNumberFormat="1" applyFont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9" fontId="4" fillId="0" borderId="0" xfId="0" applyNumberFormat="1" applyFont="1" applyAlignment="1">
      <alignment horizontal="center" vertical="center"/>
    </xf>
    <xf numFmtId="169" fontId="4" fillId="0" borderId="0" xfId="0" applyNumberFormat="1" applyFont="1"/>
    <xf numFmtId="0" fontId="4" fillId="0" borderId="0" xfId="0" applyFont="1"/>
    <xf numFmtId="20" fontId="4" fillId="0" borderId="0" xfId="0" applyNumberFormat="1" applyFont="1"/>
    <xf numFmtId="2" fontId="4" fillId="0" borderId="0" xfId="0" applyNumberFormat="1" applyFont="1"/>
    <xf numFmtId="14" fontId="4" fillId="0" borderId="0" xfId="0" applyNumberFormat="1" applyFont="1" applyAlignment="1">
      <alignment horizontal="center" vertical="center"/>
    </xf>
    <xf numFmtId="0" fontId="7" fillId="0" borderId="0" xfId="0" applyFont="1"/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20" fontId="4" fillId="0" borderId="11" xfId="0" applyNumberFormat="1" applyFont="1" applyBorder="1" applyAlignment="1">
      <alignment horizontal="center" vertical="center"/>
    </xf>
    <xf numFmtId="46" fontId="4" fillId="0" borderId="0" xfId="0" applyNumberFormat="1" applyFont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4" fillId="0" borderId="15" xfId="0" applyFont="1" applyBorder="1"/>
    <xf numFmtId="0" fontId="4" fillId="0" borderId="4" xfId="0" applyFont="1" applyBorder="1"/>
    <xf numFmtId="0" fontId="4" fillId="0" borderId="16" xfId="0" applyFont="1" applyBorder="1"/>
    <xf numFmtId="0" fontId="4" fillId="0" borderId="17" xfId="0" applyFont="1" applyBorder="1"/>
    <xf numFmtId="46" fontId="4" fillId="0" borderId="0" xfId="0" applyNumberFormat="1" applyFont="1"/>
    <xf numFmtId="165" fontId="6" fillId="0" borderId="18" xfId="0" applyNumberFormat="1" applyFont="1" applyBorder="1" applyAlignment="1">
      <alignment horizontal="center" vertical="center"/>
    </xf>
    <xf numFmtId="0" fontId="4" fillId="0" borderId="22" xfId="0" applyFont="1" applyBorder="1"/>
    <xf numFmtId="0" fontId="4" fillId="0" borderId="20" xfId="0" applyFont="1" applyBorder="1"/>
    <xf numFmtId="0" fontId="4" fillId="0" borderId="23" xfId="0" applyFont="1" applyBorder="1"/>
    <xf numFmtId="0" fontId="4" fillId="0" borderId="24" xfId="0" applyFont="1" applyBorder="1"/>
    <xf numFmtId="168" fontId="6" fillId="0" borderId="19" xfId="0" applyNumberFormat="1" applyFont="1" applyBorder="1" applyAlignment="1">
      <alignment horizontal="center"/>
    </xf>
    <xf numFmtId="0" fontId="4" fillId="0" borderId="25" xfId="0" applyFont="1" applyBorder="1"/>
    <xf numFmtId="0" fontId="4" fillId="0" borderId="26" xfId="0" applyFont="1" applyBorder="1"/>
    <xf numFmtId="168" fontId="4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36" xfId="0" applyBorder="1"/>
    <xf numFmtId="0" fontId="1" fillId="0" borderId="37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0" fillId="0" borderId="37" xfId="0" applyBorder="1"/>
    <xf numFmtId="0" fontId="0" fillId="0" borderId="3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168" fontId="0" fillId="0" borderId="35" xfId="0" applyNumberFormat="1" applyBorder="1" applyAlignment="1">
      <alignment horizontal="center" vertical="center"/>
    </xf>
    <xf numFmtId="168" fontId="0" fillId="0" borderId="3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68" fontId="0" fillId="0" borderId="38" xfId="0" applyNumberFormat="1" applyBorder="1" applyAlignment="1">
      <alignment horizontal="center" vertical="center"/>
    </xf>
    <xf numFmtId="0" fontId="0" fillId="0" borderId="31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29" xfId="0" applyBorder="1" applyAlignment="1">
      <alignment vertical="top"/>
    </xf>
    <xf numFmtId="0" fontId="0" fillId="0" borderId="30" xfId="0" applyBorder="1" applyAlignment="1">
      <alignment vertical="top"/>
    </xf>
    <xf numFmtId="0" fontId="1" fillId="0" borderId="28" xfId="0" applyFont="1" applyBorder="1" applyAlignment="1">
      <alignment vertical="top"/>
    </xf>
    <xf numFmtId="168" fontId="4" fillId="0" borderId="21" xfId="0" applyNumberFormat="1" applyFont="1" applyBorder="1" applyAlignment="1">
      <alignment horizontal="center" vertical="center"/>
    </xf>
    <xf numFmtId="168" fontId="4" fillId="0" borderId="4" xfId="0" applyNumberFormat="1" applyFont="1" applyBorder="1" applyAlignment="1">
      <alignment horizontal="right" vertical="center"/>
    </xf>
    <xf numFmtId="168" fontId="4" fillId="0" borderId="6" xfId="0" applyNumberFormat="1" applyFont="1" applyBorder="1" applyAlignment="1">
      <alignment horizontal="left" vertical="center"/>
    </xf>
    <xf numFmtId="168" fontId="4" fillId="0" borderId="5" xfId="0" applyNumberFormat="1" applyFont="1" applyBorder="1" applyAlignment="1">
      <alignment horizontal="right" vertical="center"/>
    </xf>
    <xf numFmtId="168" fontId="4" fillId="0" borderId="20" xfId="0" applyNumberFormat="1" applyFont="1" applyBorder="1" applyAlignment="1">
      <alignment horizontal="right" vertical="center"/>
    </xf>
    <xf numFmtId="168" fontId="4" fillId="0" borderId="19" xfId="0" applyNumberFormat="1" applyFont="1" applyBorder="1"/>
    <xf numFmtId="168" fontId="6" fillId="0" borderId="19" xfId="0" applyNumberFormat="1" applyFont="1" applyBorder="1" applyAlignment="1">
      <alignment horizontal="center" vertical="center"/>
    </xf>
    <xf numFmtId="168" fontId="4" fillId="0" borderId="27" xfId="0" applyNumberFormat="1" applyFont="1" applyBorder="1"/>
    <xf numFmtId="168" fontId="4" fillId="0" borderId="27" xfId="0" applyNumberFormat="1" applyFont="1" applyBorder="1" applyAlignment="1">
      <alignment horizontal="center" vertical="center"/>
    </xf>
    <xf numFmtId="168" fontId="4" fillId="0" borderId="19" xfId="0" applyNumberFormat="1" applyFont="1" applyBorder="1" applyAlignment="1">
      <alignment horizontal="center" vertical="center"/>
    </xf>
    <xf numFmtId="171" fontId="4" fillId="0" borderId="0" xfId="0" applyNumberFormat="1" applyFont="1"/>
    <xf numFmtId="172" fontId="4" fillId="0" borderId="0" xfId="0" applyNumberFormat="1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68" fontId="4" fillId="0" borderId="19" xfId="0" applyNumberFormat="1" applyFont="1" applyBorder="1" applyAlignment="1">
      <alignment horizontal="left" vertical="center"/>
    </xf>
    <xf numFmtId="168" fontId="4" fillId="0" borderId="19" xfId="0" applyNumberFormat="1" applyFont="1" applyBorder="1" applyAlignment="1">
      <alignment horizontal="right" vertical="center"/>
    </xf>
    <xf numFmtId="0" fontId="4" fillId="0" borderId="19" xfId="0" applyFont="1" applyBorder="1"/>
    <xf numFmtId="0" fontId="1" fillId="0" borderId="1" xfId="0" applyFont="1" applyBorder="1" applyAlignment="1">
      <alignment horizontal="right" vertical="center"/>
    </xf>
    <xf numFmtId="0" fontId="1" fillId="0" borderId="2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right" vertical="center"/>
    </xf>
    <xf numFmtId="0" fontId="1" fillId="0" borderId="8" xfId="0" applyFont="1" applyBorder="1" applyAlignment="1">
      <alignment horizontal="right" vertical="center"/>
    </xf>
    <xf numFmtId="0" fontId="1" fillId="0" borderId="10" xfId="0" applyFont="1" applyBorder="1" applyAlignment="1">
      <alignment horizontal="right" vertical="center"/>
    </xf>
    <xf numFmtId="0" fontId="1" fillId="0" borderId="31" xfId="0" applyFont="1" applyBorder="1" applyAlignment="1">
      <alignment horizontal="right" vertical="center"/>
    </xf>
    <xf numFmtId="0" fontId="1" fillId="0" borderId="32" xfId="0" applyFont="1" applyBorder="1" applyAlignment="1">
      <alignment horizontal="right" vertical="center"/>
    </xf>
    <xf numFmtId="0" fontId="1" fillId="0" borderId="1" xfId="0" applyFont="1" applyBorder="1" applyAlignment="1">
      <alignment horizontal="right"/>
    </xf>
    <xf numFmtId="0" fontId="1" fillId="0" borderId="2" xfId="0" applyFont="1" applyBorder="1" applyAlignment="1">
      <alignment horizontal="right"/>
    </xf>
    <xf numFmtId="0" fontId="9" fillId="0" borderId="0" xfId="0" applyFont="1" applyBorder="1" applyAlignment="1">
      <alignment horizontal="center" vertical="center" wrapText="1"/>
    </xf>
    <xf numFmtId="0" fontId="0" fillId="0" borderId="37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6" xfId="0" applyBorder="1" applyAlignment="1">
      <alignment horizontal="left" vertical="top"/>
    </xf>
    <xf numFmtId="0" fontId="0" fillId="0" borderId="37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4" fillId="0" borderId="20" xfId="0" applyFont="1" applyBorder="1" applyAlignment="1">
      <alignment horizontal="left" vertical="center" wrapText="1"/>
    </xf>
    <xf numFmtId="0" fontId="4" fillId="0" borderId="19" xfId="0" applyFont="1" applyBorder="1" applyAlignment="1">
      <alignment horizontal="left" vertical="center" wrapText="1"/>
    </xf>
    <xf numFmtId="0" fontId="4" fillId="0" borderId="19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0" fontId="4" fillId="0" borderId="27" xfId="0" applyFont="1" applyBorder="1" applyAlignment="1">
      <alignment horizontal="left" vertical="top"/>
    </xf>
    <xf numFmtId="0" fontId="4" fillId="0" borderId="26" xfId="0" applyFont="1" applyBorder="1" applyAlignment="1">
      <alignment horizontal="left" vertical="top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5" xfId="0" applyFont="1" applyBorder="1" applyAlignment="1">
      <alignment horizontal="left" vertical="center" wrapText="1"/>
    </xf>
    <xf numFmtId="0" fontId="4" fillId="0" borderId="27" xfId="0" applyFont="1" applyBorder="1" applyAlignment="1">
      <alignment horizontal="left" vertical="center" wrapText="1"/>
    </xf>
    <xf numFmtId="0" fontId="3" fillId="3" borderId="0" xfId="0" applyFont="1" applyFill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164" fontId="6" fillId="0" borderId="4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170" fontId="3" fillId="0" borderId="1" xfId="0" applyNumberFormat="1" applyFont="1" applyBorder="1" applyAlignment="1">
      <alignment horizontal="center" vertical="center"/>
    </xf>
    <xf numFmtId="170" fontId="3" fillId="0" borderId="2" xfId="0" applyNumberFormat="1" applyFont="1" applyBorder="1" applyAlignment="1">
      <alignment horizontal="center" vertical="center"/>
    </xf>
    <xf numFmtId="170" fontId="3" fillId="0" borderId="3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darkUp">
          <fgColor theme="0" tint="-0.24994659260841701"/>
          <bgColor theme="0" tint="-4.9989318521683403E-2"/>
        </patternFill>
      </fill>
    </dxf>
    <dxf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darkUp">
          <fgColor theme="0" tint="-0.24994659260841701"/>
          <bgColor theme="0" tint="-4.9989318521683403E-2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ont>
        <b/>
        <i val="0"/>
        <u val="none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  <dxf>
      <fill>
        <patternFill patternType="darkUp">
          <fgColor theme="0" tint="-0.24994659260841701"/>
          <bgColor theme="0" tint="-4.9989318521683403E-2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35"/>
  <sheetViews>
    <sheetView showGridLines="0" zoomScaleNormal="100" workbookViewId="0">
      <selection activeCell="H8" sqref="H8"/>
    </sheetView>
  </sheetViews>
  <sheetFormatPr baseColWidth="10" defaultColWidth="9.140625" defaultRowHeight="15" x14ac:dyDescent="0.25"/>
  <cols>
    <col min="2" max="2" width="19.5703125" customWidth="1"/>
    <col min="3" max="3" width="12.140625" customWidth="1"/>
    <col min="4" max="4" width="16.140625" customWidth="1"/>
    <col min="5" max="5" width="13.85546875" customWidth="1"/>
    <col min="9" max="20" width="11" customWidth="1"/>
    <col min="22" max="22" width="17.7109375" customWidth="1"/>
  </cols>
  <sheetData>
    <row r="1" spans="1:24" ht="30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thickBot="1" x14ac:dyDescent="0.3">
      <c r="A2" s="1"/>
      <c r="B2" s="75" t="s">
        <v>0</v>
      </c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7"/>
      <c r="X2" s="1"/>
    </row>
    <row r="3" spans="1:24" ht="15.75" thickBot="1" x14ac:dyDescent="0.3">
      <c r="A3" s="1"/>
      <c r="B3" s="73" t="s">
        <v>39</v>
      </c>
      <c r="C3" s="74"/>
      <c r="D3" s="74"/>
      <c r="E3" s="42">
        <v>2023</v>
      </c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8"/>
      <c r="X3" s="1"/>
    </row>
    <row r="4" spans="1:24" ht="15.75" thickBot="1" x14ac:dyDescent="0.3">
      <c r="A4" s="1"/>
      <c r="B4" s="39"/>
      <c r="C4" s="40"/>
      <c r="D4" s="40"/>
      <c r="E4" s="43"/>
      <c r="F4" s="37"/>
      <c r="G4" s="37"/>
      <c r="H4" s="37"/>
      <c r="I4" s="37"/>
      <c r="J4" s="37"/>
      <c r="K4" s="37"/>
      <c r="L4" s="56"/>
      <c r="M4" s="54"/>
      <c r="N4" s="54"/>
      <c r="O4" s="54"/>
      <c r="P4" s="54"/>
      <c r="Q4" s="54"/>
      <c r="R4" s="54"/>
      <c r="S4" s="54"/>
      <c r="T4" s="54"/>
      <c r="U4" s="55"/>
      <c r="V4" s="37"/>
      <c r="W4" s="38"/>
      <c r="X4" s="1"/>
    </row>
    <row r="5" spans="1:24" x14ac:dyDescent="0.25">
      <c r="A5" s="1"/>
      <c r="B5" s="78" t="s">
        <v>2</v>
      </c>
      <c r="C5" s="79"/>
      <c r="D5" s="80"/>
      <c r="E5" s="49" t="s">
        <v>41</v>
      </c>
      <c r="F5" s="37"/>
      <c r="G5" s="37"/>
      <c r="H5" s="37"/>
      <c r="I5" s="37"/>
      <c r="J5" s="37"/>
      <c r="K5" s="37"/>
      <c r="L5" s="41"/>
      <c r="M5" s="37"/>
      <c r="N5" s="37"/>
      <c r="O5" s="37"/>
      <c r="P5" s="37"/>
      <c r="Q5" s="37"/>
      <c r="R5" s="37"/>
      <c r="S5" s="37"/>
      <c r="T5" s="37"/>
      <c r="U5" s="38"/>
      <c r="V5" s="37"/>
      <c r="W5" s="38"/>
      <c r="X5" s="1"/>
    </row>
    <row r="6" spans="1:24" ht="15.75" thickBot="1" x14ac:dyDescent="0.3">
      <c r="A6" s="1"/>
      <c r="B6" s="81" t="s">
        <v>1</v>
      </c>
      <c r="C6" s="82"/>
      <c r="D6" s="82"/>
      <c r="E6" s="44" t="s">
        <v>42</v>
      </c>
      <c r="F6" s="37"/>
      <c r="G6" s="37"/>
      <c r="H6" s="37"/>
      <c r="I6" s="37"/>
      <c r="J6" s="37"/>
      <c r="K6" s="37"/>
      <c r="L6" s="89"/>
      <c r="M6" s="90"/>
      <c r="N6" s="90"/>
      <c r="O6" s="90"/>
      <c r="P6" s="90"/>
      <c r="Q6" s="90"/>
      <c r="R6" s="90"/>
      <c r="S6" s="90"/>
      <c r="T6" s="90"/>
      <c r="U6" s="91"/>
      <c r="V6" s="37"/>
      <c r="W6" s="38"/>
      <c r="X6" s="1"/>
    </row>
    <row r="7" spans="1:24" ht="15.75" thickBot="1" x14ac:dyDescent="0.3">
      <c r="A7" s="1"/>
      <c r="B7" s="39"/>
      <c r="C7" s="40"/>
      <c r="D7" s="40"/>
      <c r="E7" s="43"/>
      <c r="F7" s="37"/>
      <c r="G7" s="37"/>
      <c r="H7" s="37"/>
      <c r="I7" s="37"/>
      <c r="J7" s="37"/>
      <c r="K7" s="37"/>
      <c r="L7" s="89"/>
      <c r="M7" s="90"/>
      <c r="N7" s="90"/>
      <c r="O7" s="90"/>
      <c r="P7" s="90"/>
      <c r="Q7" s="90"/>
      <c r="R7" s="90"/>
      <c r="S7" s="90"/>
      <c r="T7" s="90"/>
      <c r="U7" s="91"/>
      <c r="V7" s="37"/>
      <c r="W7" s="38"/>
      <c r="X7" s="1"/>
    </row>
    <row r="8" spans="1:24" ht="15.75" thickBot="1" x14ac:dyDescent="0.3">
      <c r="A8" s="1"/>
      <c r="B8" s="83" t="s">
        <v>38</v>
      </c>
      <c r="C8" s="84"/>
      <c r="D8" s="84"/>
      <c r="E8" s="45">
        <v>0.33333333333333331</v>
      </c>
      <c r="F8" s="37"/>
      <c r="G8" s="37"/>
      <c r="H8" s="37"/>
      <c r="I8" s="37"/>
      <c r="J8" s="37"/>
      <c r="K8" s="37"/>
      <c r="L8" s="89"/>
      <c r="M8" s="90"/>
      <c r="N8" s="90"/>
      <c r="O8" s="90"/>
      <c r="P8" s="90"/>
      <c r="Q8" s="90"/>
      <c r="R8" s="90"/>
      <c r="S8" s="90"/>
      <c r="T8" s="90"/>
      <c r="U8" s="91"/>
      <c r="V8" s="37"/>
      <c r="W8" s="38"/>
      <c r="X8" s="1"/>
    </row>
    <row r="9" spans="1:24" ht="15.75" thickBot="1" x14ac:dyDescent="0.3">
      <c r="A9" s="1"/>
      <c r="B9" s="39"/>
      <c r="C9" s="40"/>
      <c r="D9" s="40"/>
      <c r="E9" s="46"/>
      <c r="F9" s="37"/>
      <c r="G9" s="37"/>
      <c r="H9" s="37"/>
      <c r="I9" s="37"/>
      <c r="J9" s="37"/>
      <c r="K9" s="37"/>
      <c r="L9" s="86"/>
      <c r="M9" s="87"/>
      <c r="N9" s="87"/>
      <c r="O9" s="87"/>
      <c r="P9" s="87"/>
      <c r="Q9" s="87"/>
      <c r="R9" s="87"/>
      <c r="S9" s="87"/>
      <c r="T9" s="87"/>
      <c r="U9" s="88"/>
      <c r="V9" s="37"/>
      <c r="W9" s="38"/>
      <c r="X9" s="1"/>
    </row>
    <row r="10" spans="1:24" ht="16.5" customHeight="1" x14ac:dyDescent="0.25">
      <c r="A10" s="1"/>
      <c r="B10" s="78" t="s">
        <v>37</v>
      </c>
      <c r="C10" s="79"/>
      <c r="D10" s="80"/>
      <c r="E10" s="50">
        <v>0</v>
      </c>
      <c r="F10" s="37"/>
      <c r="G10" s="85" t="str" cm="1">
        <f t="array" ref="G10">IFERROR(_xlfn.IFS(E10="","Vrais",E11="","Faux"),"Il est impossible d'avoir un horaire positif et un horaire négatif en même temps.")</f>
        <v>Faux</v>
      </c>
      <c r="H10" s="85"/>
      <c r="I10" s="85"/>
      <c r="J10" s="85"/>
      <c r="K10" s="37"/>
      <c r="L10" s="86"/>
      <c r="M10" s="87"/>
      <c r="N10" s="87"/>
      <c r="O10" s="87"/>
      <c r="P10" s="87"/>
      <c r="Q10" s="87"/>
      <c r="R10" s="87"/>
      <c r="S10" s="87"/>
      <c r="T10" s="87"/>
      <c r="U10" s="88"/>
      <c r="V10" s="37"/>
      <c r="W10" s="38"/>
      <c r="X10" s="1"/>
    </row>
    <row r="11" spans="1:24" ht="16.5" customHeight="1" thickBot="1" x14ac:dyDescent="0.3">
      <c r="A11" s="1"/>
      <c r="B11" s="81" t="s">
        <v>36</v>
      </c>
      <c r="C11" s="82"/>
      <c r="D11" s="82"/>
      <c r="E11" s="47"/>
      <c r="F11" s="37"/>
      <c r="G11" s="85"/>
      <c r="H11" s="85"/>
      <c r="I11" s="85"/>
      <c r="J11" s="85"/>
      <c r="K11" s="37"/>
      <c r="L11" s="86"/>
      <c r="M11" s="87"/>
      <c r="N11" s="87"/>
      <c r="O11" s="87"/>
      <c r="P11" s="87"/>
      <c r="Q11" s="87"/>
      <c r="R11" s="87"/>
      <c r="S11" s="87"/>
      <c r="T11" s="87"/>
      <c r="U11" s="88"/>
      <c r="V11" s="37"/>
      <c r="W11" s="38"/>
      <c r="X11" s="1"/>
    </row>
    <row r="12" spans="1:24" ht="15.75" thickBot="1" x14ac:dyDescent="0.3">
      <c r="A12" s="1"/>
      <c r="B12" s="39"/>
      <c r="C12" s="40"/>
      <c r="D12" s="40"/>
      <c r="E12" s="46"/>
      <c r="F12" s="37"/>
      <c r="G12" s="37"/>
      <c r="H12" s="37"/>
      <c r="I12" s="37"/>
      <c r="J12" s="37"/>
      <c r="K12" s="37"/>
      <c r="L12" s="51"/>
      <c r="M12" s="52"/>
      <c r="N12" s="52"/>
      <c r="O12" s="52"/>
      <c r="P12" s="52"/>
      <c r="Q12" s="52"/>
      <c r="R12" s="52"/>
      <c r="S12" s="52"/>
      <c r="T12" s="52"/>
      <c r="U12" s="53"/>
      <c r="V12" s="37"/>
      <c r="W12" s="38"/>
      <c r="X12" s="1"/>
    </row>
    <row r="13" spans="1:24" ht="15.75" thickBot="1" x14ac:dyDescent="0.3">
      <c r="A13" s="1"/>
      <c r="B13" s="73" t="s">
        <v>40</v>
      </c>
      <c r="C13" s="74"/>
      <c r="D13" s="74"/>
      <c r="E13" s="48">
        <v>3.125E-2</v>
      </c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8"/>
      <c r="X13" s="1"/>
    </row>
    <row r="14" spans="1:24" ht="15.75" thickBot="1" x14ac:dyDescent="0.3">
      <c r="A14" s="1"/>
      <c r="B14" s="41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8"/>
      <c r="X14" s="1"/>
    </row>
    <row r="15" spans="1:24" ht="24" thickBot="1" x14ac:dyDescent="0.3">
      <c r="A15" s="1"/>
      <c r="B15" s="75" t="s">
        <v>3</v>
      </c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7"/>
      <c r="X15" s="1"/>
    </row>
    <row r="16" spans="1:24" x14ac:dyDescent="0.25">
      <c r="A16" s="1"/>
      <c r="X16" s="1"/>
    </row>
    <row r="17" spans="1:24" x14ac:dyDescent="0.25">
      <c r="A17" s="1"/>
      <c r="X17" s="1"/>
    </row>
    <row r="18" spans="1:24" x14ac:dyDescent="0.25">
      <c r="A18" s="1"/>
      <c r="I18" s="2" t="s">
        <v>5</v>
      </c>
      <c r="J18" s="2" t="s">
        <v>6</v>
      </c>
      <c r="K18" s="2" t="s">
        <v>7</v>
      </c>
      <c r="L18" s="2" t="s">
        <v>8</v>
      </c>
      <c r="M18" s="2" t="s">
        <v>9</v>
      </c>
      <c r="N18" s="2" t="s">
        <v>4</v>
      </c>
      <c r="O18" s="2" t="s">
        <v>10</v>
      </c>
      <c r="P18" s="2" t="s">
        <v>11</v>
      </c>
      <c r="Q18" s="2" t="s">
        <v>12</v>
      </c>
      <c r="R18" s="2" t="s">
        <v>13</v>
      </c>
      <c r="S18" s="2" t="s">
        <v>14</v>
      </c>
      <c r="T18" s="2" t="s">
        <v>15</v>
      </c>
      <c r="X18" s="1"/>
    </row>
    <row r="19" spans="1:24" x14ac:dyDescent="0.25">
      <c r="A19" s="1"/>
      <c r="X19" s="1"/>
    </row>
    <row r="20" spans="1:24" x14ac:dyDescent="0.25">
      <c r="A20" s="1"/>
      <c r="X20" s="1"/>
    </row>
    <row r="21" spans="1:24" x14ac:dyDescent="0.25">
      <c r="A21" s="1"/>
      <c r="X21" s="1"/>
    </row>
    <row r="22" spans="1:24" x14ac:dyDescent="0.25">
      <c r="A22" s="1"/>
      <c r="X22" s="1"/>
    </row>
    <row r="23" spans="1:24" x14ac:dyDescent="0.25">
      <c r="A23" s="1"/>
      <c r="X23" s="1"/>
    </row>
    <row r="24" spans="1:24" x14ac:dyDescent="0.25">
      <c r="A24" s="1"/>
      <c r="X24" s="1"/>
    </row>
    <row r="25" spans="1:24" x14ac:dyDescent="0.25">
      <c r="A25" s="1"/>
      <c r="X25" s="1"/>
    </row>
    <row r="26" spans="1:24" x14ac:dyDescent="0.25">
      <c r="A26" s="1"/>
      <c r="X26" s="1"/>
    </row>
    <row r="27" spans="1:24" x14ac:dyDescent="0.25">
      <c r="A27" s="1"/>
      <c r="X27" s="1"/>
    </row>
    <row r="28" spans="1:24" x14ac:dyDescent="0.25">
      <c r="A28" s="1"/>
      <c r="X28" s="1"/>
    </row>
    <row r="29" spans="1:24" x14ac:dyDescent="0.25">
      <c r="A29" s="1"/>
      <c r="X29" s="1"/>
    </row>
    <row r="30" spans="1:24" x14ac:dyDescent="0.25">
      <c r="A30" s="1"/>
      <c r="X30" s="1"/>
    </row>
    <row r="31" spans="1:24" x14ac:dyDescent="0.25">
      <c r="A31" s="1"/>
      <c r="X31" s="1"/>
    </row>
    <row r="32" spans="1:24" x14ac:dyDescent="0.25">
      <c r="A32" s="1"/>
      <c r="X32" s="1"/>
    </row>
    <row r="33" spans="1:24" x14ac:dyDescent="0.25">
      <c r="A33" s="1"/>
      <c r="X33" s="1"/>
    </row>
    <row r="34" spans="1:24" x14ac:dyDescent="0.25">
      <c r="A34" s="1"/>
      <c r="X34" s="1"/>
    </row>
    <row r="35" spans="1:24" ht="30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</sheetData>
  <mergeCells count="16">
    <mergeCell ref="B3:D3"/>
    <mergeCell ref="B2:W2"/>
    <mergeCell ref="B5:D5"/>
    <mergeCell ref="B6:D6"/>
    <mergeCell ref="B15:W15"/>
    <mergeCell ref="B8:D8"/>
    <mergeCell ref="B11:D11"/>
    <mergeCell ref="B10:D10"/>
    <mergeCell ref="G10:J11"/>
    <mergeCell ref="L10:U10"/>
    <mergeCell ref="L11:U11"/>
    <mergeCell ref="L7:U7"/>
    <mergeCell ref="L8:U8"/>
    <mergeCell ref="L9:U9"/>
    <mergeCell ref="L6:U6"/>
    <mergeCell ref="B13:D13"/>
  </mergeCells>
  <conditionalFormatting sqref="E11">
    <cfRule type="expression" dxfId="20" priority="2">
      <formula>IF(ISBLANK($E$10),"Vide","Non vide")</formula>
    </cfRule>
  </conditionalFormatting>
  <conditionalFormatting sqref="G10">
    <cfRule type="containsText" dxfId="19" priority="1" operator="containsText" text="Il est impossible d'avoir un horaire positif et un horaire négatif en même temps.">
      <formula>NOT(ISERROR(SEARCH("Il est impossible d'avoir un horaire positif et un horaire négatif en même temps.",G10)))</formula>
    </cfRule>
  </conditionalFormatting>
  <pageMargins left="0.7" right="0.7" top="0.75" bottom="0.75" header="0.3" footer="0.3"/>
  <pageSetup paperSize="9" scale="3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A6414-1DC8-4C8B-B348-9771D5406DC2}">
  <sheetPr codeName="Feuil2"/>
  <dimension ref="A1:S40"/>
  <sheetViews>
    <sheetView tabSelected="1" topLeftCell="A6" workbookViewId="0">
      <selection activeCell="H30" sqref="H30"/>
    </sheetView>
  </sheetViews>
  <sheetFormatPr baseColWidth="10" defaultRowHeight="15" x14ac:dyDescent="0.25"/>
  <cols>
    <col min="1" max="1" width="11.42578125" style="12"/>
    <col min="2" max="2" width="13.85546875" style="12" hidden="1" customWidth="1"/>
    <col min="3" max="3" width="9.28515625" style="12" customWidth="1"/>
    <col min="4" max="4" width="10.85546875" style="12" customWidth="1"/>
    <col min="5" max="6" width="9.5703125" style="12" customWidth="1"/>
    <col min="7" max="8" width="22.5703125" style="12" customWidth="1"/>
    <col min="9" max="9" width="22.7109375" style="12" customWidth="1"/>
    <col min="10" max="10" width="20.5703125" style="12" customWidth="1"/>
    <col min="11" max="17" width="11.42578125" style="12"/>
    <col min="18" max="18" width="19" style="12" hidden="1" customWidth="1"/>
    <col min="19" max="19" width="0" style="12" hidden="1" customWidth="1"/>
    <col min="20" max="16384" width="11.42578125" style="12"/>
  </cols>
  <sheetData>
    <row r="1" spans="1:19" s="3" customFormat="1" ht="18.75" x14ac:dyDescent="0.25">
      <c r="A1" s="104" t="str">
        <f>"Feuille Horaire"&amp;" : "&amp;Data!E5&amp;" "&amp;Data!E6</f>
        <v>Feuille Horaire : MonsieurX X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/>
    </row>
    <row r="2" spans="1:19" s="3" customFormat="1" x14ac:dyDescent="0.25"/>
    <row r="3" spans="1:19" s="3" customFormat="1" x14ac:dyDescent="0.25">
      <c r="A3" s="105" t="s">
        <v>16</v>
      </c>
      <c r="B3" s="106"/>
      <c r="C3" s="106"/>
      <c r="D3" s="106"/>
      <c r="E3" s="107"/>
      <c r="F3" s="108"/>
      <c r="G3" s="109"/>
      <c r="H3" s="4"/>
      <c r="K3" s="68"/>
      <c r="N3" s="5"/>
      <c r="O3" s="10"/>
      <c r="P3" s="9"/>
      <c r="Q3" s="10"/>
    </row>
    <row r="4" spans="1:19" s="3" customFormat="1" ht="15.75" thickBot="1" x14ac:dyDescent="0.3">
      <c r="L4" s="67"/>
      <c r="M4" s="15">
        <f>DATE(Data!E3,1,1)</f>
        <v>44927</v>
      </c>
      <c r="N4" s="15">
        <f>EOMONTH(M4,0)</f>
        <v>44957</v>
      </c>
    </row>
    <row r="5" spans="1:19" s="3" customFormat="1" ht="19.5" thickBot="1" x14ac:dyDescent="0.25">
      <c r="A5" s="110" t="s">
        <v>5</v>
      </c>
      <c r="B5" s="111"/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2"/>
      <c r="R5" s="3">
        <v>1</v>
      </c>
      <c r="S5" s="16" t="s">
        <v>29</v>
      </c>
    </row>
    <row r="6" spans="1:19" s="3" customFormat="1" x14ac:dyDescent="0.2">
      <c r="A6" s="17" t="s">
        <v>17</v>
      </c>
      <c r="B6" s="18"/>
      <c r="C6" s="113" t="s">
        <v>18</v>
      </c>
      <c r="D6" s="114"/>
      <c r="E6" s="114"/>
      <c r="F6" s="115"/>
      <c r="G6" s="19" t="s">
        <v>19</v>
      </c>
      <c r="H6" s="20" t="s">
        <v>20</v>
      </c>
      <c r="I6" s="19" t="s">
        <v>21</v>
      </c>
      <c r="J6" s="19" t="s">
        <v>22</v>
      </c>
      <c r="K6" s="113" t="s">
        <v>23</v>
      </c>
      <c r="L6" s="116"/>
      <c r="M6" s="117" t="s">
        <v>24</v>
      </c>
      <c r="N6" s="116"/>
      <c r="O6" s="21"/>
      <c r="R6" s="3">
        <v>2</v>
      </c>
      <c r="S6" s="16" t="s">
        <v>30</v>
      </c>
    </row>
    <row r="7" spans="1:19" x14ac:dyDescent="0.25">
      <c r="A7" s="22">
        <f>M4</f>
        <v>44927</v>
      </c>
      <c r="B7" s="6" t="str">
        <f>VLOOKUP(WEEKDAY($A7,1),$R$5:$S$11,2,0)</f>
        <v>Dimanche</v>
      </c>
      <c r="C7" s="58"/>
      <c r="D7" s="59">
        <v>0.54166666666666663</v>
      </c>
      <c r="E7" s="60">
        <f>IF($D7="","",$D7+Data!$E$13)</f>
        <v>0.57291666666666663</v>
      </c>
      <c r="F7" s="59">
        <v>0.5</v>
      </c>
      <c r="G7" s="36">
        <f t="shared" ref="G7:G37" si="0">IFERROR(IF(WEEKDAY(A7,2)=6,SUM(G2:G6),$D7-$C7+$F7-$E7),"")</f>
        <v>0.46874999999999989</v>
      </c>
      <c r="H7" s="36" t="str">
        <f t="shared" ref="H7:H37" si="1">IFERROR(IF(WEEKDAY(A7,2)=6,SUM(G2:G6),""),"")</f>
        <v/>
      </c>
      <c r="I7" s="36"/>
      <c r="J7" s="36"/>
      <c r="K7" s="23"/>
      <c r="L7" s="24"/>
      <c r="M7" s="25"/>
      <c r="N7" s="26"/>
      <c r="O7" s="27"/>
      <c r="P7" s="11"/>
      <c r="R7" s="3">
        <v>3</v>
      </c>
      <c r="S7" s="16" t="s">
        <v>31</v>
      </c>
    </row>
    <row r="8" spans="1:19" x14ac:dyDescent="0.25">
      <c r="A8" s="22">
        <f t="shared" ref="A8:A37" si="2">IF(ISERROR(IF((A7+1)&lt;=$N$4,(A7+1),"")),"",IF((A7+1)&lt;=$N$4,(A7+1),""))</f>
        <v>44928</v>
      </c>
      <c r="B8" s="6" t="str">
        <f t="shared" ref="B8:B37" si="3">IF(ISERROR(VLOOKUP(WEEKDAY($A8,1),$R$5:$S$11,2,0)),"",VLOOKUP(WEEKDAY($A8),$R$5:$S$11,2,0))</f>
        <v>Lundi</v>
      </c>
      <c r="C8" s="58">
        <v>0.30208331346511841</v>
      </c>
      <c r="D8" s="59">
        <v>0.5</v>
      </c>
      <c r="E8" s="60">
        <f>IF($D8="","",$D8+Data!$E$13)</f>
        <v>0.53125</v>
      </c>
      <c r="F8" s="59">
        <v>0.70833331346511841</v>
      </c>
      <c r="G8" s="36">
        <f t="shared" si="0"/>
        <v>0.375</v>
      </c>
      <c r="H8" s="36" t="str">
        <f t="shared" si="1"/>
        <v/>
      </c>
      <c r="I8" s="36"/>
      <c r="J8" s="36"/>
      <c r="K8" s="23"/>
      <c r="L8" s="24"/>
      <c r="M8" s="25"/>
      <c r="N8" s="26"/>
      <c r="O8" s="27"/>
      <c r="P8" s="11"/>
      <c r="R8" s="3">
        <v>4</v>
      </c>
      <c r="S8" s="16" t="s">
        <v>32</v>
      </c>
    </row>
    <row r="9" spans="1:19" x14ac:dyDescent="0.25">
      <c r="A9" s="22">
        <f t="shared" si="2"/>
        <v>44929</v>
      </c>
      <c r="B9" s="6" t="str">
        <f t="shared" si="3"/>
        <v>Mardi</v>
      </c>
      <c r="C9" s="58">
        <v>0.34374998013178498</v>
      </c>
      <c r="D9" s="59">
        <v>0.54166668653488159</v>
      </c>
      <c r="E9" s="60">
        <f>IF($D9="","",$D9+Data!$E$13)</f>
        <v>0.57291668653488159</v>
      </c>
      <c r="F9" s="59">
        <v>0.64583331346511841</v>
      </c>
      <c r="G9" s="36">
        <f t="shared" si="0"/>
        <v>0.27083333333333348</v>
      </c>
      <c r="H9" s="36" t="str">
        <f t="shared" si="1"/>
        <v/>
      </c>
      <c r="I9" s="36"/>
      <c r="J9" s="36"/>
      <c r="K9" s="23"/>
      <c r="L9" s="24"/>
      <c r="M9" s="25"/>
      <c r="N9" s="26"/>
      <c r="O9" s="27"/>
      <c r="P9" s="11"/>
      <c r="R9" s="3">
        <v>5</v>
      </c>
      <c r="S9" s="16" t="s">
        <v>33</v>
      </c>
    </row>
    <row r="10" spans="1:19" x14ac:dyDescent="0.25">
      <c r="A10" s="22">
        <f t="shared" si="2"/>
        <v>44930</v>
      </c>
      <c r="B10" s="6" t="str">
        <f t="shared" si="3"/>
        <v>Mercredi</v>
      </c>
      <c r="C10" s="58">
        <v>0.385416646798452</v>
      </c>
      <c r="D10" s="59">
        <v>0.4895833432674408</v>
      </c>
      <c r="E10" s="60">
        <f>IF($D10="","",$D10+Data!$E$13)</f>
        <v>0.5208333432674408</v>
      </c>
      <c r="F10" s="59">
        <v>0.69791668653488159</v>
      </c>
      <c r="G10" s="36">
        <f t="shared" si="0"/>
        <v>0.28125003973642959</v>
      </c>
      <c r="H10" s="36" t="str">
        <f t="shared" si="1"/>
        <v/>
      </c>
      <c r="I10" s="36"/>
      <c r="J10" s="36"/>
      <c r="K10" s="23"/>
      <c r="L10" s="24"/>
      <c r="M10" s="25"/>
      <c r="N10" s="26"/>
      <c r="O10" s="27"/>
      <c r="P10" s="11"/>
      <c r="R10" s="3">
        <v>6</v>
      </c>
      <c r="S10" s="16" t="s">
        <v>34</v>
      </c>
    </row>
    <row r="11" spans="1:19" x14ac:dyDescent="0.25">
      <c r="A11" s="22">
        <f t="shared" si="2"/>
        <v>44931</v>
      </c>
      <c r="B11" s="6" t="str">
        <f t="shared" si="3"/>
        <v>Jeudi</v>
      </c>
      <c r="C11" s="58">
        <v>0.42708331346511802</v>
      </c>
      <c r="D11" s="59">
        <v>0.61458331346511841</v>
      </c>
      <c r="E11" s="60">
        <f>IF($D11="","",$D11+Data!$E$13)</f>
        <v>0.64583331346511841</v>
      </c>
      <c r="F11" s="59">
        <v>0.75</v>
      </c>
      <c r="G11" s="36">
        <f t="shared" si="0"/>
        <v>0.29166668653488204</v>
      </c>
      <c r="H11" s="36" t="str">
        <f t="shared" si="1"/>
        <v/>
      </c>
      <c r="I11" s="36"/>
      <c r="J11" s="36"/>
      <c r="K11" s="23"/>
      <c r="L11" s="24"/>
      <c r="M11" s="25"/>
      <c r="N11" s="26"/>
      <c r="O11" s="27"/>
      <c r="P11" s="11"/>
      <c r="R11" s="3">
        <v>7</v>
      </c>
      <c r="S11" s="16" t="s">
        <v>35</v>
      </c>
    </row>
    <row r="12" spans="1:19" x14ac:dyDescent="0.25">
      <c r="A12" s="22">
        <f t="shared" si="2"/>
        <v>44932</v>
      </c>
      <c r="B12" s="6" t="str">
        <f t="shared" si="3"/>
        <v>Vendredi</v>
      </c>
      <c r="C12" s="58">
        <v>0.40625</v>
      </c>
      <c r="D12" s="59">
        <v>0.51041668653488159</v>
      </c>
      <c r="E12" s="60">
        <f>IF($D12="","",$D12+Data!$E$13)</f>
        <v>0.54166668653488159</v>
      </c>
      <c r="F12" s="59">
        <v>0.69791668653488159</v>
      </c>
      <c r="G12" s="36">
        <f t="shared" si="0"/>
        <v>0.26041668653488159</v>
      </c>
      <c r="H12" s="36" t="str">
        <f t="shared" si="1"/>
        <v/>
      </c>
      <c r="I12" s="36"/>
      <c r="J12" s="36"/>
      <c r="K12" s="23"/>
      <c r="L12" s="24"/>
      <c r="M12" s="25"/>
      <c r="N12" s="26"/>
      <c r="O12" s="27"/>
      <c r="P12" s="11"/>
    </row>
    <row r="13" spans="1:19" x14ac:dyDescent="0.25">
      <c r="A13" s="22">
        <f t="shared" si="2"/>
        <v>44933</v>
      </c>
      <c r="B13" s="6" t="str">
        <f t="shared" si="3"/>
        <v>Samedi</v>
      </c>
      <c r="C13" s="58"/>
      <c r="D13" s="59"/>
      <c r="E13" s="60" t="str">
        <f>IF($D13="","",$D13+Data!$E$13)</f>
        <v/>
      </c>
      <c r="F13" s="59"/>
      <c r="G13" s="36">
        <f t="shared" si="0"/>
        <v>1.4791667461395268</v>
      </c>
      <c r="H13" s="36">
        <f>IFERROR(IF(WEEKDAY(A13,2)=6,SUM(G8:G12),""),"")</f>
        <v>1.4791667461395268</v>
      </c>
      <c r="I13" s="36"/>
      <c r="J13" s="36"/>
      <c r="K13" s="23"/>
      <c r="L13" s="24"/>
      <c r="M13" s="25"/>
      <c r="N13" s="26"/>
      <c r="O13" s="27"/>
      <c r="P13" s="11"/>
      <c r="R13" s="3">
        <v>1</v>
      </c>
      <c r="S13" s="27" t="s">
        <v>5</v>
      </c>
    </row>
    <row r="14" spans="1:19" x14ac:dyDescent="0.25">
      <c r="A14" s="22">
        <f t="shared" si="2"/>
        <v>44934</v>
      </c>
      <c r="B14" s="6" t="str">
        <f t="shared" si="3"/>
        <v>Dimanche</v>
      </c>
      <c r="C14" s="58"/>
      <c r="D14" s="59"/>
      <c r="E14" s="60" t="str">
        <f>IF($D14="","",$D14+Data!$E$13)</f>
        <v/>
      </c>
      <c r="F14" s="59"/>
      <c r="G14" s="36" t="str">
        <f t="shared" si="0"/>
        <v/>
      </c>
      <c r="H14" s="36" t="str">
        <f t="shared" si="1"/>
        <v/>
      </c>
      <c r="I14" s="36"/>
      <c r="J14" s="36"/>
      <c r="K14" s="23"/>
      <c r="L14" s="24"/>
      <c r="M14" s="25"/>
      <c r="N14" s="26"/>
      <c r="O14" s="27"/>
      <c r="P14" s="11"/>
      <c r="R14" s="3">
        <v>2</v>
      </c>
      <c r="S14" s="27" t="s">
        <v>6</v>
      </c>
    </row>
    <row r="15" spans="1:19" x14ac:dyDescent="0.25">
      <c r="A15" s="22">
        <f t="shared" si="2"/>
        <v>44935</v>
      </c>
      <c r="B15" s="6" t="str">
        <f t="shared" si="3"/>
        <v>Lundi</v>
      </c>
      <c r="C15" s="58">
        <v>0.30208331346511841</v>
      </c>
      <c r="D15" s="59">
        <v>0.5</v>
      </c>
      <c r="E15" s="60">
        <f>IF($D15="","",$D15+Data!$E$13)</f>
        <v>0.53125</v>
      </c>
      <c r="F15" s="59">
        <v>0.70833331346511841</v>
      </c>
      <c r="G15" s="36">
        <f t="shared" si="0"/>
        <v>0.375</v>
      </c>
      <c r="H15" s="36" t="str">
        <f t="shared" si="1"/>
        <v/>
      </c>
      <c r="I15" s="36"/>
      <c r="J15" s="36"/>
      <c r="K15" s="23"/>
      <c r="L15" s="24"/>
      <c r="M15" s="25"/>
      <c r="N15" s="26"/>
      <c r="O15" s="27"/>
      <c r="P15" s="11"/>
      <c r="R15" s="3">
        <v>3</v>
      </c>
      <c r="S15" s="27" t="s">
        <v>7</v>
      </c>
    </row>
    <row r="16" spans="1:19" x14ac:dyDescent="0.25">
      <c r="A16" s="22">
        <f t="shared" si="2"/>
        <v>44936</v>
      </c>
      <c r="B16" s="6" t="str">
        <f t="shared" si="3"/>
        <v>Mardi</v>
      </c>
      <c r="C16" s="58">
        <v>0.34374998013178498</v>
      </c>
      <c r="D16" s="59">
        <v>0.54166668653488159</v>
      </c>
      <c r="E16" s="60">
        <f>IF($D16="","",$D16+Data!$E$13)</f>
        <v>0.57291668653488159</v>
      </c>
      <c r="F16" s="59">
        <v>0.64583331346511841</v>
      </c>
      <c r="G16" s="36">
        <f t="shared" si="0"/>
        <v>0.27083333333333348</v>
      </c>
      <c r="H16" s="36" t="str">
        <f t="shared" si="1"/>
        <v/>
      </c>
      <c r="I16" s="36"/>
      <c r="J16" s="36"/>
      <c r="K16" s="23"/>
      <c r="L16" s="24"/>
      <c r="M16" s="25"/>
      <c r="N16" s="26"/>
      <c r="O16" s="27"/>
      <c r="R16" s="3">
        <v>4</v>
      </c>
      <c r="S16" s="27" t="s">
        <v>8</v>
      </c>
    </row>
    <row r="17" spans="1:19" x14ac:dyDescent="0.25">
      <c r="A17" s="22">
        <f t="shared" si="2"/>
        <v>44937</v>
      </c>
      <c r="B17" s="6" t="str">
        <f t="shared" si="3"/>
        <v>Mercredi</v>
      </c>
      <c r="C17" s="58">
        <v>0.385416646798452</v>
      </c>
      <c r="D17" s="59">
        <v>0.4895833432674408</v>
      </c>
      <c r="E17" s="60">
        <f>IF($D17="","",$D17+Data!$E$13)</f>
        <v>0.5208333432674408</v>
      </c>
      <c r="F17" s="59">
        <v>0.69791668653488159</v>
      </c>
      <c r="G17" s="36">
        <f t="shared" si="0"/>
        <v>0.28125003973642959</v>
      </c>
      <c r="H17" s="36" t="str">
        <f t="shared" si="1"/>
        <v/>
      </c>
      <c r="I17" s="36"/>
      <c r="J17" s="36"/>
      <c r="K17" s="23"/>
      <c r="L17" s="24"/>
      <c r="M17" s="25"/>
      <c r="N17" s="26"/>
      <c r="O17" s="27"/>
      <c r="R17" s="3">
        <v>5</v>
      </c>
      <c r="S17" s="27" t="s">
        <v>9</v>
      </c>
    </row>
    <row r="18" spans="1:19" x14ac:dyDescent="0.25">
      <c r="A18" s="22">
        <f t="shared" si="2"/>
        <v>44938</v>
      </c>
      <c r="B18" s="6" t="str">
        <f t="shared" si="3"/>
        <v>Jeudi</v>
      </c>
      <c r="C18" s="58">
        <v>0.42708331346511802</v>
      </c>
      <c r="D18" s="59">
        <v>0.61458331346511841</v>
      </c>
      <c r="E18" s="60">
        <f>IF($D18="","",$D18+Data!$E$13)</f>
        <v>0.64583331346511841</v>
      </c>
      <c r="F18" s="59">
        <v>0.75</v>
      </c>
      <c r="G18" s="36">
        <f t="shared" si="0"/>
        <v>0.29166668653488204</v>
      </c>
      <c r="H18" s="36" t="str">
        <f t="shared" si="1"/>
        <v/>
      </c>
      <c r="I18" s="36"/>
      <c r="J18" s="36"/>
      <c r="K18" s="23"/>
      <c r="L18" s="24"/>
      <c r="M18" s="25"/>
      <c r="N18" s="26"/>
      <c r="O18" s="27"/>
      <c r="R18" s="3">
        <v>6</v>
      </c>
      <c r="S18" s="27" t="s">
        <v>4</v>
      </c>
    </row>
    <row r="19" spans="1:19" x14ac:dyDescent="0.25">
      <c r="A19" s="22">
        <f t="shared" si="2"/>
        <v>44939</v>
      </c>
      <c r="B19" s="6" t="str">
        <f t="shared" si="3"/>
        <v>Vendredi</v>
      </c>
      <c r="C19" s="58">
        <v>0.40625</v>
      </c>
      <c r="D19" s="59">
        <v>0.51041668653488159</v>
      </c>
      <c r="E19" s="60">
        <f>IF($D19="","",$D19+Data!$E$13)</f>
        <v>0.54166668653488159</v>
      </c>
      <c r="F19" s="59">
        <v>0.69791668653488159</v>
      </c>
      <c r="G19" s="36">
        <f t="shared" si="0"/>
        <v>0.26041668653488159</v>
      </c>
      <c r="H19" s="36" t="str">
        <f t="shared" si="1"/>
        <v/>
      </c>
      <c r="I19" s="36"/>
      <c r="J19" s="36"/>
      <c r="K19" s="23"/>
      <c r="L19" s="24"/>
      <c r="M19" s="25"/>
      <c r="N19" s="26"/>
      <c r="O19" s="27"/>
      <c r="R19" s="3">
        <v>7</v>
      </c>
      <c r="S19" s="27" t="s">
        <v>10</v>
      </c>
    </row>
    <row r="20" spans="1:19" x14ac:dyDescent="0.25">
      <c r="A20" s="22">
        <f t="shared" si="2"/>
        <v>44940</v>
      </c>
      <c r="B20" s="6" t="str">
        <f t="shared" si="3"/>
        <v>Samedi</v>
      </c>
      <c r="C20" s="58"/>
      <c r="D20" s="59"/>
      <c r="E20" s="60" t="str">
        <f>IF($D20="","",$D20+Data!$E$13)</f>
        <v/>
      </c>
      <c r="F20" s="59"/>
      <c r="G20" s="36">
        <f t="shared" si="0"/>
        <v>1.4791667461395268</v>
      </c>
      <c r="H20" s="36">
        <f t="shared" si="1"/>
        <v>1.4791667461395268</v>
      </c>
      <c r="I20" s="36"/>
      <c r="J20" s="36"/>
      <c r="K20" s="23"/>
      <c r="L20" s="24"/>
      <c r="M20" s="25"/>
      <c r="N20" s="26"/>
      <c r="O20" s="27"/>
      <c r="Q20" s="13"/>
      <c r="R20" s="3">
        <v>8</v>
      </c>
      <c r="S20" s="27" t="s">
        <v>11</v>
      </c>
    </row>
    <row r="21" spans="1:19" x14ac:dyDescent="0.25">
      <c r="A21" s="22">
        <f t="shared" si="2"/>
        <v>44941</v>
      </c>
      <c r="B21" s="6" t="str">
        <f t="shared" si="3"/>
        <v>Dimanche</v>
      </c>
      <c r="C21" s="58"/>
      <c r="D21" s="59"/>
      <c r="E21" s="60" t="str">
        <f>IF($D21="","",$D21+Data!$E$13)</f>
        <v/>
      </c>
      <c r="F21" s="59"/>
      <c r="G21" s="36" t="str">
        <f t="shared" si="0"/>
        <v/>
      </c>
      <c r="H21" s="36" t="str">
        <f t="shared" si="1"/>
        <v/>
      </c>
      <c r="I21" s="36"/>
      <c r="J21" s="36"/>
      <c r="K21" s="23"/>
      <c r="L21" s="24"/>
      <c r="M21" s="25"/>
      <c r="N21" s="26"/>
      <c r="O21" s="27"/>
      <c r="R21" s="3">
        <v>9</v>
      </c>
      <c r="S21" s="27" t="s">
        <v>12</v>
      </c>
    </row>
    <row r="22" spans="1:19" x14ac:dyDescent="0.25">
      <c r="A22" s="22">
        <f t="shared" si="2"/>
        <v>44942</v>
      </c>
      <c r="B22" s="6" t="str">
        <f t="shared" si="3"/>
        <v>Lundi</v>
      </c>
      <c r="C22" s="58">
        <v>0.30208331346511841</v>
      </c>
      <c r="D22" s="59">
        <v>0.5</v>
      </c>
      <c r="E22" s="60">
        <f>IF($D22="","",$D22+Data!$E$13)</f>
        <v>0.53125</v>
      </c>
      <c r="F22" s="59">
        <v>0.70833331346511841</v>
      </c>
      <c r="G22" s="36">
        <f t="shared" si="0"/>
        <v>0.375</v>
      </c>
      <c r="H22" s="36" t="str">
        <f t="shared" si="1"/>
        <v/>
      </c>
      <c r="I22" s="36"/>
      <c r="J22" s="36"/>
      <c r="K22" s="23"/>
      <c r="L22" s="24"/>
      <c r="M22" s="25"/>
      <c r="N22" s="26"/>
      <c r="O22" s="27"/>
      <c r="R22" s="3">
        <v>10</v>
      </c>
      <c r="S22" s="27" t="s">
        <v>13</v>
      </c>
    </row>
    <row r="23" spans="1:19" x14ac:dyDescent="0.25">
      <c r="A23" s="22">
        <f t="shared" si="2"/>
        <v>44943</v>
      </c>
      <c r="B23" s="6" t="str">
        <f t="shared" si="3"/>
        <v>Mardi</v>
      </c>
      <c r="C23" s="58">
        <v>0.34374998013178498</v>
      </c>
      <c r="D23" s="59">
        <v>0.54166668653488159</v>
      </c>
      <c r="E23" s="60">
        <f>IF($D23="","",$D23+Data!$E$13)</f>
        <v>0.57291668653488159</v>
      </c>
      <c r="F23" s="59">
        <v>0.64583331346511841</v>
      </c>
      <c r="G23" s="36">
        <f t="shared" si="0"/>
        <v>0.27083333333333348</v>
      </c>
      <c r="H23" s="36" t="str">
        <f t="shared" si="1"/>
        <v/>
      </c>
      <c r="I23" s="36"/>
      <c r="J23" s="36"/>
      <c r="K23" s="23"/>
      <c r="L23" s="24"/>
      <c r="M23" s="25"/>
      <c r="N23" s="26"/>
      <c r="O23" s="27"/>
      <c r="R23" s="3">
        <v>11</v>
      </c>
      <c r="S23" s="27" t="s">
        <v>14</v>
      </c>
    </row>
    <row r="24" spans="1:19" x14ac:dyDescent="0.25">
      <c r="A24" s="22">
        <f t="shared" si="2"/>
        <v>44944</v>
      </c>
      <c r="B24" s="6" t="str">
        <f t="shared" si="3"/>
        <v>Mercredi</v>
      </c>
      <c r="C24" s="58">
        <v>0.385416646798452</v>
      </c>
      <c r="D24" s="59">
        <v>0.4895833432674408</v>
      </c>
      <c r="E24" s="60">
        <f>IF($D24="","",$D24+Data!$E$13)</f>
        <v>0.5208333432674408</v>
      </c>
      <c r="F24" s="59">
        <v>0.69791668653488159</v>
      </c>
      <c r="G24" s="36">
        <f t="shared" si="0"/>
        <v>0.28125003973642959</v>
      </c>
      <c r="H24" s="36" t="str">
        <f t="shared" si="1"/>
        <v/>
      </c>
      <c r="I24" s="36"/>
      <c r="J24" s="36"/>
      <c r="K24" s="23"/>
      <c r="L24" s="24"/>
      <c r="M24" s="25"/>
      <c r="N24" s="26"/>
      <c r="O24" s="27"/>
      <c r="R24" s="3">
        <v>12</v>
      </c>
      <c r="S24" s="27" t="s">
        <v>15</v>
      </c>
    </row>
    <row r="25" spans="1:19" x14ac:dyDescent="0.25">
      <c r="A25" s="22">
        <f t="shared" si="2"/>
        <v>44945</v>
      </c>
      <c r="B25" s="6" t="str">
        <f t="shared" si="3"/>
        <v>Jeudi</v>
      </c>
      <c r="C25" s="58">
        <v>0.42708331346511802</v>
      </c>
      <c r="D25" s="59">
        <v>0.61458331346511841</v>
      </c>
      <c r="E25" s="60">
        <f>IF($D25="","",$D25+Data!$E$13)</f>
        <v>0.64583331346511841</v>
      </c>
      <c r="F25" s="59">
        <v>0.75</v>
      </c>
      <c r="G25" s="36">
        <f t="shared" si="0"/>
        <v>0.29166668653488204</v>
      </c>
      <c r="H25" s="36" t="str">
        <f t="shared" si="1"/>
        <v/>
      </c>
      <c r="I25" s="36"/>
      <c r="J25" s="36"/>
      <c r="K25" s="23"/>
      <c r="L25" s="24"/>
      <c r="M25" s="25"/>
      <c r="N25" s="26"/>
      <c r="O25" s="27"/>
      <c r="R25" s="14"/>
    </row>
    <row r="26" spans="1:19" x14ac:dyDescent="0.25">
      <c r="A26" s="22">
        <f t="shared" si="2"/>
        <v>44946</v>
      </c>
      <c r="B26" s="6" t="str">
        <f t="shared" si="3"/>
        <v>Vendredi</v>
      </c>
      <c r="C26" s="58">
        <v>0.40625</v>
      </c>
      <c r="D26" s="59">
        <v>0.51041668653488159</v>
      </c>
      <c r="E26" s="60">
        <f>IF($D26="","",$D26+Data!$E$13)</f>
        <v>0.54166668653488159</v>
      </c>
      <c r="F26" s="59">
        <v>0.69791668653488159</v>
      </c>
      <c r="G26" s="36">
        <f t="shared" si="0"/>
        <v>0.26041668653488159</v>
      </c>
      <c r="H26" s="36" t="str">
        <f t="shared" si="1"/>
        <v/>
      </c>
      <c r="I26" s="36"/>
      <c r="J26" s="36"/>
      <c r="K26" s="23"/>
      <c r="L26" s="24"/>
      <c r="M26" s="25"/>
      <c r="N26" s="26"/>
      <c r="O26" s="27"/>
      <c r="R26" s="14"/>
    </row>
    <row r="27" spans="1:19" x14ac:dyDescent="0.25">
      <c r="A27" s="22">
        <f t="shared" si="2"/>
        <v>44947</v>
      </c>
      <c r="B27" s="6" t="str">
        <f t="shared" si="3"/>
        <v>Samedi</v>
      </c>
      <c r="C27" s="58"/>
      <c r="D27" s="59"/>
      <c r="E27" s="60" t="str">
        <f>IF($D27="","",$D27+Data!$E$13)</f>
        <v/>
      </c>
      <c r="F27" s="59"/>
      <c r="G27" s="36">
        <f t="shared" si="0"/>
        <v>1.4791667461395268</v>
      </c>
      <c r="H27" s="36">
        <f t="shared" si="1"/>
        <v>1.4791667461395268</v>
      </c>
      <c r="I27" s="36"/>
      <c r="J27" s="36"/>
      <c r="K27" s="23"/>
      <c r="L27" s="24"/>
      <c r="M27" s="25"/>
      <c r="N27" s="26"/>
      <c r="O27" s="27"/>
      <c r="R27" s="14"/>
    </row>
    <row r="28" spans="1:19" x14ac:dyDescent="0.25">
      <c r="A28" s="22">
        <f t="shared" si="2"/>
        <v>44948</v>
      </c>
      <c r="B28" s="6" t="str">
        <f t="shared" si="3"/>
        <v>Dimanche</v>
      </c>
      <c r="C28" s="58"/>
      <c r="D28" s="59"/>
      <c r="E28" s="60" t="str">
        <f>IF($D28="","",$D28+Data!$E$13)</f>
        <v/>
      </c>
      <c r="F28" s="59"/>
      <c r="G28" s="36" t="str">
        <f t="shared" si="0"/>
        <v/>
      </c>
      <c r="H28" s="36" t="str">
        <f t="shared" si="1"/>
        <v/>
      </c>
      <c r="I28" s="36"/>
      <c r="J28" s="36"/>
      <c r="K28" s="23"/>
      <c r="L28" s="24"/>
      <c r="M28" s="25"/>
      <c r="N28" s="26"/>
      <c r="O28" s="27"/>
      <c r="R28" s="14"/>
    </row>
    <row r="29" spans="1:19" x14ac:dyDescent="0.25">
      <c r="A29" s="22">
        <f t="shared" si="2"/>
        <v>44949</v>
      </c>
      <c r="B29" s="6" t="str">
        <f t="shared" si="3"/>
        <v>Lundi</v>
      </c>
      <c r="C29" s="58">
        <v>0.30208331346511841</v>
      </c>
      <c r="D29" s="59">
        <v>0.5</v>
      </c>
      <c r="E29" s="60">
        <f>IF($D29="","",$D29+Data!$E$13)</f>
        <v>0.53125</v>
      </c>
      <c r="F29" s="59">
        <v>0.70833331346511841</v>
      </c>
      <c r="G29" s="36">
        <f t="shared" si="0"/>
        <v>0.375</v>
      </c>
      <c r="H29" s="36" t="str">
        <f t="shared" si="1"/>
        <v/>
      </c>
      <c r="I29" s="36"/>
      <c r="J29" s="36"/>
      <c r="K29" s="23"/>
      <c r="L29" s="24"/>
      <c r="M29" s="25"/>
      <c r="N29" s="26"/>
      <c r="O29" s="27"/>
    </row>
    <row r="30" spans="1:19" x14ac:dyDescent="0.25">
      <c r="A30" s="22">
        <f t="shared" si="2"/>
        <v>44950</v>
      </c>
      <c r="B30" s="6" t="str">
        <f t="shared" si="3"/>
        <v>Mardi</v>
      </c>
      <c r="C30" s="58">
        <v>0.34374998013178498</v>
      </c>
      <c r="D30" s="59">
        <v>0.54166668653488159</v>
      </c>
      <c r="E30" s="60">
        <f>IF($D30="","",$D30+Data!$E$13)</f>
        <v>0.57291668653488159</v>
      </c>
      <c r="F30" s="59">
        <v>0.64583331346511841</v>
      </c>
      <c r="G30" s="36">
        <f t="shared" si="0"/>
        <v>0.27083333333333348</v>
      </c>
      <c r="H30" s="36" t="str">
        <f t="shared" si="1"/>
        <v/>
      </c>
      <c r="I30" s="36"/>
      <c r="J30" s="36"/>
      <c r="K30" s="23"/>
      <c r="L30" s="24"/>
      <c r="M30" s="25"/>
      <c r="N30" s="26"/>
      <c r="O30" s="27"/>
    </row>
    <row r="31" spans="1:19" x14ac:dyDescent="0.25">
      <c r="A31" s="22">
        <f t="shared" si="2"/>
        <v>44951</v>
      </c>
      <c r="B31" s="6" t="str">
        <f t="shared" si="3"/>
        <v>Mercredi</v>
      </c>
      <c r="C31" s="58">
        <v>0.385416646798452</v>
      </c>
      <c r="D31" s="59">
        <v>0.4895833432674408</v>
      </c>
      <c r="E31" s="60">
        <f>IF($D31="","",$D31+Data!$E$13)</f>
        <v>0.5208333432674408</v>
      </c>
      <c r="F31" s="59">
        <v>0.69791668653488159</v>
      </c>
      <c r="G31" s="36">
        <f t="shared" si="0"/>
        <v>0.28125003973642959</v>
      </c>
      <c r="H31" s="36" t="str">
        <f t="shared" si="1"/>
        <v/>
      </c>
      <c r="I31" s="36"/>
      <c r="J31" s="36"/>
      <c r="K31" s="23"/>
      <c r="L31" s="24"/>
      <c r="M31" s="25"/>
      <c r="N31" s="26"/>
      <c r="O31" s="27"/>
    </row>
    <row r="32" spans="1:19" x14ac:dyDescent="0.25">
      <c r="A32" s="22">
        <f t="shared" si="2"/>
        <v>44952</v>
      </c>
      <c r="B32" s="6" t="str">
        <f t="shared" si="3"/>
        <v>Jeudi</v>
      </c>
      <c r="C32" s="58">
        <v>0.42708331346511802</v>
      </c>
      <c r="D32" s="59">
        <v>0.61458331346511841</v>
      </c>
      <c r="E32" s="60">
        <f>IF($D32="","",$D32+Data!$E$13)</f>
        <v>0.64583331346511841</v>
      </c>
      <c r="F32" s="59">
        <v>0.75</v>
      </c>
      <c r="G32" s="36">
        <f t="shared" si="0"/>
        <v>0.29166668653488204</v>
      </c>
      <c r="H32" s="36" t="str">
        <f t="shared" si="1"/>
        <v/>
      </c>
      <c r="I32" s="36"/>
      <c r="J32" s="36"/>
      <c r="K32" s="23"/>
      <c r="L32" s="24"/>
      <c r="M32" s="25"/>
      <c r="N32" s="26"/>
      <c r="O32" s="27"/>
    </row>
    <row r="33" spans="1:15" x14ac:dyDescent="0.25">
      <c r="A33" s="22">
        <f t="shared" si="2"/>
        <v>44953</v>
      </c>
      <c r="B33" s="6" t="str">
        <f t="shared" si="3"/>
        <v>Vendredi</v>
      </c>
      <c r="C33" s="58">
        <v>0.40625</v>
      </c>
      <c r="D33" s="59">
        <v>0.51041668653488159</v>
      </c>
      <c r="E33" s="60">
        <f>IF($D33="","",$D33+Data!$E$13)</f>
        <v>0.54166668653488159</v>
      </c>
      <c r="F33" s="59">
        <v>0.69791668653488159</v>
      </c>
      <c r="G33" s="36">
        <f t="shared" si="0"/>
        <v>0.26041668653488159</v>
      </c>
      <c r="H33" s="36" t="str">
        <f t="shared" si="1"/>
        <v/>
      </c>
      <c r="I33" s="36"/>
      <c r="J33" s="36"/>
      <c r="K33" s="23"/>
      <c r="L33" s="24"/>
      <c r="M33" s="25"/>
      <c r="N33" s="26"/>
      <c r="O33" s="27"/>
    </row>
    <row r="34" spans="1:15" x14ac:dyDescent="0.25">
      <c r="A34" s="22">
        <f t="shared" si="2"/>
        <v>44954</v>
      </c>
      <c r="B34" s="6" t="str">
        <f t="shared" si="3"/>
        <v>Samedi</v>
      </c>
      <c r="C34" s="58"/>
      <c r="D34" s="59"/>
      <c r="E34" s="60" t="str">
        <f>IF($D34="","",$D34+Data!$E$13)</f>
        <v/>
      </c>
      <c r="F34" s="59"/>
      <c r="G34" s="36">
        <f>IFERROR(IF(WEEKDAY(A34,2)=6,SUM(G29:G33),$D34-$C34+$F34-$E34),"")</f>
        <v>1.4791667461395268</v>
      </c>
      <c r="H34" s="36">
        <f>IFERROR(IF(WEEKDAY(A34,2)=6,SUM(G29:G33),""),"")</f>
        <v>1.4791667461395268</v>
      </c>
      <c r="I34" s="36"/>
      <c r="J34" s="36"/>
      <c r="K34" s="23"/>
      <c r="L34" s="24"/>
      <c r="M34" s="25"/>
      <c r="N34" s="26"/>
      <c r="O34" s="27"/>
    </row>
    <row r="35" spans="1:15" x14ac:dyDescent="0.25">
      <c r="A35" s="22">
        <f t="shared" si="2"/>
        <v>44955</v>
      </c>
      <c r="B35" s="6" t="str">
        <f t="shared" si="3"/>
        <v>Dimanche</v>
      </c>
      <c r="C35" s="58"/>
      <c r="D35" s="59"/>
      <c r="E35" s="60" t="str">
        <f>IF($D35="","",$D35+Data!$E$13)</f>
        <v/>
      </c>
      <c r="F35" s="59"/>
      <c r="G35" s="36" t="str">
        <f t="shared" si="0"/>
        <v/>
      </c>
      <c r="H35" s="36" t="str">
        <f t="shared" ref="H35:H39" si="4">IFERROR(IF(WEEKDAY(A35,2)=6,SUM(G30:G34),""),"")</f>
        <v/>
      </c>
      <c r="I35" s="36"/>
      <c r="J35" s="36"/>
      <c r="K35" s="23"/>
      <c r="L35" s="24"/>
      <c r="M35" s="25"/>
      <c r="N35" s="26"/>
      <c r="O35" s="27"/>
    </row>
    <row r="36" spans="1:15" x14ac:dyDescent="0.25">
      <c r="A36" s="22">
        <f t="shared" si="2"/>
        <v>44956</v>
      </c>
      <c r="B36" s="6" t="str">
        <f t="shared" si="3"/>
        <v>Lundi</v>
      </c>
      <c r="C36" s="58">
        <v>0.30208331346511841</v>
      </c>
      <c r="D36" s="59">
        <v>0.5</v>
      </c>
      <c r="E36" s="60">
        <f>IF($D36="","",$D36+Data!$E$13)</f>
        <v>0.53125</v>
      </c>
      <c r="F36" s="59">
        <v>0.70833331346511841</v>
      </c>
      <c r="G36" s="36">
        <f t="shared" si="0"/>
        <v>0.375</v>
      </c>
      <c r="H36" s="36" t="str">
        <f t="shared" si="4"/>
        <v/>
      </c>
      <c r="I36" s="36"/>
      <c r="J36" s="36"/>
      <c r="K36" s="23"/>
      <c r="L36" s="24"/>
      <c r="M36" s="25"/>
      <c r="N36" s="26"/>
      <c r="O36" s="27"/>
    </row>
    <row r="37" spans="1:15" x14ac:dyDescent="0.25">
      <c r="A37" s="28">
        <f t="shared" si="2"/>
        <v>44957</v>
      </c>
      <c r="B37" s="7" t="str">
        <f t="shared" si="3"/>
        <v>Mardi</v>
      </c>
      <c r="C37" s="58">
        <v>0.34374998013178498</v>
      </c>
      <c r="D37" s="59">
        <v>0.54166668653488159</v>
      </c>
      <c r="E37" s="60">
        <f>IF($D37="","",$D37+Data!$E$13)</f>
        <v>0.57291668653488159</v>
      </c>
      <c r="F37" s="59">
        <v>0.64583331346511841</v>
      </c>
      <c r="G37" s="36">
        <f t="shared" si="0"/>
        <v>0.27083333333333348</v>
      </c>
      <c r="H37" s="36" t="str">
        <f t="shared" si="4"/>
        <v/>
      </c>
      <c r="I37" s="57"/>
      <c r="J37" s="57"/>
      <c r="K37" s="29"/>
      <c r="L37" s="30"/>
      <c r="M37" s="31"/>
      <c r="N37" s="32"/>
      <c r="O37" s="27"/>
    </row>
    <row r="38" spans="1:15" x14ac:dyDescent="0.25">
      <c r="A38" s="28"/>
      <c r="B38" s="7"/>
      <c r="C38" s="61"/>
      <c r="D38" s="70"/>
      <c r="E38" s="71"/>
      <c r="F38" s="70"/>
      <c r="G38" s="66"/>
      <c r="H38" s="36">
        <f t="shared" si="4"/>
        <v>2.3854167660077419</v>
      </c>
      <c r="I38" s="66"/>
      <c r="J38" s="66"/>
      <c r="K38" s="72"/>
      <c r="L38" s="72"/>
      <c r="M38" s="72"/>
      <c r="N38" s="72"/>
      <c r="O38" s="27"/>
    </row>
    <row r="39" spans="1:15" ht="32.25" customHeight="1" x14ac:dyDescent="0.25">
      <c r="A39" s="28" t="str">
        <f>IF(ISERROR(IF((A37+1)&lt;=$N$4,(A37+1),"")),"",IF((A37+1)&lt;=$N$4,(A37+1),""))</f>
        <v/>
      </c>
      <c r="B39" s="6" t="s">
        <v>35</v>
      </c>
      <c r="C39" s="92" t="s">
        <v>25</v>
      </c>
      <c r="D39" s="93"/>
      <c r="E39" s="33">
        <f>G39</f>
        <v>0</v>
      </c>
      <c r="F39" s="62" t="s">
        <v>26</v>
      </c>
      <c r="G39" s="63"/>
      <c r="H39" s="36" t="str">
        <f t="shared" si="4"/>
        <v/>
      </c>
      <c r="I39" s="63"/>
      <c r="J39" s="63"/>
      <c r="K39" s="94" t="s">
        <v>27</v>
      </c>
      <c r="L39" s="95"/>
      <c r="M39" s="98"/>
      <c r="N39" s="99"/>
      <c r="O39" s="27"/>
    </row>
    <row r="40" spans="1:15" ht="29.25" customHeight="1" x14ac:dyDescent="0.25">
      <c r="A40" s="34"/>
      <c r="B40" s="35"/>
      <c r="C40" s="102" t="s">
        <v>28</v>
      </c>
      <c r="D40" s="103"/>
      <c r="E40" s="64"/>
      <c r="F40" s="64"/>
      <c r="G40" s="65"/>
      <c r="H40" s="65"/>
      <c r="I40" s="8"/>
      <c r="J40" s="8"/>
      <c r="K40" s="96"/>
      <c r="L40" s="97"/>
      <c r="M40" s="100"/>
      <c r="N40" s="101"/>
      <c r="O40" s="27"/>
    </row>
  </sheetData>
  <mergeCells count="11">
    <mergeCell ref="C39:D39"/>
    <mergeCell ref="K39:L40"/>
    <mergeCell ref="M39:N40"/>
    <mergeCell ref="C40:D40"/>
    <mergeCell ref="A1:N1"/>
    <mergeCell ref="A3:E3"/>
    <mergeCell ref="F3:G3"/>
    <mergeCell ref="A5:N5"/>
    <mergeCell ref="C6:F6"/>
    <mergeCell ref="K6:L6"/>
    <mergeCell ref="M6:N6"/>
  </mergeCells>
  <conditionalFormatting sqref="A7:A39">
    <cfRule type="expression" dxfId="18" priority="4">
      <formula>$B7="Dimanche"</formula>
    </cfRule>
  </conditionalFormatting>
  <conditionalFormatting sqref="C7:N7 I33:N38 C8:E38 F8:N28 G29:N32 G33 F29:F33 F34:G38 H33:H39">
    <cfRule type="expression" dxfId="17" priority="3">
      <formula>$B7="Dimanche"</formula>
    </cfRule>
  </conditionalFormatting>
  <conditionalFormatting sqref="A35:D38 I35:N38 F35:G38 A39">
    <cfRule type="expression" dxfId="16" priority="5">
      <formula>$A$33:$A$37=""</formula>
    </cfRule>
  </conditionalFormatting>
  <conditionalFormatting sqref="I40">
    <cfRule type="expression" dxfId="15" priority="6">
      <formula>$B39="Dimanche"</formula>
    </cfRule>
  </conditionalFormatting>
  <conditionalFormatting sqref="I39:J39">
    <cfRule type="expression" dxfId="14" priority="2">
      <formula>$B37="Dimanche"</formula>
    </cfRule>
  </conditionalFormatting>
  <dataValidations count="1">
    <dataValidation type="list" allowBlank="1" showInputMessage="1" showErrorMessage="1" sqref="A5:N5" xr:uid="{5DDF35BE-3ADA-4D28-8C15-95E5A2ADE60D}">
      <formula1>S13:S24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552B2-CCC2-41DD-A0FA-F69D6E3633B7}">
  <sheetPr codeName="Feuil3"/>
  <dimension ref="A1:S40"/>
  <sheetViews>
    <sheetView topLeftCell="A7" workbookViewId="0">
      <selection activeCell="H22" sqref="H22"/>
    </sheetView>
  </sheetViews>
  <sheetFormatPr baseColWidth="10" defaultRowHeight="15" x14ac:dyDescent="0.25"/>
  <cols>
    <col min="1" max="1" width="11.42578125" style="12"/>
    <col min="2" max="2" width="13.85546875" style="12" hidden="1" customWidth="1"/>
    <col min="3" max="3" width="9.28515625" style="12" customWidth="1"/>
    <col min="4" max="4" width="10.85546875" style="12" customWidth="1"/>
    <col min="5" max="6" width="9.5703125" style="12" customWidth="1"/>
    <col min="7" max="8" width="22.5703125" style="12" customWidth="1"/>
    <col min="9" max="9" width="22.7109375" style="12" customWidth="1"/>
    <col min="10" max="10" width="20.5703125" style="12" customWidth="1"/>
    <col min="11" max="17" width="11.42578125" style="12"/>
    <col min="18" max="18" width="19" style="12" hidden="1" customWidth="1"/>
    <col min="19" max="19" width="0" style="12" hidden="1" customWidth="1"/>
    <col min="20" max="16384" width="11.42578125" style="12"/>
  </cols>
  <sheetData>
    <row r="1" spans="1:19" s="3" customFormat="1" ht="18.75" x14ac:dyDescent="0.25">
      <c r="A1" s="104" t="str">
        <f>"Feuille Horaire"&amp;" : "&amp;Data!E5&amp;" "&amp;Data!E6</f>
        <v>Feuille Horaire : MonsieurX X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/>
    </row>
    <row r="2" spans="1:19" s="3" customFormat="1" x14ac:dyDescent="0.25"/>
    <row r="3" spans="1:19" s="3" customFormat="1" x14ac:dyDescent="0.25">
      <c r="A3" s="105" t="s">
        <v>16</v>
      </c>
      <c r="B3" s="106"/>
      <c r="C3" s="106"/>
      <c r="D3" s="106"/>
      <c r="E3" s="107"/>
      <c r="F3" s="108"/>
      <c r="G3" s="109"/>
      <c r="H3" s="4"/>
      <c r="K3" s="68"/>
      <c r="N3" s="5"/>
      <c r="O3" s="10"/>
      <c r="P3" s="9"/>
      <c r="Q3" s="10"/>
    </row>
    <row r="4" spans="1:19" s="3" customFormat="1" ht="15.75" thickBot="1" x14ac:dyDescent="0.3">
      <c r="L4" s="67"/>
      <c r="M4" s="15">
        <f>DATE(Data!E3,2,1)</f>
        <v>44958</v>
      </c>
      <c r="N4" s="15">
        <f>EOMONTH(M4,0)</f>
        <v>44985</v>
      </c>
    </row>
    <row r="5" spans="1:19" s="3" customFormat="1" ht="19.5" thickBot="1" x14ac:dyDescent="0.25">
      <c r="A5" s="110" t="s">
        <v>5</v>
      </c>
      <c r="B5" s="111"/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2"/>
      <c r="R5" s="3">
        <v>1</v>
      </c>
      <c r="S5" s="16" t="s">
        <v>29</v>
      </c>
    </row>
    <row r="6" spans="1:19" s="3" customFormat="1" x14ac:dyDescent="0.2">
      <c r="A6" s="17" t="s">
        <v>17</v>
      </c>
      <c r="B6" s="69"/>
      <c r="C6" s="113" t="s">
        <v>18</v>
      </c>
      <c r="D6" s="114"/>
      <c r="E6" s="114"/>
      <c r="F6" s="115"/>
      <c r="G6" s="19" t="s">
        <v>19</v>
      </c>
      <c r="H6" s="20" t="s">
        <v>20</v>
      </c>
      <c r="I6" s="19" t="s">
        <v>21</v>
      </c>
      <c r="J6" s="19" t="s">
        <v>22</v>
      </c>
      <c r="K6" s="113" t="s">
        <v>23</v>
      </c>
      <c r="L6" s="116"/>
      <c r="M6" s="117" t="s">
        <v>24</v>
      </c>
      <c r="N6" s="116"/>
      <c r="O6" s="21"/>
      <c r="R6" s="3">
        <v>2</v>
      </c>
      <c r="S6" s="16" t="s">
        <v>30</v>
      </c>
    </row>
    <row r="7" spans="1:19" x14ac:dyDescent="0.25">
      <c r="A7" s="22">
        <f>M4</f>
        <v>44958</v>
      </c>
      <c r="B7" s="6" t="str">
        <f>VLOOKUP(WEEKDAY($A7,1),$R$5:$S$11,2,0)</f>
        <v>Mercredi</v>
      </c>
      <c r="C7" s="58">
        <v>0.30208331346511841</v>
      </c>
      <c r="D7" s="59">
        <v>0.5</v>
      </c>
      <c r="E7" s="60">
        <f>IF($D7="","",$D7+Data!$E$13)</f>
        <v>0.53125</v>
      </c>
      <c r="F7" s="59">
        <v>0.70833331346511841</v>
      </c>
      <c r="G7" s="36">
        <f t="shared" ref="G7:G37" si="0">IFERROR(IF(WEEKDAY(A7,2)=6,SUM(G2:G6),$D7-$C7+$F7-$E7),"")</f>
        <v>0.375</v>
      </c>
      <c r="H7" s="36" t="str">
        <f t="shared" ref="H7:H37" si="1">IFERROR(IF(WEEKDAY(A7,2)=6,SUM(G2:G6),""),"")</f>
        <v/>
      </c>
      <c r="I7" s="36"/>
      <c r="J7" s="36"/>
      <c r="K7" s="23"/>
      <c r="L7" s="24"/>
      <c r="M7" s="25"/>
      <c r="N7" s="26"/>
      <c r="O7" s="27"/>
      <c r="P7" s="11"/>
      <c r="R7" s="3">
        <v>3</v>
      </c>
      <c r="S7" s="16" t="s">
        <v>31</v>
      </c>
    </row>
    <row r="8" spans="1:19" x14ac:dyDescent="0.25">
      <c r="A8" s="22">
        <f t="shared" ref="A8:A37" si="2">IF(ISERROR(IF((A7+1)&lt;=$N$4,(A7+1),"")),"",IF((A7+1)&lt;=$N$4,(A7+1),""))</f>
        <v>44959</v>
      </c>
      <c r="B8" s="6" t="str">
        <f t="shared" ref="B8:B37" si="3">IF(ISERROR(VLOOKUP(WEEKDAY($A8,1),$R$5:$S$11,2,0)),"",VLOOKUP(WEEKDAY($A8),$R$5:$S$11,2,0))</f>
        <v>Jeudi</v>
      </c>
      <c r="C8" s="58">
        <v>0.34374998013178498</v>
      </c>
      <c r="D8" s="59">
        <v>0.54166668653488159</v>
      </c>
      <c r="E8" s="60">
        <f>IF($D8="","",$D8+Data!$E$13)</f>
        <v>0.57291668653488159</v>
      </c>
      <c r="F8" s="59">
        <v>0.64583331346511841</v>
      </c>
      <c r="G8" s="36">
        <f t="shared" si="0"/>
        <v>0.27083333333333348</v>
      </c>
      <c r="H8" s="36" t="str">
        <f t="shared" si="1"/>
        <v/>
      </c>
      <c r="I8" s="36"/>
      <c r="J8" s="36"/>
      <c r="K8" s="23"/>
      <c r="L8" s="24"/>
      <c r="M8" s="25"/>
      <c r="N8" s="26"/>
      <c r="O8" s="27"/>
      <c r="P8" s="11"/>
      <c r="R8" s="3">
        <v>4</v>
      </c>
      <c r="S8" s="16" t="s">
        <v>32</v>
      </c>
    </row>
    <row r="9" spans="1:19" x14ac:dyDescent="0.25">
      <c r="A9" s="22">
        <f t="shared" si="2"/>
        <v>44960</v>
      </c>
      <c r="B9" s="6" t="str">
        <f t="shared" si="3"/>
        <v>Vendredi</v>
      </c>
      <c r="C9" s="58">
        <v>0.385416646798452</v>
      </c>
      <c r="D9" s="59">
        <v>0.4895833432674408</v>
      </c>
      <c r="E9" s="60">
        <f>IF($D9="","",$D9+Data!$E$13)</f>
        <v>0.5208333432674408</v>
      </c>
      <c r="F9" s="59">
        <v>0.69791668653488159</v>
      </c>
      <c r="G9" s="36">
        <f t="shared" si="0"/>
        <v>0.28125003973642959</v>
      </c>
      <c r="H9" s="36" t="str">
        <f t="shared" si="1"/>
        <v/>
      </c>
      <c r="I9" s="36"/>
      <c r="J9" s="36"/>
      <c r="K9" s="23"/>
      <c r="L9" s="24"/>
      <c r="M9" s="25"/>
      <c r="N9" s="26"/>
      <c r="O9" s="27"/>
      <c r="P9" s="11"/>
      <c r="R9" s="3">
        <v>5</v>
      </c>
      <c r="S9" s="16" t="s">
        <v>33</v>
      </c>
    </row>
    <row r="10" spans="1:19" x14ac:dyDescent="0.25">
      <c r="A10" s="22">
        <f t="shared" si="2"/>
        <v>44961</v>
      </c>
      <c r="B10" s="6" t="str">
        <f t="shared" si="3"/>
        <v>Samedi</v>
      </c>
      <c r="C10" s="58"/>
      <c r="D10" s="59"/>
      <c r="E10" s="60" t="str">
        <f>IF($D10="","",$D10+Data!$E$13)</f>
        <v/>
      </c>
      <c r="F10" s="59"/>
      <c r="G10" s="36">
        <f t="shared" si="0"/>
        <v>0.92708337306976307</v>
      </c>
      <c r="H10" s="36">
        <f>IFERROR(IF(WEEKDAY(A10,2)=6,SUM(G5:G9),""),"")</f>
        <v>0.92708337306976307</v>
      </c>
      <c r="I10" s="36"/>
      <c r="J10" s="36"/>
      <c r="K10" s="23"/>
      <c r="L10" s="24"/>
      <c r="M10" s="25"/>
      <c r="N10" s="26"/>
      <c r="O10" s="27"/>
      <c r="P10" s="11"/>
      <c r="R10" s="3">
        <v>6</v>
      </c>
      <c r="S10" s="16" t="s">
        <v>34</v>
      </c>
    </row>
    <row r="11" spans="1:19" x14ac:dyDescent="0.25">
      <c r="A11" s="22">
        <f t="shared" si="2"/>
        <v>44962</v>
      </c>
      <c r="B11" s="6" t="str">
        <f t="shared" si="3"/>
        <v>Dimanche</v>
      </c>
      <c r="C11" s="58"/>
      <c r="D11" s="59"/>
      <c r="E11" s="60" t="str">
        <f>IF($D11="","",$D11+Data!$E$13)</f>
        <v/>
      </c>
      <c r="F11" s="59"/>
      <c r="G11" s="36" t="str">
        <f t="shared" si="0"/>
        <v/>
      </c>
      <c r="H11" s="36" t="str">
        <f t="shared" si="1"/>
        <v/>
      </c>
      <c r="I11" s="36"/>
      <c r="J11" s="36"/>
      <c r="K11" s="23"/>
      <c r="L11" s="24"/>
      <c r="M11" s="25"/>
      <c r="N11" s="26"/>
      <c r="O11" s="27"/>
      <c r="P11" s="11"/>
      <c r="R11" s="3">
        <v>7</v>
      </c>
      <c r="S11" s="16" t="s">
        <v>35</v>
      </c>
    </row>
    <row r="12" spans="1:19" x14ac:dyDescent="0.25">
      <c r="A12" s="22">
        <f t="shared" si="2"/>
        <v>44963</v>
      </c>
      <c r="B12" s="6" t="str">
        <f t="shared" si="3"/>
        <v>Lundi</v>
      </c>
      <c r="C12" s="58">
        <v>0.30208331346511841</v>
      </c>
      <c r="D12" s="59">
        <v>0.5</v>
      </c>
      <c r="E12" s="60">
        <f>IF($D12="","",$D12+Data!$E$13)</f>
        <v>0.53125</v>
      </c>
      <c r="F12" s="59">
        <v>0.70833331346511841</v>
      </c>
      <c r="G12" s="36">
        <f t="shared" si="0"/>
        <v>0.375</v>
      </c>
      <c r="H12" s="36" t="str">
        <f t="shared" si="1"/>
        <v/>
      </c>
      <c r="I12" s="36"/>
      <c r="J12" s="36"/>
      <c r="K12" s="23"/>
      <c r="L12" s="24"/>
      <c r="M12" s="25"/>
      <c r="N12" s="26"/>
      <c r="O12" s="27"/>
      <c r="P12" s="11"/>
    </row>
    <row r="13" spans="1:19" x14ac:dyDescent="0.25">
      <c r="A13" s="22">
        <f t="shared" si="2"/>
        <v>44964</v>
      </c>
      <c r="B13" s="6" t="str">
        <f t="shared" si="3"/>
        <v>Mardi</v>
      </c>
      <c r="C13" s="58">
        <v>0.34374998013178498</v>
      </c>
      <c r="D13" s="59">
        <v>0.54166668653488159</v>
      </c>
      <c r="E13" s="60">
        <f>IF($D13="","",$D13+Data!$E$13)</f>
        <v>0.57291668653488159</v>
      </c>
      <c r="F13" s="59">
        <v>0.64583331346511841</v>
      </c>
      <c r="G13" s="36">
        <f t="shared" si="0"/>
        <v>0.27083333333333348</v>
      </c>
      <c r="H13" s="36" t="str">
        <f>IFERROR(IF(WEEKDAY(A13,2)=6,SUM(G8:G12),""),"")</f>
        <v/>
      </c>
      <c r="I13" s="36"/>
      <c r="J13" s="36"/>
      <c r="K13" s="23"/>
      <c r="L13" s="24"/>
      <c r="M13" s="25"/>
      <c r="N13" s="26"/>
      <c r="O13" s="27"/>
      <c r="P13" s="11"/>
      <c r="R13" s="3">
        <v>1</v>
      </c>
      <c r="S13" s="27" t="s">
        <v>5</v>
      </c>
    </row>
    <row r="14" spans="1:19" x14ac:dyDescent="0.25">
      <c r="A14" s="22">
        <f t="shared" si="2"/>
        <v>44965</v>
      </c>
      <c r="B14" s="6" t="str">
        <f t="shared" si="3"/>
        <v>Mercredi</v>
      </c>
      <c r="C14" s="58">
        <v>0.385416646798452</v>
      </c>
      <c r="D14" s="59">
        <v>0.4895833432674408</v>
      </c>
      <c r="E14" s="60">
        <f>IF($D14="","",$D14+Data!$E$13)</f>
        <v>0.5208333432674408</v>
      </c>
      <c r="F14" s="59">
        <v>0.69791668653488159</v>
      </c>
      <c r="G14" s="36">
        <f t="shared" si="0"/>
        <v>0.28125003973642959</v>
      </c>
      <c r="H14" s="36" t="str">
        <f t="shared" si="1"/>
        <v/>
      </c>
      <c r="I14" s="36"/>
      <c r="J14" s="36"/>
      <c r="K14" s="23"/>
      <c r="L14" s="24"/>
      <c r="M14" s="25"/>
      <c r="N14" s="26"/>
      <c r="O14" s="27"/>
      <c r="P14" s="11"/>
      <c r="R14" s="3">
        <v>2</v>
      </c>
      <c r="S14" s="27" t="s">
        <v>6</v>
      </c>
    </row>
    <row r="15" spans="1:19" x14ac:dyDescent="0.25">
      <c r="A15" s="22">
        <f t="shared" si="2"/>
        <v>44966</v>
      </c>
      <c r="B15" s="6" t="str">
        <f t="shared" si="3"/>
        <v>Jeudi</v>
      </c>
      <c r="C15" s="58">
        <v>0.42708331346511802</v>
      </c>
      <c r="D15" s="59">
        <v>0.61458331346511841</v>
      </c>
      <c r="E15" s="60">
        <f>IF($D15="","",$D15+Data!$E$13)</f>
        <v>0.64583331346511841</v>
      </c>
      <c r="F15" s="59">
        <v>0.75</v>
      </c>
      <c r="G15" s="36">
        <f t="shared" si="0"/>
        <v>0.29166668653488204</v>
      </c>
      <c r="H15" s="36" t="str">
        <f t="shared" si="1"/>
        <v/>
      </c>
      <c r="I15" s="36"/>
      <c r="J15" s="36"/>
      <c r="K15" s="23"/>
      <c r="L15" s="24"/>
      <c r="M15" s="25"/>
      <c r="N15" s="26"/>
      <c r="O15" s="27"/>
      <c r="P15" s="11"/>
      <c r="R15" s="3">
        <v>3</v>
      </c>
      <c r="S15" s="27" t="s">
        <v>7</v>
      </c>
    </row>
    <row r="16" spans="1:19" x14ac:dyDescent="0.25">
      <c r="A16" s="22">
        <f t="shared" si="2"/>
        <v>44967</v>
      </c>
      <c r="B16" s="6" t="str">
        <f t="shared" si="3"/>
        <v>Vendredi</v>
      </c>
      <c r="C16" s="58">
        <v>0.40625</v>
      </c>
      <c r="D16" s="59">
        <v>0.51041668653488159</v>
      </c>
      <c r="E16" s="60">
        <f>IF($D16="","",$D16+Data!$E$13)</f>
        <v>0.54166668653488159</v>
      </c>
      <c r="F16" s="59">
        <v>0.69791668653488159</v>
      </c>
      <c r="G16" s="36">
        <f t="shared" si="0"/>
        <v>0.26041668653488159</v>
      </c>
      <c r="H16" s="36" t="str">
        <f t="shared" si="1"/>
        <v/>
      </c>
      <c r="I16" s="36"/>
      <c r="J16" s="36"/>
      <c r="K16" s="23"/>
      <c r="L16" s="24"/>
      <c r="M16" s="25"/>
      <c r="N16" s="26"/>
      <c r="O16" s="27"/>
      <c r="R16" s="3">
        <v>4</v>
      </c>
      <c r="S16" s="27" t="s">
        <v>8</v>
      </c>
    </row>
    <row r="17" spans="1:19" x14ac:dyDescent="0.25">
      <c r="A17" s="22">
        <f t="shared" si="2"/>
        <v>44968</v>
      </c>
      <c r="B17" s="6" t="str">
        <f t="shared" si="3"/>
        <v>Samedi</v>
      </c>
      <c r="C17" s="58"/>
      <c r="D17" s="59"/>
      <c r="E17" s="60" t="str">
        <f>IF($D17="","",$D17+Data!$E$13)</f>
        <v/>
      </c>
      <c r="F17" s="59"/>
      <c r="G17" s="36">
        <f t="shared" si="0"/>
        <v>1.4791667461395268</v>
      </c>
      <c r="H17" s="36">
        <f>IFERROR(IF(WEEKDAY(A17,2)=6,SUM(G12:G16),""),"")</f>
        <v>1.4791667461395268</v>
      </c>
      <c r="I17" s="36"/>
      <c r="J17" s="36"/>
      <c r="K17" s="23"/>
      <c r="L17" s="24"/>
      <c r="M17" s="25"/>
      <c r="N17" s="26"/>
      <c r="O17" s="27"/>
      <c r="R17" s="3">
        <v>5</v>
      </c>
      <c r="S17" s="27" t="s">
        <v>9</v>
      </c>
    </row>
    <row r="18" spans="1:19" x14ac:dyDescent="0.25">
      <c r="A18" s="22">
        <f t="shared" si="2"/>
        <v>44969</v>
      </c>
      <c r="B18" s="6" t="str">
        <f t="shared" si="3"/>
        <v>Dimanche</v>
      </c>
      <c r="C18" s="58"/>
      <c r="D18" s="59"/>
      <c r="E18" s="60" t="str">
        <f>IF($D18="","",$D18+Data!$E$13)</f>
        <v/>
      </c>
      <c r="F18" s="59"/>
      <c r="G18" s="36" t="str">
        <f t="shared" si="0"/>
        <v/>
      </c>
      <c r="H18" s="36" t="str">
        <f t="shared" si="1"/>
        <v/>
      </c>
      <c r="I18" s="36"/>
      <c r="J18" s="36"/>
      <c r="K18" s="23"/>
      <c r="L18" s="24"/>
      <c r="M18" s="25"/>
      <c r="N18" s="26"/>
      <c r="O18" s="27"/>
      <c r="R18" s="3">
        <v>6</v>
      </c>
      <c r="S18" s="27" t="s">
        <v>4</v>
      </c>
    </row>
    <row r="19" spans="1:19" x14ac:dyDescent="0.25">
      <c r="A19" s="22">
        <f t="shared" si="2"/>
        <v>44970</v>
      </c>
      <c r="B19" s="6" t="str">
        <f t="shared" si="3"/>
        <v>Lundi</v>
      </c>
      <c r="C19" s="58">
        <v>0.30208331346511841</v>
      </c>
      <c r="D19" s="59">
        <v>0.5</v>
      </c>
      <c r="E19" s="60">
        <f>IF($D19="","",$D19+Data!$E$13)</f>
        <v>0.53125</v>
      </c>
      <c r="F19" s="59">
        <v>0.70833331346511841</v>
      </c>
      <c r="G19" s="36">
        <f t="shared" si="0"/>
        <v>0.375</v>
      </c>
      <c r="H19" s="36" t="str">
        <f t="shared" si="1"/>
        <v/>
      </c>
      <c r="I19" s="36"/>
      <c r="J19" s="36"/>
      <c r="K19" s="23"/>
      <c r="L19" s="24"/>
      <c r="M19" s="25"/>
      <c r="N19" s="26"/>
      <c r="O19" s="27"/>
      <c r="R19" s="3">
        <v>7</v>
      </c>
      <c r="S19" s="27" t="s">
        <v>10</v>
      </c>
    </row>
    <row r="20" spans="1:19" x14ac:dyDescent="0.25">
      <c r="A20" s="22">
        <f t="shared" si="2"/>
        <v>44971</v>
      </c>
      <c r="B20" s="6" t="str">
        <f t="shared" si="3"/>
        <v>Mardi</v>
      </c>
      <c r="C20" s="58">
        <v>0.34374998013178498</v>
      </c>
      <c r="D20" s="59">
        <v>0.54166668653488159</v>
      </c>
      <c r="E20" s="60">
        <f>IF($D20="","",$D20+Data!$E$13)</f>
        <v>0.57291668653488159</v>
      </c>
      <c r="F20" s="59">
        <v>0.64583331346511841</v>
      </c>
      <c r="G20" s="36">
        <f>IFERROR(IF(WEEKDAY(A20,2)=6,SUM(G15:G19),$D20-$C20+$F20-$E20),"")</f>
        <v>0.27083333333333348</v>
      </c>
      <c r="H20" s="36" t="str">
        <f t="shared" si="1"/>
        <v/>
      </c>
      <c r="I20" s="36"/>
      <c r="J20" s="36"/>
      <c r="K20" s="23"/>
      <c r="L20" s="24"/>
      <c r="M20" s="25"/>
      <c r="N20" s="26"/>
      <c r="O20" s="27"/>
      <c r="Q20" s="13"/>
      <c r="R20" s="3">
        <v>8</v>
      </c>
      <c r="S20" s="27" t="s">
        <v>11</v>
      </c>
    </row>
    <row r="21" spans="1:19" x14ac:dyDescent="0.25">
      <c r="A21" s="22">
        <f t="shared" si="2"/>
        <v>44972</v>
      </c>
      <c r="B21" s="6" t="str">
        <f t="shared" si="3"/>
        <v>Mercredi</v>
      </c>
      <c r="C21" s="58">
        <v>0.385416646798452</v>
      </c>
      <c r="D21" s="59">
        <v>0.4895833432674408</v>
      </c>
      <c r="E21" s="60">
        <f>IF($D21="","",$D21+Data!$E$13)</f>
        <v>0.5208333432674408</v>
      </c>
      <c r="F21" s="59">
        <v>0.69791668653488159</v>
      </c>
      <c r="G21" s="36">
        <f t="shared" si="0"/>
        <v>0.28125003973642959</v>
      </c>
      <c r="H21" s="36" t="str">
        <f t="shared" si="1"/>
        <v/>
      </c>
      <c r="I21" s="36"/>
      <c r="J21" s="36"/>
      <c r="K21" s="23"/>
      <c r="L21" s="24"/>
      <c r="M21" s="25"/>
      <c r="N21" s="26"/>
      <c r="O21" s="27"/>
      <c r="R21" s="3">
        <v>9</v>
      </c>
      <c r="S21" s="27" t="s">
        <v>12</v>
      </c>
    </row>
    <row r="22" spans="1:19" x14ac:dyDescent="0.25">
      <c r="A22" s="22">
        <f t="shared" si="2"/>
        <v>44973</v>
      </c>
      <c r="B22" s="6" t="str">
        <f t="shared" si="3"/>
        <v>Jeudi</v>
      </c>
      <c r="C22" s="58">
        <v>0.42708331346511802</v>
      </c>
      <c r="D22" s="59">
        <v>0.61458331346511841</v>
      </c>
      <c r="E22" s="60">
        <f>IF($D22="","",$D22+Data!$E$13)</f>
        <v>0.64583331346511841</v>
      </c>
      <c r="F22" s="59">
        <v>0.75</v>
      </c>
      <c r="G22" s="36">
        <f t="shared" si="0"/>
        <v>0.29166668653488204</v>
      </c>
      <c r="H22" s="36" t="str">
        <f t="shared" si="1"/>
        <v/>
      </c>
      <c r="I22" s="36"/>
      <c r="J22" s="36"/>
      <c r="K22" s="23"/>
      <c r="L22" s="24"/>
      <c r="M22" s="25"/>
      <c r="N22" s="26"/>
      <c r="O22" s="27"/>
      <c r="R22" s="3">
        <v>10</v>
      </c>
      <c r="S22" s="27" t="s">
        <v>13</v>
      </c>
    </row>
    <row r="23" spans="1:19" x14ac:dyDescent="0.25">
      <c r="A23" s="22">
        <f t="shared" si="2"/>
        <v>44974</v>
      </c>
      <c r="B23" s="6" t="str">
        <f t="shared" si="3"/>
        <v>Vendredi</v>
      </c>
      <c r="C23" s="58">
        <v>0.40625</v>
      </c>
      <c r="D23" s="59">
        <v>0.51041668653488159</v>
      </c>
      <c r="E23" s="60">
        <f>IF($D23="","",$D23+Data!$E$13)</f>
        <v>0.54166668653488159</v>
      </c>
      <c r="F23" s="59">
        <v>0.69791668653488159</v>
      </c>
      <c r="G23" s="36">
        <f t="shared" si="0"/>
        <v>0.26041668653488159</v>
      </c>
      <c r="H23" s="36" t="str">
        <f t="shared" si="1"/>
        <v/>
      </c>
      <c r="I23" s="36"/>
      <c r="J23" s="36"/>
      <c r="K23" s="23"/>
      <c r="L23" s="24"/>
      <c r="M23" s="25"/>
      <c r="N23" s="26"/>
      <c r="O23" s="27"/>
      <c r="R23" s="3">
        <v>11</v>
      </c>
      <c r="S23" s="27" t="s">
        <v>14</v>
      </c>
    </row>
    <row r="24" spans="1:19" x14ac:dyDescent="0.25">
      <c r="A24" s="22">
        <f t="shared" si="2"/>
        <v>44975</v>
      </c>
      <c r="B24" s="6" t="str">
        <f t="shared" si="3"/>
        <v>Samedi</v>
      </c>
      <c r="C24" s="58"/>
      <c r="D24" s="59"/>
      <c r="E24" s="60" t="str">
        <f>IF($D24="","",$D24+Data!$E$13)</f>
        <v/>
      </c>
      <c r="F24" s="59"/>
      <c r="G24" s="36">
        <f>IFERROR(IF(WEEKDAY(A24,2)=6,SUM(G19:G23),$D24-$C24+$F24-$E24),"")</f>
        <v>1.4791667461395268</v>
      </c>
      <c r="H24" s="36">
        <f t="shared" si="1"/>
        <v>1.4791667461395268</v>
      </c>
      <c r="I24" s="36"/>
      <c r="J24" s="36"/>
      <c r="K24" s="23"/>
      <c r="L24" s="24"/>
      <c r="M24" s="25"/>
      <c r="N24" s="26"/>
      <c r="O24" s="27"/>
      <c r="R24" s="3">
        <v>12</v>
      </c>
      <c r="S24" s="27" t="s">
        <v>15</v>
      </c>
    </row>
    <row r="25" spans="1:19" x14ac:dyDescent="0.25">
      <c r="A25" s="22">
        <f t="shared" si="2"/>
        <v>44976</v>
      </c>
      <c r="B25" s="6" t="str">
        <f t="shared" si="3"/>
        <v>Dimanche</v>
      </c>
      <c r="C25" s="58"/>
      <c r="D25" s="59"/>
      <c r="E25" s="60" t="str">
        <f>IF($D25="","",$D25+Data!$E$13)</f>
        <v/>
      </c>
      <c r="F25" s="59"/>
      <c r="G25" s="36" t="str">
        <f t="shared" si="0"/>
        <v/>
      </c>
      <c r="H25" s="36" t="str">
        <f t="shared" si="1"/>
        <v/>
      </c>
      <c r="I25" s="36"/>
      <c r="J25" s="36"/>
      <c r="K25" s="23"/>
      <c r="L25" s="24"/>
      <c r="M25" s="25"/>
      <c r="N25" s="26"/>
      <c r="O25" s="27"/>
      <c r="R25" s="14"/>
    </row>
    <row r="26" spans="1:19" x14ac:dyDescent="0.25">
      <c r="A26" s="22">
        <f t="shared" si="2"/>
        <v>44977</v>
      </c>
      <c r="B26" s="6" t="str">
        <f t="shared" si="3"/>
        <v>Lundi</v>
      </c>
      <c r="C26" s="58">
        <v>0.30208331346511841</v>
      </c>
      <c r="D26" s="59">
        <v>0.5</v>
      </c>
      <c r="E26" s="60">
        <f>IF($D26="","",$D26+Data!$E$13)</f>
        <v>0.53125</v>
      </c>
      <c r="F26" s="59">
        <v>0.70833331346511841</v>
      </c>
      <c r="G26" s="36">
        <f t="shared" si="0"/>
        <v>0.375</v>
      </c>
      <c r="H26" s="36" t="str">
        <f t="shared" si="1"/>
        <v/>
      </c>
      <c r="I26" s="36"/>
      <c r="J26" s="36"/>
      <c r="K26" s="23"/>
      <c r="L26" s="24"/>
      <c r="M26" s="25"/>
      <c r="N26" s="26"/>
      <c r="O26" s="27"/>
      <c r="R26" s="14"/>
    </row>
    <row r="27" spans="1:19" x14ac:dyDescent="0.25">
      <c r="A27" s="22">
        <f t="shared" si="2"/>
        <v>44978</v>
      </c>
      <c r="B27" s="6" t="str">
        <f t="shared" si="3"/>
        <v>Mardi</v>
      </c>
      <c r="C27" s="58">
        <v>0.34374998013178498</v>
      </c>
      <c r="D27" s="59">
        <v>0.54166668653488159</v>
      </c>
      <c r="E27" s="60">
        <f>IF($D27="","",$D27+Data!$E$13)</f>
        <v>0.57291668653488159</v>
      </c>
      <c r="F27" s="59">
        <v>0.64583331346511841</v>
      </c>
      <c r="G27" s="36">
        <f>IFERROR(IF(WEEKDAY(A27,2)=6,SUM(G22:G26),$D27-$C27+$F27-$E27),"")</f>
        <v>0.27083333333333348</v>
      </c>
      <c r="H27" s="36" t="str">
        <f t="shared" si="1"/>
        <v/>
      </c>
      <c r="I27" s="36"/>
      <c r="J27" s="36"/>
      <c r="K27" s="23"/>
      <c r="L27" s="24"/>
      <c r="M27" s="25"/>
      <c r="N27" s="26"/>
      <c r="O27" s="27"/>
      <c r="R27" s="14"/>
    </row>
    <row r="28" spans="1:19" x14ac:dyDescent="0.25">
      <c r="A28" s="22">
        <f t="shared" si="2"/>
        <v>44979</v>
      </c>
      <c r="B28" s="6" t="str">
        <f t="shared" si="3"/>
        <v>Mercredi</v>
      </c>
      <c r="C28" s="58">
        <v>0.385416646798452</v>
      </c>
      <c r="D28" s="59">
        <v>0.4895833432674408</v>
      </c>
      <c r="E28" s="60">
        <f>IF($D28="","",$D28+Data!$E$13)</f>
        <v>0.5208333432674408</v>
      </c>
      <c r="F28" s="59">
        <v>0.69791668653488159</v>
      </c>
      <c r="G28" s="36">
        <f t="shared" si="0"/>
        <v>0.28125003973642959</v>
      </c>
      <c r="H28" s="36" t="str">
        <f t="shared" si="1"/>
        <v/>
      </c>
      <c r="I28" s="36"/>
      <c r="J28" s="36"/>
      <c r="K28" s="23"/>
      <c r="L28" s="24"/>
      <c r="M28" s="25"/>
      <c r="N28" s="26"/>
      <c r="O28" s="27"/>
      <c r="R28" s="14"/>
    </row>
    <row r="29" spans="1:19" x14ac:dyDescent="0.25">
      <c r="A29" s="22">
        <f t="shared" si="2"/>
        <v>44980</v>
      </c>
      <c r="B29" s="6" t="str">
        <f t="shared" si="3"/>
        <v>Jeudi</v>
      </c>
      <c r="C29" s="58">
        <v>0.42708331346511802</v>
      </c>
      <c r="D29" s="59">
        <v>0.61458331346511841</v>
      </c>
      <c r="E29" s="60">
        <f>IF($D29="","",$D29+Data!$E$13)</f>
        <v>0.64583331346511841</v>
      </c>
      <c r="F29" s="59">
        <v>0.75</v>
      </c>
      <c r="G29" s="36">
        <f t="shared" si="0"/>
        <v>0.29166668653488204</v>
      </c>
      <c r="H29" s="36" t="str">
        <f t="shared" si="1"/>
        <v/>
      </c>
      <c r="I29" s="36"/>
      <c r="J29" s="36"/>
      <c r="K29" s="23"/>
      <c r="L29" s="24"/>
      <c r="M29" s="25"/>
      <c r="N29" s="26"/>
      <c r="O29" s="27"/>
    </row>
    <row r="30" spans="1:19" x14ac:dyDescent="0.25">
      <c r="A30" s="22">
        <f t="shared" si="2"/>
        <v>44981</v>
      </c>
      <c r="B30" s="6" t="str">
        <f t="shared" si="3"/>
        <v>Vendredi</v>
      </c>
      <c r="C30" s="58">
        <v>0.40625</v>
      </c>
      <c r="D30" s="59">
        <v>0.51041668653488159</v>
      </c>
      <c r="E30" s="60">
        <f>IF($D30="","",$D30+Data!$E$13)</f>
        <v>0.54166668653488159</v>
      </c>
      <c r="F30" s="59">
        <v>0.69791668653488159</v>
      </c>
      <c r="G30" s="36">
        <f t="shared" si="0"/>
        <v>0.26041668653488159</v>
      </c>
      <c r="H30" s="36" t="str">
        <f t="shared" si="1"/>
        <v/>
      </c>
      <c r="I30" s="36"/>
      <c r="J30" s="36"/>
      <c r="K30" s="23"/>
      <c r="L30" s="24"/>
      <c r="M30" s="25"/>
      <c r="N30" s="26"/>
      <c r="O30" s="27"/>
    </row>
    <row r="31" spans="1:19" x14ac:dyDescent="0.25">
      <c r="A31" s="22">
        <f t="shared" si="2"/>
        <v>44982</v>
      </c>
      <c r="B31" s="6" t="str">
        <f t="shared" si="3"/>
        <v>Samedi</v>
      </c>
      <c r="C31" s="58"/>
      <c r="D31" s="59"/>
      <c r="E31" s="60" t="str">
        <f>IF($D31="","",$D31+Data!$E$13)</f>
        <v/>
      </c>
      <c r="F31" s="59"/>
      <c r="G31" s="36">
        <f>IFERROR(IF(WEEKDAY(A31,2)=6,SUM(G26:G30),$D31-$C31+$F31-$E31),"")</f>
        <v>1.4791667461395268</v>
      </c>
      <c r="H31" s="36">
        <f t="shared" si="1"/>
        <v>1.4791667461395268</v>
      </c>
      <c r="I31" s="36"/>
      <c r="J31" s="36"/>
      <c r="K31" s="23"/>
      <c r="L31" s="24"/>
      <c r="M31" s="25"/>
      <c r="N31" s="26"/>
      <c r="O31" s="27"/>
    </row>
    <row r="32" spans="1:19" x14ac:dyDescent="0.25">
      <c r="A32" s="22">
        <f t="shared" si="2"/>
        <v>44983</v>
      </c>
      <c r="B32" s="6" t="str">
        <f t="shared" si="3"/>
        <v>Dimanche</v>
      </c>
      <c r="C32" s="58"/>
      <c r="D32" s="59"/>
      <c r="E32" s="60" t="str">
        <f>IF($D32="","",$D32+Data!$E$13)</f>
        <v/>
      </c>
      <c r="F32" s="59"/>
      <c r="G32" s="36" t="str">
        <f t="shared" si="0"/>
        <v/>
      </c>
      <c r="H32" s="36" t="str">
        <f t="shared" si="1"/>
        <v/>
      </c>
      <c r="I32" s="36"/>
      <c r="J32" s="36"/>
      <c r="K32" s="23"/>
      <c r="L32" s="24"/>
      <c r="M32" s="25"/>
      <c r="N32" s="26"/>
      <c r="O32" s="27"/>
    </row>
    <row r="33" spans="1:15" x14ac:dyDescent="0.25">
      <c r="A33" s="22">
        <f t="shared" si="2"/>
        <v>44984</v>
      </c>
      <c r="B33" s="6" t="str">
        <f t="shared" si="3"/>
        <v>Lundi</v>
      </c>
      <c r="C33" s="58">
        <v>0.30208331346511841</v>
      </c>
      <c r="D33" s="59">
        <v>0.5</v>
      </c>
      <c r="E33" s="60">
        <f>IF($D33="","",$D33+Data!$E$13)</f>
        <v>0.53125</v>
      </c>
      <c r="F33" s="59">
        <v>0.70833331346511841</v>
      </c>
      <c r="G33" s="36">
        <f t="shared" si="0"/>
        <v>0.375</v>
      </c>
      <c r="H33" s="36" t="str">
        <f t="shared" si="1"/>
        <v/>
      </c>
      <c r="I33" s="36"/>
      <c r="J33" s="36"/>
      <c r="K33" s="23"/>
      <c r="L33" s="24"/>
      <c r="M33" s="25"/>
      <c r="N33" s="26"/>
      <c r="O33" s="27"/>
    </row>
    <row r="34" spans="1:15" x14ac:dyDescent="0.25">
      <c r="A34" s="22">
        <f t="shared" si="2"/>
        <v>44985</v>
      </c>
      <c r="B34" s="6" t="str">
        <f t="shared" si="3"/>
        <v>Mardi</v>
      </c>
      <c r="C34" s="58">
        <v>0.34374998013178498</v>
      </c>
      <c r="D34" s="59">
        <v>0.54166668653488159</v>
      </c>
      <c r="E34" s="60">
        <f>IF($D34="","",$D34+Data!$E$13)</f>
        <v>0.57291668653488159</v>
      </c>
      <c r="F34" s="59">
        <v>0.64583331346511841</v>
      </c>
      <c r="G34" s="36">
        <f>IFERROR(IF(WEEKDAY(A34,2)=6,SUM(G29:G33),$D34-$C34+$F34-$E34),"")</f>
        <v>0.27083333333333348</v>
      </c>
      <c r="H34" s="36" t="str">
        <f>IFERROR(IF(WEEKDAY(A34,2)=6,SUM(G29:G33),""),"")</f>
        <v/>
      </c>
      <c r="I34" s="36"/>
      <c r="J34" s="36"/>
      <c r="K34" s="23"/>
      <c r="L34" s="24"/>
      <c r="M34" s="25"/>
      <c r="N34" s="26"/>
      <c r="O34" s="27"/>
    </row>
    <row r="35" spans="1:15" x14ac:dyDescent="0.25">
      <c r="A35" s="22" t="str">
        <f t="shared" si="2"/>
        <v/>
      </c>
      <c r="B35" s="6" t="str">
        <f t="shared" si="3"/>
        <v/>
      </c>
      <c r="C35" s="58"/>
      <c r="D35" s="59"/>
      <c r="E35" s="60" t="str">
        <f>IF($D35="","",$D35+Data!$E$13)</f>
        <v/>
      </c>
      <c r="F35" s="59"/>
      <c r="G35" s="36" t="str">
        <f t="shared" si="0"/>
        <v/>
      </c>
      <c r="H35" s="36" t="str">
        <f t="shared" si="1"/>
        <v/>
      </c>
      <c r="I35" s="36"/>
      <c r="J35" s="36"/>
      <c r="K35" s="23"/>
      <c r="L35" s="24"/>
      <c r="M35" s="25"/>
      <c r="N35" s="26"/>
      <c r="O35" s="27"/>
    </row>
    <row r="36" spans="1:15" x14ac:dyDescent="0.25">
      <c r="A36" s="22" t="str">
        <f t="shared" si="2"/>
        <v/>
      </c>
      <c r="B36" s="6" t="str">
        <f t="shared" si="3"/>
        <v/>
      </c>
      <c r="C36" s="58"/>
      <c r="D36" s="59"/>
      <c r="E36" s="60" t="str">
        <f>IF($D36="","",$D36+Data!$E$13)</f>
        <v/>
      </c>
      <c r="F36" s="59"/>
      <c r="G36" s="36" t="str">
        <f t="shared" si="0"/>
        <v/>
      </c>
      <c r="H36" s="36" t="str">
        <f t="shared" si="1"/>
        <v/>
      </c>
      <c r="I36" s="36"/>
      <c r="J36" s="36"/>
      <c r="K36" s="23"/>
      <c r="L36" s="24"/>
      <c r="M36" s="25"/>
      <c r="N36" s="26"/>
      <c r="O36" s="27"/>
    </row>
    <row r="37" spans="1:15" x14ac:dyDescent="0.25">
      <c r="A37" s="28" t="str">
        <f t="shared" si="2"/>
        <v/>
      </c>
      <c r="B37" s="7" t="str">
        <f t="shared" si="3"/>
        <v/>
      </c>
      <c r="C37" s="58"/>
      <c r="D37" s="59"/>
      <c r="E37" s="60" t="str">
        <f>IF($D37="","",$D37+Data!$E$13)</f>
        <v/>
      </c>
      <c r="F37" s="59"/>
      <c r="G37" s="36" t="str">
        <f t="shared" si="0"/>
        <v/>
      </c>
      <c r="H37" s="57" t="str">
        <f t="shared" si="1"/>
        <v/>
      </c>
      <c r="I37" s="57"/>
      <c r="J37" s="57"/>
      <c r="K37" s="29"/>
      <c r="L37" s="30"/>
      <c r="M37" s="31"/>
      <c r="N37" s="32"/>
      <c r="O37" s="27"/>
    </row>
    <row r="38" spans="1:15" x14ac:dyDescent="0.25">
      <c r="A38" s="28"/>
      <c r="B38" s="7"/>
      <c r="C38" s="61"/>
      <c r="D38" s="70"/>
      <c r="E38" s="71"/>
      <c r="F38" s="70"/>
      <c r="G38" s="66"/>
      <c r="H38" s="66"/>
      <c r="I38" s="66"/>
      <c r="J38" s="66"/>
      <c r="K38" s="72"/>
      <c r="L38" s="72"/>
      <c r="M38" s="72"/>
      <c r="N38" s="72"/>
      <c r="O38" s="27"/>
    </row>
    <row r="39" spans="1:15" ht="32.25" customHeight="1" x14ac:dyDescent="0.25">
      <c r="A39" s="28" t="str">
        <f>IF(ISERROR(IF((A37+1)&lt;=$N$4,(A37+1),"")),"",IF((A37+1)&lt;=$N$4,(A37+1),""))</f>
        <v/>
      </c>
      <c r="B39" s="6" t="s">
        <v>35</v>
      </c>
      <c r="C39" s="92" t="s">
        <v>25</v>
      </c>
      <c r="D39" s="93"/>
      <c r="E39" s="33">
        <f>G39</f>
        <v>0</v>
      </c>
      <c r="F39" s="62" t="s">
        <v>26</v>
      </c>
      <c r="G39" s="63"/>
      <c r="H39" s="66" t="str">
        <f>IFERROR(IF(WEEKDAY(B39,2)=6,SUM(G32:G36),""),"")</f>
        <v/>
      </c>
      <c r="I39" s="63"/>
      <c r="J39" s="63"/>
      <c r="K39" s="94" t="s">
        <v>27</v>
      </c>
      <c r="L39" s="95"/>
      <c r="M39" s="98"/>
      <c r="N39" s="99"/>
      <c r="O39" s="27"/>
    </row>
    <row r="40" spans="1:15" ht="29.25" customHeight="1" x14ac:dyDescent="0.25">
      <c r="A40" s="34"/>
      <c r="B40" s="35"/>
      <c r="C40" s="102" t="s">
        <v>28</v>
      </c>
      <c r="D40" s="103"/>
      <c r="E40" s="64"/>
      <c r="F40" s="64"/>
      <c r="G40" s="65"/>
      <c r="H40" s="65"/>
      <c r="I40" s="8"/>
      <c r="J40" s="8"/>
      <c r="K40" s="96"/>
      <c r="L40" s="97"/>
      <c r="M40" s="100"/>
      <c r="N40" s="101"/>
      <c r="O40" s="27"/>
    </row>
  </sheetData>
  <mergeCells count="11">
    <mergeCell ref="C39:D39"/>
    <mergeCell ref="K39:L40"/>
    <mergeCell ref="M39:N40"/>
    <mergeCell ref="C40:D40"/>
    <mergeCell ref="A1:N1"/>
    <mergeCell ref="A3:E3"/>
    <mergeCell ref="F3:G3"/>
    <mergeCell ref="A5:N5"/>
    <mergeCell ref="C6:F6"/>
    <mergeCell ref="K6:L6"/>
    <mergeCell ref="M6:N6"/>
  </mergeCells>
  <conditionalFormatting sqref="A7:A39">
    <cfRule type="expression" dxfId="13" priority="13">
      <formula>$B7="Dimanche"</formula>
    </cfRule>
  </conditionalFormatting>
  <conditionalFormatting sqref="I33:N38 H33:H39 C10:N11 E12:E16 E19:E23 C31:F32 E26:E30 C17:N18 G12:N16 G26:N32 C24:N25 G19:N23 E7:E9 G7:N9 C35:G38 E33:E34 G33:G34">
    <cfRule type="expression" dxfId="22" priority="12">
      <formula>$B7="Dimanche"</formula>
    </cfRule>
  </conditionalFormatting>
  <conditionalFormatting sqref="A35:D38 I35:N38 F35:G38 A39">
    <cfRule type="expression" dxfId="12" priority="14">
      <formula>$A$33:$A$37=""</formula>
    </cfRule>
  </conditionalFormatting>
  <conditionalFormatting sqref="I40">
    <cfRule type="expression" dxfId="11" priority="15">
      <formula>$B39="Dimanche"</formula>
    </cfRule>
  </conditionalFormatting>
  <conditionalFormatting sqref="I39:J39">
    <cfRule type="expression" dxfId="10" priority="11">
      <formula>$B37="Dimanche"</formula>
    </cfRule>
  </conditionalFormatting>
  <conditionalFormatting sqref="C12:D16">
    <cfRule type="expression" dxfId="9" priority="10">
      <formula>$B12="Dimanche"</formula>
    </cfRule>
  </conditionalFormatting>
  <conditionalFormatting sqref="C19:D23">
    <cfRule type="expression" dxfId="8" priority="9">
      <formula>$B19="Dimanche"</formula>
    </cfRule>
  </conditionalFormatting>
  <conditionalFormatting sqref="C26:D30">
    <cfRule type="expression" dxfId="7" priority="8">
      <formula>$B26="Dimanche"</formula>
    </cfRule>
  </conditionalFormatting>
  <conditionalFormatting sqref="F12:F16">
    <cfRule type="expression" dxfId="6" priority="7">
      <formula>$B12="Dimanche"</formula>
    </cfRule>
  </conditionalFormatting>
  <conditionalFormatting sqref="F26:F30">
    <cfRule type="expression" dxfId="5" priority="6">
      <formula>$B26="Dimanche"</formula>
    </cfRule>
  </conditionalFormatting>
  <conditionalFormatting sqref="F19:F23">
    <cfRule type="expression" dxfId="4" priority="5">
      <formula>$B19="Dimanche"</formula>
    </cfRule>
  </conditionalFormatting>
  <conditionalFormatting sqref="C7:D9">
    <cfRule type="expression" dxfId="3" priority="4">
      <formula>$B7="Dimanche"</formula>
    </cfRule>
  </conditionalFormatting>
  <conditionalFormatting sqref="F7:F9">
    <cfRule type="expression" dxfId="2" priority="3">
      <formula>$B7="Dimanche"</formula>
    </cfRule>
  </conditionalFormatting>
  <conditionalFormatting sqref="C33:D34">
    <cfRule type="expression" dxfId="1" priority="2">
      <formula>$B33="Dimanche"</formula>
    </cfRule>
  </conditionalFormatting>
  <conditionalFormatting sqref="F33:F34">
    <cfRule type="expression" dxfId="0" priority="1">
      <formula>$B33="Dimanche"</formula>
    </cfRule>
  </conditionalFormatting>
  <dataValidations count="1">
    <dataValidation type="list" allowBlank="1" showInputMessage="1" showErrorMessage="1" sqref="A5:N5" xr:uid="{168E6DCC-3459-4B99-A184-AFE5970FED63}">
      <formula1>S13:S24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AEFD1-8FEA-4413-93B8-E934C679F7B4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23D15-0C10-4955-A74D-CB3A4DDD4F7F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B45CE-ABAF-453C-BC73-D376675B93ED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135A8-A471-4914-9214-317C0EB744A7}">
  <sheetPr codeName="Feuil7"/>
  <dimension ref="A1"/>
  <sheetViews>
    <sheetView workbookViewId="0">
      <selection sqref="A1:A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815CE-E754-4721-A4C9-52A5B1305CA3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49E66-4AA5-423B-91B8-7690F3DDC1EB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E24E7-B633-4482-82AC-DC5A316C913C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432FD-7DFC-4CC7-9CF1-5593CDBCCB82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F487C-F877-4B39-81CE-CE80E9E6DCFF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FBC92-EB7A-43DD-A586-04ABEFA8DDED}">
  <sheetPr codeName="Feuil13"/>
  <dimension ref="A1"/>
  <sheetViews>
    <sheetView workbookViewId="0">
      <selection activeCell="B38" sqref="B3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Data</vt:lpstr>
      <vt:lpstr>Janvier</vt:lpstr>
      <vt:lpstr>Février</vt:lpstr>
      <vt:lpstr>Mars</vt:lpstr>
      <vt:lpstr>Avril</vt:lpstr>
      <vt:lpstr>Mais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Magouel</dc:creator>
  <cp:lastModifiedBy>Magouel</cp:lastModifiedBy>
  <dcterms:created xsi:type="dcterms:W3CDTF">2015-06-05T18:19:34Z</dcterms:created>
  <dcterms:modified xsi:type="dcterms:W3CDTF">2022-11-30T21:14:34Z</dcterms:modified>
</cp:coreProperties>
</file>