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10" windowWidth="10215" windowHeight="4050" activeTab="1"/>
  </bookViews>
  <sheets>
    <sheet name="Data" sheetId="1" r:id="rId1"/>
    <sheet name="Cube" sheetId="2" r:id="rId2"/>
  </sheets>
  <definedNames>
    <definedName name="_xlnm._FilterDatabase" localSheetId="0" hidden="1">Data!$A$1:$H$1</definedName>
    <definedName name="CubeData">Data!$A$1:$H$523</definedName>
  </definedNames>
  <calcPr calcId="145621"/>
  <pivotCaches>
    <pivotCache cacheId="24" r:id="rId3"/>
  </pivotCaches>
</workbook>
</file>

<file path=xl/calcChain.xml><?xml version="1.0" encoding="utf-8"?>
<calcChain xmlns="http://schemas.openxmlformats.org/spreadsheetml/2006/main">
  <c r="A523" i="1" l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198" i="1"/>
  <c r="A197" i="1"/>
  <c r="A196" i="1"/>
  <c r="A195" i="1"/>
  <c r="A446" i="1"/>
  <c r="A445" i="1"/>
  <c r="A444" i="1"/>
  <c r="A443" i="1"/>
  <c r="A442" i="1"/>
  <c r="A441" i="1"/>
  <c r="A440" i="1"/>
  <c r="A439" i="1"/>
  <c r="A438" i="1"/>
  <c r="A437" i="1"/>
  <c r="A436" i="1"/>
  <c r="A194" i="1"/>
  <c r="A193" i="1"/>
  <c r="A435" i="1"/>
  <c r="A434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350" i="1"/>
  <c r="A349" i="1"/>
  <c r="A348" i="1"/>
  <c r="A347" i="1"/>
  <c r="A346" i="1"/>
  <c r="A345" i="1"/>
  <c r="A344" i="1"/>
  <c r="A343" i="1"/>
  <c r="A342" i="1"/>
  <c r="A341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A356" i="1"/>
  <c r="A355" i="1"/>
  <c r="A354" i="1"/>
  <c r="A353" i="1"/>
  <c r="A352" i="1"/>
  <c r="A351" i="1"/>
  <c r="A200" i="1"/>
  <c r="A199" i="1"/>
</calcChain>
</file>

<file path=xl/sharedStrings.xml><?xml version="1.0" encoding="utf-8"?>
<sst xmlns="http://schemas.openxmlformats.org/spreadsheetml/2006/main" count="2700" uniqueCount="320">
  <si>
    <t>Date</t>
  </si>
  <si>
    <t>Zone commerciale</t>
  </si>
  <si>
    <t>Ikea</t>
  </si>
  <si>
    <t>TCC</t>
  </si>
  <si>
    <t>Europe Ouest</t>
  </si>
  <si>
    <t>France/Belgique/Drom Com</t>
  </si>
  <si>
    <t>PECO</t>
  </si>
  <si>
    <t>Asie Pacifique</t>
  </si>
  <si>
    <t>Africa</t>
  </si>
  <si>
    <t>Proche et Moyen Orient</t>
  </si>
  <si>
    <t>Amerique du Nord</t>
  </si>
  <si>
    <t>Amérique Centrale</t>
  </si>
  <si>
    <t>Commerciaux Duralex</t>
  </si>
  <si>
    <t>Frédéric MORIN PAYE</t>
  </si>
  <si>
    <t>Guillaume HENRY</t>
  </si>
  <si>
    <t>Jean Marc VERGNOLLE</t>
  </si>
  <si>
    <t>Virginie FRANCOIS</t>
  </si>
  <si>
    <t>Rao KRISHNAN</t>
  </si>
  <si>
    <t>André IOANNIDES</t>
  </si>
  <si>
    <t>David VERBRIGGHE</t>
  </si>
  <si>
    <t/>
  </si>
  <si>
    <t>Matthieu AVELINE</t>
  </si>
  <si>
    <t>Apollon IOANNIDES</t>
  </si>
  <si>
    <t>Aldjia KOOB</t>
  </si>
  <si>
    <t>David ALMEIDA</t>
  </si>
  <si>
    <t>Vincent BEDES</t>
  </si>
  <si>
    <t>Pays</t>
  </si>
  <si>
    <t>BELGIQUE</t>
  </si>
  <si>
    <t>FRANCE</t>
  </si>
  <si>
    <t>ALLEMAGNE</t>
  </si>
  <si>
    <t>ESPAGNE</t>
  </si>
  <si>
    <t>ITALIE</t>
  </si>
  <si>
    <t>PAYS - BAS</t>
  </si>
  <si>
    <t>SUISSE</t>
  </si>
  <si>
    <t>SUEDE</t>
  </si>
  <si>
    <t>JAPON</t>
  </si>
  <si>
    <t>GRECE (République Hellénique)</t>
  </si>
  <si>
    <t>NORVEGE</t>
  </si>
  <si>
    <t>ROUMANIE</t>
  </si>
  <si>
    <t>CHINE</t>
  </si>
  <si>
    <t>MAYOTTE</t>
  </si>
  <si>
    <t>HONGRIE</t>
  </si>
  <si>
    <t>LITHUANIE</t>
  </si>
  <si>
    <t>COREE DU SUD</t>
  </si>
  <si>
    <t>TUNISIE</t>
  </si>
  <si>
    <t>POLYNESIE FRANCAISE</t>
  </si>
  <si>
    <t>BULGARIE</t>
  </si>
  <si>
    <t>CROATIE</t>
  </si>
  <si>
    <t>ETATS UNIS D'AMERIQUE</t>
  </si>
  <si>
    <t>MAROC</t>
  </si>
  <si>
    <t>ROYAUME UNI</t>
  </si>
  <si>
    <t>DANEMARK</t>
  </si>
  <si>
    <t>EMIRATS ARABES UNIS</t>
  </si>
  <si>
    <t>POLOGNE</t>
  </si>
  <si>
    <t>REPUBLIQUE TCHEQUE</t>
  </si>
  <si>
    <t>ARABIE SAOUDITE</t>
  </si>
  <si>
    <t>MONGOLIE</t>
  </si>
  <si>
    <t>GUINEE</t>
  </si>
  <si>
    <t>AUSTRALIE</t>
  </si>
  <si>
    <t>CANADA</t>
  </si>
  <si>
    <t>RUSSIE</t>
  </si>
  <si>
    <t>Azerbaïdjan</t>
  </si>
  <si>
    <t>LETTONIE</t>
  </si>
  <si>
    <t>INDE</t>
  </si>
  <si>
    <t>MALTE</t>
  </si>
  <si>
    <t>SENEGAL</t>
  </si>
  <si>
    <t>EGYPTE</t>
  </si>
  <si>
    <t>PAKISTAN</t>
  </si>
  <si>
    <t>MADAGASCAR</t>
  </si>
  <si>
    <t>AUTRICHE</t>
  </si>
  <si>
    <t>TCHAD</t>
  </si>
  <si>
    <t>YEMEN</t>
  </si>
  <si>
    <t>INDONESIE</t>
  </si>
  <si>
    <t>AFGHANISTAN</t>
  </si>
  <si>
    <t>SULTANAT D'OMAN</t>
  </si>
  <si>
    <t>LIBAN</t>
  </si>
  <si>
    <t>UKRAINE</t>
  </si>
  <si>
    <t>COSTA RICA</t>
  </si>
  <si>
    <t>Tiers livré</t>
  </si>
  <si>
    <t>IKEA DISTRIBUTION BENELUX N.V.</t>
  </si>
  <si>
    <t>THE CONTINUITY COMPANY</t>
  </si>
  <si>
    <t>BARBIER S.A.</t>
  </si>
  <si>
    <t>IKEA DISTRIBUTION CENTER ERFURT</t>
  </si>
  <si>
    <t>CASA GAY,SA</t>
  </si>
  <si>
    <t>FRESCURA CASALINGHI SPA</t>
  </si>
  <si>
    <t>BLOKKER B.V POPPENBOUWING</t>
  </si>
  <si>
    <t>E.CF</t>
  </si>
  <si>
    <t>GAFIHC</t>
  </si>
  <si>
    <t>PLATE-FORME CORA BUSSY LETTREE</t>
  </si>
  <si>
    <t>GERS EQUIPEMENT SAS</t>
  </si>
  <si>
    <t>AUCHAN ENTREPOT VILLABE</t>
  </si>
  <si>
    <t>GHA GLASHANDEL ALPNACH AG</t>
  </si>
  <si>
    <t>EGEM SA</t>
  </si>
  <si>
    <t>VERALEC (LIVRÉ)</t>
  </si>
  <si>
    <t>EHLIS,S.A.</t>
  </si>
  <si>
    <t>WEGTER GROOTVERBRUIK BV</t>
  </si>
  <si>
    <t>ENOR A/S</t>
  </si>
  <si>
    <t>TABLE ROC DEUTSCHLAND GMBH</t>
  </si>
  <si>
    <t>HENRI JULIEN</t>
  </si>
  <si>
    <t>AUCHAN IENA 1</t>
  </si>
  <si>
    <t>SLIGRO FOOD GROUP NEDERLAND BV (CF)</t>
  </si>
  <si>
    <t>INSITU</t>
  </si>
  <si>
    <t>SC GOLD GLASS SRL</t>
  </si>
  <si>
    <t>BEIJING KUNYUAN CHENGTAI INVESTMENT</t>
  </si>
  <si>
    <t>DJAMALI SARL</t>
  </si>
  <si>
    <t>XENOS B.V</t>
  </si>
  <si>
    <t>MAXIMA INTERNATIONAL SOURCING,UAB</t>
  </si>
  <si>
    <t>AFRICA NEGOCE</t>
  </si>
  <si>
    <t>HEMA BV</t>
  </si>
  <si>
    <t>MULLER SCHOLLE GMBH</t>
  </si>
  <si>
    <t>CHOCOLATERIE FORET DES LOGES</t>
  </si>
  <si>
    <t>TIKIPAC SA</t>
  </si>
  <si>
    <t>MAGASIN FRIENDS OF BRANDS AB</t>
  </si>
  <si>
    <t>AUCHAN NIMES</t>
  </si>
  <si>
    <t>ARTMADIS SASU</t>
  </si>
  <si>
    <t>DURALEX USA</t>
  </si>
  <si>
    <t>VENTEPRIVEE.COM</t>
  </si>
  <si>
    <t>BAZAR SAINT JOSEPH</t>
  </si>
  <si>
    <t>MENAGE HEUREUX S.A.</t>
  </si>
  <si>
    <t>GIFI DIFFUSION</t>
  </si>
  <si>
    <t>ECODIS SOCIÉTÉ DE DISTRIBUTION</t>
  </si>
  <si>
    <t>BHV EXPLOITATION SAS</t>
  </si>
  <si>
    <t>TCC GLOBAL N.V.</t>
  </si>
  <si>
    <t>ARTEMIS</t>
  </si>
  <si>
    <t>SCHIEVER DISTRIBUTION SA</t>
  </si>
  <si>
    <t>PRO-IDEE GMBH &amp; CO.KG</t>
  </si>
  <si>
    <t>MONGIN JAUFFRET</t>
  </si>
  <si>
    <t>COPRODEX</t>
  </si>
  <si>
    <t>SPAR HRVATSKA D.O.O</t>
  </si>
  <si>
    <t>SOLER HISPANIA SL</t>
  </si>
  <si>
    <t>VERTEX OOD</t>
  </si>
  <si>
    <t>MONOPRIX COMBS MAISON LOISIRS</t>
  </si>
  <si>
    <t>KB8</t>
  </si>
  <si>
    <t>IKEA DISTRIBUTION CENTRE</t>
  </si>
  <si>
    <t>DANKRAM AS</t>
  </si>
  <si>
    <t>MORINI S.R.L.</t>
  </si>
  <si>
    <t>DOMEX-KUSNIEREK SPOLKA JAWNA</t>
  </si>
  <si>
    <t>U.T.C.SPOL.S.R.O</t>
  </si>
  <si>
    <t>SAID H.BASHAMMAKH S.D.CO.LTD.</t>
  </si>
  <si>
    <t>JOS TEN BERG B.V.</t>
  </si>
  <si>
    <t>GIO INTERNATONAL CO.LTD</t>
  </si>
  <si>
    <t>MANUFACTUM GMBH</t>
  </si>
  <si>
    <t>DISTRIBUTION SERVICES IKEA FRANCE</t>
  </si>
  <si>
    <t>LEBRUN</t>
  </si>
  <si>
    <t>COMPTOIR DE BRETAGNE SAS</t>
  </si>
  <si>
    <t>TOMKIN AUSTRALIA PTY LTD</t>
  </si>
  <si>
    <t>FLORENTYNA SP.Z O.O.</t>
  </si>
  <si>
    <t>H.PORCELIJN B.V.</t>
  </si>
  <si>
    <t>MAISON EMPEREUR</t>
  </si>
  <si>
    <t>MULLER SA BELGIQUE</t>
  </si>
  <si>
    <t>IKEA DISTRIBUTION SERVICES SPAINS</t>
  </si>
  <si>
    <t>LE VERT BOCAGE</t>
  </si>
  <si>
    <t>JOHN ARTIS LIMITED</t>
  </si>
  <si>
    <t>AMBROSIO VETRI SOC.COOP.</t>
  </si>
  <si>
    <t>BARTOLOME ADROVER S.A.</t>
  </si>
  <si>
    <t>TJX EUROPE BUYING LIMITED</t>
  </si>
  <si>
    <t>INTER-CONTINENTAL MERCANTILE</t>
  </si>
  <si>
    <t>STRATOS CONSULT LTD</t>
  </si>
  <si>
    <t>SICIGNANO GENNARO</t>
  </si>
  <si>
    <t>SIBLER AG</t>
  </si>
  <si>
    <t>EURL DOMINVEST</t>
  </si>
  <si>
    <t>BAKU ELECTRONICS LLC</t>
  </si>
  <si>
    <t>TOP SERVICE GMBH</t>
  </si>
  <si>
    <t>HAY</t>
  </si>
  <si>
    <t>GERSON</t>
  </si>
  <si>
    <t>GROUPE LOGIPRO</t>
  </si>
  <si>
    <t>BALTIJAS KRISTALS SIA</t>
  </si>
  <si>
    <t>SHREE IMPEX</t>
  </si>
  <si>
    <t>BERSON/SARAFIDIS BROS SA</t>
  </si>
  <si>
    <t>MM GLASS SP.J</t>
  </si>
  <si>
    <t>SWIAT AGD SP.ZOO.SP.K</t>
  </si>
  <si>
    <t>FERRARA LTD</t>
  </si>
  <si>
    <t>CAMA SARL</t>
  </si>
  <si>
    <t>AYANO BELGIUM NV</t>
  </si>
  <si>
    <t>SUCCESSORS IBRAHIM KOTB</t>
  </si>
  <si>
    <t>GREEN VALLEY PREMIUM SUPER MARKET</t>
  </si>
  <si>
    <t>DESAMAIS DISTRIBUTION</t>
  </si>
  <si>
    <t>PIELLEBI S.R.L.</t>
  </si>
  <si>
    <t>MAJINCO S.A.</t>
  </si>
  <si>
    <t>GLASSCO LTD</t>
  </si>
  <si>
    <t>TRADYGLASS</t>
  </si>
  <si>
    <t>BELLIDO S.A.</t>
  </si>
  <si>
    <t>DISELMA SAL</t>
  </si>
  <si>
    <t>JOSEF MAESER GMBH</t>
  </si>
  <si>
    <t>MARTIN AUER GMBH</t>
  </si>
  <si>
    <t>PRATESI RINO SPA</t>
  </si>
  <si>
    <t>ELAND RETAIL LIMITED MODERN-HOUSE</t>
  </si>
  <si>
    <t>NAGI HOBALLAH ETS</t>
  </si>
  <si>
    <t>TOP ROYAL BRANDS SRL</t>
  </si>
  <si>
    <t>MAISON FILLIERE</t>
  </si>
  <si>
    <t>ETS AMGONI</t>
  </si>
  <si>
    <t>HABITAT AL-MANZEL TRADING</t>
  </si>
  <si>
    <t>CHIEPPA S.P.A.</t>
  </si>
  <si>
    <t>PT MUTUTAMA JAYA ABADI</t>
  </si>
  <si>
    <t>PENGO S.P.A.</t>
  </si>
  <si>
    <t>TONINELLI S.P.A</t>
  </si>
  <si>
    <t>WINTER REISNER &amp; CO (GMBH &amp; CO.) KG</t>
  </si>
  <si>
    <t>INTERSPAR RIJEKA TOWER</t>
  </si>
  <si>
    <t>PTM</t>
  </si>
  <si>
    <t>SLIGRO DC NON FOOD (LIVRÉ 1)</t>
  </si>
  <si>
    <t>ZAHIR MESKINYAR LTD</t>
  </si>
  <si>
    <t>LA BOURGUIGNONNE DISTRIBUTION</t>
  </si>
  <si>
    <t>CREATABLE PORZELLANHAUS GMBH</t>
  </si>
  <si>
    <t>EDILMENTE S.R.L.</t>
  </si>
  <si>
    <t>TALLER</t>
  </si>
  <si>
    <t>KORZUKEWITZ GMBH</t>
  </si>
  <si>
    <t>MAXIMO SAS</t>
  </si>
  <si>
    <t>NOMIN TRADING CO LTD</t>
  </si>
  <si>
    <t>BMC</t>
  </si>
  <si>
    <t>DIALLO SANOUSSY ETS FIC</t>
  </si>
  <si>
    <t>BASTIDE DIFFUSION SAS</t>
  </si>
  <si>
    <t>VIPUL KUMAR ENTERPRISES CO LLC</t>
  </si>
  <si>
    <t>AUCHAN HYPERMARCHE SAS</t>
  </si>
  <si>
    <t>SWIT-UKRAINE LLC</t>
  </si>
  <si>
    <t>BARBIER S.A.EXPORT</t>
  </si>
  <si>
    <t>PATINA AB</t>
  </si>
  <si>
    <t>CHAFIC BOULOS ET FILS SAL</t>
  </si>
  <si>
    <t>EMKE GROUP</t>
  </si>
  <si>
    <t>TOUPARGEL SURGELES</t>
  </si>
  <si>
    <t>TIMEREST LTD</t>
  </si>
  <si>
    <t>MUEBLES Y DECORACION ACL SL</t>
  </si>
  <si>
    <t>SHOW ROOM PRIVE.COM</t>
  </si>
  <si>
    <t>GEMOSS SIA</t>
  </si>
  <si>
    <t>CASALINGHI LETIZIA</t>
  </si>
  <si>
    <t>POLYVAISSELLE SARL</t>
  </si>
  <si>
    <t>SIMPLY MARKET (PROMO)</t>
  </si>
  <si>
    <t>AUCHAN SUPERMARCHE</t>
  </si>
  <si>
    <t>EQUIPEMENT HÔTELIER</t>
  </si>
  <si>
    <t>MODEM IMPORT-EXPORT</t>
  </si>
  <si>
    <t>FRATELLI MOTOLESE E FIGLI SNC</t>
  </si>
  <si>
    <t>SM ZG BANJAVCICEVA</t>
  </si>
  <si>
    <t>SM RIJEKA OSJECKA</t>
  </si>
  <si>
    <t>SM VŽ ZAGREBACKA</t>
  </si>
  <si>
    <t>INTERSPAR RI RUJEVICA</t>
  </si>
  <si>
    <t>INTERSPAR CCO</t>
  </si>
  <si>
    <t>INTERSPAR SPLIT EMMEZETA</t>
  </si>
  <si>
    <t>INTERSPAR GARDEN DUBRAVA</t>
  </si>
  <si>
    <t>SM ZG-JARUN</t>
  </si>
  <si>
    <t>SPAR ZG UJEVICA</t>
  </si>
  <si>
    <t>SM ZG ZAGREBACKA</t>
  </si>
  <si>
    <t>SM SPLIT SPINCICEVA</t>
  </si>
  <si>
    <t>SM OSIJEK STROSSMAYEROVA</t>
  </si>
  <si>
    <t>INTERSPAR ZADAR</t>
  </si>
  <si>
    <t>INTERSPAR SL.BROD</t>
  </si>
  <si>
    <t>SM ZG-TRNSKO</t>
  </si>
  <si>
    <t>SM ZG-BORONGAJ</t>
  </si>
  <si>
    <t>INTERSPAR PULA</t>
  </si>
  <si>
    <t>SM OPATIJA</t>
  </si>
  <si>
    <t>INTERSPAR OSIJEK CENTAR</t>
  </si>
  <si>
    <t>INTERSPAR KOPRIVNICA</t>
  </si>
  <si>
    <t>SM ZG-UTRINA</t>
  </si>
  <si>
    <t>SM ZG GRADA MAINZA</t>
  </si>
  <si>
    <t>INTERSPAR KARLOVAC</t>
  </si>
  <si>
    <t>INTERSPAR ZG BUZIN</t>
  </si>
  <si>
    <t>SM ZG ILICA</t>
  </si>
  <si>
    <t>SM OS TRPIMIROVA</t>
  </si>
  <si>
    <t>INTERSPAR ARENA LANIŠTE</t>
  </si>
  <si>
    <t>SPAR LABIN</t>
  </si>
  <si>
    <t>INTERSPAR RETKOVEC</t>
  </si>
  <si>
    <t>INTERSPAR MALL OF SPLIT</t>
  </si>
  <si>
    <t>SUPERMARKET ZADAR SUPERNOVA</t>
  </si>
  <si>
    <t>SPAR SM ZD CITY GALLERIA</t>
  </si>
  <si>
    <t>SHANGHAI YI ZHI IMPORT &amp; EXPORT CO.</t>
  </si>
  <si>
    <t>INTERSOD</t>
  </si>
  <si>
    <t>SM SELCE</t>
  </si>
  <si>
    <t>GSM PAKRAC</t>
  </si>
  <si>
    <t>SM RIJEKA KASTAV</t>
  </si>
  <si>
    <t>SM KNIN</t>
  </si>
  <si>
    <t>SM KARLOVAC KREŠIMIRA</t>
  </si>
  <si>
    <t>SM VINKOVCI</t>
  </si>
  <si>
    <t>INTERSPAR SISAK</t>
  </si>
  <si>
    <t>INTERSPAR OSIJEK EMMEZETA</t>
  </si>
  <si>
    <t>INTERSPAR SPLIT CCO</t>
  </si>
  <si>
    <t>INTERSPAR ZG CCO EAST</t>
  </si>
  <si>
    <t>SM DARUVAR</t>
  </si>
  <si>
    <t>SM ZG DANKOVECKA</t>
  </si>
  <si>
    <t>ODESSA SRL</t>
  </si>
  <si>
    <t>SM ZG GAJNICE</t>
  </si>
  <si>
    <t>SM VG MATICE HRVATSKE</t>
  </si>
  <si>
    <t>SM KC KOLODVORSKA</t>
  </si>
  <si>
    <t>SPAR SM CAKOVEC</t>
  </si>
  <si>
    <t>SM ZG-BIJENICKA</t>
  </si>
  <si>
    <t>GSM ORAHOVICA</t>
  </si>
  <si>
    <t>SUPERMARKET ŠIBENIK</t>
  </si>
  <si>
    <t>MAJESTIC</t>
  </si>
  <si>
    <t>SM ZG SR NJEMACKE</t>
  </si>
  <si>
    <t>CASALINGHI DEL GIUDICE</t>
  </si>
  <si>
    <t>SM ÐAKOVO</t>
  </si>
  <si>
    <t>GSM ZG PETROVARADINSKA 7C</t>
  </si>
  <si>
    <t>SIMPLY MARKET (PERMA)</t>
  </si>
  <si>
    <t>KORONA</t>
  </si>
  <si>
    <t>CARDEDGE LTD</t>
  </si>
  <si>
    <t>SEGAM SAS</t>
  </si>
  <si>
    <t>MOZ'ART DISTRIBUTION</t>
  </si>
  <si>
    <t>SPAR SPLIT LICKA</t>
  </si>
  <si>
    <t>EDIFICIO DECAVISA</t>
  </si>
  <si>
    <t>SAMA HOMEWARE COMPANY LIMITED</t>
  </si>
  <si>
    <t>GSM ZG STONSKA</t>
  </si>
  <si>
    <t>Tiers facturé</t>
  </si>
  <si>
    <t>PLATE-FORME CORA</t>
  </si>
  <si>
    <t>VERALEC</t>
  </si>
  <si>
    <t>SIPLEC</t>
  </si>
  <si>
    <t>MONOPRIX EXPLOITATION</t>
  </si>
  <si>
    <t>YLIADES</t>
  </si>
  <si>
    <t>Total HT</t>
  </si>
  <si>
    <t>Tonnage</t>
  </si>
  <si>
    <t>(Tous)</t>
  </si>
  <si>
    <t>Étiquettes de lignes</t>
  </si>
  <si>
    <t>Total général</t>
  </si>
  <si>
    <t>Étiquettes de colonnes</t>
  </si>
  <si>
    <t>févr 2018</t>
  </si>
  <si>
    <t>févr 2019</t>
  </si>
  <si>
    <t>janv 2018</t>
  </si>
  <si>
    <t>janv 2019</t>
  </si>
  <si>
    <t>mars 2018</t>
  </si>
  <si>
    <t>mars 2019</t>
  </si>
  <si>
    <t>Somme de Total HT</t>
  </si>
  <si>
    <t>Total Somme de Total HT</t>
  </si>
  <si>
    <t>Total Somme de Tonnage</t>
  </si>
  <si>
    <t>Somme de Tonnage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</si>
</sst>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5"/>
      </top>
      <bottom/>
      <diagonal/>
    </border>
  </borders>
  <cellStyleXfs count="1">
    <xf numFmtId="0" fontId="0" fillId="0" borderId="0"/>
  </cellStyleXfs>
  <cellXfs count="26">
    <xf numFmtId="0" fontId="0" fillId="0" borderId="0" xfId="0" applyNumberFormat="1" applyFont="1" applyFill="1" applyBorder="1" applyAlignment="1"/>
    <xf numFmtId="4" fontId="0" fillId="0" borderId="0" xfId="0" applyNumberFormat="1"/>
    <xf numFmtId="0" fontId="0" fillId="0" borderId="1" xfId="0" applyNumberFormat="1" applyFont="1" applyFill="1" applyBorder="1" applyAlignment="1"/>
    <xf numFmtId="0" fontId="0" fillId="0" borderId="2" xfId="0" applyNumberFormat="1" applyFont="1" applyFill="1" applyBorder="1" applyAlignment="1"/>
    <xf numFmtId="0" fontId="0" fillId="0" borderId="3" xfId="0" applyNumberFormat="1" applyFont="1" applyFill="1" applyBorder="1" applyAlignment="1"/>
    <xf numFmtId="0" fontId="0" fillId="0" borderId="4" xfId="0" applyNumberFormat="1" applyFont="1" applyFill="1" applyBorder="1" applyAlignment="1"/>
    <xf numFmtId="0" fontId="0" fillId="0" borderId="5" xfId="0" pivotButton="1" applyNumberFormat="1" applyFont="1" applyFill="1" applyBorder="1" applyAlignment="1"/>
    <xf numFmtId="0" fontId="0" fillId="0" borderId="5" xfId="0" applyNumberFormat="1" applyFont="1" applyFill="1" applyBorder="1" applyAlignment="1"/>
    <xf numFmtId="0" fontId="0" fillId="0" borderId="1" xfId="0" pivotButton="1" applyNumberFormat="1" applyFont="1" applyFill="1" applyBorder="1" applyAlignment="1"/>
    <xf numFmtId="3" fontId="0" fillId="0" borderId="0" xfId="0" applyNumberFormat="1" applyFont="1" applyFill="1" applyBorder="1" applyAlignment="1"/>
    <xf numFmtId="3" fontId="0" fillId="0" borderId="1" xfId="0" pivotButton="1" applyNumberFormat="1" applyFont="1" applyFill="1" applyBorder="1" applyAlignment="1"/>
    <xf numFmtId="3" fontId="0" fillId="0" borderId="1" xfId="0" applyNumberFormat="1" applyFont="1" applyFill="1" applyBorder="1" applyAlignment="1"/>
    <xf numFmtId="3" fontId="0" fillId="0" borderId="8" xfId="0" applyNumberFormat="1" applyFont="1" applyFill="1" applyBorder="1" applyAlignment="1"/>
    <xf numFmtId="3" fontId="0" fillId="0" borderId="4" xfId="0" applyNumberFormat="1" applyFont="1" applyFill="1" applyBorder="1" applyAlignment="1"/>
    <xf numFmtId="3" fontId="0" fillId="0" borderId="7" xfId="0" applyNumberFormat="1" applyFont="1" applyFill="1" applyBorder="1" applyAlignment="1"/>
    <xf numFmtId="3" fontId="0" fillId="0" borderId="1" xfId="0" applyNumberFormat="1" applyFont="1" applyFill="1" applyBorder="1" applyAlignment="1">
      <alignment horizontal="left"/>
    </xf>
    <xf numFmtId="3" fontId="0" fillId="0" borderId="6" xfId="0" applyNumberFormat="1" applyFont="1" applyFill="1" applyBorder="1" applyAlignment="1"/>
    <xf numFmtId="3" fontId="0" fillId="0" borderId="9" xfId="0" applyNumberFormat="1" applyFont="1" applyFill="1" applyBorder="1" applyAlignment="1">
      <alignment horizontal="left"/>
    </xf>
    <xf numFmtId="3" fontId="0" fillId="0" borderId="9" xfId="0" applyNumberFormat="1" applyFont="1" applyFill="1" applyBorder="1" applyAlignment="1"/>
    <xf numFmtId="3" fontId="0" fillId="0" borderId="10" xfId="0" applyNumberFormat="1" applyFont="1" applyFill="1" applyBorder="1" applyAlignment="1"/>
    <xf numFmtId="3" fontId="0" fillId="0" borderId="5" xfId="0" applyNumberFormat="1" applyFont="1" applyFill="1" applyBorder="1" applyAlignment="1"/>
    <xf numFmtId="0" fontId="0" fillId="0" borderId="4" xfId="0" applyNumberFormat="1" applyFont="1" applyFill="1" applyBorder="1" applyAlignment="1">
      <alignment horizontal="left" indent="2"/>
    </xf>
    <xf numFmtId="0" fontId="0" fillId="0" borderId="4" xfId="0" applyNumberFormat="1" applyFont="1" applyFill="1" applyBorder="1" applyAlignment="1">
      <alignment horizontal="left" indent="4"/>
    </xf>
    <xf numFmtId="0" fontId="0" fillId="0" borderId="4" xfId="0" applyNumberFormat="1" applyFont="1" applyFill="1" applyBorder="1" applyAlignment="1">
      <alignment horizontal="left" indent="6"/>
    </xf>
    <xf numFmtId="3" fontId="0" fillId="0" borderId="11" xfId="0" applyNumberFormat="1" applyFont="1" applyFill="1" applyBorder="1" applyAlignment="1"/>
    <xf numFmtId="3" fontId="0" fillId="0" borderId="4" xfId="0" applyNumberFormat="1" applyFont="1" applyFill="1" applyBorder="1" applyAlignment="1">
      <alignment horizontal="left"/>
    </xf>
  </cellXfs>
  <cellStyles count="1">
    <cellStyle name="Normal" xfId="0" builtinId="0"/>
  </cellStyles>
  <dxfs count="400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Nicolas CARVALHO" refreshedDate="43816.648548611112" refreshedVersion="4" recordCount="522">
  <cacheSource type="worksheet">
    <worksheetSource name="CubeData"/>
  </cacheSource>
  <cacheFields count="8">
    <cacheField name="Date" numFmtId="0">
      <sharedItems count="24">
        <s v="févr 2018"/>
        <s v="févr 2019"/>
        <s v="janv 2018"/>
        <s v="janv 2019"/>
        <s v="mars 2018"/>
        <s v="mars 2019"/>
        <s v="juil 2018" u="1"/>
        <s v="déc 2019" u="1"/>
        <s v="août 2019" u="1"/>
        <s v="mai 2019" u="1"/>
        <s v="nov 2019" u="1"/>
        <s v="déc 2018" u="1"/>
        <s v="avr 2019" u="1"/>
        <s v="mai 2018" u="1"/>
        <s v="oct 2019" u="1"/>
        <s v="août 2018" u="1"/>
        <s v="nov 2018" u="1"/>
        <s v="avr 2018" u="1"/>
        <s v="juin 2019" u="1"/>
        <s v="oct 2018" u="1"/>
        <s v="sept 2019" u="1"/>
        <s v="juil 2019" u="1"/>
        <s v="juin 2018" u="1"/>
        <s v="sept 2018" u="1"/>
      </sharedItems>
    </cacheField>
    <cacheField name="Zone commerciale" numFmtId="0">
      <sharedItems count="11">
        <s v="TCC"/>
        <s v="France/Belgique/Drom Com"/>
        <s v="Europe Ouest"/>
        <s v="PECO"/>
        <s v="Africa"/>
        <s v="Ikea"/>
        <s v="Amerique du Nord"/>
        <s v="Proche et Moyen Orient"/>
        <s v="Asie Pacifique"/>
        <s v="Amérique Centrale"/>
        <s v="---" u="1"/>
      </sharedItems>
    </cacheField>
    <cacheField name="Commerciaux Duralex" numFmtId="0">
      <sharedItems count="15">
        <s v="TCC"/>
        <s v=""/>
        <s v="Guillaume HENRY"/>
        <s v="Jean Marc VERGNOLLE"/>
        <s v="André IOANNIDES"/>
        <s v="David VERBRIGGHE"/>
        <s v="Frédéric MORIN PAYE"/>
        <s v="Rao KRISHNAN"/>
        <s v="Virginie FRANCOIS"/>
        <s v="Apollon IOANNIDES"/>
        <s v="Aldjia KOOB"/>
        <s v="David ALMEIDA"/>
        <s v="Vincent BEDES"/>
        <s v="Matthieu AVELINE"/>
        <s v="Marc LEMIEUX" u="1"/>
      </sharedItems>
    </cacheField>
    <cacheField name="Pays" numFmtId="0">
      <sharedItems count="98">
        <s v="FRANCE"/>
        <s v="PAYS - BAS"/>
        <s v="ROYAUME UNI"/>
        <s v="ITALIE"/>
        <s v="ROUMANIE"/>
        <s v="MAROC"/>
        <s v="BELGIQUE"/>
        <s v="ESPAGNE"/>
        <s v="CANADA"/>
        <s v="ALLEMAGNE"/>
        <s v="CROATIE"/>
        <s v="ARABIE SAOUDITE"/>
        <s v="SUISSE"/>
        <s v="RUSSIE"/>
        <s v="POLOGNE"/>
        <s v="MADAGASCAR"/>
        <s v="BULGARIE"/>
        <s v="AUSTRALIE"/>
        <s v="AUTRICHE"/>
        <s v="CHINE"/>
        <s v="DANEMARK"/>
        <s v="TCHAD"/>
        <s v="LITHUANIE"/>
        <s v="COREE DU SUD"/>
        <s v="EGYPTE"/>
        <s v="TUNISIE"/>
        <s v="MAYOTTE"/>
        <s v="INDONESIE"/>
        <s v="ETATS UNIS D'AMERIQUE"/>
        <s v="GRECE (République Hellénique)"/>
        <s v="HONGRIE"/>
        <s v="Azerbaïdjan"/>
        <s v="LETTONIE"/>
        <s v="INDE"/>
        <s v="MALTE"/>
        <s v="SENEGAL"/>
        <s v="JAPON"/>
        <s v="PAKISTAN"/>
        <s v="YEMEN"/>
        <s v="SUEDE"/>
        <s v="NORVEGE"/>
        <s v="POLYNESIE FRANCAISE"/>
        <s v="MONGOLIE"/>
        <s v="GUINEE"/>
        <s v="REPUBLIQUE TCHEQUE"/>
        <s v="SULTANAT D'OMAN"/>
        <s v="UKRAINE"/>
        <s v="AFGHANISTAN"/>
        <s v="LIBAN"/>
        <s v="COSTA RICA"/>
        <s v="EMIRATS ARABES UNIS"/>
        <s v="TURQUIE" u="1"/>
        <s v="SINGAPOUR" u="1"/>
        <s v="NEPAL" u="1"/>
        <s v="KENYA" u="1"/>
        <s v="COTE D'IVOIRE" u="1"/>
        <s v="VIETNAM" u="1"/>
        <s v="TAIWAN" u="1"/>
        <s v="GEORGIE" u="1"/>
        <s v="PALESTINE" u="1"/>
        <s v="HONG KONG" u="1"/>
        <s v="MARTINIQUE" u="1"/>
        <s v="PHILIPPINES" u="1"/>
        <s v="SRI LANKA" u="1"/>
        <s v="MOLDAVIE" u="1"/>
        <s v="THAILANDE" u="1"/>
        <s v="MALI" u="1"/>
        <s v="KOSOVO" u="1"/>
        <s v="ALBANIE" u="1"/>
        <s v="SERBIE" u="1"/>
        <s v="ETHIOPIE" u="1"/>
        <s v="TANZANIE" u="1"/>
        <s v="QUATAR" u="1"/>
        <s v="BARBADOS" u="1"/>
        <s v="WALLIS ET FUTUNA" u="1"/>
        <s v="BAHREIN" u="1"/>
        <s v="MYANMAR" u="1"/>
        <s v="ISRAEL" u="1"/>
        <s v="ISLANDE" u="1"/>
        <s v="BURKINA FASO" u="1"/>
        <s v="ALGERIE" u="1"/>
        <s v="DJIBOUTI" u="1"/>
        <s v="SLOVENIE" u="1"/>
        <s v="ILE MAURICE" u="1"/>
        <s v="CHYPRE" u="1"/>
        <s v="MEXIQUE" u="1"/>
        <s v="KAZAKHSTAN" u="1"/>
        <s v="NOUVELLE CALEDONIE" u="1"/>
        <s v="KOWEIT" u="1"/>
        <s v="COMORES" u="1"/>
        <s v="FINLANDE" u="1"/>
        <s v="JORDANIE" u="1"/>
        <s v="SLOVAQUIE" u="1"/>
        <s v="MALAISIE" u="1"/>
        <s v="NOUVELLE ZELANDE" u="1"/>
        <s v="BAHAMAS" u="1"/>
        <s v="ESTONIE" u="1"/>
        <s v="CAMBODGE" u="1"/>
      </sharedItems>
    </cacheField>
    <cacheField name="Tiers livré" numFmtId="0">
      <sharedItems count="482">
        <s v="THE CONTINUITY COMPANY"/>
        <s v="LE VERT BOCAGE"/>
        <s v="BLOKKER B.V POPPENBOUWING"/>
        <s v="AUCHAN IENA 1"/>
        <s v="AUCHAN ENTREPOT VILLABE"/>
        <s v="JOHN ARTIS LIMITED"/>
        <s v="AMBROSIO VETRI SOC.COOP."/>
        <s v="SC GOLD GLASS SRL"/>
        <s v="MENAGE HEUREUX S.A."/>
        <s v="MULLER SA BELGIQUE"/>
        <s v="IKEA DISTRIBUTION CENTRE"/>
        <s v="EHLIS,S.A."/>
        <s v="BARTOLOME ADROVER S.A."/>
        <s v="TJX EUROPE BUYING LIMITED"/>
        <s v="IKEA DISTRIBUTION SERVICES SPAINS"/>
        <s v="INTER-CONTINENTAL MERCANTILE"/>
        <s v="SOLER HISPANIA SL"/>
        <s v="E.CF"/>
        <s v="LEBRUN"/>
        <s v="BARBIER S.A."/>
        <s v="IKEA DISTRIBUTION CENTER ERFURT"/>
        <s v="KB8"/>
        <s v="VERALEC (LIVRÉ)"/>
        <s v="AUCHAN NIMES"/>
        <s v="SPAR HRVATSKA D.O.O"/>
        <s v="SAID H.BASHAMMAKH S.D.CO.LTD."/>
        <s v="GHA GLASHANDEL ALPNACH AG"/>
        <s v="STRATOS CONSULT LTD"/>
        <s v="SICIGNANO GENNARO"/>
        <s v="WEGTER GROOTVERBRUIK BV"/>
        <s v="SIBLER AG"/>
        <s v="EURL DOMINVEST"/>
        <s v="DESAMAIS DISTRIBUTION"/>
        <s v="PIELLEBI S.R.L."/>
        <s v="GIFI DIFFUSION"/>
        <s v="SWIAT AGD SP.ZOO.SP.K"/>
        <s v="MAJINCO S.A."/>
        <s v="GAFIHC"/>
        <s v="SCHIEVER DISTRIBUTION SA"/>
        <s v="GLASSCO LTD"/>
        <s v="DISTRIBUTION SERVICES IKEA FRANCE"/>
        <s v="VERTEX OOD"/>
        <s v="TRADYGLASS"/>
        <s v="GERSON"/>
        <s v="TOMKIN AUSTRALIA PTY LTD"/>
        <s v="BELLIDO S.A."/>
        <s v="DISELMA SAL"/>
        <s v="SLIGRO FOOD GROUP NEDERLAND BV (CF)"/>
        <s v="HENRI JULIEN"/>
        <s v="JOSEF MAESER GMBH"/>
        <s v="TABLE ROC DEUTSCHLAND GMBH"/>
        <s v="HEMA BV"/>
        <s v="GERS EQUIPEMENT SAS"/>
        <s v="BEIJING KUNYUAN CHENGTAI INVESTMENT"/>
        <s v="DANKRAM AS"/>
        <s v="PRO-IDEE GMBH &amp; CO.KG"/>
        <s v="ARTMADIS SASU"/>
        <s v="MARTIN AUER GMBH"/>
        <s v="TCC GLOBAL N.V."/>
        <s v="CHOCOLATERIE FORET DES LOGES"/>
        <s v="MAISON FILLIERE"/>
        <s v="ETS AMGONI"/>
        <s v="H.PORCELIJN B.V."/>
        <s v="MAXIMA INTERNATIONAL SOURCING,UAB"/>
        <s v="SLIGRO DC NON FOOD (LIVRÉ 1)"/>
        <s v="PLATE-FORME CORA BUSSY LETTREE"/>
        <s v="VENTEPRIVEE.COM"/>
        <s v="POLYVAISSELLE SARL"/>
        <s v="GSM ORAHOVICA"/>
        <s v="GSM PAKRAC"/>
        <s v="SM DARUVAR"/>
        <s v="INTERSPAR RIJEKA TOWER"/>
        <s v="INTERSPAR CCO"/>
        <s v="INTERSPAR RETKOVEC"/>
        <s v="INTERSPAR SPLIT EMMEZETA"/>
        <s v="INTERSPAR GARDEN DUBRAVA"/>
        <s v="SUPERMARKET ZADAR SUPERNOVA"/>
        <s v="SM ZG DANKOVECKA"/>
        <s v="INTERSPAR PULA"/>
        <s v="SPAR LABIN"/>
        <s v="SM RIJEKA OSJECKA"/>
        <s v="GSM ZG PETROVARADINSKA 7C"/>
        <s v="SM VŽ ZAGREBACKA"/>
        <s v="INTERSPAR RI RUJEVICA"/>
        <s v="INTERSPAR SPLIT CCO"/>
        <s v="INTERSPAR ZG CCO EAST"/>
        <s v="SM RIJEKA KASTAV"/>
        <s v="ELAND RETAIL LIMITED MODERN-HOUSE"/>
        <s v="PTM"/>
        <s v="INTERSPAR OSIJEK CENTAR"/>
        <s v="SUCCESSORS IBRAHIM KOTB"/>
        <s v="ECODIS SOCIÉTÉ DE DISTRIBUTION"/>
        <s v="ODESSA SRL"/>
        <s v="INTERSOD"/>
        <s v="SIMPLY MARKET (PROMO)"/>
        <s v="SM VG MATICE HRVATSKE"/>
        <s v="SM OPATIJA"/>
        <s v="SM SPLIT SPINCICEVA"/>
        <s v="INTERSPAR ZADAR"/>
        <s v="INTERSPAR SL.BROD"/>
        <s v="INTERSPAR KOPRIVNICA"/>
        <s v="SUPERMARKET ŠIBENIK"/>
        <s v="INTERSPAR ZG BUZIN"/>
        <s v="SM ZG-UTRINA"/>
        <s v="INTERSPAR MALL OF SPLIT"/>
        <s v="AFRICA NEGOCE"/>
        <s v="MULLER SCHOLLE GMBH"/>
        <s v="DJAMALI SARL"/>
        <s v="PT MUTUTAMA JAYA ABADI"/>
        <s v="IKEA DISTRIBUTION BENELUX N.V."/>
        <s v="DURALEX USA"/>
        <s v="SM KC KOLODVORSKA"/>
        <s v="SM ZG SR NJEMACKE"/>
        <s v="SM ÐAKOVO"/>
        <s v="INTERSPAR KARLOVAC"/>
        <s v="SPAR SM CAKOVEC"/>
        <s v="SM ZG ZAGREBACKA"/>
        <s v="SM ZG-JARUN"/>
        <s v="SM ZG GRADA MAINZA"/>
        <s v="SPAR ZG UJEVICA"/>
        <s v="CASALINGHI DEL GIUDICE"/>
        <s v="EGEM SA"/>
        <s v="KORONA"/>
        <s v="SHOW ROOM PRIVE.COM"/>
        <s v="FLORENTYNA SP.Z O.O."/>
        <s v="BAKU ELECTRONICS LLC"/>
        <s v="TOP SERVICE GMBH"/>
        <s v="HAY"/>
        <s v="GROUPE LOGIPRO"/>
        <s v="BALTIJAS KRISTALS SIA"/>
        <s v="SHREE IMPEX"/>
        <s v="BERSON/SARAFIDIS BROS SA"/>
        <s v="MM GLASS SP.J"/>
        <s v="FERRARA LTD"/>
        <s v="CAMA SARL"/>
        <s v="AYANO BELGIUM NV"/>
        <s v="COMPTOIR DE BRETAGNE SAS"/>
        <s v="GIO INTERNATONAL CO.LTD"/>
        <s v="GREEN VALLEY PREMIUM SUPER MARKET"/>
        <s v="MAISON EMPEREUR"/>
        <s v="TOUPARGEL SURGELES"/>
        <s v="HABITAT AL-MANZEL TRADING"/>
        <s v="KORZUKEWITZ GMBH"/>
        <s v="BHV EXPLOITATION SAS"/>
        <s v="SM ZG BANJAVCICEVA"/>
        <s v="SPAR SM ZD CITY GALLERIA"/>
        <s v="PATINA AB"/>
        <s v="SHANGHAI YI ZHI IMPORT &amp; EXPORT CO."/>
        <s v="MAGASIN FRIENDS OF BRANDS AB"/>
        <s v="TOP ROYAL BRANDS SRL"/>
        <s v="XENOS B.V"/>
        <s v="ENOR A/S"/>
        <s v="TIKIPAC SA"/>
        <s v="CASA GAY,SA"/>
        <s v="SM SELCE"/>
        <s v="ARTEMIS"/>
        <s v="COPRODEX"/>
        <s v="FRESCURA CASALINGHI SPA"/>
        <s v="MONGIN JAUFFRET"/>
        <s v="INSITU"/>
        <s v="MONOPRIX COMBS MAISON LOISIRS"/>
        <s v="PRATESI RINO SPA"/>
        <s v="MUEBLES Y DECORACION ACL SL"/>
        <s v="SM ZG-TRNSKO"/>
        <s v="MANUFACTUM GMBH"/>
        <s v="MORINI S.R.L."/>
        <s v="FRATELLI MOTOLESE E FIGLI SNC"/>
        <s v="GEMOSS SIA"/>
        <s v="EQUIPEMENT HÔTELIER"/>
        <s v="CHIEPPA S.P.A."/>
        <s v="SIMPLY MARKET (PERMA)"/>
        <s v="CREATABLE PORZELLANHAUS GMBH"/>
        <s v="TONINELLI S.P.A"/>
        <s v="LA BOURGUIGNONNE DISTRIBUTION"/>
        <s v="EDILMENTE S.R.L."/>
        <s v="TALLER"/>
        <s v="MAXIMO SAS"/>
        <s v="NAGI HOBALLAH ETS"/>
        <s v="NOMIN TRADING CO LTD"/>
        <s v="BMC"/>
        <s v="DIALLO SANOUSSY ETS FIC"/>
        <s v="JOS TEN BERG B.V."/>
        <s v="WINTER REISNER &amp; CO (GMBH &amp; CO.) KG"/>
        <s v="BASTIDE DIFFUSION SAS"/>
        <s v="U.T.C.SPOL.S.R.O"/>
        <s v="VIPUL KUMAR ENTERPRISES CO LLC"/>
        <s v="DOMEX-KUSNIEREK SPOLKA JAWNA"/>
        <s v="PENGO S.P.A."/>
        <s v="SM ZG-BORONGAJ"/>
        <s v="SWIT-UKRAINE LLC"/>
        <s v="MAJESTIC"/>
        <s v="ZAHIR MESKINYAR LTD"/>
        <s v="CASALINGHI LETIZIA"/>
        <s v="SM OSIJEK STROSSMAYEROVA"/>
        <s v="MOZ'ART DISTRIBUTION"/>
        <s v="CARDEDGE LTD"/>
        <s v="MODEM IMPORT-EXPORT"/>
        <s v="SM ZG ILICA"/>
        <s v="SM KNIN"/>
        <s v="SM KARLOVAC KREŠIMIRA"/>
        <s v="SM OS TRPIMIROVA"/>
        <s v="SM VINKOVCI"/>
        <s v="INTERSPAR SISAK"/>
        <s v="INTERSPAR OSIJEK EMMEZETA"/>
        <s v="INTERSPAR ARENA LANIŠTE"/>
        <s v="SPAR SPLIT LICKA"/>
        <s v="SM ZG-BIJENICKA"/>
        <s v="SM ZG GAJNICE"/>
        <s v="CHAFIC BOULOS ET FILS SAL"/>
        <s v="SEGAM SAS"/>
        <s v="EDIFICIO DECAVISA"/>
        <s v="EMKE GROUP"/>
        <s v="BAZAR SAINT JOSEPH"/>
        <s v="SAMA HOMEWARE COMPANY LIMITED"/>
        <s v="TIMEREST LTD"/>
        <s v="GSM ZG STONSKA"/>
        <s v="CITY LOFT LTD" u="1"/>
        <s v="VISCIO TRADING S.R.L" u="1"/>
        <s v="REGAL CASA DISTRIBUZIONE SAS" u="1"/>
        <s v="L.F.WHOLESALER MARKETING SDN.BHD." u="1"/>
        <s v="TAN LAP KIM SERVICE TRADE LIMITED C" u="1"/>
        <s v="EUROLUX LLC" u="1"/>
        <s v="HANDELSHAUS HANSEN" u="1"/>
        <s v="ETS BMS MAMADOU SADIO BARRY" u="1"/>
        <s v="LOT WAREHOUSE VENTE EXCLUSIVE" u="1"/>
        <s v="IP POSUDACENTER" u="1"/>
        <s v="WORLD INVEST FUND LTD" u="1"/>
        <s v="NINOMIYA CRYSTAL CO.LTD" u="1"/>
        <s v="RICHINGS HOSPITALITY SUPPLIES" u="1"/>
        <s v="SOTAF (SOCIÉTÉ TAMBADOU FRÈRES)" u="1"/>
        <s v="DAJAR SP.Z O.O." u="1"/>
        <s v="SUPERIOR HOLDINGS" u="1"/>
        <s v="ELPO CUISINEX WHOLESALER NV" u="1"/>
        <s v="911 FASHION LTD" u="1"/>
        <s v="MYAGMAR BATSUKH" u="1"/>
        <s v="DECOVER" u="1"/>
        <s v="SM ZG-RAVNICE" u="1"/>
        <s v="TUCANO COFFEE SRL" u="1"/>
        <s v="SPAR SM RIJEKA CANDEKOVA" u="1"/>
        <s v="CHAFIC BOULOS ET FILS SAL OFFSHORE" u="1"/>
        <s v="LLC MAXIMA GROUP" u="1"/>
        <s v="3C IPERCASH S.R.L" u="1"/>
        <s v="PT KUMALA KENCANA CIPTA" u="1"/>
        <s v="TORGOVJI RJAD “RADOV” LTD" u="1"/>
        <s v="MIDAS IMPEX S.A.L.OFFSHORE" u="1"/>
        <s v="GALLIA 1890" u="1"/>
        <s v="JSC ARKIETE" u="1"/>
        <s v="SM VŽ MEDERALA" u="1"/>
        <s v="VETRO-PLUS A.S" u="1"/>
        <s v="HNT INTERNATIONAL" u="1"/>
        <s v="ARION WINE COMPANY" u="1"/>
        <s v="KUNG KAI HONG &amp; CO." u="1"/>
        <s v="LANNAIOLI GIUSEPPE SNC" u="1"/>
        <s v="ALPEKS DOO" u="1"/>
        <s v="JAWAD RADI HASSAN AL ALI" u="1"/>
        <s v="OZ GROUP LTD" u="1"/>
        <s v="REVOL PORCELAINE" u="1"/>
        <s v="SM ZG-JORDANOVAC" u="1"/>
        <s v="THEOGLASS MERCHANTS LTD" u="1"/>
        <s v="BARUCH &amp; DVORA ROSENSTEIN" u="1"/>
        <s v="AKIL" u="1"/>
        <s v="GSM SUHOPOLJE" u="1"/>
        <s v="G&amp;G DI GENNARO GIOCONDO" u="1"/>
        <s v="MIGROS-GENNOSSENSCHAFTS-BUND" u="1"/>
        <s v="GS VENTURES" u="1"/>
        <s v="GUKANG CO.LTD." u="1"/>
        <s v="ID MAISON SARL" u="1"/>
        <s v="RITZENHOFF &amp; BREKER GMBH &amp; CO.KG" u="1"/>
        <s v="OB1" u="1"/>
        <s v="SM ZG-GAJNICE" u="1"/>
        <s v="GSM ZG VINCENTA" u="1"/>
        <s v="CIFA SRL" u="1"/>
        <s v="SNE STIC" u="1"/>
        <s v="SM ZG-PRECKO" u="1"/>
        <s v="CITTA LIMITED" u="1"/>
        <s v="BK COOKWARE BV" u="1"/>
        <s v="MAZET CONFISEUR" u="1"/>
        <s v="RICARD SPIRITEUX" u="1"/>
        <s v="ETS MONCHOIX SARL" u="1"/>
        <s v="ZAGARIA CASALINGHI SAS" u="1"/>
        <s v="HOTELITY GENERAL TRADING L.L.C." u="1"/>
        <s v="BAKU BOULEVARD HOTEL COMPAGNY LLC" u="1"/>
        <s v="OB2" u="1"/>
        <s v="BERST HUU LLC" u="1"/>
        <s v="ELEMENT-KÜCHEN AG" u="1"/>
        <s v="LUIGI BORMIOLI CORPORATE" u="1"/>
        <s v="INTERSPAR STUPNIK EMMEZETA" u="1"/>
        <s v="SCHIAVONE LUCA &amp; ANGELO S.N.C F.LLI" u="1"/>
        <s v="SM ZG-SLOBOŠTINA" u="1"/>
        <s v="HAPPY KITCHEN CO.LTD" u="1"/>
        <s v="AUCHAN LOGISTIQUE – DHL" u="1"/>
        <s v="S&amp;A LTD" u="1"/>
        <s v="ACH IMPEX ZRT." u="1"/>
        <s v="BAYASAKH KHUUD CO.LTD" u="1"/>
        <s v="MILLENIUM MARKETING LTD" u="1"/>
        <s v="BARBIER S.A.EXPORT" u="1"/>
        <s v="LA FOIR' FOUILLE S.A." u="1"/>
        <s v="ORION GENERAL TRADING AND" u="1"/>
        <s v="ALEM SENAY AND CHILDREN PLC" u="1"/>
        <s v="TOMGAST CZECH REPUBLIC S.R.O" u="1"/>
        <s v="CAVIRO SOC.COOP.AGRICOLA" u="1"/>
        <s v="GIACOMO CORP.(M) SDN BHD" u="1"/>
        <s v="HOUSEHOLD INTERNATIONAL COMPANY" u="1"/>
        <s v="H&amp;M HENNES &amp; MAURITZ GBC AB" u="1"/>
        <s v="NOVALBERGHIERA S.R.L." u="1"/>
        <s v="MOHABA GLAS GMBH" u="1"/>
        <s v="BREGNER EUROPE SL" u="1"/>
        <s v="SM VŽ MEDIMURSKA" u="1"/>
        <s v="SM ZAPREŠIC" u="1"/>
        <s v="SPAR POŽEGA" u="1"/>
        <s v="BRS IMPEX LTD." u="1"/>
        <s v="ATILANO HOUSE HOSTELERIA" u="1"/>
        <s v="ICONIC PRODUCT COLLECTION" u="1"/>
        <s v="BOCKLING" u="1"/>
        <s v="COSTCO FRANCE" u="1"/>
        <s v="REPRESENTACIONES Y SERVICIOS" u="1"/>
        <s v="SM ZG-MLINOVI" u="1"/>
        <s v="ALBERO GROUP SRL" u="1"/>
        <s v="NOVUS INTERNATIONAL TRADING W.L.L." u="1"/>
        <s v="CAFÉS RICHARD" u="1"/>
        <s v="TAMMER-TUKKU OY" u="1"/>
        <s v="LIMOH COMPANY" u="1"/>
        <s v="GSM ZG CASCADE" u="1"/>
        <s v="ROSSANO LEOPOLDO" u="1"/>
        <s v="SDE TAHITI PAS CHER" u="1"/>
        <s v="SPRK TRADING CO LTD" u="1"/>
        <s v="AL AMTHAL HOSPITALITY" u="1"/>
        <s v="COREMAT SARL" u="1"/>
        <s v="FASTOVAL S.R.L." u="1"/>
        <s v="OMS Y VINAS S.L" u="1"/>
        <s v="COSTCO WHOLESALE SPAIN S.L.U" u="1"/>
        <s v="IKEA DISTRIBUTION SERVICES GMBH&amp;CO" u="1"/>
        <s v="MEDRI SRL" u="1"/>
        <s v="ASTURINOX S.A" u="1"/>
        <s v="EUROVETRO SRL" u="1"/>
        <s v="ETIC EMBALLAGES" u="1"/>
        <s v="c WATUMAL &amp; COMPANY PVT LTD" u="1"/>
        <s v="COSTCO PRESIDENT TAIWAN,INC." u="1"/>
        <s v="SIVER SRL" u="1"/>
        <s v="GSM BIBINJE" u="1"/>
        <s v="SYRUPS&amp;SODA DOO" u="1"/>
        <s v="MARINA MARKET STÉ" u="1"/>
        <s v="CASA INTERNATIONAL N.V." u="1"/>
        <s v="BALIOUSKAS SOTIRIOS IMP-EXP" u="1"/>
        <s v="COSTCO WHOLESALE JAPAN LTD." u="1"/>
        <s v="BURHANI STEEL LTD" u="1"/>
        <s v="NARULA JAPAN LTD." u="1"/>
        <s v="ANTON BÖGER INH.THOMAS BÖGER" u="1"/>
        <s v="FUTURA FINANCES" u="1"/>
        <s v="BANHOLZER HOTELBEDARF AG" u="1"/>
        <s v="CROC AMSTERDAM TRADING B.V" u="1"/>
        <s v="NEWEFE EVE GERECLERI GIDA VE IHT." u="1"/>
        <s v="J &amp; CO." u="1"/>
        <s v="LE BON MARCHE" u="1"/>
        <s v="S.C.TUCANO COFFEE SRL" u="1"/>
        <s v="NABICO ENTERPRISES LTD" u="1"/>
        <s v="SPAR SM ZAGREB JURIŠICEVA 13" u="1"/>
        <s v="EURONOVA D.O.O." u="1"/>
        <s v="MB-SVING S.R.O." u="1"/>
        <s v="INTERSPAR KING CROSS" u="1"/>
        <s v="SUPERCASH AVILES,S.L.U." u="1"/>
        <s v="SUBMINISTRAMENTS HOTELERS CODINA SL" u="1"/>
        <s v="LTD BINGO" u="1"/>
        <s v="GSM ZG DUBRAVA 45" u="1"/>
        <s v="DURALEX KOREA INC." u="1"/>
        <s v="SUPERMARKET VALPOVO" u="1"/>
        <s v="BELLOTTI S.R.L (BE.CA)" u="1"/>
        <s v="GSM ZADAR STARCEVICEVA" u="1"/>
        <s v="THE ESLITE SPECTRUM CORP." u="1"/>
        <s v="CENTRO CASALINGHI DAL TOSCANO" u="1"/>
        <s v="SPAR LUDBREG" u="1"/>
        <s v="RAYAN ZUCCACIYE" u="1"/>
        <s v="CASA TARRADELLAS SA" u="1"/>
        <s v="LA COMMERCIALE S.A.S." u="1"/>
        <s v="COUTELLERIE SE TARRERIAS BONJEAN" u="1"/>
        <s v="CHAFIC BOULOS ET FILS SAL OFF SHORE" u="1"/>
        <s v="GSM NAŠICE" u="1"/>
        <s v="SM ZG RIJECKA" u="1"/>
        <s v="HOREQUIP" u="1"/>
        <s v="MELVIN &amp; CO.LTD" u="1"/>
        <s v="KISS TRADING CO.LTD" u="1"/>
        <s v="KLG INTERNATIONAL,INC." u="1"/>
        <s v="ICH SRL" u="1"/>
        <s v="SM ZG-TRAVNO" u="1"/>
        <s v="BELLOTTI S.R.L" u="1"/>
        <s v="GSM PLETERNICA" u="1"/>
        <s v="BLOOMING FIELD LTD" u="1"/>
        <s v="VICTOR MEYER HOTELBEDARF AG" u="1"/>
        <s v="AMCO KITCHEN EQUIPMENT TRADING LLC" u="1"/>
        <s v="SM UMAG" u="1"/>
        <s v="AUCHAN SUPERMARCHE" u="1"/>
        <s v="DOMINO INTERNATIONAL S.A" u="1"/>
        <s v="NORD COLLECTIVITE" u="1"/>
        <s v="TAKK CLEANING EHF" u="1"/>
        <s v="DILKA NEDERLAND B.V" u="1"/>
        <s v="BUTLER'S GMBH &amp; CO KG" u="1"/>
        <s v="SZF LIMITED" u="1"/>
        <s v="CASALINGHI ERREBI" u="1"/>
        <s v="ELGEKA S.A.TRADE DISTRIBUTIONS" u="1"/>
        <s v="ALIA MOHAMMED TRADING CO.(L.L.C)" u="1"/>
        <s v="BANDIRALI S.R.L" u="1"/>
        <s v="ARIQ INTERNATIONAL" u="1"/>
        <s v="MATTHEW ALGIE ESPRESSO WAREHOUSE" u="1"/>
        <s v="GENERAL IMPORT" u="1"/>
        <s v="COSTCO WHOLESALE UK LTD" u="1"/>
        <s v="TEECO LOGISTICS (THAILAND) CO.LTD" u="1"/>
        <s v="MIRA-N COMPANY" u="1"/>
        <s v="GSM GRUBIŠNO POLJE" u="1"/>
        <s v="AL CHADILY INTERNATIONAL GROUP" u="1"/>
        <s v="ENRIQUE FUENTES GUERRA CANETE S.A." u="1"/>
        <s v="SM SB SVACICEVA" u="1"/>
        <s v="PARNELL AGENCIES LTD" u="1"/>
        <s v="ATLAS EINRICHTUNGS-EINKAUF GMBH" u="1"/>
        <s v="DIETA OY" u="1"/>
        <s v="JIWILDY LTD" u="1"/>
        <s v="FRAMA INTERNACIONAL SL" u="1"/>
        <s v="MONDIAL GROUP PACIFIQUE SARL" u="1"/>
        <s v="GNTC GORENJE NITI TIKI COMPANY" u="1"/>
        <s v="REPREX SARL" u="1"/>
        <s v="SUPERMARCHES MATCH" u="1"/>
        <s v="AL SAIF TRADING AGENCIES CO." u="1"/>
        <s v="ZANOLO DISTRIBUZIONE SRL" u="1"/>
        <s v="WILMOT RUCAR" u="1"/>
        <s v="MATELL VM S.R.O." u="1"/>
        <s v="CHRISTOFOROS SOTERIOU LTD" u="1"/>
        <s v="RENAUD-DELFT HORECABENODIGHEDEN" u="1"/>
        <s v="SM ZG SAVSKA" u="1"/>
        <s v="APS GLASS &amp; BARSUPPLY SARL(*)(*)(*)(*)" u="1"/>
        <s v="SM ZG BRANIMIROVA" u="1"/>
        <s v="GSM SPLIT ŠUBICEVA" u="1"/>
        <s v="SAMI N.KHOURY &amp; CO." u="1"/>
        <s v="SUPERMARKET LUDBREG" u="1"/>
        <s v="ETS TASSINON SPRL" u="1"/>
        <s v="ALMACENES J.BIEDMA" u="1"/>
        <s v="TANGO HANDELS GMBH" u="1"/>
        <s v="MERCURIUS PLUS S.R.O." u="1"/>
        <s v="WADI AL NAML TRADING CO.LLC" u="1"/>
        <s v="KEITH &amp; KYM CONCEPTS CO.LTD." u="1"/>
        <s v="JM STYLE EU SE" u="1"/>
        <s v="MIMCO GMBH" u="1"/>
        <s v="MACHIERALDO GUSTAVO SPA" u="1"/>
        <s v="SM ZG-SIGET" u="1"/>
        <s v="TRADING PARTNER" u="1"/>
        <s v="HOTELLITARBED OU" u="1"/>
        <s v="SIDIMEX" u="1"/>
        <s v="SIA &quot;ARCONA&quot;" u="1"/>
        <s v="RICHARD KATHAN GMBH" u="1"/>
        <s v="SM VELIKA GORICA KREŠIMIRA" u="1"/>
        <s v="H.U.T INTERNACIONAL S.A DE C.V" u="1"/>
        <s v="GSM ZG GRUŠKA" u="1"/>
        <s v="MUY IMPORT,S.L." u="1"/>
        <s v="DHK DAEHUNG KOREA CO.LTD" u="1"/>
        <s v="HIP SHING CHEONG (INT'L) LTD." u="1"/>
        <s v="AL OTHMAN &amp; AL BISHER TRAD CO." u="1"/>
        <s v="PLODINE" u="1"/>
        <s v="3C CASA S.R.L" u="1"/>
        <s v="BAUSCHER HEPP INC." u="1"/>
        <s v="LIFE CARE NANNYS SHPK" u="1"/>
        <s v="G.O.INTERNATIONAL PVT.LTD." u="1"/>
        <s v="SM RIJEKA MARTINKOVAC" u="1"/>
        <s v="AUCHAN HYPERMARCHE SAS" u="1"/>
        <s v="LIAN GIAP TRADING PTE LIMITED" u="1"/>
        <s v="ADEL AL HUSSAIN GENERAL TRADING CO." u="1"/>
        <s v="SM KRIZEVCI" u="1"/>
        <s v="MACIPA S.R.L" u="1"/>
        <s v="GEMSATWORK LTD" u="1"/>
        <s v="SMRC" u="1"/>
        <s v="PINTO SRL" u="1"/>
        <s v="SM ZG ŽERJAVICEVA" u="1"/>
        <s v="GRIES DECO COMPANY GMBH" u="1"/>
        <s v="ABDU WAHAB MUHAIDIB GEN.TRAD.LLC" u="1"/>
        <s v="PINTI INOX SPA" u="1"/>
        <s v="SUPERMARKET VARAŽDIN" u="1"/>
        <s v="COSTCO WHOLESALE KOREA" u="1"/>
        <s v="REGIONAL COMMERCIAL CENTRE" u="1"/>
        <s v="LAU CHOY SENG PTE LTD(*)(*)(*)(*)(*)(*)(*)(*)(*)(*)(*)" u="1"/>
        <s v="RO.S SRL." u="1"/>
        <s v="SM BJELOVAR" u="1"/>
        <s v="SPAR SM ZG-SOPOT" u="1"/>
        <s v="SM PULA SANTORIOVA" u="1"/>
        <s v="ÉTABLISSEMENT LATIF" u="1"/>
        <s v="CAPELLA CONCEPTS PTE LTD" u="1"/>
      </sharedItems>
    </cacheField>
    <cacheField name="Tiers facturé" numFmtId="0">
      <sharedItems count="376">
        <s v="THE CONTINUITY COMPANY"/>
        <s v="LE VERT BOCAGE"/>
        <s v="BLOKKER B.V POPPENBOUWING"/>
        <s v="AUCHAN HYPERMARCHE SAS"/>
        <s v="JOHN ARTIS LIMITED"/>
        <s v="AMBROSIO VETRI SOC.COOP."/>
        <s v="SC GOLD GLASS SRL"/>
        <s v="MENAGE HEUREUX S.A."/>
        <s v="MULLER SA BELGIQUE"/>
        <s v="IKEA DISTRIBUTION CENTRE"/>
        <s v="EHLIS,S.A."/>
        <s v="BARTOLOME ADROVER S.A."/>
        <s v="TJX EUROPE BUYING LIMITED"/>
        <s v="IKEA DISTRIBUTION SERVICES SPAINS"/>
        <s v="INTER-CONTINENTAL MERCANTILE"/>
        <s v="SOLER HISPANIA SL"/>
        <s v="E.CF"/>
        <s v="LEBRUN"/>
        <s v="BARBIER S.A."/>
        <s v="IKEA DISTRIBUTION CENTER ERFURT"/>
        <s v="KB8"/>
        <s v="SIPLEC"/>
        <s v="SPAR HRVATSKA D.O.O"/>
        <s v="SAID H.BASHAMMAKH S.D.CO.LTD."/>
        <s v="GHA GLASHANDEL ALPNACH AG"/>
        <s v="STRATOS CONSULT LTD"/>
        <s v="SICIGNANO GENNARO"/>
        <s v="WEGTER GROOTVERBRUIK BV"/>
        <s v="SIBLER AG"/>
        <s v="EURL DOMINVEST"/>
        <s v="VERALEC"/>
        <s v="DESAMAIS DISTRIBUTION"/>
        <s v="PIELLEBI S.R.L."/>
        <s v="GIFI DIFFUSION"/>
        <s v="SWIAT AGD SP.ZOO.SP.K"/>
        <s v="MAJINCO S.A."/>
        <s v="GAFIHC"/>
        <s v="SCHIEVER DISTRIBUTION SA"/>
        <s v="GLASSCO LTD"/>
        <s v="DISTRIBUTION SERVICES IKEA FRANCE"/>
        <s v="VERTEX OOD"/>
        <s v="TRADYGLASS"/>
        <s v="GERSON"/>
        <s v="TOMKIN AUSTRALIA PTY LTD"/>
        <s v="BELLIDO S.A."/>
        <s v="DISELMA SAL"/>
        <s v="SLIGRO FOOD GROUP NEDERLAND BV (CF)"/>
        <s v="HENRI JULIEN"/>
        <s v="JOSEF MAESER GMBH"/>
        <s v="TABLE ROC DEUTSCHLAND GMBH"/>
        <s v="HEMA BV"/>
        <s v="GERS EQUIPEMENT SAS"/>
        <s v="BEIJING KUNYUAN CHENGTAI INVESTMENT"/>
        <s v="DANKRAM AS"/>
        <s v="PRO-IDEE GMBH &amp; CO.KG"/>
        <s v="ARTMADIS SASU"/>
        <s v="MARTIN AUER GMBH"/>
        <s v="TCC GLOBAL N.V."/>
        <s v="CHOCOLATERIE FORET DES LOGES"/>
        <s v="MAISON FILLIERE"/>
        <s v="ETS AMGONI"/>
        <s v="H.PORCELIJN B.V."/>
        <s v="MAXIMA INTERNATIONAL SOURCING,UAB"/>
        <s v="PLATE-FORME CORA"/>
        <s v="VENTEPRIVEE.COM"/>
        <s v="POLYVAISSELLE SARL"/>
        <s v="ELAND RETAIL LIMITED MODERN-HOUSE"/>
        <s v="PTM"/>
        <s v="SUCCESSORS IBRAHIM KOTB"/>
        <s v="ECODIS SOCIÉTÉ DE DISTRIBUTION"/>
        <s v="ODESSA SRL"/>
        <s v="INTERSOD"/>
        <s v="AUCHAN SUPERMARCHE"/>
        <s v="AFRICA NEGOCE"/>
        <s v="MULLER SCHOLLE GMBH"/>
        <s v="DJAMALI SARL"/>
        <s v="PT MUTUTAMA JAYA ABADI"/>
        <s v="IKEA DISTRIBUTION BENELUX N.V."/>
        <s v="DURALEX USA"/>
        <s v="CASALINGHI DEL GIUDICE"/>
        <s v="EGEM SA"/>
        <s v="KORONA"/>
        <s v="SHOW ROOM PRIVE.COM"/>
        <s v="FLORENTYNA SP.Z O.O."/>
        <s v="BAKU ELECTRONICS LLC"/>
        <s v="TOP SERVICE GMBH"/>
        <s v="HAY"/>
        <s v="GROUPE LOGIPRO"/>
        <s v="BALTIJAS KRISTALS SIA"/>
        <s v="SHREE IMPEX"/>
        <s v="BERSON/SARAFIDIS BROS SA"/>
        <s v="MM GLASS SP.J"/>
        <s v="FERRARA LTD"/>
        <s v="CAMA SARL"/>
        <s v="AYANO BELGIUM NV"/>
        <s v="COMPTOIR DE BRETAGNE SAS"/>
        <s v="GIO INTERNATONAL CO.LTD"/>
        <s v="GREEN VALLEY PREMIUM SUPER MARKET"/>
        <s v="MAISON EMPEREUR"/>
        <s v="TOUPARGEL SURGELES"/>
        <s v="HABITAT AL-MANZEL TRADING"/>
        <s v="KORZUKEWITZ GMBH"/>
        <s v="BHV EXPLOITATION SAS"/>
        <s v="PATINA AB"/>
        <s v="SHANGHAI YI ZHI IMPORT &amp; EXPORT CO."/>
        <s v="MAGASIN FRIENDS OF BRANDS AB"/>
        <s v="TOP ROYAL BRANDS SRL"/>
        <s v="XENOS B.V"/>
        <s v="ENOR A/S"/>
        <s v="TIKIPAC SA"/>
        <s v="CASA GAY,SA"/>
        <s v="ARTEMIS"/>
        <s v="COPRODEX"/>
        <s v="FRESCURA CASALINGHI SPA"/>
        <s v="MONGIN JAUFFRET"/>
        <s v="INSITU"/>
        <s v="MONOPRIX EXPLOITATION"/>
        <s v="PRATESI RINO SPA"/>
        <s v="YLIADES"/>
        <s v="MUEBLES Y DECORACION ACL SL"/>
        <s v="MANUFACTUM GMBH"/>
        <s v="MORINI S.R.L."/>
        <s v="FRATELLI MOTOLESE E FIGLI SNC"/>
        <s v="GEMOSS SIA"/>
        <s v="EQUIPEMENT HÔTELIER"/>
        <s v="CHIEPPA S.P.A."/>
        <s v="CREATABLE PORZELLANHAUS GMBH"/>
        <s v="TONINELLI S.P.A"/>
        <s v="LA BOURGUIGNONNE DISTRIBUTION"/>
        <s v="EDILMENTE S.R.L."/>
        <s v="TALLER"/>
        <s v="MAXIMO SAS"/>
        <s v="NAGI HOBALLAH ETS"/>
        <s v="NOMIN TRADING CO LTD"/>
        <s v="BMC"/>
        <s v="DIALLO SANOUSSY ETS FIC"/>
        <s v="JOS TEN BERG B.V."/>
        <s v="WINTER REISNER &amp; CO (GMBH &amp; CO.) KG"/>
        <s v="BASTIDE DIFFUSION SAS"/>
        <s v="U.T.C.SPOL.S.R.O"/>
        <s v="VIPUL KUMAR ENTERPRISES CO LLC"/>
        <s v="DOMEX-KUSNIEREK SPOLKA JAWNA"/>
        <s v="BARBIER S.A.EXPORT"/>
        <s v="SWIT-UKRAINE LLC"/>
        <s v="MAJESTIC"/>
        <s v="ZAHIR MESKINYAR LTD"/>
        <s v="CASALINGHI LETIZIA"/>
        <s v="MOZ'ART DISTRIBUTION"/>
        <s v="CARDEDGE LTD"/>
        <s v="MODEM IMPORT-EXPORT"/>
        <s v="CHAFIC BOULOS ET FILS SAL"/>
        <s v="SEGAM SAS"/>
        <s v="EDIFICIO DECAVISA"/>
        <s v="EMKE GROUP"/>
        <s v="BAZAR SAINT JOSEPH"/>
        <s v="SAMA HOMEWARE COMPANY LIMITED"/>
        <s v="TIMEREST LTD"/>
        <s v="CITY LOFT LTD" u="1"/>
        <s v="VISCIO TRADING S.R.L" u="1"/>
        <s v="REGAL CASA DISTRIBUZIONE SAS" u="1"/>
        <s v="L.F.WHOLESALER MARKETING SDN.BHD." u="1"/>
        <s v="TAN LAP KIM SERVICE TRADE LIMITED C" u="1"/>
        <s v="EUROLUX LLC" u="1"/>
        <s v="HANDELSHAUS HANSEN" u="1"/>
        <s v="ETS BMS MAMADOU SADIO BARRY" u="1"/>
        <s v="IP POSUDACENTER" u="1"/>
        <s v="WORLD INVEST FUND LTD" u="1"/>
        <s v="NINOMIYA CRYSTAL CO.LTD" u="1"/>
        <s v="RICHINGS HOSPITALITY SUPPLIES" u="1"/>
        <s v="SOTAF (SOCIÉTÉ TAMBADOU FRÈRES)" u="1"/>
        <s v="DAJAR SP.Z O.O." u="1"/>
        <s v="SUPERIOR HOLDINGS" u="1"/>
        <s v="ELPO CUISINEX WHOLESALER NV" u="1"/>
        <s v="911 FASHION LTD" u="1"/>
        <s v="MYAGMAR BATSUKH" u="1"/>
        <s v="DECOVER" u="1"/>
        <s v="TUCANO COFFEE SRL" u="1"/>
        <s v="CHAFIC BOULOS ET FILS SAL OFFSHORE" u="1"/>
        <s v="LLC MAXIMA GROUP" u="1"/>
        <s v="3C IPERCASH S.R.L" u="1"/>
        <s v="PT KUMALA KENCANA CIPTA" u="1"/>
        <s v="TORGOVJI RJAD “RADOV” LTD" u="1"/>
        <s v="MIDAS IMPEX S.A.L.OFFSHORE" u="1"/>
        <s v="GALLIA 1890" u="1"/>
        <s v="JSC ARKIETE" u="1"/>
        <s v="VETRO-PLUS A.S" u="1"/>
        <s v="HNT INTERNATIONAL" u="1"/>
        <s v="ARION WINE COMPANY" u="1"/>
        <s v="KUNG KAI HONG &amp; CO." u="1"/>
        <s v="LANNAIOLI GIUSEPPE SNC" u="1"/>
        <s v="ALPEKS DOO" u="1"/>
        <s v="JAWAD RADI HASSAN AL ALI" u="1"/>
        <s v="REVOL PORCELAINE" u="1"/>
        <s v="THEOGLASS MERCHANTS LTD" u="1"/>
        <s v="BARUCH &amp; DVORA ROSENSTEIN" u="1"/>
        <s v="AKIL" u="1"/>
        <s v="G&amp;G DI GENNARO GIOCONDO" u="1"/>
        <s v="MIGROS-GENNOSSENSCHAFTS-BUND" u="1"/>
        <s v="GS VENTURES" u="1"/>
        <s v="GUKANG CO.LTD." u="1"/>
        <s v="ID MAISON SARL" u="1"/>
        <s v="RITZENHOFF &amp; BREKER GMBH &amp; CO.KG" u="1"/>
        <s v="CIFA SRL" u="1"/>
        <s v="SNE STIC" u="1"/>
        <s v="CITTA LIMITED" u="1"/>
        <s v="BK COOKWARE BV" u="1"/>
        <s v="MAZET CONFISEUR" u="1"/>
        <s v="RICARD SPIRITEUX" u="1"/>
        <s v="ETS MONCHOIX SARL" u="1"/>
        <s v="ZAGARIA CASALINGHI SAS" u="1"/>
        <s v="HOTELITY GENERAL TRADING L.L.C." u="1"/>
        <s v="BAKU BOULEVARD HOTEL COMPAGNY LLC" u="1"/>
        <s v="BERST HUU LLC" u="1"/>
        <s v="ELEMENT-KÜCHEN AG" u="1"/>
        <s v="LUIGI BORMIOLI CORPORATE" u="1"/>
        <s v="SCHIAVONE LUCA &amp; ANGELO S.N.C F.LLI" u="1"/>
        <s v="HAPPY KITCHEN CO.LTD" u="1"/>
        <s v="S&amp;A LTD" u="1"/>
        <s v="ACH IMPEX ZRT." u="1"/>
        <s v="BAYASAKH KHUUD CO.LTD" u="1"/>
        <s v="MILLENIUM MARKETING LTD" u="1"/>
        <s v="LA FOIR' FOUILLE S.A." u="1"/>
        <s v="ORION GENERAL TRADING AND" u="1"/>
        <s v="ALEM SENAY AND CHILDREN PLC" u="1"/>
        <s v="TOMGAST CZECH REPUBLIC S.R.O" u="1"/>
        <s v="CAVIRO SOC.COOP.AGRICOLA" u="1"/>
        <s v="GIACOMO CORP.(M) SDN BHD" u="1"/>
        <s v="HOUSEHOLD INTERNATIONAL COMPANY" u="1"/>
        <s v="H&amp;M HENNES &amp; MAURITZ GBC AB" u="1"/>
        <s v="K TRADING" u="1"/>
        <s v="NOVALBERGHIERA S.R.L." u="1"/>
        <s v="MOHABA GLAS GMBH" u="1"/>
        <s v="BREGNER EUROPE SL" u="1"/>
        <s v="BRS IMPEX LTD." u="1"/>
        <s v="ATILANO HOUSE HOSTELERIA" u="1"/>
        <s v="ICONIC PRODUCT COLLECTION" u="1"/>
        <s v="BOCKLING" u="1"/>
        <s v="COSTCO FRANCE" u="1"/>
        <s v="REPRESENTACIONES Y SERVICIOS" u="1"/>
        <s v="ALBERO GROUP SRL" u="1"/>
        <s v="NOVUS INTERNATIONAL TRADING W.L.L." u="1"/>
        <s v="CAFÉS RICHARD" u="1"/>
        <s v="TAMMER-TUKKU OY" u="1"/>
        <s v="LIMOH COMPANY" u="1"/>
        <s v="ROSSANO LEOPOLDO" u="1"/>
        <s v="SDE TAHITI PAS CHER" u="1"/>
        <s v="SPRK TRADING CO LTD" u="1"/>
        <s v="AL AMTHAL HOSPITALITY" u="1"/>
        <s v="COREMAT SARL" u="1"/>
        <s v="FASTOVAL S.R.L." u="1"/>
        <s v="OMS Y VINAS S.L" u="1"/>
        <s v="COSTCO WHOLESALE SPAIN S.L.U" u="1"/>
        <s v="IKEA DISTRIBUTION SERVICES GMBH&amp;CO" u="1"/>
        <s v="MEDRI SRL" u="1"/>
        <s v="ASTURINOX S.A" u="1"/>
        <s v="EUROVETRO SRL" u="1"/>
        <s v="ETIC EMBALLAGES" u="1"/>
        <s v="c WATUMAL &amp; COMPANY PVT LTD" u="1"/>
        <s v="COSTCO PRESIDENT TAIWAN,INC." u="1"/>
        <s v="VENTEPRIVEE.COM (FACTURÉ ESP+BEL)" u="1"/>
        <s v="SIVER SRL" u="1"/>
        <s v="SYRUPS&amp;SODA DOO" u="1"/>
        <s v="MARINA MARKET STÉ" u="1"/>
        <s v="CASA INTERNATIONAL N.V." u="1"/>
        <s v="BALIOUSKAS SOTIRIOS IMP-EXP" u="1"/>
        <s v="COSTCO WHOLESALE JAPAN LTD." u="1"/>
        <s v="BURHANI STEEL LTD" u="1"/>
        <s v="NARULA JAPAN LTD." u="1"/>
        <s v="ANTON BÖGER INH.THOMAS BÖGER" u="1"/>
        <s v="FUTURA FINANCES" u="1"/>
        <s v="BANHOLZER HOTELBEDARF AG" u="1"/>
        <s v="CROC AMSTERDAM TRADING B.V" u="1"/>
        <s v="NEWEFE EVE GERECLERI GIDA VE IHT." u="1"/>
        <s v="J &amp; CO." u="1"/>
        <s v="LE BON MARCHE" u="1"/>
        <s v="S.C.TUCANO COFFEE SRL" u="1"/>
        <s v="NABICO ENTERPRISES LTD" u="1"/>
        <s v="EURONOVA D.O.O." u="1"/>
        <s v="MB-SVING S.R.O." u="1"/>
        <s v="SUPERCASH AVILES,S.L.U." u="1"/>
        <s v="SUBMINISTRAMENTS HOTELERS CODINA SL" u="1"/>
        <s v="LTD BINGO" u="1"/>
        <s v="DURALEX KOREA INC." u="1"/>
        <s v="BELLOTTI S.R.L (BE.CA)" u="1"/>
        <s v="THE ESLITE SPECTRUM CORP." u="1"/>
        <s v="CENTRO CASALINGHI DAL TOSCANO" u="1"/>
        <s v="RAYAN ZUCCACIYE" u="1"/>
        <s v="CASA TARRADELLAS SA" u="1"/>
        <s v="INTERSPAR SPLIT CCO" u="1"/>
        <s v="LA COMMERCIALE S.A.S." u="1"/>
        <s v="COUTELLERIE SE TARRERIAS BONJEAN" u="1"/>
        <s v="CHAFIC BOULOS ET FILS SAL OFF SHORE" u="1"/>
        <s v="HOREQUIP" u="1"/>
        <s v="MELVIN &amp; CO.LTD" u="1"/>
        <s v="KISS TRADING CO.LTD" u="1"/>
        <s v="KLG INTERNATIONAL,INC." u="1"/>
        <s v="ICH SRL" u="1"/>
        <s v="BELLOTTI S.R.L" u="1"/>
        <s v="BLOOMING FIELD LTD" u="1"/>
        <s v="VICTOR MEYER HOTELBEDARF AG" u="1"/>
        <s v="AMCO KITCHEN EQUIPMENT TRADING LLC" u="1"/>
        <s v="DOMINO INTERNATIONAL S.A" u="1"/>
        <s v="NORD COLLECTIVITE" u="1"/>
        <s v="TAKK CLEANING EHF" u="1"/>
        <s v="DILKA NEDERLAND B.V" u="1"/>
        <s v="BUTLER'S GMBH &amp; CO KG" u="1"/>
        <s v="SZF LIMITED" u="1"/>
        <s v="CASALINGHI ERREBI" u="1"/>
        <s v="ELGEKA S.A.TRADE DISTRIBUTIONS" u="1"/>
        <s v="ALIA MOHAMMED TRADING CO.(L.L.C)" u="1"/>
        <s v="BANDIRALI S.R.L" u="1"/>
        <s v="ARIQ INTERNATIONAL" u="1"/>
        <s v="MATTHEW ALGIE ESPRESSO WAREHOUSE" u="1"/>
        <s v="GENERAL IMPORT" u="1"/>
        <s v="COSTCO WHOLESALE UK LTD" u="1"/>
        <s v="TEECO LOGISTICS (THAILAND) CO.LTD" u="1"/>
        <s v="MIRA-N COMPANY" u="1"/>
        <s v="AL CHADILY INTERNATIONAL GROUP" u="1"/>
        <s v="ENRIQUE FUENTES GUERRA CANETE S.A." u="1"/>
        <s v="PARNELL AGENCIES LTD" u="1"/>
        <s v="ATLAS EINRICHTUNGS-EINKAUF GMBH" u="1"/>
        <s v="DIETA OY" u="1"/>
        <s v="JIWILDY LTD" u="1"/>
        <s v="FRAMA INTERNACIONAL SL" u="1"/>
        <s v="MONDIAL GROUP PACIFIQUE SARL" u="1"/>
        <s v="GNTC GORENJE NITI TIKI COMPANY" u="1"/>
        <s v="WILLIAMS SONOMA SINGAPORE PTE LTD" u="1"/>
        <s v="REPREX SARL" u="1"/>
        <s v="SUPERMARCHES MATCH" u="1"/>
        <s v="AL SAIF TRADING AGENCIES CO." u="1"/>
        <s v="ZANOLO DISTRIBUZIONE SRL" u="1"/>
        <s v="WILMOT RUCAR" u="1"/>
        <s v="MATELL VM S.R.O." u="1"/>
        <s v="CHRISTOFOROS SOTERIOU LTD" u="1"/>
        <s v="RENAUD-DELFT HORECABENODIGHEDEN" u="1"/>
        <s v="APS GLASS &amp; BARSUPPLY SARL(*)(*)(*)(*)" u="1"/>
        <s v="SAMI N.KHOURY &amp; CO." u="1"/>
        <s v="ETS TASSINON SPRL" u="1"/>
        <s v="ALMACENES J.BIEDMA" u="1"/>
        <s v="TANGO HANDELS GMBH" u="1"/>
        <s v="MERCURIUS PLUS S.R.O." u="1"/>
        <s v="WADI AL NAML TRADING CO.LLC" u="1"/>
        <s v="KEITH &amp; KYM CONCEPTS CO.LTD." u="1"/>
        <s v="JM STYLE EU SE" u="1"/>
        <s v="MIMCO GMBH" u="1"/>
        <s v="MACHIERALDO GUSTAVO SPA" u="1"/>
        <s v="TRADING PARTNER" u="1"/>
        <s v="HOTELLITARBED OU" u="1"/>
        <s v="SIA &quot;ARCONA&quot;" u="1"/>
        <s v="RICHARD KATHAN GMBH" u="1"/>
        <s v="H.U.T INTERNACIONAL S.A DE C.V" u="1"/>
        <s v="MUY IMPORT,S.L." u="1"/>
        <s v="DHK DAEHUNG KOREA CO.LTD" u="1"/>
        <s v="HIP SHING CHEONG (INT'L) LTD." u="1"/>
        <s v="AL OTHMAN &amp; AL BISHER TRAD CO." u="1"/>
        <s v="PLODINE" u="1"/>
        <s v="3C CASA S.R.L" u="1"/>
        <s v="BAUSCHER HEPP INC." u="1"/>
        <s v="LIFE CARE NANNYS SHPK" u="1"/>
        <s v="G.O.INTERNATIONAL PVT.LTD." u="1"/>
        <s v="LIAN GIAP TRADING PTE LIMITED" u="1"/>
        <s v="ADEL AL HUSSAIN GENERAL TRADING CO." u="1"/>
        <s v="OZ GROUP" u="1"/>
        <s v="MACIPA S.R.L" u="1"/>
        <s v="GEMSATWORK LTD" u="1"/>
        <s v="SMRC" u="1"/>
        <s v="PINTO SRL" u="1"/>
        <s v="GRIES DECO COMPANY GMBH" u="1"/>
        <s v="ABDU WAHAB MUHAIDIB GEN.TRAD.LLC" u="1"/>
        <s v="PINTI INOX SPA" u="1"/>
        <s v="COSTCO WHOLESALE KOREA" u="1"/>
        <s v="REGIONAL COMMERCIAL CENTRE" u="1"/>
        <s v="LAU CHOY SENG PTE LTD(*)(*)(*)(*)(*)(*)(*)(*)(*)(*)(*)" u="1"/>
        <s v="RO.S SRL." u="1"/>
        <s v="ÉTABLISSEMENT LATIF" u="1"/>
        <s v="CAPELLA CONCEPTS PTE LTD" u="1"/>
      </sharedItems>
    </cacheField>
    <cacheField name="Total HT" numFmtId="4">
      <sharedItems containsSemiMixedTypes="0" containsString="0" containsNumber="1" minValue="-5240.1953999999996" maxValue="633111.15460000001"/>
    </cacheField>
    <cacheField name="Tonnage" numFmtId="4">
      <sharedItems containsSemiMixedTypes="0" containsString="0" containsNumber="1" minValue="-2.2874895999999998" maxValue="123.21907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2">
  <r>
    <x v="0"/>
    <x v="0"/>
    <x v="0"/>
    <x v="0"/>
    <x v="0"/>
    <x v="0"/>
    <n v="633111.15460000001"/>
    <n v="107.700288"/>
  </r>
  <r>
    <x v="0"/>
    <x v="1"/>
    <x v="1"/>
    <x v="0"/>
    <x v="1"/>
    <x v="1"/>
    <n v="234.28800000000001"/>
    <n v="5.3376E-2"/>
  </r>
  <r>
    <x v="0"/>
    <x v="2"/>
    <x v="2"/>
    <x v="1"/>
    <x v="2"/>
    <x v="2"/>
    <n v="11008.44"/>
    <n v="4.1195760000000003"/>
  </r>
  <r>
    <x v="0"/>
    <x v="1"/>
    <x v="3"/>
    <x v="0"/>
    <x v="3"/>
    <x v="3"/>
    <n v="1111.8599999999999"/>
    <n v="0.63789600000000002"/>
  </r>
  <r>
    <x v="0"/>
    <x v="1"/>
    <x v="3"/>
    <x v="0"/>
    <x v="4"/>
    <x v="3"/>
    <n v="1216.3800000000001"/>
    <n v="0.70366799999999996"/>
  </r>
  <r>
    <x v="0"/>
    <x v="2"/>
    <x v="2"/>
    <x v="2"/>
    <x v="5"/>
    <x v="4"/>
    <n v="23165.789199999999"/>
    <n v="16.111056000000001"/>
  </r>
  <r>
    <x v="0"/>
    <x v="2"/>
    <x v="2"/>
    <x v="1"/>
    <x v="2"/>
    <x v="2"/>
    <n v="7452.0959999999995"/>
    <n v="4.8708479999999996"/>
  </r>
  <r>
    <x v="0"/>
    <x v="2"/>
    <x v="2"/>
    <x v="3"/>
    <x v="6"/>
    <x v="5"/>
    <n v="3651.5221000000001"/>
    <n v="1.6226400000000001"/>
  </r>
  <r>
    <x v="0"/>
    <x v="3"/>
    <x v="4"/>
    <x v="4"/>
    <x v="7"/>
    <x v="6"/>
    <n v="28165.761600000002"/>
    <n v="19.426583999999998"/>
  </r>
  <r>
    <x v="0"/>
    <x v="4"/>
    <x v="5"/>
    <x v="5"/>
    <x v="8"/>
    <x v="7"/>
    <n v="14237.366400000001"/>
    <n v="9.7590959999999995"/>
  </r>
  <r>
    <x v="0"/>
    <x v="1"/>
    <x v="3"/>
    <x v="6"/>
    <x v="9"/>
    <x v="8"/>
    <n v="4145.4503999999997"/>
    <n v="1.8804479999999999"/>
  </r>
  <r>
    <x v="0"/>
    <x v="5"/>
    <x v="6"/>
    <x v="2"/>
    <x v="10"/>
    <x v="9"/>
    <n v="11995.2"/>
    <n v="20.996009999999998"/>
  </r>
  <r>
    <x v="0"/>
    <x v="2"/>
    <x v="2"/>
    <x v="7"/>
    <x v="11"/>
    <x v="10"/>
    <n v="-17.833600000000001"/>
    <n v="0"/>
  </r>
  <r>
    <x v="0"/>
    <x v="2"/>
    <x v="2"/>
    <x v="7"/>
    <x v="12"/>
    <x v="11"/>
    <n v="2332.8000000000002"/>
    <n v="0.80676000000000003"/>
  </r>
  <r>
    <x v="0"/>
    <x v="2"/>
    <x v="2"/>
    <x v="2"/>
    <x v="13"/>
    <x v="12"/>
    <n v="3704.1080999999999"/>
    <n v="1.9485108"/>
  </r>
  <r>
    <x v="0"/>
    <x v="5"/>
    <x v="6"/>
    <x v="7"/>
    <x v="14"/>
    <x v="13"/>
    <n v="13953.6"/>
    <n v="20.563199999999998"/>
  </r>
  <r>
    <x v="0"/>
    <x v="6"/>
    <x v="7"/>
    <x v="8"/>
    <x v="15"/>
    <x v="14"/>
    <n v="31610.1044"/>
    <n v="18.526140000000002"/>
  </r>
  <r>
    <x v="0"/>
    <x v="2"/>
    <x v="2"/>
    <x v="7"/>
    <x v="16"/>
    <x v="15"/>
    <n v="25765.258099999999"/>
    <n v="20.855208000000001"/>
  </r>
  <r>
    <x v="0"/>
    <x v="1"/>
    <x v="3"/>
    <x v="0"/>
    <x v="17"/>
    <x v="16"/>
    <n v="4640.6535999999996"/>
    <n v="2.0691600000000001"/>
  </r>
  <r>
    <x v="0"/>
    <x v="1"/>
    <x v="3"/>
    <x v="0"/>
    <x v="18"/>
    <x v="17"/>
    <n v="-242.71119999999999"/>
    <n v="0"/>
  </r>
  <r>
    <x v="0"/>
    <x v="1"/>
    <x v="3"/>
    <x v="0"/>
    <x v="19"/>
    <x v="18"/>
    <n v="20283.8508"/>
    <n v="11.530699200000001"/>
  </r>
  <r>
    <x v="0"/>
    <x v="5"/>
    <x v="6"/>
    <x v="9"/>
    <x v="20"/>
    <x v="19"/>
    <n v="11289.6"/>
    <n v="22.014720000000001"/>
  </r>
  <r>
    <x v="0"/>
    <x v="1"/>
    <x v="3"/>
    <x v="0"/>
    <x v="21"/>
    <x v="20"/>
    <n v="31193.679499999998"/>
    <n v="20.322521999999999"/>
  </r>
  <r>
    <x v="0"/>
    <x v="1"/>
    <x v="3"/>
    <x v="0"/>
    <x v="22"/>
    <x v="21"/>
    <n v="18063.936000000002"/>
    <n v="16.594560000000001"/>
  </r>
  <r>
    <x v="0"/>
    <x v="1"/>
    <x v="3"/>
    <x v="0"/>
    <x v="23"/>
    <x v="3"/>
    <n v="1330.26"/>
    <n v="0.80326799999999998"/>
  </r>
  <r>
    <x v="0"/>
    <x v="3"/>
    <x v="2"/>
    <x v="10"/>
    <x v="24"/>
    <x v="22"/>
    <n v="4344.3455000000004"/>
    <n v="2.1686999999999999"/>
  </r>
  <r>
    <x v="0"/>
    <x v="1"/>
    <x v="3"/>
    <x v="0"/>
    <x v="3"/>
    <x v="3"/>
    <n v="762.96"/>
    <n v="0.46467599999999998"/>
  </r>
  <r>
    <x v="0"/>
    <x v="7"/>
    <x v="4"/>
    <x v="11"/>
    <x v="25"/>
    <x v="23"/>
    <n v="21531.887999999999"/>
    <n v="14.033087999999999"/>
  </r>
  <r>
    <x v="0"/>
    <x v="2"/>
    <x v="8"/>
    <x v="12"/>
    <x v="26"/>
    <x v="24"/>
    <n v="-933.6"/>
    <n v="0"/>
  </r>
  <r>
    <x v="0"/>
    <x v="3"/>
    <x v="2"/>
    <x v="10"/>
    <x v="24"/>
    <x v="22"/>
    <n v="276.5376"/>
    <n v="0.19008"/>
  </r>
  <r>
    <x v="0"/>
    <x v="3"/>
    <x v="5"/>
    <x v="13"/>
    <x v="27"/>
    <x v="25"/>
    <n v="13558.008"/>
    <n v="4.8808199999999999"/>
  </r>
  <r>
    <x v="0"/>
    <x v="2"/>
    <x v="2"/>
    <x v="3"/>
    <x v="28"/>
    <x v="26"/>
    <n v="1730.9376"/>
    <n v="0.85536000000000001"/>
  </r>
  <r>
    <x v="0"/>
    <x v="2"/>
    <x v="2"/>
    <x v="1"/>
    <x v="29"/>
    <x v="27"/>
    <n v="27641.260300000002"/>
    <n v="16.161528000000001"/>
  </r>
  <r>
    <x v="0"/>
    <x v="2"/>
    <x v="8"/>
    <x v="12"/>
    <x v="30"/>
    <x v="28"/>
    <n v="998.94780000000003"/>
    <n v="0.48568800000000001"/>
  </r>
  <r>
    <x v="0"/>
    <x v="1"/>
    <x v="3"/>
    <x v="0"/>
    <x v="3"/>
    <x v="3"/>
    <n v="13551.72"/>
    <n v="4.5455759999999996"/>
  </r>
  <r>
    <x v="0"/>
    <x v="2"/>
    <x v="2"/>
    <x v="1"/>
    <x v="2"/>
    <x v="2"/>
    <n v="8257.7999999999993"/>
    <n v="5.636952"/>
  </r>
  <r>
    <x v="0"/>
    <x v="1"/>
    <x v="5"/>
    <x v="0"/>
    <x v="31"/>
    <x v="29"/>
    <n v="14700"/>
    <n v="0"/>
  </r>
  <r>
    <x v="0"/>
    <x v="1"/>
    <x v="3"/>
    <x v="0"/>
    <x v="22"/>
    <x v="30"/>
    <n v="57831.751400000001"/>
    <n v="19.679037600000001"/>
  </r>
  <r>
    <x v="0"/>
    <x v="1"/>
    <x v="3"/>
    <x v="0"/>
    <x v="18"/>
    <x v="17"/>
    <n v="4991.9913999999999"/>
    <n v="2.2424400000000002"/>
  </r>
  <r>
    <x v="0"/>
    <x v="1"/>
    <x v="3"/>
    <x v="0"/>
    <x v="32"/>
    <x v="31"/>
    <n v="1792.4975999999999"/>
    <n v="0.83733599999999997"/>
  </r>
  <r>
    <x v="0"/>
    <x v="2"/>
    <x v="2"/>
    <x v="3"/>
    <x v="33"/>
    <x v="32"/>
    <n v="4011.4137000000001"/>
    <n v="2.2914240000000001"/>
  </r>
  <r>
    <x v="0"/>
    <x v="1"/>
    <x v="3"/>
    <x v="0"/>
    <x v="34"/>
    <x v="33"/>
    <n v="22752.335999999999"/>
    <n v="21.48864"/>
  </r>
  <r>
    <x v="0"/>
    <x v="1"/>
    <x v="3"/>
    <x v="0"/>
    <x v="19"/>
    <x v="18"/>
    <n v="16222.8361"/>
    <n v="9.6513480000000005"/>
  </r>
  <r>
    <x v="0"/>
    <x v="1"/>
    <x v="3"/>
    <x v="0"/>
    <x v="23"/>
    <x v="3"/>
    <n v="1505.94"/>
    <n v="0.85241999999999996"/>
  </r>
  <r>
    <x v="0"/>
    <x v="5"/>
    <x v="6"/>
    <x v="9"/>
    <x v="20"/>
    <x v="19"/>
    <n v="11289.6"/>
    <n v="22.014720000000001"/>
  </r>
  <r>
    <x v="0"/>
    <x v="3"/>
    <x v="8"/>
    <x v="14"/>
    <x v="35"/>
    <x v="34"/>
    <n v="-343.44"/>
    <n v="0"/>
  </r>
  <r>
    <x v="0"/>
    <x v="4"/>
    <x v="5"/>
    <x v="15"/>
    <x v="36"/>
    <x v="35"/>
    <n v="58547.534699999997"/>
    <n v="67.146792000000005"/>
  </r>
  <r>
    <x v="0"/>
    <x v="1"/>
    <x v="3"/>
    <x v="0"/>
    <x v="37"/>
    <x v="36"/>
    <n v="5976.1343999999999"/>
    <n v="2.6017920000000001"/>
  </r>
  <r>
    <x v="0"/>
    <x v="1"/>
    <x v="3"/>
    <x v="0"/>
    <x v="38"/>
    <x v="37"/>
    <n v="-12.72"/>
    <n v="-5.0759999999999998E-3"/>
  </r>
  <r>
    <x v="0"/>
    <x v="3"/>
    <x v="2"/>
    <x v="10"/>
    <x v="24"/>
    <x v="22"/>
    <n v="1334.5404000000001"/>
    <n v="0.74135399999999996"/>
  </r>
  <r>
    <x v="0"/>
    <x v="4"/>
    <x v="5"/>
    <x v="15"/>
    <x v="36"/>
    <x v="35"/>
    <n v="4351.6626999999999"/>
    <n v="6.5237759999999998"/>
  </r>
  <r>
    <x v="0"/>
    <x v="2"/>
    <x v="2"/>
    <x v="2"/>
    <x v="39"/>
    <x v="38"/>
    <n v="29943.664799999999"/>
    <n v="16.471992"/>
  </r>
  <r>
    <x v="0"/>
    <x v="2"/>
    <x v="2"/>
    <x v="2"/>
    <x v="13"/>
    <x v="12"/>
    <n v="5446.9665999999997"/>
    <n v="3.1021679999999998"/>
  </r>
  <r>
    <x v="0"/>
    <x v="5"/>
    <x v="6"/>
    <x v="0"/>
    <x v="40"/>
    <x v="39"/>
    <n v="12096"/>
    <n v="20.850480000000001"/>
  </r>
  <r>
    <x v="0"/>
    <x v="3"/>
    <x v="4"/>
    <x v="16"/>
    <x v="41"/>
    <x v="40"/>
    <n v="22830.1152"/>
    <n v="18.456240000000001"/>
  </r>
  <r>
    <x v="0"/>
    <x v="1"/>
    <x v="3"/>
    <x v="6"/>
    <x v="42"/>
    <x v="41"/>
    <n v="2417.5920000000001"/>
    <n v="1.5560400000000001"/>
  </r>
  <r>
    <x v="0"/>
    <x v="1"/>
    <x v="3"/>
    <x v="0"/>
    <x v="43"/>
    <x v="42"/>
    <n v="2410.56"/>
    <n v="0.63504000000000005"/>
  </r>
  <r>
    <x v="0"/>
    <x v="8"/>
    <x v="7"/>
    <x v="17"/>
    <x v="44"/>
    <x v="43"/>
    <n v="35254.970399999998"/>
    <n v="18.9726"/>
  </r>
  <r>
    <x v="0"/>
    <x v="2"/>
    <x v="2"/>
    <x v="7"/>
    <x v="45"/>
    <x v="44"/>
    <n v="1870.56"/>
    <n v="1.32768"/>
  </r>
  <r>
    <x v="0"/>
    <x v="2"/>
    <x v="2"/>
    <x v="7"/>
    <x v="46"/>
    <x v="45"/>
    <n v="15735.319100000001"/>
    <n v="10.394118000000001"/>
  </r>
  <r>
    <x v="0"/>
    <x v="2"/>
    <x v="2"/>
    <x v="1"/>
    <x v="47"/>
    <x v="46"/>
    <n v="4876.1927999999998"/>
    <n v="2.03016"/>
  </r>
  <r>
    <x v="0"/>
    <x v="1"/>
    <x v="3"/>
    <x v="0"/>
    <x v="48"/>
    <x v="47"/>
    <n v="26593.008000000002"/>
    <n v="11.420736"/>
  </r>
  <r>
    <x v="0"/>
    <x v="1"/>
    <x v="3"/>
    <x v="0"/>
    <x v="22"/>
    <x v="30"/>
    <n v="20553.8164"/>
    <n v="11.8908936"/>
  </r>
  <r>
    <x v="0"/>
    <x v="2"/>
    <x v="8"/>
    <x v="18"/>
    <x v="49"/>
    <x v="48"/>
    <n v="11274.5952"/>
    <n v="7.6665599999999996"/>
  </r>
  <r>
    <x v="0"/>
    <x v="2"/>
    <x v="8"/>
    <x v="9"/>
    <x v="50"/>
    <x v="49"/>
    <n v="9887.1479999999992"/>
    <n v="5.2879379999999996"/>
  </r>
  <r>
    <x v="0"/>
    <x v="2"/>
    <x v="2"/>
    <x v="1"/>
    <x v="2"/>
    <x v="2"/>
    <n v="7642.7759999999998"/>
    <n v="4.4838719999999999"/>
  </r>
  <r>
    <x v="0"/>
    <x v="0"/>
    <x v="0"/>
    <x v="0"/>
    <x v="0"/>
    <x v="0"/>
    <n v="502651.63219999999"/>
    <n v="104.98041600000001"/>
  </r>
  <r>
    <x v="0"/>
    <x v="2"/>
    <x v="2"/>
    <x v="1"/>
    <x v="51"/>
    <x v="50"/>
    <n v="16470.0144"/>
    <n v="10.140696"/>
  </r>
  <r>
    <x v="0"/>
    <x v="1"/>
    <x v="3"/>
    <x v="0"/>
    <x v="4"/>
    <x v="3"/>
    <n v="1450.08"/>
    <n v="0.88424400000000003"/>
  </r>
  <r>
    <x v="0"/>
    <x v="1"/>
    <x v="3"/>
    <x v="0"/>
    <x v="52"/>
    <x v="51"/>
    <n v="4985.326"/>
    <n v="3.1392000000000002"/>
  </r>
  <r>
    <x v="0"/>
    <x v="8"/>
    <x v="7"/>
    <x v="19"/>
    <x v="53"/>
    <x v="52"/>
    <n v="53294.291100000002"/>
    <n v="40.598640000000003"/>
  </r>
  <r>
    <x v="0"/>
    <x v="2"/>
    <x v="2"/>
    <x v="20"/>
    <x v="54"/>
    <x v="53"/>
    <n v="2550.384"/>
    <n v="1.4162399999999999"/>
  </r>
  <r>
    <x v="0"/>
    <x v="2"/>
    <x v="8"/>
    <x v="9"/>
    <x v="55"/>
    <x v="54"/>
    <n v="1433.1168"/>
    <n v="0.69335999999999998"/>
  </r>
  <r>
    <x v="0"/>
    <x v="1"/>
    <x v="3"/>
    <x v="0"/>
    <x v="56"/>
    <x v="55"/>
    <n v="164.02170000000001"/>
    <n v="8.3376000000000006E-2"/>
  </r>
  <r>
    <x v="0"/>
    <x v="5"/>
    <x v="6"/>
    <x v="9"/>
    <x v="20"/>
    <x v="19"/>
    <n v="11289.6"/>
    <n v="22.014720000000001"/>
  </r>
  <r>
    <x v="0"/>
    <x v="8"/>
    <x v="7"/>
    <x v="19"/>
    <x v="53"/>
    <x v="52"/>
    <n v="50068.527399999999"/>
    <n v="42.980255999999997"/>
  </r>
  <r>
    <x v="0"/>
    <x v="2"/>
    <x v="8"/>
    <x v="18"/>
    <x v="57"/>
    <x v="56"/>
    <n v="980.83199999999999"/>
    <n v="0.52524000000000004"/>
  </r>
  <r>
    <x v="0"/>
    <x v="1"/>
    <x v="3"/>
    <x v="0"/>
    <x v="17"/>
    <x v="16"/>
    <n v="3480.1181999999999"/>
    <n v="1.550616"/>
  </r>
  <r>
    <x v="0"/>
    <x v="0"/>
    <x v="0"/>
    <x v="1"/>
    <x v="58"/>
    <x v="57"/>
    <n v="-1226.288"/>
    <n v="-0.28799999999999998"/>
  </r>
  <r>
    <x v="0"/>
    <x v="1"/>
    <x v="3"/>
    <x v="0"/>
    <x v="4"/>
    <x v="3"/>
    <n v="23086.16"/>
    <n v="6.8073439999999996"/>
  </r>
  <r>
    <x v="0"/>
    <x v="1"/>
    <x v="3"/>
    <x v="0"/>
    <x v="23"/>
    <x v="3"/>
    <n v="1008"/>
    <n v="0.49968000000000001"/>
  </r>
  <r>
    <x v="0"/>
    <x v="1"/>
    <x v="3"/>
    <x v="0"/>
    <x v="59"/>
    <x v="58"/>
    <n v="8524.7999999999993"/>
    <n v="5.76"/>
  </r>
  <r>
    <x v="0"/>
    <x v="1"/>
    <x v="3"/>
    <x v="0"/>
    <x v="60"/>
    <x v="59"/>
    <n v="2487.1608000000001"/>
    <n v="1.5551999999999999"/>
  </r>
  <r>
    <x v="0"/>
    <x v="4"/>
    <x v="5"/>
    <x v="21"/>
    <x v="61"/>
    <x v="60"/>
    <n v="36084.671999999999"/>
    <n v="22.06944"/>
  </r>
  <r>
    <x v="0"/>
    <x v="2"/>
    <x v="2"/>
    <x v="1"/>
    <x v="62"/>
    <x v="61"/>
    <n v="5640.12"/>
    <n v="3.4686720000000002"/>
  </r>
  <r>
    <x v="0"/>
    <x v="3"/>
    <x v="5"/>
    <x v="22"/>
    <x v="63"/>
    <x v="62"/>
    <n v="970.79039999999998"/>
    <n v="0.55008000000000001"/>
  </r>
  <r>
    <x v="1"/>
    <x v="2"/>
    <x v="2"/>
    <x v="1"/>
    <x v="29"/>
    <x v="27"/>
    <n v="19957.2068"/>
    <n v="11.317055999999999"/>
  </r>
  <r>
    <x v="1"/>
    <x v="2"/>
    <x v="2"/>
    <x v="1"/>
    <x v="64"/>
    <x v="46"/>
    <n v="3108.6864"/>
    <n v="1.5301439999999999"/>
  </r>
  <r>
    <x v="1"/>
    <x v="1"/>
    <x v="3"/>
    <x v="0"/>
    <x v="65"/>
    <x v="63"/>
    <n v="-243.14400000000001"/>
    <n v="-0.17027999999999999"/>
  </r>
  <r>
    <x v="1"/>
    <x v="1"/>
    <x v="3"/>
    <x v="0"/>
    <x v="66"/>
    <x v="64"/>
    <n v="16364.44"/>
    <n v="5.242464"/>
  </r>
  <r>
    <x v="1"/>
    <x v="6"/>
    <x v="4"/>
    <x v="8"/>
    <x v="15"/>
    <x v="14"/>
    <n v="22616.928"/>
    <n v="12.780576"/>
  </r>
  <r>
    <x v="1"/>
    <x v="4"/>
    <x v="9"/>
    <x v="5"/>
    <x v="67"/>
    <x v="65"/>
    <n v="32523.263999999999"/>
    <n v="22.166975999999998"/>
  </r>
  <r>
    <x v="1"/>
    <x v="2"/>
    <x v="2"/>
    <x v="1"/>
    <x v="51"/>
    <x v="50"/>
    <n v="11909.937599999999"/>
    <n v="6.2683200000000001"/>
  </r>
  <r>
    <x v="1"/>
    <x v="3"/>
    <x v="2"/>
    <x v="10"/>
    <x v="68"/>
    <x v="22"/>
    <n v="19.214400000000001"/>
    <n v="1.4880000000000001E-2"/>
  </r>
  <r>
    <x v="1"/>
    <x v="3"/>
    <x v="2"/>
    <x v="10"/>
    <x v="69"/>
    <x v="22"/>
    <n v="42.2592"/>
    <n v="3.0720000000000001E-2"/>
  </r>
  <r>
    <x v="1"/>
    <x v="3"/>
    <x v="2"/>
    <x v="10"/>
    <x v="70"/>
    <x v="22"/>
    <n v="19.214400000000001"/>
    <n v="1.4880000000000001E-2"/>
  </r>
  <r>
    <x v="1"/>
    <x v="3"/>
    <x v="2"/>
    <x v="10"/>
    <x v="71"/>
    <x v="22"/>
    <n v="47.615400000000001"/>
    <n v="2.4912E-2"/>
  </r>
  <r>
    <x v="1"/>
    <x v="3"/>
    <x v="2"/>
    <x v="10"/>
    <x v="72"/>
    <x v="22"/>
    <n v="70.164000000000001"/>
    <n v="4.8120000000000003E-2"/>
  </r>
  <r>
    <x v="1"/>
    <x v="3"/>
    <x v="2"/>
    <x v="10"/>
    <x v="73"/>
    <x v="22"/>
    <n v="15.8376"/>
    <n v="6.5519999999999997E-3"/>
  </r>
  <r>
    <x v="1"/>
    <x v="3"/>
    <x v="2"/>
    <x v="10"/>
    <x v="74"/>
    <x v="22"/>
    <n v="12.218400000000001"/>
    <n v="5.28E-3"/>
  </r>
  <r>
    <x v="1"/>
    <x v="3"/>
    <x v="2"/>
    <x v="10"/>
    <x v="75"/>
    <x v="22"/>
    <n v="30.031199999999998"/>
    <n v="1.908E-2"/>
  </r>
  <r>
    <x v="1"/>
    <x v="3"/>
    <x v="2"/>
    <x v="10"/>
    <x v="76"/>
    <x v="22"/>
    <n v="86.7624"/>
    <n v="5.3232000000000002E-2"/>
  </r>
  <r>
    <x v="1"/>
    <x v="3"/>
    <x v="2"/>
    <x v="10"/>
    <x v="77"/>
    <x v="22"/>
    <n v="23.795999999999999"/>
    <n v="1.5048000000000001E-2"/>
  </r>
  <r>
    <x v="1"/>
    <x v="3"/>
    <x v="2"/>
    <x v="10"/>
    <x v="78"/>
    <x v="22"/>
    <n v="31.684200000000001"/>
    <n v="1.2168E-2"/>
  </r>
  <r>
    <x v="1"/>
    <x v="3"/>
    <x v="2"/>
    <x v="10"/>
    <x v="79"/>
    <x v="22"/>
    <n v="15.9246"/>
    <n v="4.4099999999999999E-3"/>
  </r>
  <r>
    <x v="1"/>
    <x v="1"/>
    <x v="3"/>
    <x v="0"/>
    <x v="18"/>
    <x v="17"/>
    <n v="6636.1702999999998"/>
    <n v="4.2760319999999998"/>
  </r>
  <r>
    <x v="1"/>
    <x v="2"/>
    <x v="2"/>
    <x v="2"/>
    <x v="5"/>
    <x v="4"/>
    <n v="9388.8312000000005"/>
    <n v="5.107056"/>
  </r>
  <r>
    <x v="1"/>
    <x v="2"/>
    <x v="2"/>
    <x v="1"/>
    <x v="2"/>
    <x v="2"/>
    <n v="8173.2"/>
    <n v="5.4348960000000002"/>
  </r>
  <r>
    <x v="1"/>
    <x v="1"/>
    <x v="3"/>
    <x v="0"/>
    <x v="19"/>
    <x v="18"/>
    <n v="26176.082999999999"/>
    <n v="18.135662"/>
  </r>
  <r>
    <x v="1"/>
    <x v="3"/>
    <x v="2"/>
    <x v="10"/>
    <x v="80"/>
    <x v="22"/>
    <n v="71.272499999999994"/>
    <n v="3.7914000000000003E-2"/>
  </r>
  <r>
    <x v="1"/>
    <x v="3"/>
    <x v="2"/>
    <x v="10"/>
    <x v="81"/>
    <x v="22"/>
    <n v="19.214400000000001"/>
    <n v="1.4880000000000001E-2"/>
  </r>
  <r>
    <x v="1"/>
    <x v="3"/>
    <x v="2"/>
    <x v="10"/>
    <x v="82"/>
    <x v="22"/>
    <n v="67.200599999999994"/>
    <n v="3.2663999999999999E-2"/>
  </r>
  <r>
    <x v="1"/>
    <x v="3"/>
    <x v="2"/>
    <x v="10"/>
    <x v="83"/>
    <x v="22"/>
    <n v="49.354199999999999"/>
    <n v="3.3012E-2"/>
  </r>
  <r>
    <x v="1"/>
    <x v="3"/>
    <x v="2"/>
    <x v="10"/>
    <x v="71"/>
    <x v="22"/>
    <n v="42.151800000000001"/>
    <n v="2.1864000000000001E-2"/>
  </r>
  <r>
    <x v="1"/>
    <x v="3"/>
    <x v="2"/>
    <x v="10"/>
    <x v="72"/>
    <x v="22"/>
    <n v="23.549399999999999"/>
    <n v="7.2240000000000004E-3"/>
  </r>
  <r>
    <x v="1"/>
    <x v="3"/>
    <x v="2"/>
    <x v="10"/>
    <x v="74"/>
    <x v="22"/>
    <n v="19.971"/>
    <n v="5.7959999999999999E-3"/>
  </r>
  <r>
    <x v="1"/>
    <x v="3"/>
    <x v="2"/>
    <x v="10"/>
    <x v="75"/>
    <x v="22"/>
    <n v="55.088999999999999"/>
    <n v="2.4348000000000002E-2"/>
  </r>
  <r>
    <x v="1"/>
    <x v="3"/>
    <x v="2"/>
    <x v="10"/>
    <x v="84"/>
    <x v="22"/>
    <n v="33.6282"/>
    <n v="1.8551999999999999E-2"/>
  </r>
  <r>
    <x v="1"/>
    <x v="3"/>
    <x v="2"/>
    <x v="10"/>
    <x v="76"/>
    <x v="22"/>
    <n v="42.0441"/>
    <n v="2.5770000000000001E-2"/>
  </r>
  <r>
    <x v="1"/>
    <x v="3"/>
    <x v="2"/>
    <x v="10"/>
    <x v="85"/>
    <x v="22"/>
    <n v="96.4392"/>
    <n v="5.8451999999999997E-2"/>
  </r>
  <r>
    <x v="1"/>
    <x v="3"/>
    <x v="2"/>
    <x v="10"/>
    <x v="86"/>
    <x v="22"/>
    <n v="19.943999999999999"/>
    <n v="1.206E-2"/>
  </r>
  <r>
    <x v="1"/>
    <x v="8"/>
    <x v="4"/>
    <x v="23"/>
    <x v="87"/>
    <x v="66"/>
    <n v="-361.92"/>
    <n v="0"/>
  </r>
  <r>
    <x v="1"/>
    <x v="2"/>
    <x v="4"/>
    <x v="3"/>
    <x v="33"/>
    <x v="32"/>
    <n v="1935.7973"/>
    <n v="0.82156799999999996"/>
  </r>
  <r>
    <x v="1"/>
    <x v="2"/>
    <x v="10"/>
    <x v="7"/>
    <x v="88"/>
    <x v="67"/>
    <n v="2152.248"/>
    <n v="0.93975600000000004"/>
  </r>
  <r>
    <x v="1"/>
    <x v="1"/>
    <x v="3"/>
    <x v="0"/>
    <x v="22"/>
    <x v="30"/>
    <n v="18066.7919"/>
    <n v="8.1981839999999995"/>
  </r>
  <r>
    <x v="1"/>
    <x v="3"/>
    <x v="2"/>
    <x v="10"/>
    <x v="89"/>
    <x v="22"/>
    <n v="59.072099999999999"/>
    <n v="3.8850000000000003E-2"/>
  </r>
  <r>
    <x v="1"/>
    <x v="2"/>
    <x v="10"/>
    <x v="7"/>
    <x v="16"/>
    <x v="15"/>
    <n v="-30"/>
    <n v="0"/>
  </r>
  <r>
    <x v="1"/>
    <x v="7"/>
    <x v="4"/>
    <x v="24"/>
    <x v="90"/>
    <x v="68"/>
    <n v="37544.232000000004"/>
    <n v="22.918800000000001"/>
  </r>
  <r>
    <x v="1"/>
    <x v="1"/>
    <x v="3"/>
    <x v="0"/>
    <x v="65"/>
    <x v="63"/>
    <n v="5134.2719999999999"/>
    <n v="1.6553279999999999"/>
  </r>
  <r>
    <x v="1"/>
    <x v="1"/>
    <x v="3"/>
    <x v="0"/>
    <x v="91"/>
    <x v="69"/>
    <n v="10383.8289"/>
    <n v="4.2109455999999996"/>
  </r>
  <r>
    <x v="1"/>
    <x v="3"/>
    <x v="4"/>
    <x v="4"/>
    <x v="7"/>
    <x v="6"/>
    <n v="25967.536"/>
    <n v="20.117308000000001"/>
  </r>
  <r>
    <x v="1"/>
    <x v="2"/>
    <x v="4"/>
    <x v="3"/>
    <x v="92"/>
    <x v="70"/>
    <n v="1670.2138"/>
    <n v="0.77335200000000004"/>
  </r>
  <r>
    <x v="1"/>
    <x v="1"/>
    <x v="3"/>
    <x v="0"/>
    <x v="19"/>
    <x v="18"/>
    <n v="26024.4094"/>
    <n v="14.279832000000001"/>
  </r>
  <r>
    <x v="1"/>
    <x v="1"/>
    <x v="3"/>
    <x v="0"/>
    <x v="22"/>
    <x v="21"/>
    <n v="11956.392"/>
    <n v="11.20932"/>
  </r>
  <r>
    <x v="1"/>
    <x v="1"/>
    <x v="3"/>
    <x v="0"/>
    <x v="38"/>
    <x v="37"/>
    <n v="1117.44"/>
    <n v="0.58521599999999996"/>
  </r>
  <r>
    <x v="1"/>
    <x v="1"/>
    <x v="3"/>
    <x v="0"/>
    <x v="4"/>
    <x v="3"/>
    <n v="2401.1999999999998"/>
    <n v="1.338948"/>
  </r>
  <r>
    <x v="1"/>
    <x v="1"/>
    <x v="3"/>
    <x v="0"/>
    <x v="93"/>
    <x v="71"/>
    <n v="6328.8"/>
    <n v="9.3239999999999998"/>
  </r>
  <r>
    <x v="1"/>
    <x v="1"/>
    <x v="3"/>
    <x v="0"/>
    <x v="94"/>
    <x v="72"/>
    <n v="754"/>
    <n v="0.39100000000000001"/>
  </r>
  <r>
    <x v="1"/>
    <x v="3"/>
    <x v="2"/>
    <x v="10"/>
    <x v="95"/>
    <x v="22"/>
    <n v="9.3569999999999993"/>
    <n v="3.0720000000000001E-3"/>
  </r>
  <r>
    <x v="1"/>
    <x v="3"/>
    <x v="2"/>
    <x v="10"/>
    <x v="96"/>
    <x v="22"/>
    <n v="36.749400000000001"/>
    <n v="2.52E-2"/>
  </r>
  <r>
    <x v="1"/>
    <x v="3"/>
    <x v="2"/>
    <x v="10"/>
    <x v="97"/>
    <x v="22"/>
    <n v="87.555000000000007"/>
    <n v="4.2396000000000003E-2"/>
  </r>
  <r>
    <x v="1"/>
    <x v="3"/>
    <x v="2"/>
    <x v="10"/>
    <x v="98"/>
    <x v="22"/>
    <n v="12.218400000000001"/>
    <n v="5.28E-3"/>
  </r>
  <r>
    <x v="1"/>
    <x v="3"/>
    <x v="2"/>
    <x v="10"/>
    <x v="89"/>
    <x v="22"/>
    <n v="18.602399999999999"/>
    <n v="1.464E-2"/>
  </r>
  <r>
    <x v="1"/>
    <x v="3"/>
    <x v="2"/>
    <x v="10"/>
    <x v="99"/>
    <x v="22"/>
    <n v="20.918399999999998"/>
    <n v="1.4160000000000001E-2"/>
  </r>
  <r>
    <x v="1"/>
    <x v="3"/>
    <x v="2"/>
    <x v="10"/>
    <x v="100"/>
    <x v="22"/>
    <n v="54.302399999999999"/>
    <n v="3.456E-2"/>
  </r>
  <r>
    <x v="1"/>
    <x v="3"/>
    <x v="2"/>
    <x v="10"/>
    <x v="101"/>
    <x v="22"/>
    <n v="54.353400000000001"/>
    <n v="3.4169999999999999E-2"/>
  </r>
  <r>
    <x v="1"/>
    <x v="3"/>
    <x v="2"/>
    <x v="10"/>
    <x v="102"/>
    <x v="22"/>
    <n v="69.426000000000002"/>
    <n v="2.3543999999999999E-2"/>
  </r>
  <r>
    <x v="1"/>
    <x v="3"/>
    <x v="2"/>
    <x v="10"/>
    <x v="103"/>
    <x v="22"/>
    <n v="19.214400000000001"/>
    <n v="1.4880000000000001E-2"/>
  </r>
  <r>
    <x v="1"/>
    <x v="3"/>
    <x v="2"/>
    <x v="10"/>
    <x v="104"/>
    <x v="22"/>
    <n v="9.3569999999999993"/>
    <n v="3.0720000000000001E-3"/>
  </r>
  <r>
    <x v="1"/>
    <x v="4"/>
    <x v="9"/>
    <x v="25"/>
    <x v="105"/>
    <x v="73"/>
    <n v="15539.198399999999"/>
    <n v="10.565568000000001"/>
  </r>
  <r>
    <x v="1"/>
    <x v="2"/>
    <x v="10"/>
    <x v="9"/>
    <x v="106"/>
    <x v="74"/>
    <n v="6308.2151999999996"/>
    <n v="3.8715120000000001"/>
  </r>
  <r>
    <x v="1"/>
    <x v="1"/>
    <x v="3"/>
    <x v="26"/>
    <x v="107"/>
    <x v="75"/>
    <n v="1250.9359999999999"/>
    <n v="0.94295200000000001"/>
  </r>
  <r>
    <x v="1"/>
    <x v="8"/>
    <x v="7"/>
    <x v="27"/>
    <x v="108"/>
    <x v="76"/>
    <n v="29797.200000000001"/>
    <n v="22.519583999999998"/>
  </r>
  <r>
    <x v="1"/>
    <x v="2"/>
    <x v="2"/>
    <x v="2"/>
    <x v="13"/>
    <x v="12"/>
    <n v="7004.4"/>
    <n v="4.9819199999999997"/>
  </r>
  <r>
    <x v="1"/>
    <x v="1"/>
    <x v="3"/>
    <x v="0"/>
    <x v="4"/>
    <x v="3"/>
    <n v="4929.3599999999997"/>
    <n v="2.1356039999999998"/>
  </r>
  <r>
    <x v="1"/>
    <x v="8"/>
    <x v="7"/>
    <x v="17"/>
    <x v="44"/>
    <x v="43"/>
    <n v="16867.036800000002"/>
    <n v="9.6295199999999994"/>
  </r>
  <r>
    <x v="1"/>
    <x v="1"/>
    <x v="3"/>
    <x v="0"/>
    <x v="21"/>
    <x v="20"/>
    <n v="2670.7968000000001"/>
    <n v="1.83168"/>
  </r>
  <r>
    <x v="1"/>
    <x v="1"/>
    <x v="3"/>
    <x v="0"/>
    <x v="52"/>
    <x v="51"/>
    <n v="5616.8783999999996"/>
    <n v="2.9577599999999999"/>
  </r>
  <r>
    <x v="1"/>
    <x v="1"/>
    <x v="3"/>
    <x v="0"/>
    <x v="4"/>
    <x v="3"/>
    <n v="14704.152"/>
    <n v="9.627936"/>
  </r>
  <r>
    <x v="1"/>
    <x v="5"/>
    <x v="6"/>
    <x v="6"/>
    <x v="109"/>
    <x v="77"/>
    <n v="11289.6"/>
    <n v="22.014720000000001"/>
  </r>
  <r>
    <x v="1"/>
    <x v="6"/>
    <x v="4"/>
    <x v="28"/>
    <x v="110"/>
    <x v="78"/>
    <n v="41791.237200000003"/>
    <n v="18.200807999999999"/>
  </r>
  <r>
    <x v="1"/>
    <x v="2"/>
    <x v="2"/>
    <x v="20"/>
    <x v="54"/>
    <x v="53"/>
    <n v="8221.5360000000001"/>
    <n v="4.39968"/>
  </r>
  <r>
    <x v="1"/>
    <x v="2"/>
    <x v="10"/>
    <x v="12"/>
    <x v="30"/>
    <x v="28"/>
    <n v="1066.3219999999999"/>
    <n v="0.38291999999999998"/>
  </r>
  <r>
    <x v="1"/>
    <x v="3"/>
    <x v="2"/>
    <x v="10"/>
    <x v="111"/>
    <x v="22"/>
    <n v="12.218400000000001"/>
    <n v="5.28E-3"/>
  </r>
  <r>
    <x v="1"/>
    <x v="3"/>
    <x v="2"/>
    <x v="10"/>
    <x v="112"/>
    <x v="22"/>
    <n v="9.3569999999999993"/>
    <n v="3.0720000000000001E-3"/>
  </r>
  <r>
    <x v="1"/>
    <x v="3"/>
    <x v="2"/>
    <x v="10"/>
    <x v="113"/>
    <x v="22"/>
    <n v="21.125699999999998"/>
    <n v="1.1610000000000001E-2"/>
  </r>
  <r>
    <x v="1"/>
    <x v="3"/>
    <x v="2"/>
    <x v="10"/>
    <x v="114"/>
    <x v="22"/>
    <n v="9.3569999999999993"/>
    <n v="3.0720000000000001E-3"/>
  </r>
  <r>
    <x v="1"/>
    <x v="3"/>
    <x v="2"/>
    <x v="10"/>
    <x v="115"/>
    <x v="22"/>
    <n v="31.4328"/>
    <n v="2.0160000000000001E-2"/>
  </r>
  <r>
    <x v="1"/>
    <x v="3"/>
    <x v="2"/>
    <x v="10"/>
    <x v="102"/>
    <x v="22"/>
    <n v="79.671599999999998"/>
    <n v="2.9856000000000001E-2"/>
  </r>
  <r>
    <x v="1"/>
    <x v="3"/>
    <x v="2"/>
    <x v="10"/>
    <x v="77"/>
    <x v="22"/>
    <n v="15.9246"/>
    <n v="4.4099999999999999E-3"/>
  </r>
  <r>
    <x v="1"/>
    <x v="3"/>
    <x v="2"/>
    <x v="10"/>
    <x v="104"/>
    <x v="22"/>
    <n v="35.085000000000001"/>
    <n v="2.5031999999999999E-2"/>
  </r>
  <r>
    <x v="1"/>
    <x v="3"/>
    <x v="2"/>
    <x v="10"/>
    <x v="116"/>
    <x v="22"/>
    <n v="9.3569999999999993"/>
    <n v="3.0720000000000001E-3"/>
  </r>
  <r>
    <x v="1"/>
    <x v="3"/>
    <x v="2"/>
    <x v="10"/>
    <x v="117"/>
    <x v="22"/>
    <n v="21.125699999999998"/>
    <n v="1.1610000000000001E-2"/>
  </r>
  <r>
    <x v="1"/>
    <x v="3"/>
    <x v="2"/>
    <x v="10"/>
    <x v="118"/>
    <x v="22"/>
    <n v="36.249000000000002"/>
    <n v="1.6463999999999999E-2"/>
  </r>
  <r>
    <x v="1"/>
    <x v="3"/>
    <x v="2"/>
    <x v="10"/>
    <x v="119"/>
    <x v="22"/>
    <n v="50.879100000000001"/>
    <n v="2.7210000000000002E-2"/>
  </r>
  <r>
    <x v="1"/>
    <x v="1"/>
    <x v="3"/>
    <x v="0"/>
    <x v="22"/>
    <x v="30"/>
    <n v="21678.896799999999"/>
    <n v="11.306884800000001"/>
  </r>
  <r>
    <x v="1"/>
    <x v="2"/>
    <x v="2"/>
    <x v="2"/>
    <x v="39"/>
    <x v="38"/>
    <n v="14474.6232"/>
    <n v="7.8241199999999997"/>
  </r>
  <r>
    <x v="1"/>
    <x v="7"/>
    <x v="4"/>
    <x v="24"/>
    <x v="90"/>
    <x v="68"/>
    <n v="78277.423999999999"/>
    <n v="47.388800000000003"/>
  </r>
  <r>
    <x v="1"/>
    <x v="2"/>
    <x v="2"/>
    <x v="1"/>
    <x v="51"/>
    <x v="50"/>
    <n v="6788.16"/>
    <n v="4.7649600000000003"/>
  </r>
  <r>
    <x v="1"/>
    <x v="6"/>
    <x v="4"/>
    <x v="28"/>
    <x v="110"/>
    <x v="78"/>
    <n v="39307.8802"/>
    <n v="17.564827999999999"/>
  </r>
  <r>
    <x v="1"/>
    <x v="2"/>
    <x v="2"/>
    <x v="2"/>
    <x v="13"/>
    <x v="12"/>
    <n v="8784.6635999999999"/>
    <n v="4.9047407999999999"/>
  </r>
  <r>
    <x v="1"/>
    <x v="2"/>
    <x v="4"/>
    <x v="3"/>
    <x v="120"/>
    <x v="79"/>
    <n v="1427.6043999999999"/>
    <n v="0.70041600000000004"/>
  </r>
  <r>
    <x v="1"/>
    <x v="2"/>
    <x v="10"/>
    <x v="7"/>
    <x v="16"/>
    <x v="15"/>
    <n v="27593.743600000002"/>
    <n v="22.171175999999999"/>
  </r>
  <r>
    <x v="1"/>
    <x v="2"/>
    <x v="2"/>
    <x v="1"/>
    <x v="2"/>
    <x v="2"/>
    <n v="8622.48"/>
    <n v="5.6007360000000004"/>
  </r>
  <r>
    <x v="1"/>
    <x v="2"/>
    <x v="2"/>
    <x v="1"/>
    <x v="64"/>
    <x v="46"/>
    <n v="3180.6864"/>
    <n v="1.140336"/>
  </r>
  <r>
    <x v="1"/>
    <x v="2"/>
    <x v="4"/>
    <x v="29"/>
    <x v="121"/>
    <x v="80"/>
    <n v="23353.991000000002"/>
    <n v="15.291744"/>
  </r>
  <r>
    <x v="1"/>
    <x v="2"/>
    <x v="10"/>
    <x v="9"/>
    <x v="50"/>
    <x v="49"/>
    <n v="2376.8009999999999"/>
    <n v="0.69820199999999999"/>
  </r>
  <r>
    <x v="1"/>
    <x v="1"/>
    <x v="3"/>
    <x v="0"/>
    <x v="17"/>
    <x v="16"/>
    <n v="6353.9165999999996"/>
    <n v="3.1943760000000001"/>
  </r>
  <r>
    <x v="1"/>
    <x v="1"/>
    <x v="3"/>
    <x v="0"/>
    <x v="19"/>
    <x v="18"/>
    <n v="35088.603000000003"/>
    <n v="16.655472"/>
  </r>
  <r>
    <x v="1"/>
    <x v="1"/>
    <x v="3"/>
    <x v="0"/>
    <x v="91"/>
    <x v="69"/>
    <n v="13463.9576"/>
    <n v="4.8762135999999998"/>
  </r>
  <r>
    <x v="1"/>
    <x v="3"/>
    <x v="2"/>
    <x v="30"/>
    <x v="122"/>
    <x v="81"/>
    <n v="4892.3095999999996"/>
    <n v="3.088104"/>
  </r>
  <r>
    <x v="1"/>
    <x v="2"/>
    <x v="2"/>
    <x v="1"/>
    <x v="64"/>
    <x v="46"/>
    <n v="4432.5456000000004"/>
    <n v="1.5560639999999999"/>
  </r>
  <r>
    <x v="1"/>
    <x v="1"/>
    <x v="3"/>
    <x v="0"/>
    <x v="65"/>
    <x v="63"/>
    <n v="4872.24"/>
    <n v="2.9321519999999999"/>
  </r>
  <r>
    <x v="1"/>
    <x v="2"/>
    <x v="10"/>
    <x v="7"/>
    <x v="46"/>
    <x v="45"/>
    <n v="11856.970799999999"/>
    <n v="8.3241599999999991"/>
  </r>
  <r>
    <x v="1"/>
    <x v="1"/>
    <x v="3"/>
    <x v="0"/>
    <x v="94"/>
    <x v="72"/>
    <n v="600"/>
    <n v="0.54600000000000004"/>
  </r>
  <r>
    <x v="1"/>
    <x v="1"/>
    <x v="3"/>
    <x v="0"/>
    <x v="123"/>
    <x v="82"/>
    <n v="36704.012000000002"/>
    <n v="16.456460199999999"/>
  </r>
  <r>
    <x v="1"/>
    <x v="7"/>
    <x v="4"/>
    <x v="11"/>
    <x v="25"/>
    <x v="23"/>
    <n v="32719.392899999999"/>
    <n v="20.214359999999999"/>
  </r>
  <r>
    <x v="2"/>
    <x v="5"/>
    <x v="6"/>
    <x v="6"/>
    <x v="109"/>
    <x v="77"/>
    <n v="11289.6"/>
    <n v="22.014720000000001"/>
  </r>
  <r>
    <x v="2"/>
    <x v="0"/>
    <x v="0"/>
    <x v="0"/>
    <x v="0"/>
    <x v="0"/>
    <n v="448217.44270000001"/>
    <n v="111.1536"/>
  </r>
  <r>
    <x v="2"/>
    <x v="5"/>
    <x v="6"/>
    <x v="7"/>
    <x v="14"/>
    <x v="13"/>
    <n v="13953.6"/>
    <n v="20.563199999999998"/>
  </r>
  <r>
    <x v="2"/>
    <x v="5"/>
    <x v="6"/>
    <x v="0"/>
    <x v="40"/>
    <x v="39"/>
    <n v="12369.6"/>
    <n v="20.455469999999998"/>
  </r>
  <r>
    <x v="2"/>
    <x v="3"/>
    <x v="2"/>
    <x v="14"/>
    <x v="124"/>
    <x v="83"/>
    <n v="1493.0976000000001"/>
    <n v="1.2218880000000001"/>
  </r>
  <r>
    <x v="2"/>
    <x v="3"/>
    <x v="5"/>
    <x v="31"/>
    <x v="125"/>
    <x v="84"/>
    <n v="-35.321899999999999"/>
    <n v="0"/>
  </r>
  <r>
    <x v="2"/>
    <x v="2"/>
    <x v="8"/>
    <x v="9"/>
    <x v="126"/>
    <x v="85"/>
    <n v="4576.1472000000003"/>
    <n v="2.5530240000000002"/>
  </r>
  <r>
    <x v="2"/>
    <x v="1"/>
    <x v="3"/>
    <x v="0"/>
    <x v="22"/>
    <x v="30"/>
    <n v="66610.057799999995"/>
    <n v="30.6206736"/>
  </r>
  <r>
    <x v="2"/>
    <x v="2"/>
    <x v="2"/>
    <x v="20"/>
    <x v="127"/>
    <x v="86"/>
    <n v="2809.7280000000001"/>
    <n v="1.26576"/>
  </r>
  <r>
    <x v="2"/>
    <x v="1"/>
    <x v="3"/>
    <x v="0"/>
    <x v="43"/>
    <x v="42"/>
    <n v="602.64"/>
    <n v="0.15876000000000001"/>
  </r>
  <r>
    <x v="2"/>
    <x v="2"/>
    <x v="8"/>
    <x v="9"/>
    <x v="50"/>
    <x v="49"/>
    <n v="11480.544"/>
    <n v="5.8284479999999999"/>
  </r>
  <r>
    <x v="2"/>
    <x v="1"/>
    <x v="3"/>
    <x v="6"/>
    <x v="9"/>
    <x v="8"/>
    <n v="2630.8863999999999"/>
    <n v="1.6768799999999999"/>
  </r>
  <r>
    <x v="2"/>
    <x v="1"/>
    <x v="3"/>
    <x v="0"/>
    <x v="128"/>
    <x v="87"/>
    <n v="3190.942"/>
    <n v="2.4796800000000001"/>
  </r>
  <r>
    <x v="2"/>
    <x v="0"/>
    <x v="0"/>
    <x v="0"/>
    <x v="0"/>
    <x v="0"/>
    <n v="543507.34030000004"/>
    <n v="123.219072"/>
  </r>
  <r>
    <x v="2"/>
    <x v="2"/>
    <x v="2"/>
    <x v="20"/>
    <x v="54"/>
    <x v="53"/>
    <n v="12503.692800000001"/>
    <n v="6.6500880000000002"/>
  </r>
  <r>
    <x v="2"/>
    <x v="2"/>
    <x v="2"/>
    <x v="2"/>
    <x v="5"/>
    <x v="4"/>
    <n v="13206.285599999999"/>
    <n v="7.3560239999999997"/>
  </r>
  <r>
    <x v="2"/>
    <x v="1"/>
    <x v="3"/>
    <x v="0"/>
    <x v="52"/>
    <x v="51"/>
    <n v="-117.5731"/>
    <n v="0"/>
  </r>
  <r>
    <x v="2"/>
    <x v="3"/>
    <x v="5"/>
    <x v="32"/>
    <x v="129"/>
    <x v="88"/>
    <n v="5618.1383999999998"/>
    <n v="3.6285096000000001"/>
  </r>
  <r>
    <x v="2"/>
    <x v="8"/>
    <x v="4"/>
    <x v="33"/>
    <x v="130"/>
    <x v="89"/>
    <n v="34194.062599999997"/>
    <n v="24.689238"/>
  </r>
  <r>
    <x v="2"/>
    <x v="2"/>
    <x v="4"/>
    <x v="29"/>
    <x v="131"/>
    <x v="90"/>
    <n v="8526.0679999999993"/>
    <n v="5.9101439999999998"/>
  </r>
  <r>
    <x v="2"/>
    <x v="1"/>
    <x v="3"/>
    <x v="0"/>
    <x v="65"/>
    <x v="63"/>
    <n v="17147.28"/>
    <n v="6.3006960000000003"/>
  </r>
  <r>
    <x v="2"/>
    <x v="5"/>
    <x v="6"/>
    <x v="9"/>
    <x v="20"/>
    <x v="19"/>
    <n v="11289.6"/>
    <n v="22.014720000000001"/>
  </r>
  <r>
    <x v="2"/>
    <x v="3"/>
    <x v="8"/>
    <x v="14"/>
    <x v="132"/>
    <x v="91"/>
    <n v="5415.84"/>
    <n v="4.3933439999999999"/>
  </r>
  <r>
    <x v="2"/>
    <x v="3"/>
    <x v="8"/>
    <x v="14"/>
    <x v="35"/>
    <x v="34"/>
    <n v="5553.2860000000001"/>
    <n v="3.7337180000000001"/>
  </r>
  <r>
    <x v="2"/>
    <x v="2"/>
    <x v="8"/>
    <x v="12"/>
    <x v="26"/>
    <x v="24"/>
    <n v="13506.588"/>
    <n v="7.5394079999999999"/>
  </r>
  <r>
    <x v="2"/>
    <x v="2"/>
    <x v="4"/>
    <x v="34"/>
    <x v="133"/>
    <x v="92"/>
    <n v="19029.676200000002"/>
    <n v="14.152914000000001"/>
  </r>
  <r>
    <x v="2"/>
    <x v="1"/>
    <x v="3"/>
    <x v="0"/>
    <x v="38"/>
    <x v="37"/>
    <n v="710.88"/>
    <n v="0.37395600000000001"/>
  </r>
  <r>
    <x v="2"/>
    <x v="1"/>
    <x v="3"/>
    <x v="0"/>
    <x v="23"/>
    <x v="3"/>
    <n v="1527.96"/>
    <n v="0.79215599999999997"/>
  </r>
  <r>
    <x v="2"/>
    <x v="3"/>
    <x v="2"/>
    <x v="10"/>
    <x v="24"/>
    <x v="22"/>
    <n v="1359.5714"/>
    <n v="0.71765400000000001"/>
  </r>
  <r>
    <x v="2"/>
    <x v="2"/>
    <x v="2"/>
    <x v="7"/>
    <x v="16"/>
    <x v="15"/>
    <n v="29846.415099999998"/>
    <n v="21.009456"/>
  </r>
  <r>
    <x v="2"/>
    <x v="4"/>
    <x v="5"/>
    <x v="35"/>
    <x v="134"/>
    <x v="93"/>
    <n v="30195.2366"/>
    <n v="23.814779999999999"/>
  </r>
  <r>
    <x v="2"/>
    <x v="1"/>
    <x v="3"/>
    <x v="6"/>
    <x v="135"/>
    <x v="94"/>
    <n v="2125.44"/>
    <n v="1.306368"/>
  </r>
  <r>
    <x v="2"/>
    <x v="1"/>
    <x v="3"/>
    <x v="0"/>
    <x v="136"/>
    <x v="95"/>
    <n v="6488.3897999999999"/>
    <n v="2.4994800000000001"/>
  </r>
  <r>
    <x v="2"/>
    <x v="8"/>
    <x v="7"/>
    <x v="36"/>
    <x v="137"/>
    <x v="96"/>
    <n v="17656.1898"/>
    <n v="8.8417919999999999"/>
  </r>
  <r>
    <x v="2"/>
    <x v="7"/>
    <x v="4"/>
    <x v="24"/>
    <x v="90"/>
    <x v="68"/>
    <n v="60840"/>
    <n v="57.180480000000003"/>
  </r>
  <r>
    <x v="2"/>
    <x v="7"/>
    <x v="4"/>
    <x v="37"/>
    <x v="138"/>
    <x v="97"/>
    <n v="25361.077700000002"/>
    <n v="12.084192"/>
  </r>
  <r>
    <x v="3"/>
    <x v="1"/>
    <x v="3"/>
    <x v="0"/>
    <x v="139"/>
    <x v="98"/>
    <n v="1068.93"/>
    <n v="0.38245800000000002"/>
  </r>
  <r>
    <x v="3"/>
    <x v="1"/>
    <x v="3"/>
    <x v="0"/>
    <x v="140"/>
    <x v="99"/>
    <n v="35683.199999999997"/>
    <n v="15.2928"/>
  </r>
  <r>
    <x v="3"/>
    <x v="7"/>
    <x v="4"/>
    <x v="38"/>
    <x v="141"/>
    <x v="100"/>
    <n v="30513.6672"/>
    <n v="23.88552"/>
  </r>
  <r>
    <x v="3"/>
    <x v="2"/>
    <x v="10"/>
    <x v="9"/>
    <x v="142"/>
    <x v="101"/>
    <n v="3984.192"/>
    <n v="1.869192"/>
  </r>
  <r>
    <x v="3"/>
    <x v="1"/>
    <x v="3"/>
    <x v="0"/>
    <x v="18"/>
    <x v="17"/>
    <n v="13354.0764"/>
    <n v="9.5156399999999994"/>
  </r>
  <r>
    <x v="3"/>
    <x v="1"/>
    <x v="3"/>
    <x v="0"/>
    <x v="143"/>
    <x v="102"/>
    <n v="468.72"/>
    <n v="0.15079200000000001"/>
  </r>
  <r>
    <x v="3"/>
    <x v="3"/>
    <x v="2"/>
    <x v="10"/>
    <x v="144"/>
    <x v="22"/>
    <n v="44.620199999999997"/>
    <n v="2.4192000000000002E-2"/>
  </r>
  <r>
    <x v="3"/>
    <x v="3"/>
    <x v="2"/>
    <x v="10"/>
    <x v="80"/>
    <x v="22"/>
    <n v="56.172899999999998"/>
    <n v="3.4229999999999997E-2"/>
  </r>
  <r>
    <x v="3"/>
    <x v="3"/>
    <x v="2"/>
    <x v="10"/>
    <x v="71"/>
    <x v="22"/>
    <n v="108.18899999999999"/>
    <n v="6.3119999999999996E-2"/>
  </r>
  <r>
    <x v="3"/>
    <x v="3"/>
    <x v="2"/>
    <x v="10"/>
    <x v="72"/>
    <x v="22"/>
    <n v="97.205399999999997"/>
    <n v="4.0272000000000002E-2"/>
  </r>
  <r>
    <x v="3"/>
    <x v="3"/>
    <x v="2"/>
    <x v="10"/>
    <x v="73"/>
    <x v="22"/>
    <n v="32.162399999999998"/>
    <n v="1.7340000000000001E-2"/>
  </r>
  <r>
    <x v="3"/>
    <x v="3"/>
    <x v="2"/>
    <x v="10"/>
    <x v="75"/>
    <x v="22"/>
    <n v="110.8416"/>
    <n v="5.1527999999999997E-2"/>
  </r>
  <r>
    <x v="3"/>
    <x v="3"/>
    <x v="2"/>
    <x v="10"/>
    <x v="76"/>
    <x v="22"/>
    <n v="61.274999999999999"/>
    <n v="3.7428000000000003E-2"/>
  </r>
  <r>
    <x v="3"/>
    <x v="3"/>
    <x v="2"/>
    <x v="10"/>
    <x v="145"/>
    <x v="22"/>
    <n v="9.3569999999999993"/>
    <n v="3.0720000000000001E-3"/>
  </r>
  <r>
    <x v="3"/>
    <x v="3"/>
    <x v="2"/>
    <x v="10"/>
    <x v="117"/>
    <x v="22"/>
    <n v="56.622599999999998"/>
    <n v="3.0972E-2"/>
  </r>
  <r>
    <x v="3"/>
    <x v="3"/>
    <x v="2"/>
    <x v="10"/>
    <x v="119"/>
    <x v="22"/>
    <n v="63.945"/>
    <n v="3.3467999999999998E-2"/>
  </r>
  <r>
    <x v="3"/>
    <x v="2"/>
    <x v="2"/>
    <x v="39"/>
    <x v="146"/>
    <x v="103"/>
    <n v="2214.096"/>
    <n v="1.178928"/>
  </r>
  <r>
    <x v="3"/>
    <x v="8"/>
    <x v="7"/>
    <x v="19"/>
    <x v="147"/>
    <x v="104"/>
    <n v="36524.858999999997"/>
    <n v="20.769600000000001"/>
  </r>
  <r>
    <x v="3"/>
    <x v="2"/>
    <x v="2"/>
    <x v="39"/>
    <x v="148"/>
    <x v="105"/>
    <n v="3891.1163999999999"/>
    <n v="2.18208"/>
  </r>
  <r>
    <x v="3"/>
    <x v="1"/>
    <x v="3"/>
    <x v="0"/>
    <x v="136"/>
    <x v="95"/>
    <n v="6836.6756999999998"/>
    <n v="2.94624"/>
  </r>
  <r>
    <x v="3"/>
    <x v="3"/>
    <x v="4"/>
    <x v="4"/>
    <x v="149"/>
    <x v="106"/>
    <n v="24119.1973"/>
    <n v="20.307179999999999"/>
  </r>
  <r>
    <x v="3"/>
    <x v="2"/>
    <x v="10"/>
    <x v="7"/>
    <x v="11"/>
    <x v="10"/>
    <n v="4502.71"/>
    <n v="3.1883279999999998"/>
  </r>
  <r>
    <x v="3"/>
    <x v="2"/>
    <x v="2"/>
    <x v="1"/>
    <x v="150"/>
    <x v="107"/>
    <n v="4158"/>
    <n v="3.3717600000000001"/>
  </r>
  <r>
    <x v="3"/>
    <x v="2"/>
    <x v="2"/>
    <x v="2"/>
    <x v="5"/>
    <x v="4"/>
    <n v="19151.664000000001"/>
    <n v="9.0283200000000008"/>
  </r>
  <r>
    <x v="3"/>
    <x v="1"/>
    <x v="3"/>
    <x v="0"/>
    <x v="19"/>
    <x v="18"/>
    <n v="26284.289100000002"/>
    <n v="15.775615999999999"/>
  </r>
  <r>
    <x v="3"/>
    <x v="6"/>
    <x v="6"/>
    <x v="8"/>
    <x v="15"/>
    <x v="14"/>
    <n v="-449.28"/>
    <n v="-0.24192"/>
  </r>
  <r>
    <x v="3"/>
    <x v="2"/>
    <x v="2"/>
    <x v="40"/>
    <x v="151"/>
    <x v="108"/>
    <n v="8158.3919999999998"/>
    <n v="4.73292"/>
  </r>
  <r>
    <x v="3"/>
    <x v="1"/>
    <x v="3"/>
    <x v="0"/>
    <x v="93"/>
    <x v="71"/>
    <n v="24545.52"/>
    <n v="41.422248000000003"/>
  </r>
  <r>
    <x v="3"/>
    <x v="1"/>
    <x v="3"/>
    <x v="41"/>
    <x v="152"/>
    <x v="109"/>
    <n v="1933.02"/>
    <n v="1.4850000000000001"/>
  </r>
  <r>
    <x v="3"/>
    <x v="2"/>
    <x v="10"/>
    <x v="7"/>
    <x v="153"/>
    <x v="110"/>
    <n v="1805.088"/>
    <n v="1.1186400000000001"/>
  </r>
  <r>
    <x v="3"/>
    <x v="1"/>
    <x v="3"/>
    <x v="0"/>
    <x v="18"/>
    <x v="17"/>
    <n v="4635.3581000000004"/>
    <n v="3.1734960000000001"/>
  </r>
  <r>
    <x v="3"/>
    <x v="3"/>
    <x v="2"/>
    <x v="10"/>
    <x v="154"/>
    <x v="22"/>
    <n v="12.218400000000001"/>
    <n v="5.28E-3"/>
  </r>
  <r>
    <x v="3"/>
    <x v="3"/>
    <x v="2"/>
    <x v="10"/>
    <x v="144"/>
    <x v="22"/>
    <n v="38.738999999999997"/>
    <n v="1.7850000000000001E-2"/>
  </r>
  <r>
    <x v="3"/>
    <x v="3"/>
    <x v="2"/>
    <x v="10"/>
    <x v="96"/>
    <x v="22"/>
    <n v="21.125699999999998"/>
    <n v="1.1610000000000001E-2"/>
  </r>
  <r>
    <x v="3"/>
    <x v="3"/>
    <x v="2"/>
    <x v="10"/>
    <x v="69"/>
    <x v="22"/>
    <n v="33.344099999999997"/>
    <n v="1.6889999999999999E-2"/>
  </r>
  <r>
    <x v="3"/>
    <x v="3"/>
    <x v="2"/>
    <x v="10"/>
    <x v="73"/>
    <x v="22"/>
    <n v="17.535"/>
    <n v="1.0319999999999999E-2"/>
  </r>
  <r>
    <x v="3"/>
    <x v="3"/>
    <x v="2"/>
    <x v="10"/>
    <x v="99"/>
    <x v="22"/>
    <n v="9.3569999999999993"/>
    <n v="3.0720000000000001E-3"/>
  </r>
  <r>
    <x v="3"/>
    <x v="3"/>
    <x v="2"/>
    <x v="10"/>
    <x v="75"/>
    <x v="22"/>
    <n v="24.824999999999999"/>
    <n v="1.3391999999999999E-2"/>
  </r>
  <r>
    <x v="3"/>
    <x v="2"/>
    <x v="4"/>
    <x v="29"/>
    <x v="155"/>
    <x v="111"/>
    <n v="5118.4224000000004"/>
    <n v="3.7692480000000002"/>
  </r>
  <r>
    <x v="3"/>
    <x v="1"/>
    <x v="3"/>
    <x v="0"/>
    <x v="156"/>
    <x v="112"/>
    <n v="4592.1383999999998"/>
    <n v="3.9718800000000001"/>
  </r>
  <r>
    <x v="3"/>
    <x v="2"/>
    <x v="2"/>
    <x v="1"/>
    <x v="64"/>
    <x v="46"/>
    <n v="2316.8159999999998"/>
    <n v="1.1413439999999999"/>
  </r>
  <r>
    <x v="3"/>
    <x v="2"/>
    <x v="4"/>
    <x v="3"/>
    <x v="157"/>
    <x v="113"/>
    <n v="941.34559999999999"/>
    <n v="0.51631199999999999"/>
  </r>
  <r>
    <x v="3"/>
    <x v="2"/>
    <x v="2"/>
    <x v="1"/>
    <x v="2"/>
    <x v="2"/>
    <n v="4275.0959999999995"/>
    <n v="2.768856"/>
  </r>
  <r>
    <x v="3"/>
    <x v="3"/>
    <x v="2"/>
    <x v="10"/>
    <x v="78"/>
    <x v="22"/>
    <n v="43.684800000000003"/>
    <n v="2.358E-2"/>
  </r>
  <r>
    <x v="3"/>
    <x v="3"/>
    <x v="10"/>
    <x v="14"/>
    <x v="132"/>
    <x v="91"/>
    <n v="24090.085800000001"/>
    <n v="19.099416000000002"/>
  </r>
  <r>
    <x v="3"/>
    <x v="1"/>
    <x v="3"/>
    <x v="0"/>
    <x v="158"/>
    <x v="114"/>
    <n v="985.82399999999996"/>
    <n v="0.43574400000000002"/>
  </r>
  <r>
    <x v="3"/>
    <x v="1"/>
    <x v="3"/>
    <x v="0"/>
    <x v="159"/>
    <x v="115"/>
    <n v="30001.683799999999"/>
    <n v="14.627496000000001"/>
  </r>
  <r>
    <x v="3"/>
    <x v="1"/>
    <x v="3"/>
    <x v="0"/>
    <x v="160"/>
    <x v="116"/>
    <n v="5094.1679999999997"/>
    <n v="1.9734480000000001"/>
  </r>
  <r>
    <x v="3"/>
    <x v="2"/>
    <x v="4"/>
    <x v="3"/>
    <x v="161"/>
    <x v="117"/>
    <n v="5858.2655999999997"/>
    <n v="3.3696000000000002"/>
  </r>
  <r>
    <x v="3"/>
    <x v="2"/>
    <x v="4"/>
    <x v="3"/>
    <x v="120"/>
    <x v="79"/>
    <n v="1303.8679999999999"/>
    <n v="0.48815999999999998"/>
  </r>
  <r>
    <x v="3"/>
    <x v="1"/>
    <x v="3"/>
    <x v="0"/>
    <x v="93"/>
    <x v="71"/>
    <n v="201.84"/>
    <n v="0.31175999999999998"/>
  </r>
  <r>
    <x v="3"/>
    <x v="1"/>
    <x v="3"/>
    <x v="0"/>
    <x v="52"/>
    <x v="51"/>
    <n v="4953.5538999999999"/>
    <n v="2.7124799999999998"/>
  </r>
  <r>
    <x v="3"/>
    <x v="1"/>
    <x v="3"/>
    <x v="0"/>
    <x v="52"/>
    <x v="118"/>
    <n v="1357.848"/>
    <n v="0.75448800000000005"/>
  </r>
  <r>
    <x v="3"/>
    <x v="1"/>
    <x v="3"/>
    <x v="0"/>
    <x v="4"/>
    <x v="3"/>
    <n v="7465.4880000000003"/>
    <n v="3.8234400000000002"/>
  </r>
  <r>
    <x v="3"/>
    <x v="2"/>
    <x v="10"/>
    <x v="7"/>
    <x v="162"/>
    <x v="119"/>
    <n v="-69.180000000000007"/>
    <n v="-4.0800000000000003E-2"/>
  </r>
  <r>
    <x v="3"/>
    <x v="1"/>
    <x v="3"/>
    <x v="0"/>
    <x v="38"/>
    <x v="37"/>
    <n v="871.2"/>
    <n v="0.41050799999999998"/>
  </r>
  <r>
    <x v="3"/>
    <x v="2"/>
    <x v="2"/>
    <x v="1"/>
    <x v="150"/>
    <x v="107"/>
    <n v="1764"/>
    <n v="1.1879999999999999"/>
  </r>
  <r>
    <x v="3"/>
    <x v="6"/>
    <x v="4"/>
    <x v="28"/>
    <x v="110"/>
    <x v="78"/>
    <n v="39747.923999999999"/>
    <n v="20.532599999999999"/>
  </r>
  <r>
    <x v="3"/>
    <x v="2"/>
    <x v="2"/>
    <x v="2"/>
    <x v="13"/>
    <x v="12"/>
    <n v="7039.1737999999996"/>
    <n v="4.0232207999999998"/>
  </r>
  <r>
    <x v="3"/>
    <x v="3"/>
    <x v="2"/>
    <x v="10"/>
    <x v="80"/>
    <x v="22"/>
    <n v="21.575399999999998"/>
    <n v="8.352E-3"/>
  </r>
  <r>
    <x v="3"/>
    <x v="3"/>
    <x v="2"/>
    <x v="10"/>
    <x v="113"/>
    <x v="22"/>
    <n v="15.103199999999999"/>
    <n v="1.056E-2"/>
  </r>
  <r>
    <x v="3"/>
    <x v="3"/>
    <x v="2"/>
    <x v="10"/>
    <x v="98"/>
    <x v="22"/>
    <n v="44.330399999999997"/>
    <n v="3.6600000000000001E-2"/>
  </r>
  <r>
    <x v="3"/>
    <x v="3"/>
    <x v="2"/>
    <x v="10"/>
    <x v="89"/>
    <x v="22"/>
    <n v="9.3569999999999993"/>
    <n v="3.0720000000000001E-3"/>
  </r>
  <r>
    <x v="3"/>
    <x v="3"/>
    <x v="2"/>
    <x v="10"/>
    <x v="114"/>
    <x v="22"/>
    <n v="72.384"/>
    <n v="3.6623999999999997E-2"/>
  </r>
  <r>
    <x v="3"/>
    <x v="3"/>
    <x v="2"/>
    <x v="10"/>
    <x v="115"/>
    <x v="22"/>
    <n v="43.945799999999998"/>
    <n v="1.9751999999999999E-2"/>
  </r>
  <r>
    <x v="3"/>
    <x v="3"/>
    <x v="2"/>
    <x v="10"/>
    <x v="102"/>
    <x v="22"/>
    <n v="61.480800000000002"/>
    <n v="3.0072000000000002E-2"/>
  </r>
  <r>
    <x v="3"/>
    <x v="3"/>
    <x v="2"/>
    <x v="10"/>
    <x v="117"/>
    <x v="22"/>
    <n v="21.575399999999998"/>
    <n v="8.352E-3"/>
  </r>
  <r>
    <x v="3"/>
    <x v="3"/>
    <x v="2"/>
    <x v="10"/>
    <x v="163"/>
    <x v="22"/>
    <n v="12.218400000000001"/>
    <n v="5.28E-3"/>
  </r>
  <r>
    <x v="3"/>
    <x v="3"/>
    <x v="2"/>
    <x v="10"/>
    <x v="118"/>
    <x v="22"/>
    <n v="9.3569999999999993"/>
    <n v="3.0720000000000001E-3"/>
  </r>
  <r>
    <x v="3"/>
    <x v="3"/>
    <x v="2"/>
    <x v="10"/>
    <x v="86"/>
    <x v="22"/>
    <n v="17.535"/>
    <n v="1.0319999999999999E-2"/>
  </r>
  <r>
    <x v="3"/>
    <x v="3"/>
    <x v="2"/>
    <x v="10"/>
    <x v="119"/>
    <x v="22"/>
    <n v="42.701099999999997"/>
    <n v="1.9962000000000001E-2"/>
  </r>
  <r>
    <x v="3"/>
    <x v="1"/>
    <x v="3"/>
    <x v="0"/>
    <x v="22"/>
    <x v="30"/>
    <n v="12173.1765"/>
    <n v="6.3280799999999999"/>
  </r>
  <r>
    <x v="3"/>
    <x v="8"/>
    <x v="7"/>
    <x v="36"/>
    <x v="137"/>
    <x v="96"/>
    <n v="16732.03"/>
    <n v="10.1904"/>
  </r>
  <r>
    <x v="3"/>
    <x v="2"/>
    <x v="4"/>
    <x v="3"/>
    <x v="6"/>
    <x v="5"/>
    <n v="1305.6422"/>
    <n v="0.66355200000000003"/>
  </r>
  <r>
    <x v="3"/>
    <x v="1"/>
    <x v="3"/>
    <x v="0"/>
    <x v="22"/>
    <x v="30"/>
    <n v="49325.787100000001"/>
    <n v="26.120666400000001"/>
  </r>
  <r>
    <x v="3"/>
    <x v="2"/>
    <x v="10"/>
    <x v="7"/>
    <x v="46"/>
    <x v="45"/>
    <n v="-207.36"/>
    <n v="0"/>
  </r>
  <r>
    <x v="3"/>
    <x v="2"/>
    <x v="2"/>
    <x v="1"/>
    <x v="2"/>
    <x v="2"/>
    <n v="5126.9040000000005"/>
    <n v="3.4266960000000002"/>
  </r>
  <r>
    <x v="3"/>
    <x v="2"/>
    <x v="2"/>
    <x v="1"/>
    <x v="51"/>
    <x v="50"/>
    <n v="13304.635200000001"/>
    <n v="6.9168240000000001"/>
  </r>
  <r>
    <x v="3"/>
    <x v="2"/>
    <x v="10"/>
    <x v="12"/>
    <x v="26"/>
    <x v="24"/>
    <n v="1649.1966"/>
    <n v="0.78531600000000001"/>
  </r>
  <r>
    <x v="3"/>
    <x v="2"/>
    <x v="10"/>
    <x v="9"/>
    <x v="164"/>
    <x v="120"/>
    <n v="1038.72"/>
    <n v="0.57408000000000003"/>
  </r>
  <r>
    <x v="3"/>
    <x v="1"/>
    <x v="3"/>
    <x v="0"/>
    <x v="19"/>
    <x v="18"/>
    <n v="29585.962299999999"/>
    <n v="17.369807999999999"/>
  </r>
  <r>
    <x v="3"/>
    <x v="1"/>
    <x v="3"/>
    <x v="0"/>
    <x v="4"/>
    <x v="3"/>
    <n v="2887.848"/>
    <n v="1.2272639999999999"/>
  </r>
  <r>
    <x v="3"/>
    <x v="8"/>
    <x v="7"/>
    <x v="19"/>
    <x v="53"/>
    <x v="52"/>
    <n v="108906.0696"/>
    <n v="84.272568000000007"/>
  </r>
  <r>
    <x v="3"/>
    <x v="1"/>
    <x v="3"/>
    <x v="0"/>
    <x v="17"/>
    <x v="16"/>
    <n v="3873.3317000000002"/>
    <n v="1.863456"/>
  </r>
  <r>
    <x v="3"/>
    <x v="1"/>
    <x v="3"/>
    <x v="0"/>
    <x v="18"/>
    <x v="17"/>
    <n v="3938.4962"/>
    <n v="1.9774080000000001"/>
  </r>
  <r>
    <x v="3"/>
    <x v="1"/>
    <x v="3"/>
    <x v="0"/>
    <x v="93"/>
    <x v="71"/>
    <n v="13704"/>
    <n v="22.052160000000001"/>
  </r>
  <r>
    <x v="3"/>
    <x v="2"/>
    <x v="2"/>
    <x v="20"/>
    <x v="54"/>
    <x v="53"/>
    <n v="5705.3519999999999"/>
    <n v="3.0171600000000001"/>
  </r>
  <r>
    <x v="3"/>
    <x v="2"/>
    <x v="4"/>
    <x v="3"/>
    <x v="165"/>
    <x v="121"/>
    <n v="3938.5223000000001"/>
    <n v="2.1280320000000001"/>
  </r>
  <r>
    <x v="3"/>
    <x v="1"/>
    <x v="3"/>
    <x v="0"/>
    <x v="159"/>
    <x v="115"/>
    <n v="23680.0674"/>
    <n v="11.84904"/>
  </r>
  <r>
    <x v="3"/>
    <x v="1"/>
    <x v="3"/>
    <x v="0"/>
    <x v="93"/>
    <x v="71"/>
    <n v="8143.2"/>
    <n v="10.477296000000001"/>
  </r>
  <r>
    <x v="3"/>
    <x v="5"/>
    <x v="6"/>
    <x v="9"/>
    <x v="20"/>
    <x v="19"/>
    <n v="11289.6"/>
    <n v="22.014720000000001"/>
  </r>
  <r>
    <x v="3"/>
    <x v="2"/>
    <x v="4"/>
    <x v="3"/>
    <x v="166"/>
    <x v="122"/>
    <n v="5053.3631999999998"/>
    <n v="2.6542080000000001"/>
  </r>
  <r>
    <x v="3"/>
    <x v="2"/>
    <x v="10"/>
    <x v="9"/>
    <x v="50"/>
    <x v="49"/>
    <n v="3161.0639999999999"/>
    <n v="1.510464"/>
  </r>
  <r>
    <x v="3"/>
    <x v="1"/>
    <x v="3"/>
    <x v="0"/>
    <x v="159"/>
    <x v="115"/>
    <n v="8185.5325000000003"/>
    <n v="4.5570000000000004"/>
  </r>
  <r>
    <x v="3"/>
    <x v="1"/>
    <x v="3"/>
    <x v="0"/>
    <x v="66"/>
    <x v="64"/>
    <n v="112194.60799999999"/>
    <n v="50.962113799999997"/>
  </r>
  <r>
    <x v="3"/>
    <x v="3"/>
    <x v="2"/>
    <x v="32"/>
    <x v="167"/>
    <x v="123"/>
    <n v="2540.3519999999999"/>
    <n v="1.1837759999999999"/>
  </r>
  <r>
    <x v="3"/>
    <x v="1"/>
    <x v="3"/>
    <x v="0"/>
    <x v="37"/>
    <x v="36"/>
    <n v="-1632.96"/>
    <n v="-0.53395199999999998"/>
  </r>
  <r>
    <x v="3"/>
    <x v="1"/>
    <x v="3"/>
    <x v="0"/>
    <x v="93"/>
    <x v="71"/>
    <n v="12407.04"/>
    <n v="16.795584000000002"/>
  </r>
  <r>
    <x v="3"/>
    <x v="2"/>
    <x v="2"/>
    <x v="1"/>
    <x v="51"/>
    <x v="50"/>
    <n v="-356.83199999999999"/>
    <n v="0"/>
  </r>
  <r>
    <x v="3"/>
    <x v="1"/>
    <x v="3"/>
    <x v="0"/>
    <x v="48"/>
    <x v="47"/>
    <n v="24444.2556"/>
    <n v="11.718629999999999"/>
  </r>
  <r>
    <x v="3"/>
    <x v="1"/>
    <x v="3"/>
    <x v="0"/>
    <x v="22"/>
    <x v="30"/>
    <n v="49701.1371"/>
    <n v="22.943752799999999"/>
  </r>
  <r>
    <x v="3"/>
    <x v="1"/>
    <x v="3"/>
    <x v="0"/>
    <x v="37"/>
    <x v="36"/>
    <n v="4606.674"/>
    <n v="2.5743420000000001"/>
  </r>
  <r>
    <x v="3"/>
    <x v="3"/>
    <x v="10"/>
    <x v="14"/>
    <x v="35"/>
    <x v="34"/>
    <n v="-30.868500000000001"/>
    <n v="-2.52E-2"/>
  </r>
  <r>
    <x v="3"/>
    <x v="2"/>
    <x v="2"/>
    <x v="1"/>
    <x v="51"/>
    <x v="50"/>
    <n v="13437.9072"/>
    <n v="7.451568"/>
  </r>
  <r>
    <x v="3"/>
    <x v="1"/>
    <x v="3"/>
    <x v="0"/>
    <x v="158"/>
    <x v="114"/>
    <n v="3187.056"/>
    <n v="1.575264"/>
  </r>
  <r>
    <x v="3"/>
    <x v="1"/>
    <x v="3"/>
    <x v="0"/>
    <x v="168"/>
    <x v="124"/>
    <n v="1312.1952000000001"/>
    <n v="0.56279999999999997"/>
  </r>
  <r>
    <x v="3"/>
    <x v="2"/>
    <x v="4"/>
    <x v="3"/>
    <x v="169"/>
    <x v="125"/>
    <n v="2580.1932000000002"/>
    <n v="2.0396160000000001"/>
  </r>
  <r>
    <x v="3"/>
    <x v="1"/>
    <x v="3"/>
    <x v="0"/>
    <x v="170"/>
    <x v="72"/>
    <n v="518.4"/>
    <n v="0.216"/>
  </r>
  <r>
    <x v="3"/>
    <x v="3"/>
    <x v="2"/>
    <x v="22"/>
    <x v="63"/>
    <x v="62"/>
    <n v="1407.1679999999999"/>
    <n v="0.92879999999999996"/>
  </r>
  <r>
    <x v="3"/>
    <x v="1"/>
    <x v="3"/>
    <x v="6"/>
    <x v="42"/>
    <x v="41"/>
    <n v="2552.5439999999999"/>
    <n v="1.7510399999999999"/>
  </r>
  <r>
    <x v="3"/>
    <x v="3"/>
    <x v="2"/>
    <x v="32"/>
    <x v="129"/>
    <x v="88"/>
    <n v="4926.0636000000004"/>
    <n v="2.9754467999999998"/>
  </r>
  <r>
    <x v="3"/>
    <x v="2"/>
    <x v="10"/>
    <x v="9"/>
    <x v="171"/>
    <x v="126"/>
    <n v="1558.2059999999999"/>
    <n v="0.58613999999999999"/>
  </r>
  <r>
    <x v="3"/>
    <x v="2"/>
    <x v="10"/>
    <x v="7"/>
    <x v="46"/>
    <x v="45"/>
    <n v="15417.070299999999"/>
    <n v="11.754288000000001"/>
  </r>
  <r>
    <x v="3"/>
    <x v="1"/>
    <x v="3"/>
    <x v="0"/>
    <x v="93"/>
    <x v="71"/>
    <n v="10226.879999999999"/>
    <n v="16.169160000000002"/>
  </r>
  <r>
    <x v="3"/>
    <x v="7"/>
    <x v="4"/>
    <x v="24"/>
    <x v="90"/>
    <x v="68"/>
    <n v="141497.17600000001"/>
    <n v="93.856840000000005"/>
  </r>
  <r>
    <x v="3"/>
    <x v="2"/>
    <x v="10"/>
    <x v="7"/>
    <x v="46"/>
    <x v="45"/>
    <n v="-10.330299999999999"/>
    <n v="-1.056E-2"/>
  </r>
  <r>
    <x v="4"/>
    <x v="0"/>
    <x v="0"/>
    <x v="1"/>
    <x v="58"/>
    <x v="57"/>
    <n v="1137.088"/>
    <n v="0.25728000000000001"/>
  </r>
  <r>
    <x v="4"/>
    <x v="2"/>
    <x v="4"/>
    <x v="29"/>
    <x v="155"/>
    <x v="111"/>
    <n v="5931.4416000000001"/>
    <n v="5.2751039999999998"/>
  </r>
  <r>
    <x v="4"/>
    <x v="1"/>
    <x v="3"/>
    <x v="0"/>
    <x v="65"/>
    <x v="63"/>
    <n v="7729.4880000000003"/>
    <n v="2.6312639999999998"/>
  </r>
  <r>
    <x v="4"/>
    <x v="1"/>
    <x v="3"/>
    <x v="0"/>
    <x v="38"/>
    <x v="37"/>
    <n v="511.2"/>
    <n v="0.22899600000000001"/>
  </r>
  <r>
    <x v="4"/>
    <x v="2"/>
    <x v="8"/>
    <x v="9"/>
    <x v="164"/>
    <x v="120"/>
    <n v="8899.0560000000005"/>
    <n v="4.6503119999999996"/>
  </r>
  <r>
    <x v="4"/>
    <x v="5"/>
    <x v="6"/>
    <x v="9"/>
    <x v="20"/>
    <x v="19"/>
    <n v="11289.6"/>
    <n v="22.014720000000001"/>
  </r>
  <r>
    <x v="4"/>
    <x v="1"/>
    <x v="3"/>
    <x v="0"/>
    <x v="91"/>
    <x v="69"/>
    <n v="5013.8086999999996"/>
    <n v="2.1626248000000001"/>
  </r>
  <r>
    <x v="4"/>
    <x v="1"/>
    <x v="3"/>
    <x v="0"/>
    <x v="4"/>
    <x v="3"/>
    <n v="19.920000000000002"/>
    <n v="1.0031999999999999E-2"/>
  </r>
  <r>
    <x v="4"/>
    <x v="1"/>
    <x v="3"/>
    <x v="0"/>
    <x v="48"/>
    <x v="47"/>
    <n v="27325.474699999999"/>
    <n v="13.485384"/>
  </r>
  <r>
    <x v="4"/>
    <x v="2"/>
    <x v="2"/>
    <x v="3"/>
    <x v="172"/>
    <x v="127"/>
    <n v="28739.438999999998"/>
    <n v="15.314496"/>
  </r>
  <r>
    <x v="4"/>
    <x v="1"/>
    <x v="3"/>
    <x v="0"/>
    <x v="66"/>
    <x v="64"/>
    <n v="-5240.1953999999996"/>
    <n v="-2.2874895999999998"/>
  </r>
  <r>
    <x v="4"/>
    <x v="5"/>
    <x v="6"/>
    <x v="6"/>
    <x v="109"/>
    <x v="77"/>
    <n v="11289.6"/>
    <n v="22.014720000000001"/>
  </r>
  <r>
    <x v="4"/>
    <x v="1"/>
    <x v="3"/>
    <x v="0"/>
    <x v="23"/>
    <x v="3"/>
    <n v="1723.2"/>
    <n v="0.95678399999999997"/>
  </r>
  <r>
    <x v="4"/>
    <x v="1"/>
    <x v="3"/>
    <x v="0"/>
    <x v="173"/>
    <x v="128"/>
    <n v="2823.192"/>
    <n v="1.5074160000000001"/>
  </r>
  <r>
    <x v="4"/>
    <x v="3"/>
    <x v="2"/>
    <x v="10"/>
    <x v="24"/>
    <x v="22"/>
    <n v="3232.1282000000001"/>
    <n v="1.8852660000000001"/>
  </r>
  <r>
    <x v="4"/>
    <x v="8"/>
    <x v="7"/>
    <x v="17"/>
    <x v="44"/>
    <x v="43"/>
    <n v="11708.563200000001"/>
    <n v="5.5681200000000004"/>
  </r>
  <r>
    <x v="4"/>
    <x v="2"/>
    <x v="8"/>
    <x v="9"/>
    <x v="171"/>
    <x v="126"/>
    <n v="4248.0162"/>
    <n v="1.5697319999999999"/>
  </r>
  <r>
    <x v="4"/>
    <x v="2"/>
    <x v="2"/>
    <x v="3"/>
    <x v="174"/>
    <x v="129"/>
    <n v="12454.1571"/>
    <n v="5.3207279999999999"/>
  </r>
  <r>
    <x v="4"/>
    <x v="1"/>
    <x v="3"/>
    <x v="0"/>
    <x v="136"/>
    <x v="95"/>
    <n v="2867.0817000000002"/>
    <n v="0.99820799999999998"/>
  </r>
  <r>
    <x v="4"/>
    <x v="5"/>
    <x v="6"/>
    <x v="7"/>
    <x v="14"/>
    <x v="13"/>
    <n v="13953.6"/>
    <n v="20.563199999999998"/>
  </r>
  <r>
    <x v="4"/>
    <x v="3"/>
    <x v="2"/>
    <x v="30"/>
    <x v="175"/>
    <x v="130"/>
    <n v="18660.130799999999"/>
    <n v="16.400652000000001"/>
  </r>
  <r>
    <x v="4"/>
    <x v="2"/>
    <x v="8"/>
    <x v="9"/>
    <x v="142"/>
    <x v="101"/>
    <n v="4244.5439999999999"/>
    <n v="2.117016"/>
  </r>
  <r>
    <x v="4"/>
    <x v="1"/>
    <x v="3"/>
    <x v="6"/>
    <x v="9"/>
    <x v="8"/>
    <n v="5188.5230000000001"/>
    <n v="2.888172"/>
  </r>
  <r>
    <x v="4"/>
    <x v="1"/>
    <x v="3"/>
    <x v="0"/>
    <x v="22"/>
    <x v="30"/>
    <n v="19316.5206"/>
    <n v="9.4972799999999999"/>
  </r>
  <r>
    <x v="4"/>
    <x v="1"/>
    <x v="3"/>
    <x v="0"/>
    <x v="176"/>
    <x v="131"/>
    <n v="2332.8000000000002"/>
    <n v="0.86824800000000002"/>
  </r>
  <r>
    <x v="4"/>
    <x v="1"/>
    <x v="3"/>
    <x v="0"/>
    <x v="48"/>
    <x v="47"/>
    <n v="10135.548000000001"/>
    <n v="3.932928"/>
  </r>
  <r>
    <x v="4"/>
    <x v="1"/>
    <x v="3"/>
    <x v="0"/>
    <x v="66"/>
    <x v="64"/>
    <n v="117073.4228"/>
    <n v="52.720343800000002"/>
  </r>
  <r>
    <x v="4"/>
    <x v="1"/>
    <x v="3"/>
    <x v="0"/>
    <x v="176"/>
    <x v="131"/>
    <n v="3974.4"/>
    <n v="1.5420959999999999"/>
  </r>
  <r>
    <x v="4"/>
    <x v="4"/>
    <x v="5"/>
    <x v="35"/>
    <x v="177"/>
    <x v="132"/>
    <n v="13258.376"/>
    <n v="10.915967999999999"/>
  </r>
  <r>
    <x v="4"/>
    <x v="2"/>
    <x v="2"/>
    <x v="1"/>
    <x v="47"/>
    <x v="46"/>
    <n v="7738.5407999999998"/>
    <n v="3.8112720000000002"/>
  </r>
  <r>
    <x v="4"/>
    <x v="2"/>
    <x v="2"/>
    <x v="40"/>
    <x v="151"/>
    <x v="108"/>
    <n v="3912.48"/>
    <n v="2.1867839999999998"/>
  </r>
  <r>
    <x v="4"/>
    <x v="1"/>
    <x v="3"/>
    <x v="0"/>
    <x v="18"/>
    <x v="17"/>
    <n v="38580.591200000003"/>
    <n v="13.704768"/>
  </r>
  <r>
    <x v="4"/>
    <x v="1"/>
    <x v="3"/>
    <x v="0"/>
    <x v="66"/>
    <x v="64"/>
    <n v="689.7"/>
    <n v="0"/>
  </r>
  <r>
    <x v="4"/>
    <x v="8"/>
    <x v="7"/>
    <x v="42"/>
    <x v="178"/>
    <x v="133"/>
    <n v="38318.515200000002"/>
    <n v="21.0557856"/>
  </r>
  <r>
    <x v="4"/>
    <x v="1"/>
    <x v="3"/>
    <x v="0"/>
    <x v="37"/>
    <x v="36"/>
    <n v="6529.7664000000004"/>
    <n v="2.7372960000000002"/>
  </r>
  <r>
    <x v="4"/>
    <x v="1"/>
    <x v="3"/>
    <x v="0"/>
    <x v="56"/>
    <x v="55"/>
    <n v="4888.5416999999998"/>
    <n v="3.108384"/>
  </r>
  <r>
    <x v="4"/>
    <x v="3"/>
    <x v="5"/>
    <x v="32"/>
    <x v="129"/>
    <x v="88"/>
    <n v="-236.9376"/>
    <n v="-0.110208"/>
  </r>
  <r>
    <x v="4"/>
    <x v="1"/>
    <x v="3"/>
    <x v="0"/>
    <x v="23"/>
    <x v="3"/>
    <n v="1994.76"/>
    <n v="1.210488"/>
  </r>
  <r>
    <x v="4"/>
    <x v="1"/>
    <x v="3"/>
    <x v="0"/>
    <x v="179"/>
    <x v="134"/>
    <n v="3276.6336000000001"/>
    <n v="0.72230399999999995"/>
  </r>
  <r>
    <x v="4"/>
    <x v="4"/>
    <x v="5"/>
    <x v="43"/>
    <x v="180"/>
    <x v="135"/>
    <n v="21119.988000000001"/>
    <n v="18.298373999999999"/>
  </r>
  <r>
    <x v="4"/>
    <x v="1"/>
    <x v="3"/>
    <x v="0"/>
    <x v="22"/>
    <x v="21"/>
    <n v="22628.016"/>
    <n v="21.77976"/>
  </r>
  <r>
    <x v="4"/>
    <x v="5"/>
    <x v="6"/>
    <x v="2"/>
    <x v="10"/>
    <x v="9"/>
    <n v="11908.8"/>
    <n v="21.120750000000001"/>
  </r>
  <r>
    <x v="4"/>
    <x v="2"/>
    <x v="2"/>
    <x v="7"/>
    <x v="16"/>
    <x v="15"/>
    <n v="28423.757300000001"/>
    <n v="21.777168"/>
  </r>
  <r>
    <x v="4"/>
    <x v="2"/>
    <x v="2"/>
    <x v="1"/>
    <x v="181"/>
    <x v="136"/>
    <n v="4455.2640000000001"/>
    <n v="2.1617999999999999"/>
  </r>
  <r>
    <x v="4"/>
    <x v="2"/>
    <x v="2"/>
    <x v="1"/>
    <x v="150"/>
    <x v="107"/>
    <n v="2633.5871999999999"/>
    <n v="1.4273279999999999"/>
  </r>
  <r>
    <x v="4"/>
    <x v="2"/>
    <x v="4"/>
    <x v="29"/>
    <x v="121"/>
    <x v="80"/>
    <n v="15229.9584"/>
    <n v="9.7361760000000004"/>
  </r>
  <r>
    <x v="4"/>
    <x v="8"/>
    <x v="7"/>
    <x v="17"/>
    <x v="44"/>
    <x v="43"/>
    <n v="17028.211200000002"/>
    <n v="9.8467199999999995"/>
  </r>
  <r>
    <x v="4"/>
    <x v="2"/>
    <x v="8"/>
    <x v="9"/>
    <x v="182"/>
    <x v="137"/>
    <n v="28721.731199999998"/>
    <n v="15.92328"/>
  </r>
  <r>
    <x v="4"/>
    <x v="1"/>
    <x v="3"/>
    <x v="0"/>
    <x v="183"/>
    <x v="138"/>
    <n v="1129.6867999999999"/>
    <n v="0.61919999999999997"/>
  </r>
  <r>
    <x v="4"/>
    <x v="6"/>
    <x v="6"/>
    <x v="28"/>
    <x v="110"/>
    <x v="78"/>
    <n v="32370.216"/>
    <n v="18.428263999999999"/>
  </r>
  <r>
    <x v="4"/>
    <x v="2"/>
    <x v="2"/>
    <x v="2"/>
    <x v="13"/>
    <x v="12"/>
    <n v="6446.1077999999998"/>
    <n v="3.6799080000000002"/>
  </r>
  <r>
    <x v="4"/>
    <x v="1"/>
    <x v="3"/>
    <x v="0"/>
    <x v="183"/>
    <x v="138"/>
    <n v="-46.8996"/>
    <n v="0"/>
  </r>
  <r>
    <x v="4"/>
    <x v="6"/>
    <x v="6"/>
    <x v="28"/>
    <x v="110"/>
    <x v="78"/>
    <n v="92679.767999999996"/>
    <n v="55.883167999999998"/>
  </r>
  <r>
    <x v="4"/>
    <x v="3"/>
    <x v="2"/>
    <x v="44"/>
    <x v="184"/>
    <x v="139"/>
    <n v="1262.1600000000001"/>
    <n v="0.89856000000000003"/>
  </r>
  <r>
    <x v="4"/>
    <x v="8"/>
    <x v="7"/>
    <x v="36"/>
    <x v="137"/>
    <x v="96"/>
    <n v="20847.819500000001"/>
    <n v="9.6546719999999997"/>
  </r>
  <r>
    <x v="4"/>
    <x v="7"/>
    <x v="4"/>
    <x v="45"/>
    <x v="185"/>
    <x v="140"/>
    <n v="16705.488000000001"/>
    <n v="13.56528"/>
  </r>
  <r>
    <x v="5"/>
    <x v="2"/>
    <x v="2"/>
    <x v="2"/>
    <x v="13"/>
    <x v="12"/>
    <n v="7004.4"/>
    <n v="4.9819199999999997"/>
  </r>
  <r>
    <x v="5"/>
    <x v="2"/>
    <x v="4"/>
    <x v="3"/>
    <x v="92"/>
    <x v="70"/>
    <n v="1747.9499000000001"/>
    <n v="1.3224"/>
  </r>
  <r>
    <x v="5"/>
    <x v="4"/>
    <x v="9"/>
    <x v="15"/>
    <x v="36"/>
    <x v="35"/>
    <n v="30174.8024"/>
    <n v="24.30864"/>
  </r>
  <r>
    <x v="5"/>
    <x v="1"/>
    <x v="11"/>
    <x v="0"/>
    <x v="22"/>
    <x v="30"/>
    <n v="18302.034899999999"/>
    <n v="8.7381887999999996"/>
  </r>
  <r>
    <x v="5"/>
    <x v="3"/>
    <x v="10"/>
    <x v="14"/>
    <x v="186"/>
    <x v="141"/>
    <n v="1172.664"/>
    <n v="0.91991999999999996"/>
  </r>
  <r>
    <x v="5"/>
    <x v="2"/>
    <x v="11"/>
    <x v="0"/>
    <x v="187"/>
    <x v="142"/>
    <n v="25356.0766"/>
    <n v="15.983855999999999"/>
  </r>
  <r>
    <x v="5"/>
    <x v="1"/>
    <x v="12"/>
    <x v="0"/>
    <x v="168"/>
    <x v="124"/>
    <n v="777.96"/>
    <n v="0.30981599999999998"/>
  </r>
  <r>
    <x v="5"/>
    <x v="3"/>
    <x v="2"/>
    <x v="10"/>
    <x v="116"/>
    <x v="22"/>
    <n v="42.491999999999997"/>
    <n v="2.3231999999999999E-2"/>
  </r>
  <r>
    <x v="5"/>
    <x v="3"/>
    <x v="2"/>
    <x v="10"/>
    <x v="97"/>
    <x v="22"/>
    <n v="39.479999999999997"/>
    <n v="2.1024000000000001E-2"/>
  </r>
  <r>
    <x v="5"/>
    <x v="3"/>
    <x v="2"/>
    <x v="10"/>
    <x v="98"/>
    <x v="22"/>
    <n v="62.868000000000002"/>
    <n v="2.724E-2"/>
  </r>
  <r>
    <x v="5"/>
    <x v="3"/>
    <x v="2"/>
    <x v="10"/>
    <x v="89"/>
    <x v="22"/>
    <n v="22.271999999999998"/>
    <n v="9.6959999999999998E-3"/>
  </r>
  <r>
    <x v="5"/>
    <x v="3"/>
    <x v="2"/>
    <x v="10"/>
    <x v="99"/>
    <x v="22"/>
    <n v="36.335999999999999"/>
    <n v="2.2380000000000001E-2"/>
  </r>
  <r>
    <x v="5"/>
    <x v="3"/>
    <x v="2"/>
    <x v="10"/>
    <x v="100"/>
    <x v="22"/>
    <n v="93.731999999999999"/>
    <n v="4.7076E-2"/>
  </r>
  <r>
    <x v="5"/>
    <x v="3"/>
    <x v="2"/>
    <x v="10"/>
    <x v="102"/>
    <x v="22"/>
    <n v="48.911999999999999"/>
    <n v="3.7260000000000001E-2"/>
  </r>
  <r>
    <x v="5"/>
    <x v="3"/>
    <x v="2"/>
    <x v="10"/>
    <x v="103"/>
    <x v="22"/>
    <n v="9.7439999999999998"/>
    <n v="3.0720000000000001E-3"/>
  </r>
  <r>
    <x v="5"/>
    <x v="3"/>
    <x v="2"/>
    <x v="10"/>
    <x v="117"/>
    <x v="22"/>
    <n v="38.22"/>
    <n v="1.8912000000000002E-2"/>
  </r>
  <r>
    <x v="5"/>
    <x v="3"/>
    <x v="2"/>
    <x v="10"/>
    <x v="188"/>
    <x v="22"/>
    <n v="12.756"/>
    <n v="5.28E-3"/>
  </r>
  <r>
    <x v="5"/>
    <x v="3"/>
    <x v="2"/>
    <x v="10"/>
    <x v="119"/>
    <x v="22"/>
    <n v="76.331999999999994"/>
    <n v="4.0079999999999998E-2"/>
  </r>
  <r>
    <x v="5"/>
    <x v="3"/>
    <x v="2"/>
    <x v="46"/>
    <x v="189"/>
    <x v="143"/>
    <n v="19373.192999999999"/>
    <n v="15.133374"/>
  </r>
  <r>
    <x v="5"/>
    <x v="8"/>
    <x v="7"/>
    <x v="36"/>
    <x v="137"/>
    <x v="96"/>
    <n v="27825.459599999998"/>
    <n v="9.1937280000000001"/>
  </r>
  <r>
    <x v="5"/>
    <x v="1"/>
    <x v="11"/>
    <x v="0"/>
    <x v="48"/>
    <x v="47"/>
    <n v="9172.8719999999994"/>
    <n v="4.2119999999999997"/>
  </r>
  <r>
    <x v="5"/>
    <x v="1"/>
    <x v="11"/>
    <x v="0"/>
    <x v="18"/>
    <x v="17"/>
    <n v="15421.885399999999"/>
    <n v="8.8237199999999998"/>
  </r>
  <r>
    <x v="5"/>
    <x v="1"/>
    <x v="12"/>
    <x v="0"/>
    <x v="37"/>
    <x v="36"/>
    <n v="10513.848"/>
    <n v="5.1794640000000003"/>
  </r>
  <r>
    <x v="5"/>
    <x v="1"/>
    <x v="12"/>
    <x v="0"/>
    <x v="143"/>
    <x v="102"/>
    <n v="454.31279999999998"/>
    <n v="0.17068800000000001"/>
  </r>
  <r>
    <x v="5"/>
    <x v="1"/>
    <x v="12"/>
    <x v="0"/>
    <x v="190"/>
    <x v="144"/>
    <n v="7044.48"/>
    <n v="12.295368"/>
  </r>
  <r>
    <x v="5"/>
    <x v="3"/>
    <x v="10"/>
    <x v="14"/>
    <x v="35"/>
    <x v="34"/>
    <n v="8788.7520000000004"/>
    <n v="5.8602720000000001"/>
  </r>
  <r>
    <x v="5"/>
    <x v="2"/>
    <x v="2"/>
    <x v="1"/>
    <x v="2"/>
    <x v="2"/>
    <n v="3984.6"/>
    <n v="2.845656"/>
  </r>
  <r>
    <x v="5"/>
    <x v="7"/>
    <x v="4"/>
    <x v="47"/>
    <x v="191"/>
    <x v="145"/>
    <n v="38016"/>
    <n v="24.408000000000001"/>
  </r>
  <r>
    <x v="5"/>
    <x v="2"/>
    <x v="2"/>
    <x v="1"/>
    <x v="150"/>
    <x v="107"/>
    <n v="8077.9679999999998"/>
    <n v="4.7472479999999999"/>
  </r>
  <r>
    <x v="5"/>
    <x v="1"/>
    <x v="12"/>
    <x v="0"/>
    <x v="143"/>
    <x v="102"/>
    <n v="518.976"/>
    <n v="0.17776800000000001"/>
  </r>
  <r>
    <x v="5"/>
    <x v="2"/>
    <x v="4"/>
    <x v="3"/>
    <x v="192"/>
    <x v="146"/>
    <n v="4889.2999"/>
    <n v="3.3177599999999998"/>
  </r>
  <r>
    <x v="5"/>
    <x v="1"/>
    <x v="11"/>
    <x v="0"/>
    <x v="19"/>
    <x v="18"/>
    <n v="-68.885099999999994"/>
    <n v="-1.2239999999999999E-2"/>
  </r>
  <r>
    <x v="5"/>
    <x v="1"/>
    <x v="11"/>
    <x v="0"/>
    <x v="4"/>
    <x v="3"/>
    <n v="1540.32"/>
    <n v="0.75397199999999998"/>
  </r>
  <r>
    <x v="5"/>
    <x v="2"/>
    <x v="2"/>
    <x v="1"/>
    <x v="51"/>
    <x v="50"/>
    <n v="3723.84"/>
    <n v="2.6200800000000002"/>
  </r>
  <r>
    <x v="5"/>
    <x v="2"/>
    <x v="10"/>
    <x v="12"/>
    <x v="26"/>
    <x v="24"/>
    <n v="3584.2008000000001"/>
    <n v="1.785936"/>
  </r>
  <r>
    <x v="5"/>
    <x v="3"/>
    <x v="2"/>
    <x v="10"/>
    <x v="144"/>
    <x v="22"/>
    <n v="20.256"/>
    <n v="1.206E-2"/>
  </r>
  <r>
    <x v="5"/>
    <x v="3"/>
    <x v="2"/>
    <x v="10"/>
    <x v="80"/>
    <x v="22"/>
    <n v="37.131"/>
    <n v="2.2169999999999999E-2"/>
  </r>
  <r>
    <x v="5"/>
    <x v="3"/>
    <x v="2"/>
    <x v="10"/>
    <x v="193"/>
    <x v="22"/>
    <n v="17.748000000000001"/>
    <n v="1.0319999999999999E-2"/>
  </r>
  <r>
    <x v="5"/>
    <x v="3"/>
    <x v="2"/>
    <x v="10"/>
    <x v="69"/>
    <x v="22"/>
    <n v="9.7439999999999998"/>
    <n v="3.0720000000000001E-3"/>
  </r>
  <r>
    <x v="5"/>
    <x v="3"/>
    <x v="2"/>
    <x v="10"/>
    <x v="73"/>
    <x v="22"/>
    <n v="24.672000000000001"/>
    <n v="1.1520000000000001E-2"/>
  </r>
  <r>
    <x v="5"/>
    <x v="2"/>
    <x v="2"/>
    <x v="2"/>
    <x v="5"/>
    <x v="4"/>
    <n v="7076.0688"/>
    <n v="4.3578960000000002"/>
  </r>
  <r>
    <x v="5"/>
    <x v="2"/>
    <x v="2"/>
    <x v="1"/>
    <x v="64"/>
    <x v="46"/>
    <n v="5001.8136000000004"/>
    <n v="2.9938319999999998"/>
  </r>
  <r>
    <x v="5"/>
    <x v="1"/>
    <x v="11"/>
    <x v="0"/>
    <x v="22"/>
    <x v="30"/>
    <n v="65223.901299999998"/>
    <n v="33.546075600000002"/>
  </r>
  <r>
    <x v="5"/>
    <x v="2"/>
    <x v="2"/>
    <x v="1"/>
    <x v="62"/>
    <x v="61"/>
    <n v="3938.0472"/>
    <n v="2.8733040000000001"/>
  </r>
  <r>
    <x v="5"/>
    <x v="3"/>
    <x v="2"/>
    <x v="22"/>
    <x v="63"/>
    <x v="62"/>
    <n v="1239.6959999999999"/>
    <n v="0.68630400000000003"/>
  </r>
  <r>
    <x v="5"/>
    <x v="4"/>
    <x v="9"/>
    <x v="0"/>
    <x v="194"/>
    <x v="147"/>
    <n v="10074.24"/>
    <n v="23.180256"/>
  </r>
  <r>
    <x v="5"/>
    <x v="2"/>
    <x v="2"/>
    <x v="1"/>
    <x v="29"/>
    <x v="27"/>
    <n v="15648.116599999999"/>
    <n v="9.4879440000000006"/>
  </r>
  <r>
    <x v="5"/>
    <x v="2"/>
    <x v="10"/>
    <x v="7"/>
    <x v="46"/>
    <x v="45"/>
    <n v="-340.40210000000002"/>
    <n v="-0.17568"/>
  </r>
  <r>
    <x v="5"/>
    <x v="1"/>
    <x v="11"/>
    <x v="0"/>
    <x v="65"/>
    <x v="63"/>
    <n v="3528.4319999999998"/>
    <n v="1.49028"/>
  </r>
  <r>
    <x v="5"/>
    <x v="1"/>
    <x v="11"/>
    <x v="0"/>
    <x v="4"/>
    <x v="3"/>
    <n v="10.8"/>
    <n v="7.4400000000000004E-3"/>
  </r>
  <r>
    <x v="5"/>
    <x v="1"/>
    <x v="12"/>
    <x v="0"/>
    <x v="59"/>
    <x v="58"/>
    <n v="7806.0360000000001"/>
    <n v="5.25"/>
  </r>
  <r>
    <x v="5"/>
    <x v="2"/>
    <x v="10"/>
    <x v="7"/>
    <x v="153"/>
    <x v="110"/>
    <n v="219.26400000000001"/>
    <n v="0.16896"/>
  </r>
  <r>
    <x v="5"/>
    <x v="3"/>
    <x v="2"/>
    <x v="32"/>
    <x v="129"/>
    <x v="88"/>
    <n v="5244.0456000000004"/>
    <n v="2.4644615999999999"/>
  </r>
  <r>
    <x v="5"/>
    <x v="2"/>
    <x v="2"/>
    <x v="1"/>
    <x v="150"/>
    <x v="107"/>
    <n v="2563.3584000000001"/>
    <n v="1.415232"/>
  </r>
  <r>
    <x v="5"/>
    <x v="1"/>
    <x v="11"/>
    <x v="0"/>
    <x v="18"/>
    <x v="17"/>
    <n v="73.700999999999993"/>
    <n v="3.9095999999999999E-2"/>
  </r>
  <r>
    <x v="5"/>
    <x v="1"/>
    <x v="11"/>
    <x v="0"/>
    <x v="19"/>
    <x v="18"/>
    <n v="28905.4071"/>
    <n v="14.077088"/>
  </r>
  <r>
    <x v="5"/>
    <x v="2"/>
    <x v="2"/>
    <x v="2"/>
    <x v="195"/>
    <x v="148"/>
    <n v="15828.48"/>
    <n v="18.53424"/>
  </r>
  <r>
    <x v="5"/>
    <x v="2"/>
    <x v="2"/>
    <x v="1"/>
    <x v="64"/>
    <x v="46"/>
    <n v="-6.88"/>
    <n v="0"/>
  </r>
  <r>
    <x v="5"/>
    <x v="6"/>
    <x v="4"/>
    <x v="28"/>
    <x v="110"/>
    <x v="78"/>
    <n v="17844.397199999999"/>
    <n v="15.875999999999999"/>
  </r>
  <r>
    <x v="5"/>
    <x v="1"/>
    <x v="11"/>
    <x v="6"/>
    <x v="9"/>
    <x v="8"/>
    <n v="3890.4731999999999"/>
    <n v="2.2499280000000002"/>
  </r>
  <r>
    <x v="5"/>
    <x v="1"/>
    <x v="11"/>
    <x v="0"/>
    <x v="18"/>
    <x v="17"/>
    <n v="8894.9408000000003"/>
    <n v="5.2381679999999999"/>
  </r>
  <r>
    <x v="5"/>
    <x v="1"/>
    <x v="12"/>
    <x v="0"/>
    <x v="196"/>
    <x v="149"/>
    <n v="10326.24"/>
    <n v="20.262456"/>
  </r>
  <r>
    <x v="5"/>
    <x v="3"/>
    <x v="2"/>
    <x v="10"/>
    <x v="116"/>
    <x v="22"/>
    <n v="45.768000000000001"/>
    <n v="2.2620000000000001E-2"/>
  </r>
  <r>
    <x v="5"/>
    <x v="3"/>
    <x v="2"/>
    <x v="10"/>
    <x v="197"/>
    <x v="22"/>
    <n v="12.756"/>
    <n v="5.28E-3"/>
  </r>
  <r>
    <x v="5"/>
    <x v="3"/>
    <x v="2"/>
    <x v="10"/>
    <x v="198"/>
    <x v="22"/>
    <n v="39.768000000000001"/>
    <n v="2.64E-2"/>
  </r>
  <r>
    <x v="5"/>
    <x v="3"/>
    <x v="2"/>
    <x v="10"/>
    <x v="82"/>
    <x v="22"/>
    <n v="20.256"/>
    <n v="1.206E-2"/>
  </r>
  <r>
    <x v="5"/>
    <x v="3"/>
    <x v="2"/>
    <x v="10"/>
    <x v="199"/>
    <x v="22"/>
    <n v="20.256"/>
    <n v="1.206E-2"/>
  </r>
  <r>
    <x v="5"/>
    <x v="3"/>
    <x v="2"/>
    <x v="10"/>
    <x v="200"/>
    <x v="22"/>
    <n v="39.396000000000001"/>
    <n v="2.4479999999999998E-2"/>
  </r>
  <r>
    <x v="5"/>
    <x v="3"/>
    <x v="2"/>
    <x v="10"/>
    <x v="201"/>
    <x v="22"/>
    <n v="9.7439999999999998"/>
    <n v="3.0720000000000001E-3"/>
  </r>
  <r>
    <x v="5"/>
    <x v="3"/>
    <x v="2"/>
    <x v="10"/>
    <x v="202"/>
    <x v="22"/>
    <n v="14.772"/>
    <n v="4.1520000000000003E-3"/>
  </r>
  <r>
    <x v="5"/>
    <x v="3"/>
    <x v="2"/>
    <x v="10"/>
    <x v="203"/>
    <x v="22"/>
    <n v="22.5"/>
    <n v="8.352E-3"/>
  </r>
  <r>
    <x v="5"/>
    <x v="3"/>
    <x v="2"/>
    <x v="10"/>
    <x v="204"/>
    <x v="22"/>
    <n v="88.488"/>
    <n v="4.02E-2"/>
  </r>
  <r>
    <x v="5"/>
    <x v="3"/>
    <x v="2"/>
    <x v="10"/>
    <x v="84"/>
    <x v="22"/>
    <n v="26.687999999999999"/>
    <n v="2.196E-2"/>
  </r>
  <r>
    <x v="5"/>
    <x v="3"/>
    <x v="2"/>
    <x v="10"/>
    <x v="85"/>
    <x v="22"/>
    <n v="76.284000000000006"/>
    <n v="2.8740000000000002E-2"/>
  </r>
  <r>
    <x v="5"/>
    <x v="3"/>
    <x v="2"/>
    <x v="10"/>
    <x v="205"/>
    <x v="22"/>
    <n v="19.992000000000001"/>
    <n v="1.4880000000000001E-2"/>
  </r>
  <r>
    <x v="5"/>
    <x v="3"/>
    <x v="2"/>
    <x v="10"/>
    <x v="206"/>
    <x v="22"/>
    <n v="19.992000000000001"/>
    <n v="1.4880000000000001E-2"/>
  </r>
  <r>
    <x v="5"/>
    <x v="3"/>
    <x v="2"/>
    <x v="10"/>
    <x v="188"/>
    <x v="22"/>
    <n v="21.411000000000001"/>
    <n v="1.1610000000000001E-2"/>
  </r>
  <r>
    <x v="5"/>
    <x v="3"/>
    <x v="2"/>
    <x v="10"/>
    <x v="118"/>
    <x v="22"/>
    <n v="56.387999999999998"/>
    <n v="3.0395999999999999E-2"/>
  </r>
  <r>
    <x v="5"/>
    <x v="3"/>
    <x v="2"/>
    <x v="10"/>
    <x v="78"/>
    <x v="22"/>
    <n v="45.731999999999999"/>
    <n v="2.496E-2"/>
  </r>
  <r>
    <x v="5"/>
    <x v="3"/>
    <x v="2"/>
    <x v="10"/>
    <x v="207"/>
    <x v="22"/>
    <n v="27.492000000000001"/>
    <n v="1.3391999999999999E-2"/>
  </r>
  <r>
    <x v="5"/>
    <x v="7"/>
    <x v="4"/>
    <x v="11"/>
    <x v="25"/>
    <x v="23"/>
    <n v="52229.555899999999"/>
    <n v="31.183488000000001"/>
  </r>
  <r>
    <x v="5"/>
    <x v="2"/>
    <x v="10"/>
    <x v="9"/>
    <x v="106"/>
    <x v="74"/>
    <n v="9096.4079999999994"/>
    <n v="4.2360239999999996"/>
  </r>
  <r>
    <x v="5"/>
    <x v="1"/>
    <x v="11"/>
    <x v="0"/>
    <x v="160"/>
    <x v="116"/>
    <n v="4287.12"/>
    <n v="2.028816"/>
  </r>
  <r>
    <x v="5"/>
    <x v="1"/>
    <x v="12"/>
    <x v="0"/>
    <x v="93"/>
    <x v="71"/>
    <n v="8024.4"/>
    <n v="13.99896"/>
  </r>
  <r>
    <x v="5"/>
    <x v="7"/>
    <x v="4"/>
    <x v="48"/>
    <x v="208"/>
    <x v="150"/>
    <n v="32805.252"/>
    <n v="22.08276"/>
  </r>
  <r>
    <x v="5"/>
    <x v="2"/>
    <x v="2"/>
    <x v="1"/>
    <x v="2"/>
    <x v="2"/>
    <n v="811.2"/>
    <n v="0.46655999999999997"/>
  </r>
  <r>
    <x v="5"/>
    <x v="1"/>
    <x v="12"/>
    <x v="0"/>
    <x v="209"/>
    <x v="151"/>
    <n v="13910.4"/>
    <n v="22.3992"/>
  </r>
  <r>
    <x v="5"/>
    <x v="9"/>
    <x v="13"/>
    <x v="49"/>
    <x v="210"/>
    <x v="152"/>
    <n v="680.10400000000004"/>
    <n v="0.38558399999999998"/>
  </r>
  <r>
    <x v="5"/>
    <x v="2"/>
    <x v="10"/>
    <x v="7"/>
    <x v="16"/>
    <x v="15"/>
    <n v="16921.726200000001"/>
    <n v="14.908860000000001"/>
  </r>
  <r>
    <x v="5"/>
    <x v="1"/>
    <x v="11"/>
    <x v="0"/>
    <x v="52"/>
    <x v="51"/>
    <n v="-1152.2498000000001"/>
    <n v="0"/>
  </r>
  <r>
    <x v="5"/>
    <x v="7"/>
    <x v="4"/>
    <x v="50"/>
    <x v="211"/>
    <x v="153"/>
    <n v="21303.4512"/>
    <n v="15.019176"/>
  </r>
  <r>
    <x v="5"/>
    <x v="1"/>
    <x v="12"/>
    <x v="0"/>
    <x v="209"/>
    <x v="151"/>
    <n v="12441.6"/>
    <n v="21.7728"/>
  </r>
  <r>
    <x v="5"/>
    <x v="3"/>
    <x v="4"/>
    <x v="4"/>
    <x v="7"/>
    <x v="6"/>
    <n v="25358.2752"/>
    <n v="19.498176000000001"/>
  </r>
  <r>
    <x v="5"/>
    <x v="1"/>
    <x v="12"/>
    <x v="0"/>
    <x v="212"/>
    <x v="154"/>
    <n v="373.2"/>
    <n v="0.108864"/>
  </r>
  <r>
    <x v="5"/>
    <x v="1"/>
    <x v="12"/>
    <x v="0"/>
    <x v="209"/>
    <x v="151"/>
    <n v="11556"/>
    <n v="16.35624"/>
  </r>
  <r>
    <x v="5"/>
    <x v="7"/>
    <x v="4"/>
    <x v="11"/>
    <x v="213"/>
    <x v="155"/>
    <n v="63492.563900000001"/>
    <n v="39.579335999999998"/>
  </r>
  <r>
    <x v="5"/>
    <x v="7"/>
    <x v="4"/>
    <x v="24"/>
    <x v="90"/>
    <x v="68"/>
    <n v="37456.1"/>
    <n v="22.864999999999998"/>
  </r>
  <r>
    <x v="5"/>
    <x v="1"/>
    <x v="12"/>
    <x v="0"/>
    <x v="93"/>
    <x v="71"/>
    <n v="6104.16"/>
    <n v="9.9478620000000006"/>
  </r>
  <r>
    <x v="5"/>
    <x v="2"/>
    <x v="2"/>
    <x v="2"/>
    <x v="214"/>
    <x v="156"/>
    <n v="4325.76"/>
    <n v="1.3151999999999999"/>
  </r>
  <r>
    <x v="5"/>
    <x v="2"/>
    <x v="2"/>
    <x v="1"/>
    <x v="64"/>
    <x v="46"/>
    <n v="4661.3951999999999"/>
    <n v="2.0607839999999999"/>
  </r>
  <r>
    <x v="5"/>
    <x v="1"/>
    <x v="11"/>
    <x v="0"/>
    <x v="19"/>
    <x v="18"/>
    <n v="25017.252100000002"/>
    <n v="14.992535999999999"/>
  </r>
  <r>
    <x v="5"/>
    <x v="1"/>
    <x v="12"/>
    <x v="0"/>
    <x v="93"/>
    <x v="71"/>
    <n v="15538.558800000001"/>
    <n v="24.432767999999999"/>
  </r>
  <r>
    <x v="5"/>
    <x v="3"/>
    <x v="2"/>
    <x v="10"/>
    <x v="215"/>
    <x v="22"/>
    <n v="19.992000000000001"/>
    <n v="1.4880000000000001E-2"/>
  </r>
  <r>
    <x v="5"/>
    <x v="3"/>
    <x v="2"/>
    <x v="10"/>
    <x v="70"/>
    <x v="22"/>
    <n v="9.7439999999999998"/>
    <n v="3.0720000000000001E-3"/>
  </r>
  <r>
    <x v="5"/>
    <x v="3"/>
    <x v="2"/>
    <x v="10"/>
    <x v="71"/>
    <x v="22"/>
    <n v="46.835999999999999"/>
    <n v="2.0063999999999999E-2"/>
  </r>
  <r>
    <x v="5"/>
    <x v="3"/>
    <x v="2"/>
    <x v="10"/>
    <x v="73"/>
    <x v="22"/>
    <n v="64.802999999999997"/>
    <n v="4.2090000000000002E-2"/>
  </r>
  <r>
    <x v="5"/>
    <x v="3"/>
    <x v="2"/>
    <x v="10"/>
    <x v="74"/>
    <x v="22"/>
    <n v="12.756"/>
    <n v="5.28E-3"/>
  </r>
  <r>
    <x v="5"/>
    <x v="3"/>
    <x v="2"/>
    <x v="10"/>
    <x v="75"/>
    <x v="22"/>
    <n v="31.155000000000001"/>
    <n v="1.4682000000000001E-2"/>
  </r>
  <r>
    <x v="5"/>
    <x v="3"/>
    <x v="2"/>
    <x v="10"/>
    <x v="76"/>
    <x v="22"/>
    <n v="32.927999999999997"/>
    <n v="1.3103999999999999E-2"/>
  </r>
  <r>
    <x v="5"/>
    <x v="3"/>
    <x v="2"/>
    <x v="10"/>
    <x v="145"/>
    <x v="22"/>
    <n v="25.463999999999999"/>
    <n v="1.3632E-2"/>
  </r>
  <r>
    <x v="5"/>
    <x v="2"/>
    <x v="2"/>
    <x v="2"/>
    <x v="5"/>
    <x v="4"/>
    <n v="8723.4240000000009"/>
    <n v="5.9270880000000004"/>
  </r>
  <r>
    <x v="5"/>
    <x v="1"/>
    <x v="11"/>
    <x v="0"/>
    <x v="159"/>
    <x v="115"/>
    <n v="3560.1077"/>
    <n v="1.6974720000000001"/>
  </r>
  <r>
    <x v="5"/>
    <x v="1"/>
    <x v="12"/>
    <x v="0"/>
    <x v="93"/>
    <x v="71"/>
    <n v="18926.009999999998"/>
    <n v="32.877161999999998"/>
  </r>
  <r>
    <x v="5"/>
    <x v="2"/>
    <x v="4"/>
    <x v="3"/>
    <x v="165"/>
    <x v="121"/>
    <n v="2710.4629"/>
    <n v="1.6932"/>
  </r>
  <r>
    <x v="5"/>
    <x v="2"/>
    <x v="10"/>
    <x v="12"/>
    <x v="26"/>
    <x v="24"/>
    <n v="5386.8288000000002"/>
    <n v="2.753784"/>
  </r>
  <r>
    <x v="5"/>
    <x v="1"/>
    <x v="11"/>
    <x v="0"/>
    <x v="17"/>
    <x v="16"/>
    <n v="3809.0331999999999"/>
    <n v="1.5618000000000001"/>
  </r>
  <r>
    <x v="5"/>
    <x v="2"/>
    <x v="2"/>
    <x v="1"/>
    <x v="150"/>
    <x v="107"/>
    <n v="3528"/>
    <n v="2.3759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Cube décisionnel sans dimension" cacheId="24" applyNumberFormats="0" applyBorderFormats="0" applyFontFormats="0" applyPatternFormats="0" applyAlignmentFormats="0" applyWidthHeightFormats="0" dataCaption="Data Header" updatedVersion="4">
  <location ref="A3:O63" firstHeaderRow="1" firstDataRow="3" firstDataCol="1" rowPageCount="1" colPageCount="1"/>
  <pivotFields count="8">
    <pivotField name="Date" axis="axisCol" showAll="0" nonAutoSortDefault="1" defaultSubtotal="0">
      <items count="24">
        <item x="2"/>
        <item x="3"/>
        <item x="0"/>
        <item x="1"/>
        <item x="4"/>
        <item x="5"/>
        <item m="1" x="17"/>
        <item m="1" x="12"/>
        <item m="1" x="13"/>
        <item m="1" x="9"/>
        <item m="1" x="22"/>
        <item m="1" x="18"/>
        <item m="1" x="6"/>
        <item m="1" x="21"/>
        <item m="1" x="15"/>
        <item m="1" x="8"/>
        <item m="1" x="23"/>
        <item m="1" x="20"/>
        <item m="1" x="14"/>
        <item m="1" x="19"/>
        <item m="1" x="16"/>
        <item m="1" x="10"/>
        <item m="1" x="11"/>
        <item m="1" x="7"/>
      </items>
    </pivotField>
    <pivotField name="Zone commerciale" axis="axisRow" showAll="0" nonAutoSortDefault="1" defaultSubtotal="0">
      <items count="11">
        <item sd="0" m="1" x="10"/>
        <item sd="0" x="4"/>
        <item x="9"/>
        <item x="6"/>
        <item x="8"/>
        <item sd="0" x="2"/>
        <item sd="0" x="1"/>
        <item x="5"/>
        <item sd="0" x="3"/>
        <item sd="0" x="7"/>
        <item sd="0" x="0"/>
      </items>
    </pivotField>
    <pivotField name="Commerciaux Duralex" axis="axisPage" showAll="0" defaultSubtotal="0">
      <items count="15">
        <item x="1"/>
        <item x="10"/>
        <item x="4"/>
        <item x="9"/>
        <item x="11"/>
        <item x="5"/>
        <item x="6"/>
        <item x="2"/>
        <item x="3"/>
        <item m="1" x="14"/>
        <item x="13"/>
        <item x="7"/>
        <item x="0"/>
        <item x="12"/>
        <item x="8"/>
      </items>
    </pivotField>
    <pivotField name="Pays" axis="axisRow" showAll="0" defaultSubtotal="0">
      <items count="98">
        <item x="47"/>
        <item m="1" x="68"/>
        <item m="1" x="80"/>
        <item x="9"/>
        <item x="11"/>
        <item x="17"/>
        <item x="18"/>
        <item x="31"/>
        <item m="1" x="95"/>
        <item m="1" x="75"/>
        <item m="1" x="73"/>
        <item x="6"/>
        <item x="16"/>
        <item m="1" x="79"/>
        <item m="1" x="97"/>
        <item x="8"/>
        <item x="19"/>
        <item m="1" x="84"/>
        <item m="1" x="89"/>
        <item x="23"/>
        <item x="49"/>
        <item m="1" x="55"/>
        <item x="10"/>
        <item x="20"/>
        <item m="1" x="81"/>
        <item x="24"/>
        <item x="50"/>
        <item x="7"/>
        <item m="1" x="96"/>
        <item x="28"/>
        <item m="1" x="70"/>
        <item m="1" x="90"/>
        <item x="0"/>
        <item m="1" x="58"/>
        <item x="29"/>
        <item x="43"/>
        <item m="1" x="60"/>
        <item x="30"/>
        <item m="1" x="83"/>
        <item x="33"/>
        <item x="27"/>
        <item m="1" x="78"/>
        <item m="1" x="77"/>
        <item x="3"/>
        <item x="36"/>
        <item m="1" x="91"/>
        <item m="1" x="86"/>
        <item m="1" x="54"/>
        <item m="1" x="67"/>
        <item m="1" x="88"/>
        <item x="32"/>
        <item x="48"/>
        <item x="22"/>
        <item x="15"/>
        <item m="1" x="93"/>
        <item m="1" x="66"/>
        <item x="34"/>
        <item x="5"/>
        <item m="1" x="61"/>
        <item x="26"/>
        <item m="1" x="85"/>
        <item m="1" x="64"/>
        <item x="42"/>
        <item m="1" x="76"/>
        <item m="1" x="53"/>
        <item x="40"/>
        <item m="1" x="87"/>
        <item m="1" x="94"/>
        <item x="37"/>
        <item m="1" x="59"/>
        <item x="1"/>
        <item m="1" x="62"/>
        <item x="14"/>
        <item x="41"/>
        <item m="1" x="72"/>
        <item x="44"/>
        <item x="4"/>
        <item x="2"/>
        <item x="13"/>
        <item x="35"/>
        <item m="1" x="69"/>
        <item m="1" x="52"/>
        <item m="1" x="92"/>
        <item m="1" x="82"/>
        <item m="1" x="63"/>
        <item x="39"/>
        <item x="12"/>
        <item x="45"/>
        <item m="1" x="57"/>
        <item m="1" x="71"/>
        <item x="21"/>
        <item m="1" x="65"/>
        <item x="25"/>
        <item m="1" x="51"/>
        <item x="46"/>
        <item m="1" x="56"/>
        <item m="1" x="74"/>
        <item x="38"/>
      </items>
    </pivotField>
    <pivotField name="Tiers livré" axis="axisRow" showAll="0" defaultSubtotal="0">
      <items count="482">
        <item m="1" x="455"/>
        <item m="1" x="241"/>
        <item m="1" x="233"/>
        <item m="1" x="470"/>
        <item m="1" x="292"/>
        <item m="1" x="462"/>
        <item x="105"/>
        <item m="1" x="260"/>
        <item m="1" x="326"/>
        <item m="1" x="408"/>
        <item m="1" x="453"/>
        <item m="1" x="420"/>
        <item m="1" x="317"/>
        <item m="1" x="298"/>
        <item m="1" x="399"/>
        <item m="1" x="433"/>
        <item m="1" x="253"/>
        <item x="6"/>
        <item m="1" x="388"/>
        <item m="1" x="347"/>
        <item m="1" x="427"/>
        <item m="1" x="250"/>
        <item m="1" x="401"/>
        <item x="155"/>
        <item x="56"/>
        <item m="1" x="333"/>
        <item m="1" x="311"/>
        <item m="1" x="412"/>
        <item x="4"/>
        <item m="1" x="460"/>
        <item x="3"/>
        <item m="1" x="290"/>
        <item x="23"/>
        <item m="1" x="390"/>
        <item x="135"/>
        <item m="1" x="281"/>
        <item x="125"/>
        <item m="1" x="343"/>
        <item x="129"/>
        <item m="1" x="400"/>
        <item m="1" x="349"/>
        <item x="19"/>
        <item m="1" x="295"/>
        <item x="12"/>
        <item m="1" x="259"/>
        <item x="183"/>
        <item m="1" x="456"/>
        <item m="1" x="293"/>
        <item x="212"/>
        <item x="53"/>
        <item x="45"/>
        <item m="1" x="384"/>
        <item m="1" x="366"/>
        <item x="131"/>
        <item m="1" x="283"/>
        <item x="143"/>
        <item m="1" x="275"/>
        <item x="2"/>
        <item m="1" x="386"/>
        <item x="179"/>
        <item m="1" x="313"/>
        <item m="1" x="306"/>
        <item m="1" x="310"/>
        <item m="1" x="345"/>
        <item m="1" x="395"/>
        <item m="1" x="336"/>
        <item m="1" x="319"/>
        <item x="134"/>
        <item m="1" x="481"/>
        <item x="195"/>
        <item x="153"/>
        <item m="1" x="342"/>
        <item m="1" x="372"/>
        <item x="120"/>
        <item m="1" x="397"/>
        <item x="192"/>
        <item m="1" x="300"/>
        <item m="1" x="369"/>
        <item x="208"/>
        <item m="1" x="375"/>
        <item m="1" x="239"/>
        <item x="169"/>
        <item x="59"/>
        <item m="1" x="424"/>
        <item m="1" x="271"/>
        <item m="1" x="274"/>
        <item m="1" x="216"/>
        <item x="136"/>
        <item x="156"/>
        <item m="1" x="327"/>
        <item m="1" x="314"/>
        <item m="1" x="337"/>
        <item m="1" x="344"/>
        <item m="1" x="473"/>
        <item m="1" x="330"/>
        <item m="1" x="404"/>
        <item m="1" x="374"/>
        <item x="171"/>
        <item m="1" x="350"/>
        <item m="1" x="230"/>
        <item x="54"/>
        <item m="1" x="235"/>
        <item x="32"/>
        <item m="1" x="451"/>
        <item x="180"/>
        <item m="1" x="413"/>
        <item m="1" x="394"/>
        <item x="46"/>
        <item x="40"/>
        <item x="107"/>
        <item x="186"/>
        <item m="1" x="391"/>
        <item m="1" x="364"/>
        <item x="110"/>
        <item x="17"/>
        <item x="91"/>
        <item x="210"/>
        <item x="174"/>
        <item x="121"/>
        <item x="11"/>
        <item x="87"/>
        <item m="1" x="284"/>
        <item m="1" x="398"/>
        <item m="1" x="232"/>
        <item x="211"/>
        <item x="151"/>
        <item m="1" x="409"/>
        <item x="168"/>
        <item m="1" x="480"/>
        <item m="1" x="335"/>
        <item x="61"/>
        <item m="1" x="223"/>
        <item m="1" x="278"/>
        <item m="1" x="432"/>
        <item x="31"/>
        <item m="1" x="221"/>
        <item m="1" x="357"/>
        <item m="1" x="334"/>
        <item m="1" x="328"/>
        <item x="133"/>
        <item x="124"/>
        <item m="1" x="415"/>
        <item x="166"/>
        <item x="157"/>
        <item m="1" x="348"/>
        <item m="1" x="262"/>
        <item m="1" x="458"/>
        <item x="37"/>
        <item m="1" x="245"/>
        <item x="167"/>
        <item m="1" x="465"/>
        <item m="1" x="403"/>
        <item x="52"/>
        <item x="43"/>
        <item x="26"/>
        <item m="1" x="301"/>
        <item x="34"/>
        <item x="137"/>
        <item x="39"/>
        <item m="1" x="417"/>
        <item x="138"/>
        <item m="1" x="469"/>
        <item x="128"/>
        <item m="1" x="264"/>
        <item m="1" x="339"/>
        <item m="1" x="407"/>
        <item m="1" x="376"/>
        <item x="68"/>
        <item x="69"/>
        <item m="1" x="385"/>
        <item m="1" x="429"/>
        <item m="1" x="261"/>
        <item m="1" x="367"/>
        <item m="1" x="322"/>
        <item m="1" x="363"/>
        <item m="1" x="449"/>
        <item x="81"/>
        <item x="215"/>
        <item m="1" x="270"/>
        <item m="1" x="265"/>
        <item m="1" x="303"/>
        <item x="62"/>
        <item m="1" x="448"/>
        <item x="141"/>
        <item m="1" x="222"/>
        <item m="1" x="289"/>
        <item x="127"/>
        <item x="51"/>
        <item x="48"/>
        <item m="1" x="452"/>
        <item m="1" x="249"/>
        <item m="1" x="378"/>
        <item m="1" x="280"/>
        <item m="1" x="443"/>
        <item m="1" x="302"/>
        <item m="1" x="382"/>
        <item m="1" x="312"/>
        <item m="1" x="266"/>
        <item x="109"/>
        <item x="20"/>
        <item x="10"/>
        <item m="1" x="331"/>
        <item x="14"/>
        <item x="159"/>
        <item x="15"/>
        <item x="93"/>
        <item x="204"/>
        <item x="72"/>
        <item x="75"/>
        <item x="114"/>
        <item m="1" x="359"/>
        <item x="100"/>
        <item x="104"/>
        <item x="89"/>
        <item x="203"/>
        <item x="78"/>
        <item x="73"/>
        <item x="83"/>
        <item x="71"/>
        <item x="202"/>
        <item x="99"/>
        <item x="84"/>
        <item x="74"/>
        <item m="1" x="286"/>
        <item x="98"/>
        <item x="102"/>
        <item x="85"/>
        <item m="1" x="225"/>
        <item m="1" x="352"/>
        <item m="1" x="254"/>
        <item m="1" x="414"/>
        <item m="1" x="438"/>
        <item x="5"/>
        <item x="181"/>
        <item x="49"/>
        <item m="1" x="246"/>
        <item x="21"/>
        <item m="1" x="437"/>
        <item m="1" x="380"/>
        <item m="1" x="381"/>
        <item x="122"/>
        <item x="142"/>
        <item m="1" x="251"/>
        <item m="1" x="219"/>
        <item x="173"/>
        <item m="1" x="373"/>
        <item m="1" x="296"/>
        <item m="1" x="252"/>
        <item m="1" x="475"/>
        <item m="1" x="353"/>
        <item x="1"/>
        <item x="18"/>
        <item m="1" x="461"/>
        <item m="1" x="457"/>
        <item m="1" x="321"/>
        <item m="1" x="240"/>
        <item m="1" x="224"/>
        <item m="1" x="362"/>
        <item m="1" x="285"/>
        <item m="1" x="440"/>
        <item m="1" x="464"/>
        <item x="148"/>
        <item x="139"/>
        <item x="60"/>
        <item x="190"/>
        <item x="36"/>
        <item x="164"/>
        <item m="1" x="341"/>
        <item x="57"/>
        <item m="1" x="423"/>
        <item m="1" x="402"/>
        <item x="63"/>
        <item x="176"/>
        <item m="1" x="276"/>
        <item m="1" x="358"/>
        <item m="1" x="332"/>
        <item m="1" x="379"/>
        <item x="8"/>
        <item m="1" x="435"/>
        <item m="1" x="244"/>
        <item m="1" x="263"/>
        <item m="1" x="294"/>
        <item m="1" x="439"/>
        <item m="1" x="406"/>
        <item x="132"/>
        <item x="196"/>
        <item m="1" x="305"/>
        <item m="1" x="416"/>
        <item x="158"/>
        <item x="160"/>
        <item x="165"/>
        <item x="194"/>
        <item x="162"/>
        <item x="9"/>
        <item x="106"/>
        <item m="1" x="450"/>
        <item m="1" x="234"/>
        <item m="1" x="355"/>
        <item x="177"/>
        <item m="1" x="346"/>
        <item m="1" x="351"/>
        <item m="1" x="227"/>
        <item x="178"/>
        <item m="1" x="392"/>
        <item m="1" x="304"/>
        <item m="1" x="318"/>
        <item m="1" x="268"/>
        <item m="1" x="282"/>
        <item x="92"/>
        <item m="1" x="329"/>
        <item m="1" x="297"/>
        <item m="1" x="255"/>
        <item m="1" x="411"/>
        <item x="146"/>
        <item x="187"/>
        <item x="33"/>
        <item m="1" x="471"/>
        <item m="1" x="467"/>
        <item x="65"/>
        <item m="1" x="454"/>
        <item x="67"/>
        <item x="161"/>
        <item x="55"/>
        <item m="1" x="242"/>
        <item x="108"/>
        <item x="88"/>
        <item m="1" x="371"/>
        <item m="1" x="218"/>
        <item m="1" x="474"/>
        <item m="1" x="425"/>
        <item m="1" x="315"/>
        <item m="1" x="418"/>
        <item m="1" x="256"/>
        <item m="1" x="277"/>
        <item m="1" x="446"/>
        <item m="1" x="228"/>
        <item m="1" x="267"/>
        <item m="1" x="476"/>
        <item m="1" x="323"/>
        <item m="1" x="291"/>
        <item m="1" x="354"/>
        <item x="25"/>
        <item x="213"/>
        <item m="1" x="430"/>
        <item x="7"/>
        <item m="1" x="287"/>
        <item x="38"/>
        <item m="1" x="324"/>
        <item x="209"/>
        <item x="147"/>
        <item x="123"/>
        <item x="130"/>
        <item m="1" x="445"/>
        <item x="30"/>
        <item x="28"/>
        <item m="1" x="444"/>
        <item x="170"/>
        <item x="94"/>
        <item m="1" x="338"/>
        <item x="64"/>
        <item x="47"/>
        <item m="1" x="477"/>
        <item x="113"/>
        <item x="70"/>
        <item x="199"/>
        <item x="111"/>
        <item x="198"/>
        <item m="1" x="463"/>
        <item x="96"/>
        <item x="200"/>
        <item x="193"/>
        <item m="1" x="479"/>
        <item x="86"/>
        <item m="1" x="459"/>
        <item x="80"/>
        <item m="1" x="410"/>
        <item x="154"/>
        <item x="97"/>
        <item m="1" x="389"/>
        <item m="1" x="447"/>
        <item x="95"/>
        <item x="201"/>
        <item m="1" x="247"/>
        <item m="1" x="307"/>
        <item x="82"/>
        <item m="1" x="308"/>
        <item x="144"/>
        <item m="1" x="428"/>
        <item x="77"/>
        <item x="207"/>
        <item x="118"/>
        <item x="197"/>
        <item m="1" x="377"/>
        <item m="1" x="426"/>
        <item x="112"/>
        <item x="116"/>
        <item m="1" x="468"/>
        <item x="206"/>
        <item x="188"/>
        <item m="1" x="269"/>
        <item x="117"/>
        <item m="1" x="257"/>
        <item m="1" x="316"/>
        <item m="1" x="273"/>
        <item m="1" x="236"/>
        <item m="1" x="441"/>
        <item m="1" x="288"/>
        <item m="1" x="383"/>
        <item x="163"/>
        <item x="103"/>
        <item m="1" x="466"/>
        <item m="1" x="272"/>
        <item x="16"/>
        <item m="1" x="229"/>
        <item x="24"/>
        <item x="79"/>
        <item m="1" x="370"/>
        <item m="1" x="309"/>
        <item x="115"/>
        <item m="1" x="238"/>
        <item m="1" x="356"/>
        <item x="145"/>
        <item m="1" x="478"/>
        <item x="205"/>
        <item x="119"/>
        <item m="1" x="325"/>
        <item x="27"/>
        <item m="1" x="361"/>
        <item x="90"/>
        <item m="1" x="360"/>
        <item m="1" x="231"/>
        <item m="1" x="419"/>
        <item m="1" x="431"/>
        <item x="101"/>
        <item m="1" x="365"/>
        <item m="1" x="472"/>
        <item x="76"/>
        <item x="35"/>
        <item x="189"/>
        <item m="1" x="340"/>
        <item m="1" x="396"/>
        <item x="50"/>
        <item m="1" x="393"/>
        <item x="175"/>
        <item m="1" x="320"/>
        <item m="1" x="220"/>
        <item m="1" x="434"/>
        <item x="58"/>
        <item m="1" x="405"/>
        <item x="0"/>
        <item m="1" x="368"/>
        <item m="1" x="258"/>
        <item x="152"/>
        <item x="214"/>
        <item x="13"/>
        <item m="1" x="299"/>
        <item x="44"/>
        <item x="172"/>
        <item x="149"/>
        <item x="126"/>
        <item m="1" x="243"/>
        <item x="140"/>
        <item m="1" x="442"/>
        <item x="42"/>
        <item m="1" x="237"/>
        <item x="184"/>
        <item x="66"/>
        <item x="22"/>
        <item x="41"/>
        <item m="1" x="248"/>
        <item m="1" x="387"/>
        <item x="185"/>
        <item m="1" x="217"/>
        <item m="1" x="436"/>
        <item x="29"/>
        <item m="1" x="422"/>
        <item x="182"/>
        <item m="1" x="226"/>
        <item x="150"/>
        <item m="1" x="279"/>
        <item x="191"/>
        <item m="1" x="421"/>
      </items>
    </pivotField>
    <pivotField name="Tiers facturé" axis="axisRow" showAll="0" defaultSubtotal="0">
      <items count="376">
        <item m="1" x="356"/>
        <item m="1" x="179"/>
        <item m="1" x="173"/>
        <item m="1" x="368"/>
        <item m="1" x="218"/>
        <item m="1" x="361"/>
        <item x="73"/>
        <item m="1" x="195"/>
        <item m="1" x="247"/>
        <item m="1" x="317"/>
        <item m="1" x="354"/>
        <item m="1" x="329"/>
        <item m="1" x="239"/>
        <item m="1" x="223"/>
        <item m="1" x="309"/>
        <item m="1" x="338"/>
        <item m="1" x="190"/>
        <item x="5"/>
        <item m="1" x="300"/>
        <item m="1" x="268"/>
        <item m="1" x="335"/>
        <item m="1" x="187"/>
        <item m="1" x="311"/>
        <item x="111"/>
        <item x="55"/>
        <item m="1" x="254"/>
        <item m="1" x="234"/>
        <item m="1" x="320"/>
        <item x="3"/>
        <item x="72"/>
        <item x="94"/>
        <item m="1" x="211"/>
        <item x="84"/>
        <item m="1" x="264"/>
        <item x="88"/>
        <item m="1" x="310"/>
        <item m="1" x="270"/>
        <item x="18"/>
        <item x="142"/>
        <item x="11"/>
        <item m="1" x="194"/>
        <item x="138"/>
        <item m="1" x="357"/>
        <item m="1" x="219"/>
        <item x="154"/>
        <item x="52"/>
        <item x="44"/>
        <item m="1" x="297"/>
        <item m="1" x="283"/>
        <item x="90"/>
        <item m="1" x="212"/>
        <item x="102"/>
        <item m="1" x="205"/>
        <item x="2"/>
        <item m="1" x="298"/>
        <item x="134"/>
        <item m="1" x="236"/>
        <item m="1" x="232"/>
        <item m="1" x="233"/>
        <item m="1" x="266"/>
        <item m="1" x="305"/>
        <item m="1" x="257"/>
        <item m="1" x="241"/>
        <item x="93"/>
        <item m="1" x="375"/>
        <item x="148"/>
        <item x="110"/>
        <item m="1" x="263"/>
        <item m="1" x="287"/>
        <item x="79"/>
        <item m="1" x="307"/>
        <item x="146"/>
        <item m="1" x="225"/>
        <item m="1" x="285"/>
        <item x="150"/>
        <item m="1" x="291"/>
        <item m="1" x="177"/>
        <item x="125"/>
        <item x="58"/>
        <item m="1" x="333"/>
        <item m="1" x="202"/>
        <item m="1" x="204"/>
        <item m="1" x="157"/>
        <item x="95"/>
        <item x="112"/>
        <item m="1" x="248"/>
        <item m="1" x="237"/>
        <item m="1" x="258"/>
        <item m="1" x="265"/>
        <item m="1" x="370"/>
        <item m="1" x="251"/>
        <item m="1" x="314"/>
        <item m="1" x="290"/>
        <item x="126"/>
        <item m="1" x="271"/>
        <item m="1" x="170"/>
        <item x="53"/>
        <item m="1" x="175"/>
        <item x="31"/>
        <item m="1" x="352"/>
        <item x="135"/>
        <item m="1" x="321"/>
        <item m="1" x="304"/>
        <item x="45"/>
        <item x="39"/>
        <item x="75"/>
        <item x="141"/>
        <item m="1" x="301"/>
        <item m="1" x="282"/>
        <item x="78"/>
        <item x="16"/>
        <item x="69"/>
        <item x="152"/>
        <item x="129"/>
        <item x="80"/>
        <item x="10"/>
        <item x="66"/>
        <item m="1" x="213"/>
        <item m="1" x="308"/>
        <item m="1" x="172"/>
        <item x="153"/>
        <item x="108"/>
        <item m="1" x="318"/>
        <item x="124"/>
        <item m="1" x="374"/>
        <item m="1" x="256"/>
        <item x="60"/>
        <item m="1" x="164"/>
        <item m="1" x="208"/>
        <item m="1" x="337"/>
        <item x="29"/>
        <item m="1" x="162"/>
        <item m="1" x="277"/>
        <item m="1" x="255"/>
        <item m="1" x="249"/>
        <item x="92"/>
        <item x="83"/>
        <item m="1" x="323"/>
        <item x="122"/>
        <item x="113"/>
        <item m="1" x="269"/>
        <item m="1" x="196"/>
        <item m="1" x="359"/>
        <item x="36"/>
        <item m="1" x="183"/>
        <item x="123"/>
        <item m="1" x="364"/>
        <item m="1" x="313"/>
        <item x="51"/>
        <item x="42"/>
        <item x="24"/>
        <item m="1" x="226"/>
        <item x="33"/>
        <item x="96"/>
        <item x="38"/>
        <item m="1" x="325"/>
        <item x="97"/>
        <item m="1" x="367"/>
        <item x="87"/>
        <item m="1" x="198"/>
        <item m="1" x="199"/>
        <item m="1" x="228"/>
        <item x="61"/>
        <item m="1" x="350"/>
        <item x="100"/>
        <item m="1" x="163"/>
        <item m="1" x="216"/>
        <item x="86"/>
        <item x="50"/>
        <item x="47"/>
        <item m="1" x="353"/>
        <item m="1" x="186"/>
        <item m="1" x="292"/>
        <item m="1" x="210"/>
        <item m="1" x="347"/>
        <item m="1" x="227"/>
        <item m="1" x="296"/>
        <item m="1" x="235"/>
        <item m="1" x="200"/>
        <item x="77"/>
        <item x="19"/>
        <item x="9"/>
        <item m="1" x="252"/>
        <item x="13"/>
        <item x="115"/>
        <item x="14"/>
        <item x="71"/>
        <item m="1" x="288"/>
        <item m="1" x="165"/>
        <item m="1" x="273"/>
        <item m="1" x="191"/>
        <item m="1" x="322"/>
        <item m="1" x="343"/>
        <item x="4"/>
        <item x="136"/>
        <item x="48"/>
        <item m="1" x="184"/>
        <item m="1" x="229"/>
        <item x="20"/>
        <item m="1" x="342"/>
        <item m="1" x="294"/>
        <item m="1" x="295"/>
        <item x="81"/>
        <item x="101"/>
        <item m="1" x="188"/>
        <item m="1" x="160"/>
        <item x="128"/>
        <item m="1" x="289"/>
        <item m="1" x="221"/>
        <item m="1" x="189"/>
        <item m="1" x="372"/>
        <item m="1" x="274"/>
        <item x="1"/>
        <item x="17"/>
        <item m="1" x="360"/>
        <item m="1" x="358"/>
        <item m="1" x="243"/>
        <item m="1" x="178"/>
        <item m="1" x="281"/>
        <item m="1" x="214"/>
        <item m="1" x="345"/>
        <item m="1" x="363"/>
        <item x="105"/>
        <item x="98"/>
        <item x="59"/>
        <item x="144"/>
        <item x="35"/>
        <item x="120"/>
        <item m="1" x="262"/>
        <item x="56"/>
        <item m="1" x="332"/>
        <item m="1" x="312"/>
        <item x="62"/>
        <item x="131"/>
        <item m="1" x="206"/>
        <item m="1" x="278"/>
        <item m="1" x="253"/>
        <item m="1" x="293"/>
        <item x="7"/>
        <item m="1" x="340"/>
        <item m="1" x="182"/>
        <item m="1" x="197"/>
        <item m="1" x="220"/>
        <item m="1" x="344"/>
        <item m="1" x="316"/>
        <item x="91"/>
        <item x="149"/>
        <item m="1" x="231"/>
        <item m="1" x="324"/>
        <item x="114"/>
        <item x="116"/>
        <item x="121"/>
        <item x="147"/>
        <item x="119"/>
        <item x="8"/>
        <item x="74"/>
        <item m="1" x="351"/>
        <item m="1" x="174"/>
        <item m="1" x="276"/>
        <item x="132"/>
        <item m="1" x="267"/>
        <item m="1" x="272"/>
        <item m="1" x="167"/>
        <item x="133"/>
        <item m="1" x="302"/>
        <item m="1" x="230"/>
        <item m="1" x="240"/>
        <item x="70"/>
        <item m="1" x="250"/>
        <item m="1" x="222"/>
        <item m="1" x="362"/>
        <item m="1" x="319"/>
        <item x="103"/>
        <item x="32"/>
        <item m="1" x="369"/>
        <item m="1" x="366"/>
        <item x="63"/>
        <item m="1" x="355"/>
        <item x="65"/>
        <item x="117"/>
        <item x="54"/>
        <item m="1" x="180"/>
        <item x="76"/>
        <item x="67"/>
        <item m="1" x="286"/>
        <item m="1" x="159"/>
        <item m="1" x="371"/>
        <item m="1" x="334"/>
        <item m="1" x="238"/>
        <item m="1" x="327"/>
        <item m="1" x="192"/>
        <item m="1" x="207"/>
        <item m="1" x="349"/>
        <item m="1" x="168"/>
        <item m="1" x="201"/>
        <item m="1" x="373"/>
        <item m="1" x="244"/>
        <item m="1" x="217"/>
        <item m="1" x="275"/>
        <item x="23"/>
        <item x="155"/>
        <item m="1" x="336"/>
        <item x="6"/>
        <item m="1" x="215"/>
        <item x="37"/>
        <item m="1" x="245"/>
        <item x="151"/>
        <item x="104"/>
        <item x="82"/>
        <item x="89"/>
        <item m="1" x="348"/>
        <item x="28"/>
        <item x="26"/>
        <item x="21"/>
        <item m="1" x="260"/>
        <item x="46"/>
        <item m="1" x="365"/>
        <item m="1" x="203"/>
        <item x="15"/>
        <item m="1" x="169"/>
        <item x="22"/>
        <item m="1" x="246"/>
        <item x="25"/>
        <item m="1" x="280"/>
        <item x="68"/>
        <item m="1" x="279"/>
        <item m="1" x="171"/>
        <item m="1" x="328"/>
        <item x="34"/>
        <item x="143"/>
        <item m="1" x="261"/>
        <item m="1" x="306"/>
        <item x="49"/>
        <item m="1" x="303"/>
        <item x="130"/>
        <item m="1" x="242"/>
        <item m="1" x="161"/>
        <item m="1" x="339"/>
        <item x="57"/>
        <item m="1" x="315"/>
        <item x="0"/>
        <item m="1" x="284"/>
        <item m="1" x="193"/>
        <item x="109"/>
        <item x="156"/>
        <item x="12"/>
        <item m="1" x="224"/>
        <item x="43"/>
        <item x="127"/>
        <item x="106"/>
        <item x="85"/>
        <item m="1" x="181"/>
        <item x="99"/>
        <item m="1" x="346"/>
        <item x="41"/>
        <item m="1" x="176"/>
        <item x="139"/>
        <item x="64"/>
        <item m="1" x="259"/>
        <item x="30"/>
        <item x="40"/>
        <item m="1" x="185"/>
        <item m="1" x="299"/>
        <item x="140"/>
        <item m="1" x="158"/>
        <item m="1" x="341"/>
        <item x="27"/>
        <item m="1" x="326"/>
        <item m="1" x="331"/>
        <item x="137"/>
        <item m="1" x="166"/>
        <item x="107"/>
        <item x="118"/>
        <item m="1" x="209"/>
        <item x="145"/>
        <item m="1" x="330"/>
      </items>
    </pivotField>
    <pivotField name="Total HT" dataField="1" showAll="0" defaultSubtotal="0"/>
    <pivotField name="Tonnage" dataField="1" showAll="0" defaultSubtotal="0"/>
  </pivotFields>
  <rowFields count="4">
    <field x="1"/>
    <field x="3"/>
    <field x="4"/>
    <field x="5"/>
  </rowFields>
  <rowItems count="58">
    <i>
      <x v="1"/>
    </i>
    <i>
      <x v="2"/>
    </i>
    <i r="1">
      <x v="20"/>
    </i>
    <i r="2">
      <x v="116"/>
    </i>
    <i r="3">
      <x v="112"/>
    </i>
    <i>
      <x v="3"/>
    </i>
    <i r="1">
      <x v="15"/>
    </i>
    <i r="2">
      <x v="204"/>
    </i>
    <i r="3">
      <x v="185"/>
    </i>
    <i r="1">
      <x v="29"/>
    </i>
    <i r="2">
      <x v="113"/>
    </i>
    <i r="3">
      <x v="109"/>
    </i>
    <i>
      <x v="4"/>
    </i>
    <i r="1">
      <x v="5"/>
    </i>
    <i r="2">
      <x v="456"/>
    </i>
    <i r="3">
      <x v="347"/>
    </i>
    <i r="1">
      <x v="16"/>
    </i>
    <i r="2">
      <x v="49"/>
    </i>
    <i r="3">
      <x v="45"/>
    </i>
    <i r="2">
      <x v="349"/>
    </i>
    <i r="3">
      <x v="307"/>
    </i>
    <i r="1">
      <x v="19"/>
    </i>
    <i r="2">
      <x v="120"/>
    </i>
    <i r="3">
      <x v="116"/>
    </i>
    <i r="1">
      <x v="39"/>
    </i>
    <i r="2">
      <x v="351"/>
    </i>
    <i r="3">
      <x v="309"/>
    </i>
    <i r="1">
      <x v="40"/>
    </i>
    <i r="2">
      <x v="324"/>
    </i>
    <i r="3">
      <x v="282"/>
    </i>
    <i r="1">
      <x v="44"/>
    </i>
    <i r="2">
      <x v="157"/>
    </i>
    <i r="3">
      <x v="153"/>
    </i>
    <i r="1">
      <x v="62"/>
    </i>
    <i r="2">
      <x v="302"/>
    </i>
    <i r="3">
      <x v="263"/>
    </i>
    <i>
      <x v="5"/>
    </i>
    <i>
      <x v="6"/>
    </i>
    <i>
      <x v="7"/>
    </i>
    <i r="1">
      <x v="3"/>
    </i>
    <i r="2">
      <x v="199"/>
    </i>
    <i r="3">
      <x v="180"/>
    </i>
    <i r="1">
      <x v="11"/>
    </i>
    <i r="2">
      <x v="198"/>
    </i>
    <i r="3">
      <x v="179"/>
    </i>
    <i r="1">
      <x v="27"/>
    </i>
    <i r="2">
      <x v="202"/>
    </i>
    <i r="3">
      <x v="183"/>
    </i>
    <i r="1">
      <x v="32"/>
    </i>
    <i r="2">
      <x v="108"/>
    </i>
    <i r="3">
      <x v="104"/>
    </i>
    <i r="1">
      <x v="77"/>
    </i>
    <i r="2">
      <x v="200"/>
    </i>
    <i r="3">
      <x v="181"/>
    </i>
    <i>
      <x v="8"/>
    </i>
    <i>
      <x v="9"/>
    </i>
    <i>
      <x v="10"/>
    </i>
    <i t="grand">
      <x/>
    </i>
  </rowItems>
  <colFields count="2">
    <field x="0"/>
    <field x="-2"/>
  </colFields>
  <colItems count="14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 t="grand">
      <x/>
    </i>
    <i t="grand" i="1">
      <x/>
    </i>
  </colItems>
  <pageFields count="1">
    <pageField fld="2" hier="-1"/>
  </pageFields>
  <dataFields count="2">
    <dataField name="Somme de Total HT" fld="6" baseField="0" baseItem="0"/>
    <dataField name="Somme de Tonnage" fld="7" baseField="0" baseItem="0"/>
  </dataFields>
  <formats count="40">
    <format dxfId="399">
      <pivotArea outline="0" fieldPosition="0"/>
    </format>
    <format dxfId="398">
      <pivotArea field="1" type="button" dataOnly="0" labelOnly="1" outline="0" axis="axisRow" fieldPosition="0"/>
    </format>
    <format dxfId="397">
      <pivotArea dataOnly="0" labelOnly="1" fieldPosition="0">
        <references count="1">
          <reference field="1" count="1">
            <x v="0"/>
          </reference>
        </references>
      </pivotArea>
    </format>
    <format dxfId="396">
      <pivotArea dataOnly="0" labelOnly="1" fieldPosition="0">
        <references count="1">
          <reference field="1" count="1">
            <x v="1"/>
          </reference>
        </references>
      </pivotArea>
    </format>
    <format dxfId="395">
      <pivotArea dataOnly="0" labelOnly="1" fieldPosition="0">
        <references count="1">
          <reference field="1" count="1">
            <x v="2"/>
          </reference>
        </references>
      </pivotArea>
    </format>
    <format dxfId="394">
      <pivotArea dataOnly="0" labelOnly="1" fieldPosition="0">
        <references count="1">
          <reference field="1" count="1">
            <x v="3"/>
          </reference>
        </references>
      </pivotArea>
    </format>
    <format dxfId="393">
      <pivotArea dataOnly="0" labelOnly="1" fieldPosition="0">
        <references count="1">
          <reference field="1" count="1">
            <x v="4"/>
          </reference>
        </references>
      </pivotArea>
    </format>
    <format dxfId="392">
      <pivotArea dataOnly="0" labelOnly="1" fieldPosition="0">
        <references count="1">
          <reference field="1" count="1">
            <x v="5"/>
          </reference>
        </references>
      </pivotArea>
    </format>
    <format dxfId="391">
      <pivotArea dataOnly="0" labelOnly="1" fieldPosition="0">
        <references count="1">
          <reference field="1" count="1">
            <x v="6"/>
          </reference>
        </references>
      </pivotArea>
    </format>
    <format dxfId="390">
      <pivotArea dataOnly="0" labelOnly="1" fieldPosition="0">
        <references count="1">
          <reference field="1" count="1">
            <x v="7"/>
          </reference>
        </references>
      </pivotArea>
    </format>
    <format dxfId="389">
      <pivotArea dataOnly="0" labelOnly="1" fieldPosition="0">
        <references count="1">
          <reference field="1" count="1">
            <x v="8"/>
          </reference>
        </references>
      </pivotArea>
    </format>
    <format dxfId="388">
      <pivotArea dataOnly="0" labelOnly="1" fieldPosition="0">
        <references count="1">
          <reference field="1" count="1">
            <x v="9"/>
          </reference>
        </references>
      </pivotArea>
    </format>
    <format dxfId="387">
      <pivotArea dataOnly="0" labelOnly="1" fieldPosition="0">
        <references count="1">
          <reference field="1" count="1">
            <x v="10"/>
          </reference>
        </references>
      </pivotArea>
    </format>
    <format dxfId="386">
      <pivotArea dataOnly="0" labelOnly="1" grandRow="1" fieldPosition="0"/>
    </format>
    <format dxfId="385">
      <pivotArea field="0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84">
      <pivotArea field="0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83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0"/>
          </reference>
        </references>
      </pivotArea>
    </format>
    <format dxfId="382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"/>
          </reference>
        </references>
      </pivotArea>
    </format>
    <format dxfId="381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7"/>
          </reference>
        </references>
      </pivotArea>
    </format>
    <format dxfId="380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6"/>
          </reference>
        </references>
      </pivotArea>
    </format>
    <format dxfId="379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8"/>
          </reference>
        </references>
      </pivotArea>
    </format>
    <format dxfId="378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9"/>
          </reference>
        </references>
      </pivotArea>
    </format>
    <format dxfId="377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21"/>
          </reference>
        </references>
      </pivotArea>
    </format>
    <format dxfId="376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20"/>
          </reference>
        </references>
      </pivotArea>
    </format>
    <format dxfId="375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5"/>
          </reference>
        </references>
      </pivotArea>
    </format>
    <format dxfId="374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4"/>
          </reference>
        </references>
      </pivotArea>
    </format>
    <format dxfId="373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9"/>
          </reference>
        </references>
      </pivotArea>
    </format>
    <format dxfId="372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8"/>
          </reference>
        </references>
      </pivotArea>
    </format>
    <format dxfId="371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1"/>
          </reference>
        </references>
      </pivotArea>
    </format>
    <format dxfId="370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0"/>
          </reference>
        </references>
      </pivotArea>
    </format>
    <format dxfId="369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3"/>
          </reference>
        </references>
      </pivotArea>
    </format>
    <format dxfId="368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2"/>
          </reference>
        </references>
      </pivotArea>
    </format>
    <format dxfId="367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3"/>
          </reference>
        </references>
      </pivotArea>
    </format>
    <format dxfId="366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2"/>
          </reference>
        </references>
      </pivotArea>
    </format>
    <format dxfId="365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23"/>
          </reference>
        </references>
      </pivotArea>
    </format>
    <format dxfId="364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22"/>
          </reference>
        </references>
      </pivotArea>
    </format>
    <format dxfId="363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7"/>
          </reference>
        </references>
      </pivotArea>
    </format>
    <format dxfId="362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6"/>
          </reference>
        </references>
      </pivotArea>
    </format>
    <format dxfId="361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5"/>
          </reference>
        </references>
      </pivotArea>
    </format>
    <format dxfId="360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4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3"/>
  <sheetViews>
    <sheetView topLeftCell="A463" workbookViewId="0">
      <selection activeCell="A447" sqref="A447:XFD596"/>
    </sheetView>
  </sheetViews>
  <sheetFormatPr baseColWidth="10" defaultRowHeight="15" x14ac:dyDescent="0.25"/>
  <cols>
    <col min="1" max="8" width="70.7109375" customWidth="1"/>
  </cols>
  <sheetData>
    <row r="1" spans="1:8" x14ac:dyDescent="0.25">
      <c r="A1" t="s">
        <v>0</v>
      </c>
      <c r="B1" t="s">
        <v>1</v>
      </c>
      <c r="C1" t="s">
        <v>12</v>
      </c>
      <c r="D1" t="s">
        <v>26</v>
      </c>
      <c r="E1" t="s">
        <v>78</v>
      </c>
      <c r="F1" t="s">
        <v>298</v>
      </c>
      <c r="G1" t="s">
        <v>304</v>
      </c>
      <c r="H1" t="s">
        <v>305</v>
      </c>
    </row>
    <row r="2" spans="1:8" x14ac:dyDescent="0.25">
      <c r="A2" t="str">
        <f>CONCATENATE(TEXT("43136","mmm")," ",YEAR("43136"))</f>
        <v>févr 2018</v>
      </c>
      <c r="B2" t="s">
        <v>3</v>
      </c>
      <c r="C2" t="s">
        <v>3</v>
      </c>
      <c r="D2" t="s">
        <v>28</v>
      </c>
      <c r="E2" t="s">
        <v>80</v>
      </c>
      <c r="F2" t="s">
        <v>80</v>
      </c>
      <c r="G2" s="1">
        <v>633111.15460000001</v>
      </c>
      <c r="H2" s="1">
        <v>107.700288</v>
      </c>
    </row>
    <row r="3" spans="1:8" x14ac:dyDescent="0.25">
      <c r="A3" t="str">
        <f>CONCATENATE(TEXT("43137","mmm")," ",YEAR("43137"))</f>
        <v>févr 2018</v>
      </c>
      <c r="B3" t="s">
        <v>5</v>
      </c>
      <c r="C3" t="s">
        <v>20</v>
      </c>
      <c r="D3" t="s">
        <v>28</v>
      </c>
      <c r="E3" t="s">
        <v>151</v>
      </c>
      <c r="F3" t="s">
        <v>151</v>
      </c>
      <c r="G3" s="1">
        <v>234.28800000000001</v>
      </c>
      <c r="H3" s="1">
        <v>5.3376E-2</v>
      </c>
    </row>
    <row r="4" spans="1:8" x14ac:dyDescent="0.25">
      <c r="A4" t="str">
        <f>CONCATENATE(TEXT("43138","mmm")," ",YEAR("43138"))</f>
        <v>févr 2018</v>
      </c>
      <c r="B4" t="s">
        <v>4</v>
      </c>
      <c r="C4" t="s">
        <v>14</v>
      </c>
      <c r="D4" t="s">
        <v>32</v>
      </c>
      <c r="E4" t="s">
        <v>85</v>
      </c>
      <c r="F4" t="s">
        <v>85</v>
      </c>
      <c r="G4" s="1">
        <v>11008.44</v>
      </c>
      <c r="H4" s="1">
        <v>4.1195760000000003</v>
      </c>
    </row>
    <row r="5" spans="1:8" x14ac:dyDescent="0.25">
      <c r="A5" t="str">
        <f>CONCATENATE(TEXT("43138","mmm")," ",YEAR("43138"))</f>
        <v>févr 2018</v>
      </c>
      <c r="B5" t="s">
        <v>5</v>
      </c>
      <c r="C5" t="s">
        <v>15</v>
      </c>
      <c r="D5" t="s">
        <v>28</v>
      </c>
      <c r="E5" t="s">
        <v>99</v>
      </c>
      <c r="F5" t="s">
        <v>212</v>
      </c>
      <c r="G5" s="1">
        <v>1111.8599999999999</v>
      </c>
      <c r="H5" s="1">
        <v>0.63789600000000002</v>
      </c>
    </row>
    <row r="6" spans="1:8" x14ac:dyDescent="0.25">
      <c r="A6" t="str">
        <f>CONCATENATE(TEXT("43138","mmm")," ",YEAR("43138"))</f>
        <v>févr 2018</v>
      </c>
      <c r="B6" t="s">
        <v>5</v>
      </c>
      <c r="C6" t="s">
        <v>15</v>
      </c>
      <c r="D6" t="s">
        <v>28</v>
      </c>
      <c r="E6" t="s">
        <v>90</v>
      </c>
      <c r="F6" t="s">
        <v>212</v>
      </c>
      <c r="G6" s="1">
        <v>1216.3800000000001</v>
      </c>
      <c r="H6" s="1">
        <v>0.70366799999999996</v>
      </c>
    </row>
    <row r="7" spans="1:8" x14ac:dyDescent="0.25">
      <c r="A7" t="str">
        <f>CONCATENATE(TEXT("43140","mmm")," ",YEAR("43140"))</f>
        <v>févr 2018</v>
      </c>
      <c r="B7" t="s">
        <v>4</v>
      </c>
      <c r="C7" t="s">
        <v>14</v>
      </c>
      <c r="D7" t="s">
        <v>50</v>
      </c>
      <c r="E7" t="s">
        <v>152</v>
      </c>
      <c r="F7" t="s">
        <v>152</v>
      </c>
      <c r="G7" s="1">
        <v>23165.789199999999</v>
      </c>
      <c r="H7" s="1">
        <v>16.111056000000001</v>
      </c>
    </row>
    <row r="8" spans="1:8" x14ac:dyDescent="0.25">
      <c r="A8" t="str">
        <f>CONCATENATE(TEXT("43140","mmm")," ",YEAR("43140"))</f>
        <v>févr 2018</v>
      </c>
      <c r="B8" t="s">
        <v>4</v>
      </c>
      <c r="C8" t="s">
        <v>14</v>
      </c>
      <c r="D8" t="s">
        <v>32</v>
      </c>
      <c r="E8" t="s">
        <v>85</v>
      </c>
      <c r="F8" t="s">
        <v>85</v>
      </c>
      <c r="G8" s="1">
        <v>7452.0959999999995</v>
      </c>
      <c r="H8" s="1">
        <v>4.8708479999999996</v>
      </c>
    </row>
    <row r="9" spans="1:8" x14ac:dyDescent="0.25">
      <c r="A9" t="str">
        <f>CONCATENATE(TEXT("43143","mmm")," ",YEAR("43143"))</f>
        <v>févr 2018</v>
      </c>
      <c r="B9" t="s">
        <v>4</v>
      </c>
      <c r="C9" t="s">
        <v>14</v>
      </c>
      <c r="D9" t="s">
        <v>31</v>
      </c>
      <c r="E9" t="s">
        <v>153</v>
      </c>
      <c r="F9" t="s">
        <v>153</v>
      </c>
      <c r="G9" s="1">
        <v>3651.5221000000001</v>
      </c>
      <c r="H9" s="1">
        <v>1.6226400000000001</v>
      </c>
    </row>
    <row r="10" spans="1:8" x14ac:dyDescent="0.25">
      <c r="A10" t="str">
        <f>CONCATENATE(TEXT("43143","mmm")," ",YEAR("43143"))</f>
        <v>févr 2018</v>
      </c>
      <c r="B10" t="s">
        <v>6</v>
      </c>
      <c r="C10" t="s">
        <v>18</v>
      </c>
      <c r="D10" t="s">
        <v>38</v>
      </c>
      <c r="E10" t="s">
        <v>102</v>
      </c>
      <c r="F10" t="s">
        <v>102</v>
      </c>
      <c r="G10" s="1">
        <v>28165.761600000002</v>
      </c>
      <c r="H10" s="1">
        <v>19.426583999999998</v>
      </c>
    </row>
    <row r="11" spans="1:8" x14ac:dyDescent="0.25">
      <c r="A11" t="str">
        <f>CONCATENATE(TEXT("43144","mmm")," ",YEAR("43144"))</f>
        <v>févr 2018</v>
      </c>
      <c r="B11" t="s">
        <v>8</v>
      </c>
      <c r="C11" t="s">
        <v>19</v>
      </c>
      <c r="D11" t="s">
        <v>49</v>
      </c>
      <c r="E11" t="s">
        <v>118</v>
      </c>
      <c r="F11" t="s">
        <v>118</v>
      </c>
      <c r="G11" s="1">
        <v>14237.366400000001</v>
      </c>
      <c r="H11" s="1">
        <v>9.7590959999999995</v>
      </c>
    </row>
    <row r="12" spans="1:8" x14ac:dyDescent="0.25">
      <c r="A12" t="str">
        <f>CONCATENATE(TEXT("43144","mmm")," ",YEAR("43144"))</f>
        <v>févr 2018</v>
      </c>
      <c r="B12" t="s">
        <v>5</v>
      </c>
      <c r="C12" t="s">
        <v>15</v>
      </c>
      <c r="D12" t="s">
        <v>27</v>
      </c>
      <c r="E12" t="s">
        <v>149</v>
      </c>
      <c r="F12" t="s">
        <v>149</v>
      </c>
      <c r="G12" s="1">
        <v>4145.4503999999997</v>
      </c>
      <c r="H12" s="1">
        <v>1.8804479999999999</v>
      </c>
    </row>
    <row r="13" spans="1:8" x14ac:dyDescent="0.25">
      <c r="A13" t="str">
        <f>CONCATENATE(TEXT("43145","mmm")," ",YEAR("43145"))</f>
        <v>févr 2018</v>
      </c>
      <c r="B13" t="s">
        <v>2</v>
      </c>
      <c r="C13" t="s">
        <v>13</v>
      </c>
      <c r="D13" t="s">
        <v>50</v>
      </c>
      <c r="E13" t="s">
        <v>133</v>
      </c>
      <c r="F13" t="s">
        <v>133</v>
      </c>
      <c r="G13" s="1">
        <v>11995.2</v>
      </c>
      <c r="H13" s="1">
        <v>20.996009999999998</v>
      </c>
    </row>
    <row r="14" spans="1:8" x14ac:dyDescent="0.25">
      <c r="A14" t="str">
        <f>CONCATENATE(TEXT("43146","mmm")," ",YEAR("43146"))</f>
        <v>févr 2018</v>
      </c>
      <c r="B14" t="s">
        <v>4</v>
      </c>
      <c r="C14" t="s">
        <v>14</v>
      </c>
      <c r="D14" t="s">
        <v>30</v>
      </c>
      <c r="E14" t="s">
        <v>94</v>
      </c>
      <c r="F14" t="s">
        <v>94</v>
      </c>
      <c r="G14" s="1">
        <v>-17.833600000000001</v>
      </c>
      <c r="H14" s="1">
        <v>0</v>
      </c>
    </row>
    <row r="15" spans="1:8" x14ac:dyDescent="0.25">
      <c r="A15" t="str">
        <f>CONCATENATE(TEXT("43146","mmm")," ",YEAR("43146"))</f>
        <v>févr 2018</v>
      </c>
      <c r="B15" t="s">
        <v>4</v>
      </c>
      <c r="C15" t="s">
        <v>14</v>
      </c>
      <c r="D15" t="s">
        <v>30</v>
      </c>
      <c r="E15" t="s">
        <v>154</v>
      </c>
      <c r="F15" t="s">
        <v>154</v>
      </c>
      <c r="G15" s="1">
        <v>2332.8000000000002</v>
      </c>
      <c r="H15" s="1">
        <v>0.80676000000000003</v>
      </c>
    </row>
    <row r="16" spans="1:8" x14ac:dyDescent="0.25">
      <c r="A16" t="str">
        <f>CONCATENATE(TEXT("43146","mmm")," ",YEAR("43146"))</f>
        <v>févr 2018</v>
      </c>
      <c r="B16" t="s">
        <v>4</v>
      </c>
      <c r="C16" t="s">
        <v>14</v>
      </c>
      <c r="D16" t="s">
        <v>50</v>
      </c>
      <c r="E16" t="s">
        <v>155</v>
      </c>
      <c r="F16" t="s">
        <v>155</v>
      </c>
      <c r="G16" s="1">
        <v>3704.1080999999999</v>
      </c>
      <c r="H16" s="1">
        <v>1.9485108</v>
      </c>
    </row>
    <row r="17" spans="1:8" x14ac:dyDescent="0.25">
      <c r="A17" t="str">
        <f>CONCATENATE(TEXT("43146","mmm")," ",YEAR("43146"))</f>
        <v>févr 2018</v>
      </c>
      <c r="B17" t="s">
        <v>2</v>
      </c>
      <c r="C17" t="s">
        <v>13</v>
      </c>
      <c r="D17" t="s">
        <v>30</v>
      </c>
      <c r="E17" t="s">
        <v>150</v>
      </c>
      <c r="F17" t="s">
        <v>150</v>
      </c>
      <c r="G17" s="1">
        <v>13953.6</v>
      </c>
      <c r="H17" s="1">
        <v>20.563199999999998</v>
      </c>
    </row>
    <row r="18" spans="1:8" x14ac:dyDescent="0.25">
      <c r="A18" t="str">
        <f>CONCATENATE(TEXT("43146","mmm")," ",YEAR("43146"))</f>
        <v>févr 2018</v>
      </c>
      <c r="B18" t="s">
        <v>10</v>
      </c>
      <c r="C18" t="s">
        <v>17</v>
      </c>
      <c r="D18" t="s">
        <v>59</v>
      </c>
      <c r="E18" t="s">
        <v>156</v>
      </c>
      <c r="F18" t="s">
        <v>156</v>
      </c>
      <c r="G18" s="1">
        <v>31610.1044</v>
      </c>
      <c r="H18" s="1">
        <v>18.526140000000002</v>
      </c>
    </row>
    <row r="19" spans="1:8" x14ac:dyDescent="0.25">
      <c r="A19" t="str">
        <f>CONCATENATE(TEXT("43147","mmm")," ",YEAR("43147"))</f>
        <v>févr 2018</v>
      </c>
      <c r="B19" t="s">
        <v>4</v>
      </c>
      <c r="C19" t="s">
        <v>14</v>
      </c>
      <c r="D19" t="s">
        <v>30</v>
      </c>
      <c r="E19" t="s">
        <v>129</v>
      </c>
      <c r="F19" t="s">
        <v>129</v>
      </c>
      <c r="G19" s="1">
        <v>25765.258099999999</v>
      </c>
      <c r="H19" s="1">
        <v>20.855208000000001</v>
      </c>
    </row>
    <row r="20" spans="1:8" x14ac:dyDescent="0.25">
      <c r="A20" t="str">
        <f>CONCATENATE(TEXT("43147","mmm")," ",YEAR("43147"))</f>
        <v>févr 2018</v>
      </c>
      <c r="B20" t="s">
        <v>5</v>
      </c>
      <c r="C20" t="s">
        <v>15</v>
      </c>
      <c r="D20" t="s">
        <v>28</v>
      </c>
      <c r="E20" t="s">
        <v>86</v>
      </c>
      <c r="F20" t="s">
        <v>86</v>
      </c>
      <c r="G20" s="1">
        <v>4640.6535999999996</v>
      </c>
      <c r="H20" s="1">
        <v>2.0691600000000001</v>
      </c>
    </row>
    <row r="21" spans="1:8" x14ac:dyDescent="0.25">
      <c r="A21" t="str">
        <f>CONCATENATE(TEXT("43147","mmm")," ",YEAR("43147"))</f>
        <v>févr 2018</v>
      </c>
      <c r="B21" t="s">
        <v>5</v>
      </c>
      <c r="C21" t="s">
        <v>15</v>
      </c>
      <c r="D21" t="s">
        <v>28</v>
      </c>
      <c r="E21" t="s">
        <v>143</v>
      </c>
      <c r="F21" t="s">
        <v>143</v>
      </c>
      <c r="G21" s="1">
        <v>-242.71119999999999</v>
      </c>
      <c r="H21" s="1">
        <v>0</v>
      </c>
    </row>
    <row r="22" spans="1:8" x14ac:dyDescent="0.25">
      <c r="A22" t="str">
        <f>CONCATENATE(TEXT("43147","mmm")," ",YEAR("43147"))</f>
        <v>févr 2018</v>
      </c>
      <c r="B22" t="s">
        <v>5</v>
      </c>
      <c r="C22" t="s">
        <v>15</v>
      </c>
      <c r="D22" t="s">
        <v>28</v>
      </c>
      <c r="E22" t="s">
        <v>81</v>
      </c>
      <c r="F22" t="s">
        <v>81</v>
      </c>
      <c r="G22" s="1">
        <v>20283.8508</v>
      </c>
      <c r="H22" s="1">
        <v>11.530699200000001</v>
      </c>
    </row>
    <row r="23" spans="1:8" x14ac:dyDescent="0.25">
      <c r="A23" t="str">
        <f>CONCATENATE(TEXT("43150","mmm")," ",YEAR("43150"))</f>
        <v>févr 2018</v>
      </c>
      <c r="B23" t="s">
        <v>2</v>
      </c>
      <c r="C23" t="s">
        <v>13</v>
      </c>
      <c r="D23" t="s">
        <v>29</v>
      </c>
      <c r="E23" t="s">
        <v>82</v>
      </c>
      <c r="F23" t="s">
        <v>82</v>
      </c>
      <c r="G23" s="1">
        <v>11289.6</v>
      </c>
      <c r="H23" s="1">
        <v>22.014720000000001</v>
      </c>
    </row>
    <row r="24" spans="1:8" x14ac:dyDescent="0.25">
      <c r="A24" t="str">
        <f>CONCATENATE(TEXT("43151","mmm")," ",YEAR("43151"))</f>
        <v>févr 2018</v>
      </c>
      <c r="B24" t="s">
        <v>5</v>
      </c>
      <c r="C24" t="s">
        <v>15</v>
      </c>
      <c r="D24" t="s">
        <v>28</v>
      </c>
      <c r="E24" t="s">
        <v>132</v>
      </c>
      <c r="F24" t="s">
        <v>132</v>
      </c>
      <c r="G24" s="1">
        <v>31193.679499999998</v>
      </c>
      <c r="H24" s="1">
        <v>20.322521999999999</v>
      </c>
    </row>
    <row r="25" spans="1:8" x14ac:dyDescent="0.25">
      <c r="A25" t="str">
        <f>CONCATENATE(TEXT("43151","mmm")," ",YEAR("43151"))</f>
        <v>févr 2018</v>
      </c>
      <c r="B25" t="s">
        <v>5</v>
      </c>
      <c r="C25" t="s">
        <v>15</v>
      </c>
      <c r="D25" t="s">
        <v>28</v>
      </c>
      <c r="E25" t="s">
        <v>93</v>
      </c>
      <c r="F25" t="s">
        <v>301</v>
      </c>
      <c r="G25" s="1">
        <v>18063.936000000002</v>
      </c>
      <c r="H25" s="1">
        <v>16.594560000000001</v>
      </c>
    </row>
    <row r="26" spans="1:8" x14ac:dyDescent="0.25">
      <c r="A26" t="str">
        <f>CONCATENATE(TEXT("43151","mmm")," ",YEAR("43151"))</f>
        <v>févr 2018</v>
      </c>
      <c r="B26" t="s">
        <v>5</v>
      </c>
      <c r="C26" t="s">
        <v>15</v>
      </c>
      <c r="D26" t="s">
        <v>28</v>
      </c>
      <c r="E26" t="s">
        <v>113</v>
      </c>
      <c r="F26" t="s">
        <v>212</v>
      </c>
      <c r="G26" s="1">
        <v>1330.26</v>
      </c>
      <c r="H26" s="1">
        <v>0.80326799999999998</v>
      </c>
    </row>
    <row r="27" spans="1:8" x14ac:dyDescent="0.25">
      <c r="A27" t="str">
        <f>CONCATENATE(TEXT("43151","mmm")," ",YEAR("43151"))</f>
        <v>févr 2018</v>
      </c>
      <c r="B27" t="s">
        <v>6</v>
      </c>
      <c r="C27" t="s">
        <v>14</v>
      </c>
      <c r="D27" t="s">
        <v>47</v>
      </c>
      <c r="E27" t="s">
        <v>128</v>
      </c>
      <c r="F27" t="s">
        <v>128</v>
      </c>
      <c r="G27" s="1">
        <v>4344.3455000000004</v>
      </c>
      <c r="H27" s="1">
        <v>2.1686999999999999</v>
      </c>
    </row>
    <row r="28" spans="1:8" x14ac:dyDescent="0.25">
      <c r="A28" t="str">
        <f>CONCATENATE(TEXT("43152","mmm")," ",YEAR("43152"))</f>
        <v>févr 2018</v>
      </c>
      <c r="B28" t="s">
        <v>5</v>
      </c>
      <c r="C28" t="s">
        <v>15</v>
      </c>
      <c r="D28" t="s">
        <v>28</v>
      </c>
      <c r="E28" t="s">
        <v>99</v>
      </c>
      <c r="F28" t="s">
        <v>212</v>
      </c>
      <c r="G28" s="1">
        <v>762.96</v>
      </c>
      <c r="H28" s="1">
        <v>0.46467599999999998</v>
      </c>
    </row>
    <row r="29" spans="1:8" x14ac:dyDescent="0.25">
      <c r="A29" t="str">
        <f>CONCATENATE(TEXT("43152","mmm")," ",YEAR("43152"))</f>
        <v>févr 2018</v>
      </c>
      <c r="B29" t="s">
        <v>9</v>
      </c>
      <c r="C29" t="s">
        <v>18</v>
      </c>
      <c r="D29" t="s">
        <v>55</v>
      </c>
      <c r="E29" t="s">
        <v>138</v>
      </c>
      <c r="F29" t="s">
        <v>138</v>
      </c>
      <c r="G29" s="1">
        <v>21531.887999999999</v>
      </c>
      <c r="H29" s="1">
        <v>14.033087999999999</v>
      </c>
    </row>
    <row r="30" spans="1:8" x14ac:dyDescent="0.25">
      <c r="A30" t="str">
        <f>CONCATENATE(TEXT("43153","mmm")," ",YEAR("43153"))</f>
        <v>févr 2018</v>
      </c>
      <c r="B30" t="s">
        <v>4</v>
      </c>
      <c r="C30" t="s">
        <v>16</v>
      </c>
      <c r="D30" t="s">
        <v>33</v>
      </c>
      <c r="E30" t="s">
        <v>91</v>
      </c>
      <c r="F30" t="s">
        <v>91</v>
      </c>
      <c r="G30" s="1">
        <v>-933.6</v>
      </c>
      <c r="H30" s="1">
        <v>0</v>
      </c>
    </row>
    <row r="31" spans="1:8" x14ac:dyDescent="0.25">
      <c r="A31" t="str">
        <f>CONCATENATE(TEXT("43153","mmm")," ",YEAR("43153"))</f>
        <v>févr 2018</v>
      </c>
      <c r="B31" t="s">
        <v>6</v>
      </c>
      <c r="C31" t="s">
        <v>14</v>
      </c>
      <c r="D31" t="s">
        <v>47</v>
      </c>
      <c r="E31" t="s">
        <v>128</v>
      </c>
      <c r="F31" t="s">
        <v>128</v>
      </c>
      <c r="G31" s="1">
        <v>276.5376</v>
      </c>
      <c r="H31" s="1">
        <v>0.19008</v>
      </c>
    </row>
    <row r="32" spans="1:8" x14ac:dyDescent="0.25">
      <c r="A32" t="str">
        <f>CONCATENATE(TEXT("43153","mmm")," ",YEAR("43153"))</f>
        <v>févr 2018</v>
      </c>
      <c r="B32" t="s">
        <v>6</v>
      </c>
      <c r="C32" t="s">
        <v>19</v>
      </c>
      <c r="D32" t="s">
        <v>60</v>
      </c>
      <c r="E32" t="s">
        <v>157</v>
      </c>
      <c r="F32" t="s">
        <v>157</v>
      </c>
      <c r="G32" s="1">
        <v>13558.008</v>
      </c>
      <c r="H32" s="1">
        <v>4.8808199999999999</v>
      </c>
    </row>
    <row r="33" spans="1:8" x14ac:dyDescent="0.25">
      <c r="A33" t="str">
        <f>CONCATENATE(TEXT("43154","mmm")," ",YEAR("43154"))</f>
        <v>févr 2018</v>
      </c>
      <c r="B33" t="s">
        <v>4</v>
      </c>
      <c r="C33" t="s">
        <v>14</v>
      </c>
      <c r="D33" t="s">
        <v>31</v>
      </c>
      <c r="E33" t="s">
        <v>158</v>
      </c>
      <c r="F33" t="s">
        <v>158</v>
      </c>
      <c r="G33" s="1">
        <v>1730.9376</v>
      </c>
      <c r="H33" s="1">
        <v>0.85536000000000001</v>
      </c>
    </row>
    <row r="34" spans="1:8" x14ac:dyDescent="0.25">
      <c r="A34" t="str">
        <f>CONCATENATE(TEXT("43154","mmm")," ",YEAR("43154"))</f>
        <v>févr 2018</v>
      </c>
      <c r="B34" t="s">
        <v>4</v>
      </c>
      <c r="C34" t="s">
        <v>14</v>
      </c>
      <c r="D34" t="s">
        <v>32</v>
      </c>
      <c r="E34" t="s">
        <v>95</v>
      </c>
      <c r="F34" t="s">
        <v>95</v>
      </c>
      <c r="G34" s="1">
        <v>27641.260300000002</v>
      </c>
      <c r="H34" s="1">
        <v>16.161528000000001</v>
      </c>
    </row>
    <row r="35" spans="1:8" x14ac:dyDescent="0.25">
      <c r="A35" t="str">
        <f>CONCATENATE(TEXT("43154","mmm")," ",YEAR("43154"))</f>
        <v>févr 2018</v>
      </c>
      <c r="B35" t="s">
        <v>4</v>
      </c>
      <c r="C35" t="s">
        <v>16</v>
      </c>
      <c r="D35" t="s">
        <v>33</v>
      </c>
      <c r="E35" t="s">
        <v>159</v>
      </c>
      <c r="F35" t="s">
        <v>159</v>
      </c>
      <c r="G35" s="1">
        <v>998.94780000000003</v>
      </c>
      <c r="H35" s="1">
        <v>0.48568800000000001</v>
      </c>
    </row>
    <row r="36" spans="1:8" x14ac:dyDescent="0.25">
      <c r="A36" t="str">
        <f>CONCATENATE(TEXT("43154","mmm")," ",YEAR("43154"))</f>
        <v>févr 2018</v>
      </c>
      <c r="B36" t="s">
        <v>5</v>
      </c>
      <c r="C36" t="s">
        <v>15</v>
      </c>
      <c r="D36" t="s">
        <v>28</v>
      </c>
      <c r="E36" t="s">
        <v>99</v>
      </c>
      <c r="F36" t="s">
        <v>212</v>
      </c>
      <c r="G36" s="1">
        <v>13551.72</v>
      </c>
      <c r="H36" s="1">
        <v>4.5455759999999996</v>
      </c>
    </row>
    <row r="37" spans="1:8" x14ac:dyDescent="0.25">
      <c r="A37" t="str">
        <f>CONCATENATE(TEXT("43158","mmm")," ",YEAR("43158"))</f>
        <v>févr 2018</v>
      </c>
      <c r="B37" t="s">
        <v>4</v>
      </c>
      <c r="C37" t="s">
        <v>14</v>
      </c>
      <c r="D37" t="s">
        <v>32</v>
      </c>
      <c r="E37" t="s">
        <v>85</v>
      </c>
      <c r="F37" t="s">
        <v>85</v>
      </c>
      <c r="G37" s="1">
        <v>8257.7999999999993</v>
      </c>
      <c r="H37" s="1">
        <v>5.636952</v>
      </c>
    </row>
    <row r="38" spans="1:8" x14ac:dyDescent="0.25">
      <c r="A38" t="str">
        <f>CONCATENATE(TEXT("43158","mmm")," ",YEAR("43158"))</f>
        <v>févr 2018</v>
      </c>
      <c r="B38" t="s">
        <v>5</v>
      </c>
      <c r="C38" t="s">
        <v>19</v>
      </c>
      <c r="D38" t="s">
        <v>28</v>
      </c>
      <c r="E38" t="s">
        <v>160</v>
      </c>
      <c r="F38" t="s">
        <v>160</v>
      </c>
      <c r="G38" s="1">
        <v>14700</v>
      </c>
      <c r="H38" s="1">
        <v>0</v>
      </c>
    </row>
    <row r="39" spans="1:8" x14ac:dyDescent="0.25">
      <c r="A39" t="str">
        <f>CONCATENATE(TEXT("43159","mmm")," ",YEAR("43159"))</f>
        <v>févr 2018</v>
      </c>
      <c r="B39" t="s">
        <v>5</v>
      </c>
      <c r="C39" t="s">
        <v>15</v>
      </c>
      <c r="D39" t="s">
        <v>28</v>
      </c>
      <c r="E39" t="s">
        <v>93</v>
      </c>
      <c r="F39" t="s">
        <v>300</v>
      </c>
      <c r="G39" s="1">
        <v>57831.751400000001</v>
      </c>
      <c r="H39" s="1">
        <v>19.679037600000001</v>
      </c>
    </row>
    <row r="40" spans="1:8" x14ac:dyDescent="0.25">
      <c r="A40" t="str">
        <f>CONCATENATE(TEXT("43132","mmm")," ",YEAR("43132"))</f>
        <v>févr 2018</v>
      </c>
      <c r="B40" t="s">
        <v>5</v>
      </c>
      <c r="C40" t="s">
        <v>15</v>
      </c>
      <c r="D40" t="s">
        <v>28</v>
      </c>
      <c r="E40" t="s">
        <v>143</v>
      </c>
      <c r="F40" t="s">
        <v>143</v>
      </c>
      <c r="G40" s="1">
        <v>4991.9913999999999</v>
      </c>
      <c r="H40" s="1">
        <v>2.2424400000000002</v>
      </c>
    </row>
    <row r="41" spans="1:8" x14ac:dyDescent="0.25">
      <c r="A41" t="str">
        <f>CONCATENATE(TEXT("43133","mmm")," ",YEAR("43133"))</f>
        <v>févr 2018</v>
      </c>
      <c r="B41" t="s">
        <v>5</v>
      </c>
      <c r="C41" t="s">
        <v>15</v>
      </c>
      <c r="D41" t="s">
        <v>28</v>
      </c>
      <c r="E41" t="s">
        <v>176</v>
      </c>
      <c r="F41" t="s">
        <v>176</v>
      </c>
      <c r="G41" s="1">
        <v>1792.4975999999999</v>
      </c>
      <c r="H41" s="1">
        <v>0.83733599999999997</v>
      </c>
    </row>
    <row r="42" spans="1:8" x14ac:dyDescent="0.25">
      <c r="A42" t="str">
        <f>CONCATENATE(TEXT("43136","mmm")," ",YEAR("43136"))</f>
        <v>févr 2018</v>
      </c>
      <c r="B42" t="s">
        <v>4</v>
      </c>
      <c r="C42" t="s">
        <v>14</v>
      </c>
      <c r="D42" t="s">
        <v>31</v>
      </c>
      <c r="E42" t="s">
        <v>177</v>
      </c>
      <c r="F42" t="s">
        <v>177</v>
      </c>
      <c r="G42" s="1">
        <v>4011.4137000000001</v>
      </c>
      <c r="H42" s="1">
        <v>2.2914240000000001</v>
      </c>
    </row>
    <row r="43" spans="1:8" x14ac:dyDescent="0.25">
      <c r="A43" t="str">
        <f>CONCATENATE(TEXT("43136","mmm")," ",YEAR("43136"))</f>
        <v>févr 2018</v>
      </c>
      <c r="B43" t="s">
        <v>5</v>
      </c>
      <c r="C43" t="s">
        <v>15</v>
      </c>
      <c r="D43" t="s">
        <v>28</v>
      </c>
      <c r="E43" t="s">
        <v>119</v>
      </c>
      <c r="F43" t="s">
        <v>119</v>
      </c>
      <c r="G43" s="1">
        <v>22752.335999999999</v>
      </c>
      <c r="H43" s="1">
        <v>21.48864</v>
      </c>
    </row>
    <row r="44" spans="1:8" x14ac:dyDescent="0.25">
      <c r="A44" t="str">
        <f>CONCATENATE(TEXT("43137","mmm")," ",YEAR("43137"))</f>
        <v>févr 2018</v>
      </c>
      <c r="B44" t="s">
        <v>5</v>
      </c>
      <c r="C44" t="s">
        <v>15</v>
      </c>
      <c r="D44" t="s">
        <v>28</v>
      </c>
      <c r="E44" t="s">
        <v>81</v>
      </c>
      <c r="F44" t="s">
        <v>81</v>
      </c>
      <c r="G44" s="1">
        <v>16222.8361</v>
      </c>
      <c r="H44" s="1">
        <v>9.6513480000000005</v>
      </c>
    </row>
    <row r="45" spans="1:8" x14ac:dyDescent="0.25">
      <c r="A45" t="str">
        <f>CONCATENATE(TEXT("43137","mmm")," ",YEAR("43137"))</f>
        <v>févr 2018</v>
      </c>
      <c r="B45" t="s">
        <v>5</v>
      </c>
      <c r="C45" t="s">
        <v>15</v>
      </c>
      <c r="D45" t="s">
        <v>28</v>
      </c>
      <c r="E45" t="s">
        <v>113</v>
      </c>
      <c r="F45" t="s">
        <v>212</v>
      </c>
      <c r="G45" s="1">
        <v>1505.94</v>
      </c>
      <c r="H45" s="1">
        <v>0.85241999999999996</v>
      </c>
    </row>
    <row r="46" spans="1:8" x14ac:dyDescent="0.25">
      <c r="A46" t="str">
        <f>CONCATENATE(TEXT("43137","mmm")," ",YEAR("43137"))</f>
        <v>févr 2018</v>
      </c>
      <c r="B46" t="s">
        <v>2</v>
      </c>
      <c r="C46" t="s">
        <v>13</v>
      </c>
      <c r="D46" t="s">
        <v>29</v>
      </c>
      <c r="E46" t="s">
        <v>82</v>
      </c>
      <c r="F46" t="s">
        <v>82</v>
      </c>
      <c r="G46" s="1">
        <v>11289.6</v>
      </c>
      <c r="H46" s="1">
        <v>22.014720000000001</v>
      </c>
    </row>
    <row r="47" spans="1:8" x14ac:dyDescent="0.25">
      <c r="A47" t="str">
        <f>CONCATENATE(TEXT("43137","mmm")," ",YEAR("43137"))</f>
        <v>févr 2018</v>
      </c>
      <c r="B47" t="s">
        <v>6</v>
      </c>
      <c r="C47" t="s">
        <v>16</v>
      </c>
      <c r="D47" t="s">
        <v>53</v>
      </c>
      <c r="E47" t="s">
        <v>170</v>
      </c>
      <c r="F47" t="s">
        <v>170</v>
      </c>
      <c r="G47" s="1">
        <v>-343.44</v>
      </c>
      <c r="H47" s="1">
        <v>0</v>
      </c>
    </row>
    <row r="48" spans="1:8" x14ac:dyDescent="0.25">
      <c r="A48" t="str">
        <f>CONCATENATE(TEXT("43138","mmm")," ",YEAR("43138"))</f>
        <v>févr 2018</v>
      </c>
      <c r="B48" t="s">
        <v>8</v>
      </c>
      <c r="C48" t="s">
        <v>19</v>
      </c>
      <c r="D48" t="s">
        <v>68</v>
      </c>
      <c r="E48" t="s">
        <v>178</v>
      </c>
      <c r="F48" t="s">
        <v>178</v>
      </c>
      <c r="G48" s="1">
        <v>58547.534699999997</v>
      </c>
      <c r="H48" s="1">
        <v>67.146792000000005</v>
      </c>
    </row>
    <row r="49" spans="1:8" x14ac:dyDescent="0.25">
      <c r="A49" t="str">
        <f>CONCATENATE(TEXT("43138","mmm")," ",YEAR("43138"))</f>
        <v>févr 2018</v>
      </c>
      <c r="B49" t="s">
        <v>5</v>
      </c>
      <c r="C49" t="s">
        <v>15</v>
      </c>
      <c r="D49" t="s">
        <v>28</v>
      </c>
      <c r="E49" t="s">
        <v>87</v>
      </c>
      <c r="F49" t="s">
        <v>87</v>
      </c>
      <c r="G49" s="1">
        <v>5976.1343999999999</v>
      </c>
      <c r="H49" s="1">
        <v>2.6017920000000001</v>
      </c>
    </row>
    <row r="50" spans="1:8" x14ac:dyDescent="0.25">
      <c r="A50" t="str">
        <f>CONCATENATE(TEXT("43138","mmm")," ",YEAR("43138"))</f>
        <v>févr 2018</v>
      </c>
      <c r="B50" t="s">
        <v>5</v>
      </c>
      <c r="C50" t="s">
        <v>15</v>
      </c>
      <c r="D50" t="s">
        <v>28</v>
      </c>
      <c r="E50" t="s">
        <v>124</v>
      </c>
      <c r="F50" t="s">
        <v>124</v>
      </c>
      <c r="G50" s="1">
        <v>-12.72</v>
      </c>
      <c r="H50" s="1">
        <v>-5.0759999999999998E-3</v>
      </c>
    </row>
    <row r="51" spans="1:8" x14ac:dyDescent="0.25">
      <c r="A51" t="str">
        <f>CONCATENATE(TEXT("43138","mmm")," ",YEAR("43138"))</f>
        <v>févr 2018</v>
      </c>
      <c r="B51" t="s">
        <v>6</v>
      </c>
      <c r="C51" t="s">
        <v>14</v>
      </c>
      <c r="D51" t="s">
        <v>47</v>
      </c>
      <c r="E51" t="s">
        <v>128</v>
      </c>
      <c r="F51" t="s">
        <v>128</v>
      </c>
      <c r="G51" s="1">
        <v>1334.5404000000001</v>
      </c>
      <c r="H51" s="1">
        <v>0.74135399999999996</v>
      </c>
    </row>
    <row r="52" spans="1:8" x14ac:dyDescent="0.25">
      <c r="A52" t="str">
        <f>CONCATENATE(TEXT("43140","mmm")," ",YEAR("43140"))</f>
        <v>févr 2018</v>
      </c>
      <c r="B52" t="s">
        <v>8</v>
      </c>
      <c r="C52" t="s">
        <v>19</v>
      </c>
      <c r="D52" t="s">
        <v>68</v>
      </c>
      <c r="E52" t="s">
        <v>178</v>
      </c>
      <c r="F52" t="s">
        <v>178</v>
      </c>
      <c r="G52" s="1">
        <v>4351.6626999999999</v>
      </c>
      <c r="H52" s="1">
        <v>6.5237759999999998</v>
      </c>
    </row>
    <row r="53" spans="1:8" x14ac:dyDescent="0.25">
      <c r="A53" t="str">
        <f>CONCATENATE(TEXT("43140","mmm")," ",YEAR("43140"))</f>
        <v>févr 2018</v>
      </c>
      <c r="B53" t="s">
        <v>4</v>
      </c>
      <c r="C53" t="s">
        <v>14</v>
      </c>
      <c r="D53" t="s">
        <v>50</v>
      </c>
      <c r="E53" t="s">
        <v>179</v>
      </c>
      <c r="F53" t="s">
        <v>179</v>
      </c>
      <c r="G53" s="1">
        <v>29943.664799999999</v>
      </c>
      <c r="H53" s="1">
        <v>16.471992</v>
      </c>
    </row>
    <row r="54" spans="1:8" x14ac:dyDescent="0.25">
      <c r="A54" t="str">
        <f>CONCATENATE(TEXT("43143","mmm")," ",YEAR("43143"))</f>
        <v>févr 2018</v>
      </c>
      <c r="B54" t="s">
        <v>4</v>
      </c>
      <c r="C54" t="s">
        <v>14</v>
      </c>
      <c r="D54" t="s">
        <v>50</v>
      </c>
      <c r="E54" t="s">
        <v>155</v>
      </c>
      <c r="F54" t="s">
        <v>155</v>
      </c>
      <c r="G54" s="1">
        <v>5446.9665999999997</v>
      </c>
      <c r="H54" s="1">
        <v>3.1021679999999998</v>
      </c>
    </row>
    <row r="55" spans="1:8" x14ac:dyDescent="0.25">
      <c r="A55" t="str">
        <f>CONCATENATE(TEXT("43144","mmm")," ",YEAR("43144"))</f>
        <v>févr 2018</v>
      </c>
      <c r="B55" t="s">
        <v>2</v>
      </c>
      <c r="C55" t="s">
        <v>13</v>
      </c>
      <c r="D55" t="s">
        <v>28</v>
      </c>
      <c r="E55" t="s">
        <v>142</v>
      </c>
      <c r="F55" t="s">
        <v>142</v>
      </c>
      <c r="G55" s="1">
        <v>12096</v>
      </c>
      <c r="H55" s="1">
        <v>20.850480000000001</v>
      </c>
    </row>
    <row r="56" spans="1:8" x14ac:dyDescent="0.25">
      <c r="A56" t="str">
        <f>CONCATENATE(TEXT("43144","mmm")," ",YEAR("43144"))</f>
        <v>févr 2018</v>
      </c>
      <c r="B56" t="s">
        <v>6</v>
      </c>
      <c r="C56" t="s">
        <v>18</v>
      </c>
      <c r="D56" t="s">
        <v>46</v>
      </c>
      <c r="E56" t="s">
        <v>130</v>
      </c>
      <c r="F56" t="s">
        <v>130</v>
      </c>
      <c r="G56" s="1">
        <v>22830.1152</v>
      </c>
      <c r="H56" s="1">
        <v>18.456240000000001</v>
      </c>
    </row>
    <row r="57" spans="1:8" x14ac:dyDescent="0.25">
      <c r="A57" t="str">
        <f>CONCATENATE(TEXT("43145","mmm")," ",YEAR("43145"))</f>
        <v>févr 2018</v>
      </c>
      <c r="B57" t="s">
        <v>5</v>
      </c>
      <c r="C57" t="s">
        <v>15</v>
      </c>
      <c r="D57" t="s">
        <v>27</v>
      </c>
      <c r="E57" t="s">
        <v>180</v>
      </c>
      <c r="F57" t="s">
        <v>180</v>
      </c>
      <c r="G57" s="1">
        <v>2417.5920000000001</v>
      </c>
      <c r="H57" s="1">
        <v>1.5560400000000001</v>
      </c>
    </row>
    <row r="58" spans="1:8" x14ac:dyDescent="0.25">
      <c r="A58" t="str">
        <f>CONCATENATE(TEXT("43145","mmm")," ",YEAR("43145"))</f>
        <v>févr 2018</v>
      </c>
      <c r="B58" t="s">
        <v>5</v>
      </c>
      <c r="C58" t="s">
        <v>15</v>
      </c>
      <c r="D58" t="s">
        <v>28</v>
      </c>
      <c r="E58" t="s">
        <v>164</v>
      </c>
      <c r="F58" t="s">
        <v>164</v>
      </c>
      <c r="G58" s="1">
        <v>2410.56</v>
      </c>
      <c r="H58" s="1">
        <v>0.63504000000000005</v>
      </c>
    </row>
    <row r="59" spans="1:8" x14ac:dyDescent="0.25">
      <c r="A59" t="str">
        <f>CONCATENATE(TEXT("43146","mmm")," ",YEAR("43146"))</f>
        <v>févr 2018</v>
      </c>
      <c r="B59" t="s">
        <v>7</v>
      </c>
      <c r="C59" t="s">
        <v>17</v>
      </c>
      <c r="D59" t="s">
        <v>58</v>
      </c>
      <c r="E59" t="s">
        <v>145</v>
      </c>
      <c r="F59" t="s">
        <v>145</v>
      </c>
      <c r="G59" s="1">
        <v>35254.970399999998</v>
      </c>
      <c r="H59" s="1">
        <v>18.9726</v>
      </c>
    </row>
    <row r="60" spans="1:8" x14ac:dyDescent="0.25">
      <c r="A60" t="str">
        <f>CONCATENATE(TEXT("43146","mmm")," ",YEAR("43146"))</f>
        <v>févr 2018</v>
      </c>
      <c r="B60" t="s">
        <v>4</v>
      </c>
      <c r="C60" t="s">
        <v>14</v>
      </c>
      <c r="D60" t="s">
        <v>30</v>
      </c>
      <c r="E60" t="s">
        <v>181</v>
      </c>
      <c r="F60" t="s">
        <v>181</v>
      </c>
      <c r="G60" s="1">
        <v>1870.56</v>
      </c>
      <c r="H60" s="1">
        <v>1.32768</v>
      </c>
    </row>
    <row r="61" spans="1:8" x14ac:dyDescent="0.25">
      <c r="A61" t="str">
        <f>CONCATENATE(TEXT("43146","mmm")," ",YEAR("43146"))</f>
        <v>févr 2018</v>
      </c>
      <c r="B61" t="s">
        <v>4</v>
      </c>
      <c r="C61" t="s">
        <v>14</v>
      </c>
      <c r="D61" t="s">
        <v>30</v>
      </c>
      <c r="E61" t="s">
        <v>182</v>
      </c>
      <c r="F61" t="s">
        <v>182</v>
      </c>
      <c r="G61" s="1">
        <v>15735.319100000001</v>
      </c>
      <c r="H61" s="1">
        <v>10.394118000000001</v>
      </c>
    </row>
    <row r="62" spans="1:8" x14ac:dyDescent="0.25">
      <c r="A62" t="str">
        <f>CONCATENATE(TEXT("43146","mmm")," ",YEAR("43146"))</f>
        <v>févr 2018</v>
      </c>
      <c r="B62" t="s">
        <v>4</v>
      </c>
      <c r="C62" t="s">
        <v>14</v>
      </c>
      <c r="D62" t="s">
        <v>32</v>
      </c>
      <c r="E62" t="s">
        <v>100</v>
      </c>
      <c r="F62" t="s">
        <v>100</v>
      </c>
      <c r="G62" s="1">
        <v>4876.1927999999998</v>
      </c>
      <c r="H62" s="1">
        <v>2.03016</v>
      </c>
    </row>
    <row r="63" spans="1:8" x14ac:dyDescent="0.25">
      <c r="A63" t="str">
        <f>CONCATENATE(TEXT("43146","mmm")," ",YEAR("43146"))</f>
        <v>févr 2018</v>
      </c>
      <c r="B63" t="s">
        <v>5</v>
      </c>
      <c r="C63" t="s">
        <v>15</v>
      </c>
      <c r="D63" t="s">
        <v>28</v>
      </c>
      <c r="E63" t="s">
        <v>98</v>
      </c>
      <c r="F63" t="s">
        <v>98</v>
      </c>
      <c r="G63" s="1">
        <v>26593.008000000002</v>
      </c>
      <c r="H63" s="1">
        <v>11.420736</v>
      </c>
    </row>
    <row r="64" spans="1:8" x14ac:dyDescent="0.25">
      <c r="A64" t="str">
        <f>CONCATENATE(TEXT("43146","mmm")," ",YEAR("43146"))</f>
        <v>févr 2018</v>
      </c>
      <c r="B64" t="s">
        <v>5</v>
      </c>
      <c r="C64" t="s">
        <v>15</v>
      </c>
      <c r="D64" t="s">
        <v>28</v>
      </c>
      <c r="E64" t="s">
        <v>93</v>
      </c>
      <c r="F64" t="s">
        <v>300</v>
      </c>
      <c r="G64" s="1">
        <v>20553.8164</v>
      </c>
      <c r="H64" s="1">
        <v>11.8908936</v>
      </c>
    </row>
    <row r="65" spans="1:8" x14ac:dyDescent="0.25">
      <c r="A65" t="str">
        <f>CONCATENATE(TEXT("43147","mmm")," ",YEAR("43147"))</f>
        <v>févr 2018</v>
      </c>
      <c r="B65" t="s">
        <v>4</v>
      </c>
      <c r="C65" t="s">
        <v>16</v>
      </c>
      <c r="D65" t="s">
        <v>69</v>
      </c>
      <c r="E65" t="s">
        <v>183</v>
      </c>
      <c r="F65" t="s">
        <v>183</v>
      </c>
      <c r="G65" s="1">
        <v>11274.5952</v>
      </c>
      <c r="H65" s="1">
        <v>7.6665599999999996</v>
      </c>
    </row>
    <row r="66" spans="1:8" x14ac:dyDescent="0.25">
      <c r="A66" t="str">
        <f>CONCATENATE(TEXT("43147","mmm")," ",YEAR("43147"))</f>
        <v>févr 2018</v>
      </c>
      <c r="B66" t="s">
        <v>4</v>
      </c>
      <c r="C66" t="s">
        <v>16</v>
      </c>
      <c r="D66" t="s">
        <v>29</v>
      </c>
      <c r="E66" t="s">
        <v>97</v>
      </c>
      <c r="F66" t="s">
        <v>97</v>
      </c>
      <c r="G66" s="1">
        <v>9887.1479999999992</v>
      </c>
      <c r="H66" s="1">
        <v>5.2879379999999996</v>
      </c>
    </row>
    <row r="67" spans="1:8" x14ac:dyDescent="0.25">
      <c r="A67" t="str">
        <f>CONCATENATE(TEXT("43150","mmm")," ",YEAR("43150"))</f>
        <v>févr 2018</v>
      </c>
      <c r="B67" t="s">
        <v>4</v>
      </c>
      <c r="C67" t="s">
        <v>14</v>
      </c>
      <c r="D67" t="s">
        <v>32</v>
      </c>
      <c r="E67" t="s">
        <v>85</v>
      </c>
      <c r="F67" t="s">
        <v>85</v>
      </c>
      <c r="G67" s="1">
        <v>7642.7759999999998</v>
      </c>
      <c r="H67" s="1">
        <v>4.4838719999999999</v>
      </c>
    </row>
    <row r="68" spans="1:8" x14ac:dyDescent="0.25">
      <c r="A68" t="str">
        <f>CONCATENATE(TEXT("43150","mmm")," ",YEAR("43150"))</f>
        <v>févr 2018</v>
      </c>
      <c r="B68" t="s">
        <v>3</v>
      </c>
      <c r="C68" t="s">
        <v>3</v>
      </c>
      <c r="D68" t="s">
        <v>28</v>
      </c>
      <c r="E68" t="s">
        <v>80</v>
      </c>
      <c r="F68" t="s">
        <v>80</v>
      </c>
      <c r="G68" s="1">
        <v>502651.63219999999</v>
      </c>
      <c r="H68" s="1">
        <v>104.98041600000001</v>
      </c>
    </row>
    <row r="69" spans="1:8" x14ac:dyDescent="0.25">
      <c r="A69" t="str">
        <f>CONCATENATE(TEXT("43151","mmm")," ",YEAR("43151"))</f>
        <v>févr 2018</v>
      </c>
      <c r="B69" t="s">
        <v>4</v>
      </c>
      <c r="C69" t="s">
        <v>14</v>
      </c>
      <c r="D69" t="s">
        <v>32</v>
      </c>
      <c r="E69" t="s">
        <v>108</v>
      </c>
      <c r="F69" t="s">
        <v>108</v>
      </c>
      <c r="G69" s="1">
        <v>16470.0144</v>
      </c>
      <c r="H69" s="1">
        <v>10.140696</v>
      </c>
    </row>
    <row r="70" spans="1:8" x14ac:dyDescent="0.25">
      <c r="A70" t="str">
        <f>CONCATENATE(TEXT("43151","mmm")," ",YEAR("43151"))</f>
        <v>févr 2018</v>
      </c>
      <c r="B70" t="s">
        <v>5</v>
      </c>
      <c r="C70" t="s">
        <v>15</v>
      </c>
      <c r="D70" t="s">
        <v>28</v>
      </c>
      <c r="E70" t="s">
        <v>90</v>
      </c>
      <c r="F70" t="s">
        <v>212</v>
      </c>
      <c r="G70" s="1">
        <v>1450.08</v>
      </c>
      <c r="H70" s="1">
        <v>0.88424400000000003</v>
      </c>
    </row>
    <row r="71" spans="1:8" x14ac:dyDescent="0.25">
      <c r="A71" t="str">
        <f>CONCATENATE(TEXT("43152","mmm")," ",YEAR("43152"))</f>
        <v>févr 2018</v>
      </c>
      <c r="B71" t="s">
        <v>5</v>
      </c>
      <c r="C71" t="s">
        <v>15</v>
      </c>
      <c r="D71" t="s">
        <v>28</v>
      </c>
      <c r="E71" t="s">
        <v>89</v>
      </c>
      <c r="F71" t="s">
        <v>89</v>
      </c>
      <c r="G71" s="1">
        <v>4985.326</v>
      </c>
      <c r="H71" s="1">
        <v>3.1392000000000002</v>
      </c>
    </row>
    <row r="72" spans="1:8" x14ac:dyDescent="0.25">
      <c r="A72" t="str">
        <f>CONCATENATE(TEXT("43153","mmm")," ",YEAR("43153"))</f>
        <v>févr 2018</v>
      </c>
      <c r="B72" t="s">
        <v>7</v>
      </c>
      <c r="C72" t="s">
        <v>17</v>
      </c>
      <c r="D72" t="s">
        <v>39</v>
      </c>
      <c r="E72" t="s">
        <v>103</v>
      </c>
      <c r="F72" t="s">
        <v>103</v>
      </c>
      <c r="G72" s="1">
        <v>53294.291100000002</v>
      </c>
      <c r="H72" s="1">
        <v>40.598640000000003</v>
      </c>
    </row>
    <row r="73" spans="1:8" x14ac:dyDescent="0.25">
      <c r="A73" t="str">
        <f>CONCATENATE(TEXT("43153","mmm")," ",YEAR("43153"))</f>
        <v>févr 2018</v>
      </c>
      <c r="B73" t="s">
        <v>4</v>
      </c>
      <c r="C73" t="s">
        <v>14</v>
      </c>
      <c r="D73" t="s">
        <v>51</v>
      </c>
      <c r="E73" t="s">
        <v>134</v>
      </c>
      <c r="F73" t="s">
        <v>134</v>
      </c>
      <c r="G73" s="1">
        <v>2550.384</v>
      </c>
      <c r="H73" s="1">
        <v>1.4162399999999999</v>
      </c>
    </row>
    <row r="74" spans="1:8" x14ac:dyDescent="0.25">
      <c r="A74" t="str">
        <f>CONCATENATE(TEXT("43153","mmm")," ",YEAR("43153"))</f>
        <v>févr 2018</v>
      </c>
      <c r="B74" t="s">
        <v>4</v>
      </c>
      <c r="C74" t="s">
        <v>16</v>
      </c>
      <c r="D74" t="s">
        <v>29</v>
      </c>
      <c r="E74" t="s">
        <v>125</v>
      </c>
      <c r="F74" t="s">
        <v>125</v>
      </c>
      <c r="G74" s="1">
        <v>1433.1168</v>
      </c>
      <c r="H74" s="1">
        <v>0.69335999999999998</v>
      </c>
    </row>
    <row r="75" spans="1:8" x14ac:dyDescent="0.25">
      <c r="A75" t="str">
        <f>CONCATENATE(TEXT("43153","mmm")," ",YEAR("43153"))</f>
        <v>févr 2018</v>
      </c>
      <c r="B75" t="s">
        <v>5</v>
      </c>
      <c r="C75" t="s">
        <v>15</v>
      </c>
      <c r="D75" t="s">
        <v>28</v>
      </c>
      <c r="E75" t="s">
        <v>114</v>
      </c>
      <c r="F75" t="s">
        <v>114</v>
      </c>
      <c r="G75" s="1">
        <v>164.02170000000001</v>
      </c>
      <c r="H75" s="1">
        <v>8.3376000000000006E-2</v>
      </c>
    </row>
    <row r="76" spans="1:8" x14ac:dyDescent="0.25">
      <c r="A76" t="str">
        <f>CONCATENATE(TEXT("43153","mmm")," ",YEAR("43153"))</f>
        <v>févr 2018</v>
      </c>
      <c r="B76" t="s">
        <v>2</v>
      </c>
      <c r="C76" t="s">
        <v>13</v>
      </c>
      <c r="D76" t="s">
        <v>29</v>
      </c>
      <c r="E76" t="s">
        <v>82</v>
      </c>
      <c r="F76" t="s">
        <v>82</v>
      </c>
      <c r="G76" s="1">
        <v>11289.6</v>
      </c>
      <c r="H76" s="1">
        <v>22.014720000000001</v>
      </c>
    </row>
    <row r="77" spans="1:8" x14ac:dyDescent="0.25">
      <c r="A77" t="str">
        <f>CONCATENATE(TEXT("43154","mmm")," ",YEAR("43154"))</f>
        <v>févr 2018</v>
      </c>
      <c r="B77" t="s">
        <v>7</v>
      </c>
      <c r="C77" t="s">
        <v>17</v>
      </c>
      <c r="D77" t="s">
        <v>39</v>
      </c>
      <c r="E77" t="s">
        <v>103</v>
      </c>
      <c r="F77" t="s">
        <v>103</v>
      </c>
      <c r="G77" s="1">
        <v>50068.527399999999</v>
      </c>
      <c r="H77" s="1">
        <v>42.980255999999997</v>
      </c>
    </row>
    <row r="78" spans="1:8" x14ac:dyDescent="0.25">
      <c r="A78" t="str">
        <f>CONCATENATE(TEXT("43154","mmm")," ",YEAR("43154"))</f>
        <v>févr 2018</v>
      </c>
      <c r="B78" t="s">
        <v>4</v>
      </c>
      <c r="C78" t="s">
        <v>16</v>
      </c>
      <c r="D78" t="s">
        <v>69</v>
      </c>
      <c r="E78" t="s">
        <v>184</v>
      </c>
      <c r="F78" t="s">
        <v>184</v>
      </c>
      <c r="G78" s="1">
        <v>980.83199999999999</v>
      </c>
      <c r="H78" s="1">
        <v>0.52524000000000004</v>
      </c>
    </row>
    <row r="79" spans="1:8" x14ac:dyDescent="0.25">
      <c r="A79" t="str">
        <f>CONCATENATE(TEXT("43154","mmm")," ",YEAR("43154"))</f>
        <v>févr 2018</v>
      </c>
      <c r="B79" t="s">
        <v>5</v>
      </c>
      <c r="C79" t="s">
        <v>15</v>
      </c>
      <c r="D79" t="s">
        <v>28</v>
      </c>
      <c r="E79" t="s">
        <v>86</v>
      </c>
      <c r="F79" t="s">
        <v>86</v>
      </c>
      <c r="G79" s="1">
        <v>3480.1181999999999</v>
      </c>
      <c r="H79" s="1">
        <v>1.550616</v>
      </c>
    </row>
    <row r="80" spans="1:8" x14ac:dyDescent="0.25">
      <c r="A80" t="str">
        <f>CONCATENATE(TEXT("43159","mmm")," ",YEAR("43159"))</f>
        <v>févr 2018</v>
      </c>
      <c r="B80" t="s">
        <v>3</v>
      </c>
      <c r="C80" t="s">
        <v>3</v>
      </c>
      <c r="D80" t="s">
        <v>32</v>
      </c>
      <c r="E80" t="s">
        <v>122</v>
      </c>
      <c r="F80" t="s">
        <v>122</v>
      </c>
      <c r="G80" s="1">
        <v>-1226.288</v>
      </c>
      <c r="H80" s="1">
        <v>-0.28799999999999998</v>
      </c>
    </row>
    <row r="81" spans="1:8" x14ac:dyDescent="0.25">
      <c r="A81" t="str">
        <f>CONCATENATE(TEXT("43154","mmm")," ",YEAR("43154"))</f>
        <v>févr 2018</v>
      </c>
      <c r="B81" t="s">
        <v>5</v>
      </c>
      <c r="C81" t="s">
        <v>15</v>
      </c>
      <c r="D81" t="s">
        <v>28</v>
      </c>
      <c r="E81" t="s">
        <v>90</v>
      </c>
      <c r="F81" t="s">
        <v>212</v>
      </c>
      <c r="G81" s="1">
        <v>23086.16</v>
      </c>
      <c r="H81" s="1">
        <v>6.8073439999999996</v>
      </c>
    </row>
    <row r="82" spans="1:8" x14ac:dyDescent="0.25">
      <c r="A82" t="str">
        <f>CONCATENATE(TEXT("43154","mmm")," ",YEAR("43154"))</f>
        <v>févr 2018</v>
      </c>
      <c r="B82" t="s">
        <v>5</v>
      </c>
      <c r="C82" t="s">
        <v>15</v>
      </c>
      <c r="D82" t="s">
        <v>28</v>
      </c>
      <c r="E82" t="s">
        <v>113</v>
      </c>
      <c r="F82" t="s">
        <v>212</v>
      </c>
      <c r="G82" s="1">
        <v>1008</v>
      </c>
      <c r="H82" s="1">
        <v>0.49968000000000001</v>
      </c>
    </row>
    <row r="83" spans="1:8" x14ac:dyDescent="0.25">
      <c r="A83" t="str">
        <f>CONCATENATE(TEXT("43154","mmm")," ",YEAR("43154"))</f>
        <v>févr 2018</v>
      </c>
      <c r="B83" t="s">
        <v>5</v>
      </c>
      <c r="C83" t="s">
        <v>15</v>
      </c>
      <c r="D83" t="s">
        <v>28</v>
      </c>
      <c r="E83" t="s">
        <v>110</v>
      </c>
      <c r="F83" t="s">
        <v>110</v>
      </c>
      <c r="G83" s="1">
        <v>8524.7999999999993</v>
      </c>
      <c r="H83" s="1">
        <v>5.76</v>
      </c>
    </row>
    <row r="84" spans="1:8" x14ac:dyDescent="0.25">
      <c r="A84" t="str">
        <f>CONCATENATE(TEXT("43154","mmm")," ",YEAR("43154"))</f>
        <v>févr 2018</v>
      </c>
      <c r="B84" t="s">
        <v>5</v>
      </c>
      <c r="C84" t="s">
        <v>15</v>
      </c>
      <c r="D84" t="s">
        <v>28</v>
      </c>
      <c r="E84" t="s">
        <v>189</v>
      </c>
      <c r="F84" t="s">
        <v>189</v>
      </c>
      <c r="G84" s="1">
        <v>2487.1608000000001</v>
      </c>
      <c r="H84" s="1">
        <v>1.5551999999999999</v>
      </c>
    </row>
    <row r="85" spans="1:8" x14ac:dyDescent="0.25">
      <c r="A85" t="str">
        <f>CONCATENATE(TEXT("43157","mmm")," ",YEAR("43157"))</f>
        <v>févr 2018</v>
      </c>
      <c r="B85" t="s">
        <v>8</v>
      </c>
      <c r="C85" t="s">
        <v>19</v>
      </c>
      <c r="D85" t="s">
        <v>70</v>
      </c>
      <c r="E85" t="s">
        <v>190</v>
      </c>
      <c r="F85" t="s">
        <v>190</v>
      </c>
      <c r="G85" s="1">
        <v>36084.671999999999</v>
      </c>
      <c r="H85" s="1">
        <v>22.06944</v>
      </c>
    </row>
    <row r="86" spans="1:8" x14ac:dyDescent="0.25">
      <c r="A86" t="str">
        <f>CONCATENATE(TEXT("43157","mmm")," ",YEAR("43157"))</f>
        <v>févr 2018</v>
      </c>
      <c r="B86" t="s">
        <v>4</v>
      </c>
      <c r="C86" t="s">
        <v>14</v>
      </c>
      <c r="D86" t="s">
        <v>32</v>
      </c>
      <c r="E86" t="s">
        <v>147</v>
      </c>
      <c r="F86" t="s">
        <v>147</v>
      </c>
      <c r="G86" s="1">
        <v>5640.12</v>
      </c>
      <c r="H86" s="1">
        <v>3.4686720000000002</v>
      </c>
    </row>
    <row r="87" spans="1:8" x14ac:dyDescent="0.25">
      <c r="A87" t="str">
        <f>CONCATENATE(TEXT("43158","mmm")," ",YEAR("43158"))</f>
        <v>févr 2018</v>
      </c>
      <c r="B87" t="s">
        <v>6</v>
      </c>
      <c r="C87" t="s">
        <v>19</v>
      </c>
      <c r="D87" t="s">
        <v>42</v>
      </c>
      <c r="E87" t="s">
        <v>106</v>
      </c>
      <c r="F87" t="s">
        <v>106</v>
      </c>
      <c r="G87" s="1">
        <v>970.79039999999998</v>
      </c>
      <c r="H87" s="1">
        <v>0.55008000000000001</v>
      </c>
    </row>
    <row r="88" spans="1:8" x14ac:dyDescent="0.25">
      <c r="A88" t="str">
        <f>CONCATENATE(TEXT("43501","mmm")," ",YEAR("43501"))</f>
        <v>févr 2019</v>
      </c>
      <c r="B88" t="s">
        <v>4</v>
      </c>
      <c r="C88" t="s">
        <v>14</v>
      </c>
      <c r="D88" t="s">
        <v>32</v>
      </c>
      <c r="E88" t="s">
        <v>95</v>
      </c>
      <c r="F88" t="s">
        <v>95</v>
      </c>
      <c r="G88" s="1">
        <v>19957.2068</v>
      </c>
      <c r="H88" s="1">
        <v>11.317055999999999</v>
      </c>
    </row>
    <row r="89" spans="1:8" x14ac:dyDescent="0.25">
      <c r="A89" t="str">
        <f>CONCATENATE(TEXT("43501","mmm")," ",YEAR("43501"))</f>
        <v>févr 2019</v>
      </c>
      <c r="B89" t="s">
        <v>4</v>
      </c>
      <c r="C89" t="s">
        <v>14</v>
      </c>
      <c r="D89" t="s">
        <v>32</v>
      </c>
      <c r="E89" t="s">
        <v>199</v>
      </c>
      <c r="F89" t="s">
        <v>100</v>
      </c>
      <c r="G89" s="1">
        <v>3108.6864</v>
      </c>
      <c r="H89" s="1">
        <v>1.5301439999999999</v>
      </c>
    </row>
    <row r="90" spans="1:8" x14ac:dyDescent="0.25">
      <c r="A90" t="str">
        <f>CONCATENATE(TEXT("43501","mmm")," ",YEAR("43501"))</f>
        <v>févr 2019</v>
      </c>
      <c r="B90" t="s">
        <v>5</v>
      </c>
      <c r="C90" t="s">
        <v>15</v>
      </c>
      <c r="D90" t="s">
        <v>28</v>
      </c>
      <c r="E90" t="s">
        <v>88</v>
      </c>
      <c r="F90" t="s">
        <v>299</v>
      </c>
      <c r="G90" s="1">
        <v>-243.14400000000001</v>
      </c>
      <c r="H90" s="1">
        <v>-0.17027999999999999</v>
      </c>
    </row>
    <row r="91" spans="1:8" x14ac:dyDescent="0.25">
      <c r="A91" t="str">
        <f>CONCATENATE(TEXT("43501","mmm")," ",YEAR("43501"))</f>
        <v>févr 2019</v>
      </c>
      <c r="B91" t="s">
        <v>5</v>
      </c>
      <c r="C91" t="s">
        <v>15</v>
      </c>
      <c r="D91" t="s">
        <v>28</v>
      </c>
      <c r="E91" t="s">
        <v>116</v>
      </c>
      <c r="F91" t="s">
        <v>116</v>
      </c>
      <c r="G91" s="1">
        <v>16364.44</v>
      </c>
      <c r="H91" s="1">
        <v>5.242464</v>
      </c>
    </row>
    <row r="92" spans="1:8" x14ac:dyDescent="0.25">
      <c r="A92" t="str">
        <f>CONCATENATE(TEXT("43501","mmm")," ",YEAR("43501"))</f>
        <v>févr 2019</v>
      </c>
      <c r="B92" t="s">
        <v>10</v>
      </c>
      <c r="C92" t="s">
        <v>18</v>
      </c>
      <c r="D92" t="s">
        <v>59</v>
      </c>
      <c r="E92" t="s">
        <v>156</v>
      </c>
      <c r="F92" t="s">
        <v>156</v>
      </c>
      <c r="G92" s="1">
        <v>22616.928</v>
      </c>
      <c r="H92" s="1">
        <v>12.780576</v>
      </c>
    </row>
    <row r="93" spans="1:8" x14ac:dyDescent="0.25">
      <c r="A93" t="str">
        <f>CONCATENATE(TEXT("43502","mmm")," ",YEAR("43502"))</f>
        <v>févr 2019</v>
      </c>
      <c r="B93" t="s">
        <v>8</v>
      </c>
      <c r="C93" t="s">
        <v>22</v>
      </c>
      <c r="D93" t="s">
        <v>49</v>
      </c>
      <c r="E93" t="s">
        <v>224</v>
      </c>
      <c r="F93" t="s">
        <v>224</v>
      </c>
      <c r="G93" s="1">
        <v>32523.263999999999</v>
      </c>
      <c r="H93" s="1">
        <v>22.166975999999998</v>
      </c>
    </row>
    <row r="94" spans="1:8" x14ac:dyDescent="0.25">
      <c r="A94" t="str">
        <f>CONCATENATE(TEXT("43502","mmm")," ",YEAR("43502"))</f>
        <v>févr 2019</v>
      </c>
      <c r="B94" t="s">
        <v>4</v>
      </c>
      <c r="C94" t="s">
        <v>14</v>
      </c>
      <c r="D94" t="s">
        <v>32</v>
      </c>
      <c r="E94" t="s">
        <v>108</v>
      </c>
      <c r="F94" t="s">
        <v>108</v>
      </c>
      <c r="G94" s="1">
        <v>11909.937599999999</v>
      </c>
      <c r="H94" s="1">
        <v>6.2683200000000001</v>
      </c>
    </row>
    <row r="95" spans="1:8" x14ac:dyDescent="0.25">
      <c r="A95" t="str">
        <f>CONCATENATE(TEXT("43502","mmm")," ",YEAR("43502"))</f>
        <v>févr 2019</v>
      </c>
      <c r="B95" t="s">
        <v>6</v>
      </c>
      <c r="C95" t="s">
        <v>14</v>
      </c>
      <c r="D95" t="s">
        <v>47</v>
      </c>
      <c r="E95" t="s">
        <v>282</v>
      </c>
      <c r="F95" t="s">
        <v>128</v>
      </c>
      <c r="G95" s="1">
        <v>19.214400000000001</v>
      </c>
      <c r="H95" s="1">
        <v>1.4880000000000001E-2</v>
      </c>
    </row>
    <row r="96" spans="1:8" x14ac:dyDescent="0.25">
      <c r="A96" t="str">
        <f>CONCATENATE(TEXT("43502","mmm")," ",YEAR("43502"))</f>
        <v>févr 2019</v>
      </c>
      <c r="B96" t="s">
        <v>6</v>
      </c>
      <c r="C96" t="s">
        <v>14</v>
      </c>
      <c r="D96" t="s">
        <v>47</v>
      </c>
      <c r="E96" t="s">
        <v>265</v>
      </c>
      <c r="F96" t="s">
        <v>128</v>
      </c>
      <c r="G96" s="1">
        <v>42.2592</v>
      </c>
      <c r="H96" s="1">
        <v>3.0720000000000001E-2</v>
      </c>
    </row>
    <row r="97" spans="1:8" x14ac:dyDescent="0.25">
      <c r="A97" t="str">
        <f>CONCATENATE(TEXT("43502","mmm")," ",YEAR("43502"))</f>
        <v>févr 2019</v>
      </c>
      <c r="B97" t="s">
        <v>6</v>
      </c>
      <c r="C97" t="s">
        <v>14</v>
      </c>
      <c r="D97" t="s">
        <v>47</v>
      </c>
      <c r="E97" t="s">
        <v>274</v>
      </c>
      <c r="F97" t="s">
        <v>128</v>
      </c>
      <c r="G97" s="1">
        <v>19.214400000000001</v>
      </c>
      <c r="H97" s="1">
        <v>1.4880000000000001E-2</v>
      </c>
    </row>
    <row r="98" spans="1:8" x14ac:dyDescent="0.25">
      <c r="A98" t="str">
        <f>CONCATENATE(TEXT("43502","mmm")," ",YEAR("43502"))</f>
        <v>févr 2019</v>
      </c>
      <c r="B98" t="s">
        <v>6</v>
      </c>
      <c r="C98" t="s">
        <v>14</v>
      </c>
      <c r="D98" t="s">
        <v>47</v>
      </c>
      <c r="E98" t="s">
        <v>197</v>
      </c>
      <c r="F98" t="s">
        <v>128</v>
      </c>
      <c r="G98" s="1">
        <v>47.615400000000001</v>
      </c>
      <c r="H98" s="1">
        <v>2.4912E-2</v>
      </c>
    </row>
    <row r="99" spans="1:8" x14ac:dyDescent="0.25">
      <c r="A99" t="str">
        <f>CONCATENATE(TEXT("43502","mmm")," ",YEAR("43502"))</f>
        <v>févr 2019</v>
      </c>
      <c r="B99" t="s">
        <v>6</v>
      </c>
      <c r="C99" t="s">
        <v>14</v>
      </c>
      <c r="D99" t="s">
        <v>47</v>
      </c>
      <c r="E99" t="s">
        <v>234</v>
      </c>
      <c r="F99" t="s">
        <v>128</v>
      </c>
      <c r="G99" s="1">
        <v>70.164000000000001</v>
      </c>
      <c r="H99" s="1">
        <v>4.8120000000000003E-2</v>
      </c>
    </row>
    <row r="100" spans="1:8" x14ac:dyDescent="0.25">
      <c r="A100" t="str">
        <f>CONCATENATE(TEXT("43502","mmm")," ",YEAR("43502"))</f>
        <v>févr 2019</v>
      </c>
      <c r="B100" t="s">
        <v>6</v>
      </c>
      <c r="C100" t="s">
        <v>14</v>
      </c>
      <c r="D100" t="s">
        <v>47</v>
      </c>
      <c r="E100" t="s">
        <v>258</v>
      </c>
      <c r="F100" t="s">
        <v>128</v>
      </c>
      <c r="G100" s="1">
        <v>15.8376</v>
      </c>
      <c r="H100" s="1">
        <v>6.5519999999999997E-3</v>
      </c>
    </row>
    <row r="101" spans="1:8" x14ac:dyDescent="0.25">
      <c r="A101" t="str">
        <f>CONCATENATE(TEXT("43502","mmm")," ",YEAR("43502"))</f>
        <v>févr 2019</v>
      </c>
      <c r="B101" t="s">
        <v>6</v>
      </c>
      <c r="C101" t="s">
        <v>14</v>
      </c>
      <c r="D101" t="s">
        <v>47</v>
      </c>
      <c r="E101" t="s">
        <v>235</v>
      </c>
      <c r="F101" t="s">
        <v>128</v>
      </c>
      <c r="G101" s="1">
        <v>12.218400000000001</v>
      </c>
      <c r="H101" s="1">
        <v>5.28E-3</v>
      </c>
    </row>
    <row r="102" spans="1:8" x14ac:dyDescent="0.25">
      <c r="A102" t="str">
        <f>CONCATENATE(TEXT("43502","mmm")," ",YEAR("43502"))</f>
        <v>févr 2019</v>
      </c>
      <c r="B102" t="s">
        <v>6</v>
      </c>
      <c r="C102" t="s">
        <v>14</v>
      </c>
      <c r="D102" t="s">
        <v>47</v>
      </c>
      <c r="E102" t="s">
        <v>236</v>
      </c>
      <c r="F102" t="s">
        <v>128</v>
      </c>
      <c r="G102" s="1">
        <v>30.031199999999998</v>
      </c>
      <c r="H102" s="1">
        <v>1.908E-2</v>
      </c>
    </row>
    <row r="103" spans="1:8" x14ac:dyDescent="0.25">
      <c r="A103" t="str">
        <f>CONCATENATE(TEXT("43502","mmm")," ",YEAR("43502"))</f>
        <v>févr 2019</v>
      </c>
      <c r="B103" t="s">
        <v>6</v>
      </c>
      <c r="C103" t="s">
        <v>14</v>
      </c>
      <c r="D103" t="s">
        <v>47</v>
      </c>
      <c r="E103" t="s">
        <v>260</v>
      </c>
      <c r="F103" t="s">
        <v>128</v>
      </c>
      <c r="G103" s="1">
        <v>86.7624</v>
      </c>
      <c r="H103" s="1">
        <v>5.3232000000000002E-2</v>
      </c>
    </row>
    <row r="104" spans="1:8" x14ac:dyDescent="0.25">
      <c r="A104" t="str">
        <f>CONCATENATE(TEXT("43502","mmm")," ",YEAR("43502"))</f>
        <v>févr 2019</v>
      </c>
      <c r="B104" t="s">
        <v>6</v>
      </c>
      <c r="C104" t="s">
        <v>14</v>
      </c>
      <c r="D104" t="s">
        <v>47</v>
      </c>
      <c r="E104" t="s">
        <v>275</v>
      </c>
      <c r="F104" t="s">
        <v>128</v>
      </c>
      <c r="G104" s="1">
        <v>23.795999999999999</v>
      </c>
      <c r="H104" s="1">
        <v>1.5048000000000001E-2</v>
      </c>
    </row>
    <row r="105" spans="1:8" x14ac:dyDescent="0.25">
      <c r="A105" t="str">
        <f>CONCATENATE(TEXT("43502","mmm")," ",YEAR("43502"))</f>
        <v>févr 2019</v>
      </c>
      <c r="B105" t="s">
        <v>6</v>
      </c>
      <c r="C105" t="s">
        <v>14</v>
      </c>
      <c r="D105" t="s">
        <v>47</v>
      </c>
      <c r="E105" t="s">
        <v>246</v>
      </c>
      <c r="F105" t="s">
        <v>128</v>
      </c>
      <c r="G105" s="1">
        <v>31.684200000000001</v>
      </c>
      <c r="H105" s="1">
        <v>1.2168E-2</v>
      </c>
    </row>
    <row r="106" spans="1:8" x14ac:dyDescent="0.25">
      <c r="A106" t="str">
        <f>CONCATENATE(TEXT("43502","mmm")," ",YEAR("43502"))</f>
        <v>févr 2019</v>
      </c>
      <c r="B106" t="s">
        <v>6</v>
      </c>
      <c r="C106" t="s">
        <v>14</v>
      </c>
      <c r="D106" t="s">
        <v>47</v>
      </c>
      <c r="E106" t="s">
        <v>257</v>
      </c>
      <c r="F106" t="s">
        <v>128</v>
      </c>
      <c r="G106" s="1">
        <v>15.9246</v>
      </c>
      <c r="H106" s="1">
        <v>4.4099999999999999E-3</v>
      </c>
    </row>
    <row r="107" spans="1:8" x14ac:dyDescent="0.25">
      <c r="A107" t="str">
        <f>CONCATENATE(TEXT("43514","mmm")," ",YEAR("43514"))</f>
        <v>févr 2019</v>
      </c>
      <c r="B107" t="s">
        <v>5</v>
      </c>
      <c r="C107" t="s">
        <v>15</v>
      </c>
      <c r="D107" t="s">
        <v>28</v>
      </c>
      <c r="E107" t="s">
        <v>143</v>
      </c>
      <c r="F107" t="s">
        <v>143</v>
      </c>
      <c r="G107" s="1">
        <v>6636.1702999999998</v>
      </c>
      <c r="H107" s="1">
        <v>4.2760319999999998</v>
      </c>
    </row>
    <row r="108" spans="1:8" x14ac:dyDescent="0.25">
      <c r="A108" t="str">
        <f>CONCATENATE(TEXT("43516","mmm")," ",YEAR("43516"))</f>
        <v>févr 2019</v>
      </c>
      <c r="B108" t="s">
        <v>4</v>
      </c>
      <c r="C108" t="s">
        <v>14</v>
      </c>
      <c r="D108" t="s">
        <v>50</v>
      </c>
      <c r="E108" t="s">
        <v>152</v>
      </c>
      <c r="F108" t="s">
        <v>152</v>
      </c>
      <c r="G108" s="1">
        <v>9388.8312000000005</v>
      </c>
      <c r="H108" s="1">
        <v>5.107056</v>
      </c>
    </row>
    <row r="109" spans="1:8" x14ac:dyDescent="0.25">
      <c r="A109" t="str">
        <f>CONCATENATE(TEXT("43516","mmm")," ",YEAR("43516"))</f>
        <v>févr 2019</v>
      </c>
      <c r="B109" t="s">
        <v>4</v>
      </c>
      <c r="C109" t="s">
        <v>14</v>
      </c>
      <c r="D109" t="s">
        <v>32</v>
      </c>
      <c r="E109" t="s">
        <v>85</v>
      </c>
      <c r="F109" t="s">
        <v>85</v>
      </c>
      <c r="G109" s="1">
        <v>8173.2</v>
      </c>
      <c r="H109" s="1">
        <v>5.4348960000000002</v>
      </c>
    </row>
    <row r="110" spans="1:8" x14ac:dyDescent="0.25">
      <c r="A110" t="str">
        <f>CONCATENATE(TEXT("43516","mmm")," ",YEAR("43516"))</f>
        <v>févr 2019</v>
      </c>
      <c r="B110" t="s">
        <v>5</v>
      </c>
      <c r="C110" t="s">
        <v>15</v>
      </c>
      <c r="D110" t="s">
        <v>28</v>
      </c>
      <c r="E110" t="s">
        <v>81</v>
      </c>
      <c r="F110" t="s">
        <v>81</v>
      </c>
      <c r="G110" s="1">
        <v>26176.082999999999</v>
      </c>
      <c r="H110" s="1">
        <v>18.135662</v>
      </c>
    </row>
    <row r="111" spans="1:8" x14ac:dyDescent="0.25">
      <c r="A111" t="str">
        <f>CONCATENATE(TEXT("43516","mmm")," ",YEAR("43516"))</f>
        <v>févr 2019</v>
      </c>
      <c r="B111" t="s">
        <v>6</v>
      </c>
      <c r="C111" t="s">
        <v>14</v>
      </c>
      <c r="D111" t="s">
        <v>47</v>
      </c>
      <c r="E111" t="s">
        <v>231</v>
      </c>
      <c r="F111" t="s">
        <v>128</v>
      </c>
      <c r="G111" s="1">
        <v>71.272499999999994</v>
      </c>
      <c r="H111" s="1">
        <v>3.7914000000000003E-2</v>
      </c>
    </row>
    <row r="112" spans="1:8" x14ac:dyDescent="0.25">
      <c r="A112" t="str">
        <f>CONCATENATE(TEXT("43516","mmm")," ",YEAR("43516"))</f>
        <v>févr 2019</v>
      </c>
      <c r="B112" t="s">
        <v>6</v>
      </c>
      <c r="C112" t="s">
        <v>14</v>
      </c>
      <c r="D112" t="s">
        <v>47</v>
      </c>
      <c r="E112" t="s">
        <v>288</v>
      </c>
      <c r="F112" t="s">
        <v>128</v>
      </c>
      <c r="G112" s="1">
        <v>19.214400000000001</v>
      </c>
      <c r="H112" s="1">
        <v>1.4880000000000001E-2</v>
      </c>
    </row>
    <row r="113" spans="1:8" x14ac:dyDescent="0.25">
      <c r="A113" t="str">
        <f>CONCATENATE(TEXT("43516","mmm")," ",YEAR("43516"))</f>
        <v>févr 2019</v>
      </c>
      <c r="B113" t="s">
        <v>6</v>
      </c>
      <c r="C113" t="s">
        <v>14</v>
      </c>
      <c r="D113" t="s">
        <v>47</v>
      </c>
      <c r="E113" t="s">
        <v>232</v>
      </c>
      <c r="F113" t="s">
        <v>128</v>
      </c>
      <c r="G113" s="1">
        <v>67.200599999999994</v>
      </c>
      <c r="H113" s="1">
        <v>3.2663999999999999E-2</v>
      </c>
    </row>
    <row r="114" spans="1:8" x14ac:dyDescent="0.25">
      <c r="A114" t="str">
        <f>CONCATENATE(TEXT("43516","mmm")," ",YEAR("43516"))</f>
        <v>févr 2019</v>
      </c>
      <c r="B114" t="s">
        <v>6</v>
      </c>
      <c r="C114" t="s">
        <v>14</v>
      </c>
      <c r="D114" t="s">
        <v>47</v>
      </c>
      <c r="E114" t="s">
        <v>233</v>
      </c>
      <c r="F114" t="s">
        <v>128</v>
      </c>
      <c r="G114" s="1">
        <v>49.354199999999999</v>
      </c>
      <c r="H114" s="1">
        <v>3.3012E-2</v>
      </c>
    </row>
    <row r="115" spans="1:8" x14ac:dyDescent="0.25">
      <c r="A115" t="str">
        <f>CONCATENATE(TEXT("43516","mmm")," ",YEAR("43516"))</f>
        <v>févr 2019</v>
      </c>
      <c r="B115" t="s">
        <v>6</v>
      </c>
      <c r="C115" t="s">
        <v>14</v>
      </c>
      <c r="D115" t="s">
        <v>47</v>
      </c>
      <c r="E115" t="s">
        <v>197</v>
      </c>
      <c r="F115" t="s">
        <v>128</v>
      </c>
      <c r="G115" s="1">
        <v>42.151800000000001</v>
      </c>
      <c r="H115" s="1">
        <v>2.1864000000000001E-2</v>
      </c>
    </row>
    <row r="116" spans="1:8" x14ac:dyDescent="0.25">
      <c r="A116" t="str">
        <f>CONCATENATE(TEXT("43516","mmm")," ",YEAR("43516"))</f>
        <v>févr 2019</v>
      </c>
      <c r="B116" t="s">
        <v>6</v>
      </c>
      <c r="C116" t="s">
        <v>14</v>
      </c>
      <c r="D116" t="s">
        <v>47</v>
      </c>
      <c r="E116" t="s">
        <v>234</v>
      </c>
      <c r="F116" t="s">
        <v>128</v>
      </c>
      <c r="G116" s="1">
        <v>23.549399999999999</v>
      </c>
      <c r="H116" s="1">
        <v>7.2240000000000004E-3</v>
      </c>
    </row>
    <row r="117" spans="1:8" x14ac:dyDescent="0.25">
      <c r="A117" t="str">
        <f>CONCATENATE(TEXT("43516","mmm")," ",YEAR("43516"))</f>
        <v>févr 2019</v>
      </c>
      <c r="B117" t="s">
        <v>6</v>
      </c>
      <c r="C117" t="s">
        <v>14</v>
      </c>
      <c r="D117" t="s">
        <v>47</v>
      </c>
      <c r="E117" t="s">
        <v>235</v>
      </c>
      <c r="F117" t="s">
        <v>128</v>
      </c>
      <c r="G117" s="1">
        <v>19.971</v>
      </c>
      <c r="H117" s="1">
        <v>5.7959999999999999E-3</v>
      </c>
    </row>
    <row r="118" spans="1:8" x14ac:dyDescent="0.25">
      <c r="A118" t="str">
        <f>CONCATENATE(TEXT("43516","mmm")," ",YEAR("43516"))</f>
        <v>févr 2019</v>
      </c>
      <c r="B118" t="s">
        <v>6</v>
      </c>
      <c r="C118" t="s">
        <v>14</v>
      </c>
      <c r="D118" t="s">
        <v>47</v>
      </c>
      <c r="E118" t="s">
        <v>236</v>
      </c>
      <c r="F118" t="s">
        <v>128</v>
      </c>
      <c r="G118" s="1">
        <v>55.088999999999999</v>
      </c>
      <c r="H118" s="1">
        <v>2.4348000000000002E-2</v>
      </c>
    </row>
    <row r="119" spans="1:8" x14ac:dyDescent="0.25">
      <c r="A119" t="str">
        <f>CONCATENATE(TEXT("43516","mmm")," ",YEAR("43516"))</f>
        <v>févr 2019</v>
      </c>
      <c r="B119" t="s">
        <v>6</v>
      </c>
      <c r="C119" t="s">
        <v>14</v>
      </c>
      <c r="D119" t="s">
        <v>47</v>
      </c>
      <c r="E119" t="s">
        <v>272</v>
      </c>
      <c r="F119" t="s">
        <v>128</v>
      </c>
      <c r="G119" s="1">
        <v>33.6282</v>
      </c>
      <c r="H119" s="1">
        <v>1.8551999999999999E-2</v>
      </c>
    </row>
    <row r="120" spans="1:8" x14ac:dyDescent="0.25">
      <c r="A120" t="str">
        <f>CONCATENATE(TEXT("43516","mmm")," ",YEAR("43516"))</f>
        <v>févr 2019</v>
      </c>
      <c r="B120" t="s">
        <v>6</v>
      </c>
      <c r="C120" t="s">
        <v>14</v>
      </c>
      <c r="D120" t="s">
        <v>47</v>
      </c>
      <c r="E120" t="s">
        <v>260</v>
      </c>
      <c r="F120" t="s">
        <v>128</v>
      </c>
      <c r="G120" s="1">
        <v>42.0441</v>
      </c>
      <c r="H120" s="1">
        <v>2.5770000000000001E-2</v>
      </c>
    </row>
    <row r="121" spans="1:8" x14ac:dyDescent="0.25">
      <c r="A121" t="str">
        <f>CONCATENATE(TEXT("43516","mmm")," ",YEAR("43516"))</f>
        <v>févr 2019</v>
      </c>
      <c r="B121" t="s">
        <v>6</v>
      </c>
      <c r="C121" t="s">
        <v>14</v>
      </c>
      <c r="D121" t="s">
        <v>47</v>
      </c>
      <c r="E121" t="s">
        <v>273</v>
      </c>
      <c r="F121" t="s">
        <v>128</v>
      </c>
      <c r="G121" s="1">
        <v>96.4392</v>
      </c>
      <c r="H121" s="1">
        <v>5.8451999999999997E-2</v>
      </c>
    </row>
    <row r="122" spans="1:8" x14ac:dyDescent="0.25">
      <c r="A122" t="str">
        <f>CONCATENATE(TEXT("43516","mmm")," ",YEAR("43516"))</f>
        <v>févr 2019</v>
      </c>
      <c r="B122" t="s">
        <v>6</v>
      </c>
      <c r="C122" t="s">
        <v>14</v>
      </c>
      <c r="D122" t="s">
        <v>47</v>
      </c>
      <c r="E122" t="s">
        <v>266</v>
      </c>
      <c r="F122" t="s">
        <v>128</v>
      </c>
      <c r="G122" s="1">
        <v>19.943999999999999</v>
      </c>
      <c r="H122" s="1">
        <v>1.206E-2</v>
      </c>
    </row>
    <row r="123" spans="1:8" x14ac:dyDescent="0.25">
      <c r="A123" t="str">
        <f>CONCATENATE(TEXT("43517","mmm")," ",YEAR("43517"))</f>
        <v>févr 2019</v>
      </c>
      <c r="B123" t="s">
        <v>7</v>
      </c>
      <c r="C123" t="s">
        <v>18</v>
      </c>
      <c r="D123" t="s">
        <v>43</v>
      </c>
      <c r="E123" t="s">
        <v>186</v>
      </c>
      <c r="F123" t="s">
        <v>186</v>
      </c>
      <c r="G123" s="1">
        <v>-361.92</v>
      </c>
      <c r="H123" s="1">
        <v>0</v>
      </c>
    </row>
    <row r="124" spans="1:8" x14ac:dyDescent="0.25">
      <c r="A124" t="str">
        <f>CONCATENATE(TEXT("43517","mmm")," ",YEAR("43517"))</f>
        <v>févr 2019</v>
      </c>
      <c r="B124" t="s">
        <v>4</v>
      </c>
      <c r="C124" t="s">
        <v>18</v>
      </c>
      <c r="D124" t="s">
        <v>31</v>
      </c>
      <c r="E124" t="s">
        <v>177</v>
      </c>
      <c r="F124" t="s">
        <v>177</v>
      </c>
      <c r="G124" s="1">
        <v>1935.7973</v>
      </c>
      <c r="H124" s="1">
        <v>0.82156799999999996</v>
      </c>
    </row>
    <row r="125" spans="1:8" x14ac:dyDescent="0.25">
      <c r="A125" t="str">
        <f>CONCATENATE(TEXT("43517","mmm")," ",YEAR("43517"))</f>
        <v>févr 2019</v>
      </c>
      <c r="B125" t="s">
        <v>4</v>
      </c>
      <c r="C125" t="s">
        <v>23</v>
      </c>
      <c r="D125" t="s">
        <v>30</v>
      </c>
      <c r="E125" t="s">
        <v>198</v>
      </c>
      <c r="F125" t="s">
        <v>198</v>
      </c>
      <c r="G125" s="1">
        <v>2152.248</v>
      </c>
      <c r="H125" s="1">
        <v>0.93975600000000004</v>
      </c>
    </row>
    <row r="126" spans="1:8" x14ac:dyDescent="0.25">
      <c r="A126" t="str">
        <f>CONCATENATE(TEXT("43517","mmm")," ",YEAR("43517"))</f>
        <v>févr 2019</v>
      </c>
      <c r="B126" t="s">
        <v>5</v>
      </c>
      <c r="C126" t="s">
        <v>15</v>
      </c>
      <c r="D126" t="s">
        <v>28</v>
      </c>
      <c r="E126" t="s">
        <v>93</v>
      </c>
      <c r="F126" t="s">
        <v>300</v>
      </c>
      <c r="G126" s="1">
        <v>18066.7919</v>
      </c>
      <c r="H126" s="1">
        <v>8.1981839999999995</v>
      </c>
    </row>
    <row r="127" spans="1:8" x14ac:dyDescent="0.25">
      <c r="A127" t="str">
        <f>CONCATENATE(TEXT("43517","mmm")," ",YEAR("43517"))</f>
        <v>févr 2019</v>
      </c>
      <c r="B127" t="s">
        <v>6</v>
      </c>
      <c r="C127" t="s">
        <v>14</v>
      </c>
      <c r="D127" t="s">
        <v>47</v>
      </c>
      <c r="E127" t="s">
        <v>248</v>
      </c>
      <c r="F127" t="s">
        <v>128</v>
      </c>
      <c r="G127" s="1">
        <v>59.072099999999999</v>
      </c>
      <c r="H127" s="1">
        <v>3.8850000000000003E-2</v>
      </c>
    </row>
    <row r="128" spans="1:8" x14ac:dyDescent="0.25">
      <c r="A128" t="str">
        <f>CONCATENATE(TEXT("43522","mmm")," ",YEAR("43522"))</f>
        <v>févr 2019</v>
      </c>
      <c r="B128" t="s">
        <v>4</v>
      </c>
      <c r="C128" t="s">
        <v>23</v>
      </c>
      <c r="D128" t="s">
        <v>30</v>
      </c>
      <c r="E128" t="s">
        <v>129</v>
      </c>
      <c r="F128" t="s">
        <v>129</v>
      </c>
      <c r="G128" s="1">
        <v>-30</v>
      </c>
      <c r="H128" s="1">
        <v>0</v>
      </c>
    </row>
    <row r="129" spans="1:8" x14ac:dyDescent="0.25">
      <c r="A129" t="str">
        <f>CONCATENATE(TEXT("43522","mmm")," ",YEAR("43522"))</f>
        <v>févr 2019</v>
      </c>
      <c r="B129" t="s">
        <v>9</v>
      </c>
      <c r="C129" t="s">
        <v>18</v>
      </c>
      <c r="D129" t="s">
        <v>66</v>
      </c>
      <c r="E129" t="s">
        <v>174</v>
      </c>
      <c r="F129" t="s">
        <v>174</v>
      </c>
      <c r="G129" s="1">
        <v>37544.232000000004</v>
      </c>
      <c r="H129" s="1">
        <v>22.918800000000001</v>
      </c>
    </row>
    <row r="130" spans="1:8" x14ac:dyDescent="0.25">
      <c r="A130" t="str">
        <f>CONCATENATE(TEXT("43497","mmm")," ",YEAR("43497"))</f>
        <v>févr 2019</v>
      </c>
      <c r="B130" t="s">
        <v>5</v>
      </c>
      <c r="C130" t="s">
        <v>15</v>
      </c>
      <c r="D130" t="s">
        <v>28</v>
      </c>
      <c r="E130" t="s">
        <v>88</v>
      </c>
      <c r="F130" t="s">
        <v>299</v>
      </c>
      <c r="G130" s="1">
        <v>5134.2719999999999</v>
      </c>
      <c r="H130" s="1">
        <v>1.6553279999999999</v>
      </c>
    </row>
    <row r="131" spans="1:8" x14ac:dyDescent="0.25">
      <c r="A131" t="str">
        <f>CONCATENATE(TEXT("43497","mmm")," ",YEAR("43497"))</f>
        <v>févr 2019</v>
      </c>
      <c r="B131" t="s">
        <v>5</v>
      </c>
      <c r="C131" t="s">
        <v>15</v>
      </c>
      <c r="D131" t="s">
        <v>28</v>
      </c>
      <c r="E131" t="s">
        <v>120</v>
      </c>
      <c r="F131" t="s">
        <v>120</v>
      </c>
      <c r="G131" s="1">
        <v>10383.8289</v>
      </c>
      <c r="H131" s="1">
        <v>4.2109455999999996</v>
      </c>
    </row>
    <row r="132" spans="1:8" x14ac:dyDescent="0.25">
      <c r="A132" t="str">
        <f>CONCATENATE(TEXT("43497","mmm")," ",YEAR("43497"))</f>
        <v>févr 2019</v>
      </c>
      <c r="B132" t="s">
        <v>6</v>
      </c>
      <c r="C132" t="s">
        <v>18</v>
      </c>
      <c r="D132" t="s">
        <v>38</v>
      </c>
      <c r="E132" t="s">
        <v>102</v>
      </c>
      <c r="F132" t="s">
        <v>102</v>
      </c>
      <c r="G132" s="1">
        <v>25967.536</v>
      </c>
      <c r="H132" s="1">
        <v>20.117308000000001</v>
      </c>
    </row>
    <row r="133" spans="1:8" x14ac:dyDescent="0.25">
      <c r="A133" t="str">
        <f>CONCATENATE(TEXT("43501","mmm")," ",YEAR("43501"))</f>
        <v>févr 2019</v>
      </c>
      <c r="B133" t="s">
        <v>4</v>
      </c>
      <c r="C133" t="s">
        <v>18</v>
      </c>
      <c r="D133" t="s">
        <v>31</v>
      </c>
      <c r="E133" t="s">
        <v>276</v>
      </c>
      <c r="F133" t="s">
        <v>276</v>
      </c>
      <c r="G133" s="1">
        <v>1670.2138</v>
      </c>
      <c r="H133" s="1">
        <v>0.77335200000000004</v>
      </c>
    </row>
    <row r="134" spans="1:8" x14ac:dyDescent="0.25">
      <c r="A134" t="str">
        <f>CONCATENATE(TEXT("43501","mmm")," ",YEAR("43501"))</f>
        <v>févr 2019</v>
      </c>
      <c r="B134" t="s">
        <v>5</v>
      </c>
      <c r="C134" t="s">
        <v>15</v>
      </c>
      <c r="D134" t="s">
        <v>28</v>
      </c>
      <c r="E134" t="s">
        <v>81</v>
      </c>
      <c r="F134" t="s">
        <v>81</v>
      </c>
      <c r="G134" s="1">
        <v>26024.4094</v>
      </c>
      <c r="H134" s="1">
        <v>14.279832000000001</v>
      </c>
    </row>
    <row r="135" spans="1:8" x14ac:dyDescent="0.25">
      <c r="A135" t="str">
        <f>CONCATENATE(TEXT("43501","mmm")," ",YEAR("43501"))</f>
        <v>févr 2019</v>
      </c>
      <c r="B135" t="s">
        <v>5</v>
      </c>
      <c r="C135" t="s">
        <v>15</v>
      </c>
      <c r="D135" t="s">
        <v>28</v>
      </c>
      <c r="E135" t="s">
        <v>93</v>
      </c>
      <c r="F135" t="s">
        <v>301</v>
      </c>
      <c r="G135" s="1">
        <v>11956.392</v>
      </c>
      <c r="H135" s="1">
        <v>11.20932</v>
      </c>
    </row>
    <row r="136" spans="1:8" x14ac:dyDescent="0.25">
      <c r="A136" t="str">
        <f>CONCATENATE(TEXT("43501","mmm")," ",YEAR("43501"))</f>
        <v>févr 2019</v>
      </c>
      <c r="B136" t="s">
        <v>5</v>
      </c>
      <c r="C136" t="s">
        <v>15</v>
      </c>
      <c r="D136" t="s">
        <v>28</v>
      </c>
      <c r="E136" t="s">
        <v>124</v>
      </c>
      <c r="F136" t="s">
        <v>124</v>
      </c>
      <c r="G136" s="1">
        <v>1117.44</v>
      </c>
      <c r="H136" s="1">
        <v>0.58521599999999996</v>
      </c>
    </row>
    <row r="137" spans="1:8" x14ac:dyDescent="0.25">
      <c r="A137" t="str">
        <f>CONCATENATE(TEXT("43501","mmm")," ",YEAR("43501"))</f>
        <v>févr 2019</v>
      </c>
      <c r="B137" t="s">
        <v>5</v>
      </c>
      <c r="C137" t="s">
        <v>15</v>
      </c>
      <c r="D137" t="s">
        <v>28</v>
      </c>
      <c r="E137" t="s">
        <v>90</v>
      </c>
      <c r="F137" t="s">
        <v>212</v>
      </c>
      <c r="G137" s="1">
        <v>2401.1999999999998</v>
      </c>
      <c r="H137" s="1">
        <v>1.338948</v>
      </c>
    </row>
    <row r="138" spans="1:8" x14ac:dyDescent="0.25">
      <c r="A138" t="str">
        <f>CONCATENATE(TEXT("43501","mmm")," ",YEAR("43501"))</f>
        <v>févr 2019</v>
      </c>
      <c r="B138" t="s">
        <v>5</v>
      </c>
      <c r="C138" t="s">
        <v>15</v>
      </c>
      <c r="D138" t="s">
        <v>28</v>
      </c>
      <c r="E138" t="s">
        <v>263</v>
      </c>
      <c r="F138" t="s">
        <v>263</v>
      </c>
      <c r="G138" s="1">
        <v>6328.8</v>
      </c>
      <c r="H138" s="1">
        <v>9.3239999999999998</v>
      </c>
    </row>
    <row r="139" spans="1:8" x14ac:dyDescent="0.25">
      <c r="A139" t="str">
        <f>CONCATENATE(TEXT("43502","mmm")," ",YEAR("43502"))</f>
        <v>févr 2019</v>
      </c>
      <c r="B139" t="s">
        <v>5</v>
      </c>
      <c r="C139" t="s">
        <v>15</v>
      </c>
      <c r="D139" t="s">
        <v>28</v>
      </c>
      <c r="E139" t="s">
        <v>225</v>
      </c>
      <c r="F139" t="s">
        <v>226</v>
      </c>
      <c r="G139" s="1">
        <v>754</v>
      </c>
      <c r="H139" s="1">
        <v>0.39100000000000001</v>
      </c>
    </row>
    <row r="140" spans="1:8" x14ac:dyDescent="0.25">
      <c r="A140" t="str">
        <f>CONCATENATE(TEXT("43502","mmm")," ",YEAR("43502"))</f>
        <v>févr 2019</v>
      </c>
      <c r="B140" t="s">
        <v>6</v>
      </c>
      <c r="C140" t="s">
        <v>14</v>
      </c>
      <c r="D140" t="s">
        <v>47</v>
      </c>
      <c r="E140" t="s">
        <v>278</v>
      </c>
      <c r="F140" t="s">
        <v>128</v>
      </c>
      <c r="G140" s="1">
        <v>9.3569999999999993</v>
      </c>
      <c r="H140" s="1">
        <v>3.0720000000000001E-3</v>
      </c>
    </row>
    <row r="141" spans="1:8" x14ac:dyDescent="0.25">
      <c r="A141" t="str">
        <f>CONCATENATE(TEXT("43502","mmm")," ",YEAR("43502"))</f>
        <v>févr 2019</v>
      </c>
      <c r="B141" t="s">
        <v>6</v>
      </c>
      <c r="C141" t="s">
        <v>14</v>
      </c>
      <c r="D141" t="s">
        <v>47</v>
      </c>
      <c r="E141" t="s">
        <v>247</v>
      </c>
      <c r="F141" t="s">
        <v>128</v>
      </c>
      <c r="G141" s="1">
        <v>36.749400000000001</v>
      </c>
      <c r="H141" s="1">
        <v>2.52E-2</v>
      </c>
    </row>
    <row r="142" spans="1:8" x14ac:dyDescent="0.25">
      <c r="A142" t="str">
        <f>CONCATENATE(TEXT("43502","mmm")," ",YEAR("43502"))</f>
        <v>févr 2019</v>
      </c>
      <c r="B142" t="s">
        <v>6</v>
      </c>
      <c r="C142" t="s">
        <v>14</v>
      </c>
      <c r="D142" t="s">
        <v>47</v>
      </c>
      <c r="E142" t="s">
        <v>240</v>
      </c>
      <c r="F142" t="s">
        <v>128</v>
      </c>
      <c r="G142" s="1">
        <v>87.555000000000007</v>
      </c>
      <c r="H142" s="1">
        <v>4.2396000000000003E-2</v>
      </c>
    </row>
    <row r="143" spans="1:8" x14ac:dyDescent="0.25">
      <c r="A143" t="str">
        <f>CONCATENATE(TEXT("43502","mmm")," ",YEAR("43502"))</f>
        <v>févr 2019</v>
      </c>
      <c r="B143" t="s">
        <v>6</v>
      </c>
      <c r="C143" t="s">
        <v>14</v>
      </c>
      <c r="D143" t="s">
        <v>47</v>
      </c>
      <c r="E143" t="s">
        <v>242</v>
      </c>
      <c r="F143" t="s">
        <v>128</v>
      </c>
      <c r="G143" s="1">
        <v>12.218400000000001</v>
      </c>
      <c r="H143" s="1">
        <v>5.28E-3</v>
      </c>
    </row>
    <row r="144" spans="1:8" x14ac:dyDescent="0.25">
      <c r="A144" t="str">
        <f>CONCATENATE(TEXT("43502","mmm")," ",YEAR("43502"))</f>
        <v>févr 2019</v>
      </c>
      <c r="B144" t="s">
        <v>6</v>
      </c>
      <c r="C144" t="s">
        <v>14</v>
      </c>
      <c r="D144" t="s">
        <v>47</v>
      </c>
      <c r="E144" t="s">
        <v>248</v>
      </c>
      <c r="F144" t="s">
        <v>128</v>
      </c>
      <c r="G144" s="1">
        <v>18.602399999999999</v>
      </c>
      <c r="H144" s="1">
        <v>1.464E-2</v>
      </c>
    </row>
    <row r="145" spans="1:8" x14ac:dyDescent="0.25">
      <c r="A145" t="str">
        <f>CONCATENATE(TEXT("43502","mmm")," ",YEAR("43502"))</f>
        <v>févr 2019</v>
      </c>
      <c r="B145" t="s">
        <v>6</v>
      </c>
      <c r="C145" t="s">
        <v>14</v>
      </c>
      <c r="D145" t="s">
        <v>47</v>
      </c>
      <c r="E145" t="s">
        <v>243</v>
      </c>
      <c r="F145" t="s">
        <v>128</v>
      </c>
      <c r="G145" s="1">
        <v>20.918399999999998</v>
      </c>
      <c r="H145" s="1">
        <v>1.4160000000000001E-2</v>
      </c>
    </row>
    <row r="146" spans="1:8" x14ac:dyDescent="0.25">
      <c r="A146" t="str">
        <f>CONCATENATE(TEXT("43502","mmm")," ",YEAR("43502"))</f>
        <v>févr 2019</v>
      </c>
      <c r="B146" t="s">
        <v>6</v>
      </c>
      <c r="C146" t="s">
        <v>14</v>
      </c>
      <c r="D146" t="s">
        <v>47</v>
      </c>
      <c r="E146" t="s">
        <v>249</v>
      </c>
      <c r="F146" t="s">
        <v>128</v>
      </c>
      <c r="G146" s="1">
        <v>54.302399999999999</v>
      </c>
      <c r="H146" s="1">
        <v>3.456E-2</v>
      </c>
    </row>
    <row r="147" spans="1:8" x14ac:dyDescent="0.25">
      <c r="A147" t="str">
        <f>CONCATENATE(TEXT("43502","mmm")," ",YEAR("43502"))</f>
        <v>févr 2019</v>
      </c>
      <c r="B147" t="s">
        <v>6</v>
      </c>
      <c r="C147" t="s">
        <v>14</v>
      </c>
      <c r="D147" t="s">
        <v>47</v>
      </c>
      <c r="E147" t="s">
        <v>283</v>
      </c>
      <c r="F147" t="s">
        <v>128</v>
      </c>
      <c r="G147" s="1">
        <v>54.353400000000001</v>
      </c>
      <c r="H147" s="1">
        <v>3.4169999999999999E-2</v>
      </c>
    </row>
    <row r="148" spans="1:8" x14ac:dyDescent="0.25">
      <c r="A148" t="str">
        <f>CONCATENATE(TEXT("43502","mmm")," ",YEAR("43502"))</f>
        <v>févr 2019</v>
      </c>
      <c r="B148" t="s">
        <v>6</v>
      </c>
      <c r="C148" t="s">
        <v>14</v>
      </c>
      <c r="D148" t="s">
        <v>47</v>
      </c>
      <c r="E148" t="s">
        <v>253</v>
      </c>
      <c r="F148" t="s">
        <v>128</v>
      </c>
      <c r="G148" s="1">
        <v>69.426000000000002</v>
      </c>
      <c r="H148" s="1">
        <v>2.3543999999999999E-2</v>
      </c>
    </row>
    <row r="149" spans="1:8" x14ac:dyDescent="0.25">
      <c r="A149" t="str">
        <f>CONCATENATE(TEXT("43502","mmm")," ",YEAR("43502"))</f>
        <v>févr 2019</v>
      </c>
      <c r="B149" t="s">
        <v>6</v>
      </c>
      <c r="C149" t="s">
        <v>14</v>
      </c>
      <c r="D149" t="s">
        <v>47</v>
      </c>
      <c r="E149" t="s">
        <v>250</v>
      </c>
      <c r="F149" t="s">
        <v>128</v>
      </c>
      <c r="G149" s="1">
        <v>19.214400000000001</v>
      </c>
      <c r="H149" s="1">
        <v>1.4880000000000001E-2</v>
      </c>
    </row>
    <row r="150" spans="1:8" x14ac:dyDescent="0.25">
      <c r="A150" t="str">
        <f>CONCATENATE(TEXT("43502","mmm")," ",YEAR("43502"))</f>
        <v>févr 2019</v>
      </c>
      <c r="B150" t="s">
        <v>6</v>
      </c>
      <c r="C150" t="s">
        <v>14</v>
      </c>
      <c r="D150" t="s">
        <v>47</v>
      </c>
      <c r="E150" t="s">
        <v>259</v>
      </c>
      <c r="F150" t="s">
        <v>128</v>
      </c>
      <c r="G150" s="1">
        <v>9.3569999999999993</v>
      </c>
      <c r="H150" s="1">
        <v>3.0720000000000001E-3</v>
      </c>
    </row>
    <row r="151" spans="1:8" x14ac:dyDescent="0.25">
      <c r="A151" t="str">
        <f>CONCATENATE(TEXT("43503","mmm")," ",YEAR("43503"))</f>
        <v>févr 2019</v>
      </c>
      <c r="B151" t="s">
        <v>8</v>
      </c>
      <c r="C151" t="s">
        <v>22</v>
      </c>
      <c r="D151" t="s">
        <v>44</v>
      </c>
      <c r="E151" t="s">
        <v>107</v>
      </c>
      <c r="F151" t="s">
        <v>107</v>
      </c>
      <c r="G151" s="1">
        <v>15539.198399999999</v>
      </c>
      <c r="H151" s="1">
        <v>10.565568000000001</v>
      </c>
    </row>
    <row r="152" spans="1:8" x14ac:dyDescent="0.25">
      <c r="A152" t="str">
        <f>CONCATENATE(TEXT("43503","mmm")," ",YEAR("43503"))</f>
        <v>févr 2019</v>
      </c>
      <c r="B152" t="s">
        <v>4</v>
      </c>
      <c r="C152" t="s">
        <v>23</v>
      </c>
      <c r="D152" t="s">
        <v>29</v>
      </c>
      <c r="E152" t="s">
        <v>109</v>
      </c>
      <c r="F152" t="s">
        <v>109</v>
      </c>
      <c r="G152" s="1">
        <v>6308.2151999999996</v>
      </c>
      <c r="H152" s="1">
        <v>3.8715120000000001</v>
      </c>
    </row>
    <row r="153" spans="1:8" x14ac:dyDescent="0.25">
      <c r="A153" t="str">
        <f>CONCATENATE(TEXT("43503","mmm")," ",YEAR("43503"))</f>
        <v>févr 2019</v>
      </c>
      <c r="B153" t="s">
        <v>5</v>
      </c>
      <c r="C153" t="s">
        <v>15</v>
      </c>
      <c r="D153" t="s">
        <v>40</v>
      </c>
      <c r="E153" t="s">
        <v>104</v>
      </c>
      <c r="F153" t="s">
        <v>104</v>
      </c>
      <c r="G153" s="1">
        <v>1250.9359999999999</v>
      </c>
      <c r="H153" s="1">
        <v>0.94295200000000001</v>
      </c>
    </row>
    <row r="154" spans="1:8" x14ac:dyDescent="0.25">
      <c r="A154" t="str">
        <f>CONCATENATE(TEXT("43504","mmm")," ",YEAR("43504"))</f>
        <v>févr 2019</v>
      </c>
      <c r="B154" t="s">
        <v>7</v>
      </c>
      <c r="C154" t="s">
        <v>17</v>
      </c>
      <c r="D154" t="s">
        <v>72</v>
      </c>
      <c r="E154" t="s">
        <v>193</v>
      </c>
      <c r="F154" t="s">
        <v>193</v>
      </c>
      <c r="G154" s="1">
        <v>29797.200000000001</v>
      </c>
      <c r="H154" s="1">
        <v>22.519583999999998</v>
      </c>
    </row>
    <row r="155" spans="1:8" x14ac:dyDescent="0.25">
      <c r="A155" t="str">
        <f>CONCATENATE(TEXT("43507","mmm")," ",YEAR("43507"))</f>
        <v>févr 2019</v>
      </c>
      <c r="B155" t="s">
        <v>4</v>
      </c>
      <c r="C155" t="s">
        <v>14</v>
      </c>
      <c r="D155" t="s">
        <v>50</v>
      </c>
      <c r="E155" t="s">
        <v>155</v>
      </c>
      <c r="F155" t="s">
        <v>155</v>
      </c>
      <c r="G155" s="1">
        <v>7004.4</v>
      </c>
      <c r="H155" s="1">
        <v>4.9819199999999997</v>
      </c>
    </row>
    <row r="156" spans="1:8" x14ac:dyDescent="0.25">
      <c r="A156" t="str">
        <f>CONCATENATE(TEXT("43508","mmm")," ",YEAR("43508"))</f>
        <v>févr 2019</v>
      </c>
      <c r="B156" t="s">
        <v>5</v>
      </c>
      <c r="C156" t="s">
        <v>15</v>
      </c>
      <c r="D156" t="s">
        <v>28</v>
      </c>
      <c r="E156" t="s">
        <v>90</v>
      </c>
      <c r="F156" t="s">
        <v>212</v>
      </c>
      <c r="G156" s="1">
        <v>4929.3599999999997</v>
      </c>
      <c r="H156" s="1">
        <v>2.1356039999999998</v>
      </c>
    </row>
    <row r="157" spans="1:8" x14ac:dyDescent="0.25">
      <c r="A157" t="str">
        <f>CONCATENATE(TEXT("43509","mmm")," ",YEAR("43509"))</f>
        <v>févr 2019</v>
      </c>
      <c r="B157" t="s">
        <v>7</v>
      </c>
      <c r="C157" t="s">
        <v>17</v>
      </c>
      <c r="D157" t="s">
        <v>58</v>
      </c>
      <c r="E157" t="s">
        <v>145</v>
      </c>
      <c r="F157" t="s">
        <v>145</v>
      </c>
      <c r="G157" s="1">
        <v>16867.036800000002</v>
      </c>
      <c r="H157" s="1">
        <v>9.6295199999999994</v>
      </c>
    </row>
    <row r="158" spans="1:8" x14ac:dyDescent="0.25">
      <c r="A158" t="str">
        <f>CONCATENATE(TEXT("43510","mmm")," ",YEAR("43510"))</f>
        <v>févr 2019</v>
      </c>
      <c r="B158" t="s">
        <v>5</v>
      </c>
      <c r="C158" t="s">
        <v>15</v>
      </c>
      <c r="D158" t="s">
        <v>28</v>
      </c>
      <c r="E158" t="s">
        <v>132</v>
      </c>
      <c r="F158" t="s">
        <v>132</v>
      </c>
      <c r="G158" s="1">
        <v>2670.7968000000001</v>
      </c>
      <c r="H158" s="1">
        <v>1.83168</v>
      </c>
    </row>
    <row r="159" spans="1:8" x14ac:dyDescent="0.25">
      <c r="A159" t="str">
        <f>CONCATENATE(TEXT("43510","mmm")," ",YEAR("43510"))</f>
        <v>févr 2019</v>
      </c>
      <c r="B159" t="s">
        <v>5</v>
      </c>
      <c r="C159" t="s">
        <v>15</v>
      </c>
      <c r="D159" t="s">
        <v>28</v>
      </c>
      <c r="E159" t="s">
        <v>89</v>
      </c>
      <c r="F159" t="s">
        <v>89</v>
      </c>
      <c r="G159" s="1">
        <v>5616.8783999999996</v>
      </c>
      <c r="H159" s="1">
        <v>2.9577599999999999</v>
      </c>
    </row>
    <row r="160" spans="1:8" x14ac:dyDescent="0.25">
      <c r="A160" t="str">
        <f>CONCATENATE(TEXT("43515","mmm")," ",YEAR("43515"))</f>
        <v>févr 2019</v>
      </c>
      <c r="B160" t="s">
        <v>5</v>
      </c>
      <c r="C160" t="s">
        <v>15</v>
      </c>
      <c r="D160" t="s">
        <v>28</v>
      </c>
      <c r="E160" t="s">
        <v>90</v>
      </c>
      <c r="F160" t="s">
        <v>212</v>
      </c>
      <c r="G160" s="1">
        <v>14704.152</v>
      </c>
      <c r="H160" s="1">
        <v>9.627936</v>
      </c>
    </row>
    <row r="161" spans="1:8" x14ac:dyDescent="0.25">
      <c r="A161" t="str">
        <f>CONCATENATE(TEXT("43515","mmm")," ",YEAR("43515"))</f>
        <v>févr 2019</v>
      </c>
      <c r="B161" t="s">
        <v>2</v>
      </c>
      <c r="C161" t="s">
        <v>13</v>
      </c>
      <c r="D161" t="s">
        <v>27</v>
      </c>
      <c r="E161" t="s">
        <v>79</v>
      </c>
      <c r="F161" t="s">
        <v>79</v>
      </c>
      <c r="G161" s="1">
        <v>11289.6</v>
      </c>
      <c r="H161" s="1">
        <v>22.014720000000001</v>
      </c>
    </row>
    <row r="162" spans="1:8" x14ac:dyDescent="0.25">
      <c r="A162" t="str">
        <f>CONCATENATE(TEXT("43515","mmm")," ",YEAR("43515"))</f>
        <v>févr 2019</v>
      </c>
      <c r="B162" t="s">
        <v>10</v>
      </c>
      <c r="C162" t="s">
        <v>18</v>
      </c>
      <c r="D162" t="s">
        <v>48</v>
      </c>
      <c r="E162" t="s">
        <v>115</v>
      </c>
      <c r="F162" t="s">
        <v>115</v>
      </c>
      <c r="G162" s="1">
        <v>41791.237200000003</v>
      </c>
      <c r="H162" s="1">
        <v>18.200807999999999</v>
      </c>
    </row>
    <row r="163" spans="1:8" x14ac:dyDescent="0.25">
      <c r="A163" t="str">
        <f>CONCATENATE(TEXT("43516","mmm")," ",YEAR("43516"))</f>
        <v>févr 2019</v>
      </c>
      <c r="B163" t="s">
        <v>4</v>
      </c>
      <c r="C163" t="s">
        <v>14</v>
      </c>
      <c r="D163" t="s">
        <v>51</v>
      </c>
      <c r="E163" t="s">
        <v>134</v>
      </c>
      <c r="F163" t="s">
        <v>134</v>
      </c>
      <c r="G163" s="1">
        <v>8221.5360000000001</v>
      </c>
      <c r="H163" s="1">
        <v>4.39968</v>
      </c>
    </row>
    <row r="164" spans="1:8" x14ac:dyDescent="0.25">
      <c r="A164" t="str">
        <f>CONCATENATE(TEXT("43516","mmm")," ",YEAR("43516"))</f>
        <v>févr 2019</v>
      </c>
      <c r="B164" t="s">
        <v>4</v>
      </c>
      <c r="C164" t="s">
        <v>23</v>
      </c>
      <c r="D164" t="s">
        <v>33</v>
      </c>
      <c r="E164" t="s">
        <v>159</v>
      </c>
      <c r="F164" t="s">
        <v>159</v>
      </c>
      <c r="G164" s="1">
        <v>1066.3219999999999</v>
      </c>
      <c r="H164" s="1">
        <v>0.38291999999999998</v>
      </c>
    </row>
    <row r="165" spans="1:8" x14ac:dyDescent="0.25">
      <c r="A165" t="str">
        <f>CONCATENATE(TEXT("43516","mmm")," ",YEAR("43516"))</f>
        <v>févr 2019</v>
      </c>
      <c r="B165" t="s">
        <v>6</v>
      </c>
      <c r="C165" t="s">
        <v>14</v>
      </c>
      <c r="D165" t="s">
        <v>47</v>
      </c>
      <c r="E165" t="s">
        <v>279</v>
      </c>
      <c r="F165" t="s">
        <v>128</v>
      </c>
      <c r="G165" s="1">
        <v>12.218400000000001</v>
      </c>
      <c r="H165" s="1">
        <v>5.28E-3</v>
      </c>
    </row>
    <row r="166" spans="1:8" x14ac:dyDescent="0.25">
      <c r="A166" t="str">
        <f>CONCATENATE(TEXT("43516","mmm")," ",YEAR("43516"))</f>
        <v>févr 2019</v>
      </c>
      <c r="B166" t="s">
        <v>6</v>
      </c>
      <c r="C166" t="s">
        <v>14</v>
      </c>
      <c r="D166" t="s">
        <v>47</v>
      </c>
      <c r="E166" t="s">
        <v>285</v>
      </c>
      <c r="F166" t="s">
        <v>128</v>
      </c>
      <c r="G166" s="1">
        <v>9.3569999999999993</v>
      </c>
      <c r="H166" s="1">
        <v>3.0720000000000001E-3</v>
      </c>
    </row>
    <row r="167" spans="1:8" x14ac:dyDescent="0.25">
      <c r="A167" t="str">
        <f>CONCATENATE(TEXT("43516","mmm")," ",YEAR("43516"))</f>
        <v>févr 2019</v>
      </c>
      <c r="B167" t="s">
        <v>6</v>
      </c>
      <c r="C167" t="s">
        <v>14</v>
      </c>
      <c r="D167" t="s">
        <v>47</v>
      </c>
      <c r="E167" t="s">
        <v>287</v>
      </c>
      <c r="F167" t="s">
        <v>128</v>
      </c>
      <c r="G167" s="1">
        <v>21.125699999999998</v>
      </c>
      <c r="H167" s="1">
        <v>1.1610000000000001E-2</v>
      </c>
    </row>
    <row r="168" spans="1:8" x14ac:dyDescent="0.25">
      <c r="A168" t="str">
        <f>CONCATENATE(TEXT("43516","mmm")," ",YEAR("43516"))</f>
        <v>févr 2019</v>
      </c>
      <c r="B168" t="s">
        <v>6</v>
      </c>
      <c r="C168" t="s">
        <v>14</v>
      </c>
      <c r="D168" t="s">
        <v>47</v>
      </c>
      <c r="E168" t="s">
        <v>252</v>
      </c>
      <c r="F168" t="s">
        <v>128</v>
      </c>
      <c r="G168" s="1">
        <v>9.3569999999999993</v>
      </c>
      <c r="H168" s="1">
        <v>3.0720000000000001E-3</v>
      </c>
    </row>
    <row r="169" spans="1:8" x14ac:dyDescent="0.25">
      <c r="A169" t="str">
        <f>CONCATENATE(TEXT("43516","mmm")," ",YEAR("43516"))</f>
        <v>févr 2019</v>
      </c>
      <c r="B169" t="s">
        <v>6</v>
      </c>
      <c r="C169" t="s">
        <v>14</v>
      </c>
      <c r="D169" t="s">
        <v>47</v>
      </c>
      <c r="E169" t="s">
        <v>280</v>
      </c>
      <c r="F169" t="s">
        <v>128</v>
      </c>
      <c r="G169" s="1">
        <v>31.4328</v>
      </c>
      <c r="H169" s="1">
        <v>2.0160000000000001E-2</v>
      </c>
    </row>
    <row r="170" spans="1:8" x14ac:dyDescent="0.25">
      <c r="A170" t="str">
        <f>CONCATENATE(TEXT("43516","mmm")," ",YEAR("43516"))</f>
        <v>févr 2019</v>
      </c>
      <c r="B170" t="s">
        <v>6</v>
      </c>
      <c r="C170" t="s">
        <v>14</v>
      </c>
      <c r="D170" t="s">
        <v>47</v>
      </c>
      <c r="E170" t="s">
        <v>253</v>
      </c>
      <c r="F170" t="s">
        <v>128</v>
      </c>
      <c r="G170" s="1">
        <v>79.671599999999998</v>
      </c>
      <c r="H170" s="1">
        <v>2.9856000000000001E-2</v>
      </c>
    </row>
    <row r="171" spans="1:8" x14ac:dyDescent="0.25">
      <c r="A171" t="str">
        <f>CONCATENATE(TEXT("43516","mmm")," ",YEAR("43516"))</f>
        <v>févr 2019</v>
      </c>
      <c r="B171" t="s">
        <v>6</v>
      </c>
      <c r="C171" t="s">
        <v>14</v>
      </c>
      <c r="D171" t="s">
        <v>47</v>
      </c>
      <c r="E171" t="s">
        <v>275</v>
      </c>
      <c r="F171" t="s">
        <v>128</v>
      </c>
      <c r="G171" s="1">
        <v>15.9246</v>
      </c>
      <c r="H171" s="1">
        <v>4.4099999999999999E-3</v>
      </c>
    </row>
    <row r="172" spans="1:8" x14ac:dyDescent="0.25">
      <c r="A172" t="str">
        <f>CONCATENATE(TEXT("43516","mmm")," ",YEAR("43516"))</f>
        <v>févr 2019</v>
      </c>
      <c r="B172" t="s">
        <v>6</v>
      </c>
      <c r="C172" t="s">
        <v>14</v>
      </c>
      <c r="D172" t="s">
        <v>47</v>
      </c>
      <c r="E172" t="s">
        <v>259</v>
      </c>
      <c r="F172" t="s">
        <v>128</v>
      </c>
      <c r="G172" s="1">
        <v>35.085000000000001</v>
      </c>
      <c r="H172" s="1">
        <v>2.5031999999999999E-2</v>
      </c>
    </row>
    <row r="173" spans="1:8" x14ac:dyDescent="0.25">
      <c r="A173" t="str">
        <f>CONCATENATE(TEXT("43517","mmm")," ",YEAR("43517"))</f>
        <v>févr 2019</v>
      </c>
      <c r="B173" t="s">
        <v>6</v>
      </c>
      <c r="C173" t="s">
        <v>14</v>
      </c>
      <c r="D173" t="s">
        <v>47</v>
      </c>
      <c r="E173" t="s">
        <v>239</v>
      </c>
      <c r="F173" t="s">
        <v>128</v>
      </c>
      <c r="G173" s="1">
        <v>9.3569999999999993</v>
      </c>
      <c r="H173" s="1">
        <v>3.0720000000000001E-3</v>
      </c>
    </row>
    <row r="174" spans="1:8" x14ac:dyDescent="0.25">
      <c r="A174" t="str">
        <f>CONCATENATE(TEXT("43517","mmm")," ",YEAR("43517"))</f>
        <v>févr 2019</v>
      </c>
      <c r="B174" t="s">
        <v>6</v>
      </c>
      <c r="C174" t="s">
        <v>14</v>
      </c>
      <c r="D174" t="s">
        <v>47</v>
      </c>
      <c r="E174" t="s">
        <v>237</v>
      </c>
      <c r="F174" t="s">
        <v>128</v>
      </c>
      <c r="G174" s="1">
        <v>21.125699999999998</v>
      </c>
      <c r="H174" s="1">
        <v>1.1610000000000001E-2</v>
      </c>
    </row>
    <row r="175" spans="1:8" x14ac:dyDescent="0.25">
      <c r="A175" t="str">
        <f>CONCATENATE(TEXT("43517","mmm")," ",YEAR("43517"))</f>
        <v>févr 2019</v>
      </c>
      <c r="B175" t="s">
        <v>6</v>
      </c>
      <c r="C175" t="s">
        <v>14</v>
      </c>
      <c r="D175" t="s">
        <v>47</v>
      </c>
      <c r="E175" t="s">
        <v>251</v>
      </c>
      <c r="F175" t="s">
        <v>128</v>
      </c>
      <c r="G175" s="1">
        <v>36.249000000000002</v>
      </c>
      <c r="H175" s="1">
        <v>1.6463999999999999E-2</v>
      </c>
    </row>
    <row r="176" spans="1:8" x14ac:dyDescent="0.25">
      <c r="A176" t="str">
        <f>CONCATENATE(TEXT("43517","mmm")," ",YEAR("43517"))</f>
        <v>févr 2019</v>
      </c>
      <c r="B176" t="s">
        <v>6</v>
      </c>
      <c r="C176" t="s">
        <v>14</v>
      </c>
      <c r="D176" t="s">
        <v>47</v>
      </c>
      <c r="E176" t="s">
        <v>238</v>
      </c>
      <c r="F176" t="s">
        <v>128</v>
      </c>
      <c r="G176" s="1">
        <v>50.879100000000001</v>
      </c>
      <c r="H176" s="1">
        <v>2.7210000000000002E-2</v>
      </c>
    </row>
    <row r="177" spans="1:8" x14ac:dyDescent="0.25">
      <c r="A177" t="str">
        <f>CONCATENATE(TEXT("43518","mmm")," ",YEAR("43518"))</f>
        <v>févr 2019</v>
      </c>
      <c r="B177" t="s">
        <v>5</v>
      </c>
      <c r="C177" t="s">
        <v>15</v>
      </c>
      <c r="D177" t="s">
        <v>28</v>
      </c>
      <c r="E177" t="s">
        <v>93</v>
      </c>
      <c r="F177" t="s">
        <v>300</v>
      </c>
      <c r="G177" s="1">
        <v>21678.896799999999</v>
      </c>
      <c r="H177" s="1">
        <v>11.306884800000001</v>
      </c>
    </row>
    <row r="178" spans="1:8" x14ac:dyDescent="0.25">
      <c r="A178" t="str">
        <f>CONCATENATE(TEXT("43521","mmm")," ",YEAR("43521"))</f>
        <v>févr 2019</v>
      </c>
      <c r="B178" t="s">
        <v>4</v>
      </c>
      <c r="C178" t="s">
        <v>14</v>
      </c>
      <c r="D178" t="s">
        <v>50</v>
      </c>
      <c r="E178" t="s">
        <v>179</v>
      </c>
      <c r="F178" t="s">
        <v>179</v>
      </c>
      <c r="G178" s="1">
        <v>14474.6232</v>
      </c>
      <c r="H178" s="1">
        <v>7.8241199999999997</v>
      </c>
    </row>
    <row r="179" spans="1:8" x14ac:dyDescent="0.25">
      <c r="A179" t="str">
        <f>CONCATENATE(TEXT("43521","mmm")," ",YEAR("43521"))</f>
        <v>févr 2019</v>
      </c>
      <c r="B179" t="s">
        <v>9</v>
      </c>
      <c r="C179" t="s">
        <v>18</v>
      </c>
      <c r="D179" t="s">
        <v>66</v>
      </c>
      <c r="E179" t="s">
        <v>174</v>
      </c>
      <c r="F179" t="s">
        <v>174</v>
      </c>
      <c r="G179" s="1">
        <v>78277.423999999999</v>
      </c>
      <c r="H179" s="1">
        <v>47.388800000000003</v>
      </c>
    </row>
    <row r="180" spans="1:8" x14ac:dyDescent="0.25">
      <c r="A180" t="str">
        <f>CONCATENATE(TEXT("43522","mmm")," ",YEAR("43522"))</f>
        <v>févr 2019</v>
      </c>
      <c r="B180" t="s">
        <v>4</v>
      </c>
      <c r="C180" t="s">
        <v>14</v>
      </c>
      <c r="D180" t="s">
        <v>32</v>
      </c>
      <c r="E180" t="s">
        <v>108</v>
      </c>
      <c r="F180" t="s">
        <v>108</v>
      </c>
      <c r="G180" s="1">
        <v>6788.16</v>
      </c>
      <c r="H180" s="1">
        <v>4.7649600000000003</v>
      </c>
    </row>
    <row r="181" spans="1:8" x14ac:dyDescent="0.25">
      <c r="A181" t="str">
        <f>CONCATENATE(TEXT("43522","mmm")," ",YEAR("43522"))</f>
        <v>févr 2019</v>
      </c>
      <c r="B181" t="s">
        <v>10</v>
      </c>
      <c r="C181" t="s">
        <v>18</v>
      </c>
      <c r="D181" t="s">
        <v>48</v>
      </c>
      <c r="E181" t="s">
        <v>115</v>
      </c>
      <c r="F181" t="s">
        <v>115</v>
      </c>
      <c r="G181" s="1">
        <v>39307.8802</v>
      </c>
      <c r="H181" s="1">
        <v>17.564827999999999</v>
      </c>
    </row>
    <row r="182" spans="1:8" x14ac:dyDescent="0.25">
      <c r="A182" t="str">
        <f>CONCATENATE(TEXT("43523","mmm")," ",YEAR("43523"))</f>
        <v>févr 2019</v>
      </c>
      <c r="B182" t="s">
        <v>4</v>
      </c>
      <c r="C182" t="s">
        <v>14</v>
      </c>
      <c r="D182" t="s">
        <v>50</v>
      </c>
      <c r="E182" t="s">
        <v>155</v>
      </c>
      <c r="F182" t="s">
        <v>155</v>
      </c>
      <c r="G182" s="1">
        <v>8784.6635999999999</v>
      </c>
      <c r="H182" s="1">
        <v>4.9047407999999999</v>
      </c>
    </row>
    <row r="183" spans="1:8" x14ac:dyDescent="0.25">
      <c r="A183" t="str">
        <f>CONCATENATE(TEXT("43523","mmm")," ",YEAR("43523"))</f>
        <v>févr 2019</v>
      </c>
      <c r="B183" t="s">
        <v>4</v>
      </c>
      <c r="C183" t="s">
        <v>18</v>
      </c>
      <c r="D183" t="s">
        <v>31</v>
      </c>
      <c r="E183" t="s">
        <v>286</v>
      </c>
      <c r="F183" t="s">
        <v>286</v>
      </c>
      <c r="G183" s="1">
        <v>1427.6043999999999</v>
      </c>
      <c r="H183" s="1">
        <v>0.70041600000000004</v>
      </c>
    </row>
    <row r="184" spans="1:8" x14ac:dyDescent="0.25">
      <c r="A184" t="str">
        <f>CONCATENATE(TEXT("43523","mmm")," ",YEAR("43523"))</f>
        <v>févr 2019</v>
      </c>
      <c r="B184" t="s">
        <v>4</v>
      </c>
      <c r="C184" t="s">
        <v>23</v>
      </c>
      <c r="D184" t="s">
        <v>30</v>
      </c>
      <c r="E184" t="s">
        <v>129</v>
      </c>
      <c r="F184" t="s">
        <v>129</v>
      </c>
      <c r="G184" s="1">
        <v>27593.743600000002</v>
      </c>
      <c r="H184" s="1">
        <v>22.171175999999999</v>
      </c>
    </row>
    <row r="185" spans="1:8" x14ac:dyDescent="0.25">
      <c r="A185" t="str">
        <f>CONCATENATE(TEXT("43524","mmm")," ",YEAR("43524"))</f>
        <v>févr 2019</v>
      </c>
      <c r="B185" t="s">
        <v>4</v>
      </c>
      <c r="C185" t="s">
        <v>14</v>
      </c>
      <c r="D185" t="s">
        <v>32</v>
      </c>
      <c r="E185" t="s">
        <v>85</v>
      </c>
      <c r="F185" t="s">
        <v>85</v>
      </c>
      <c r="G185" s="1">
        <v>8622.48</v>
      </c>
      <c r="H185" s="1">
        <v>5.6007360000000004</v>
      </c>
    </row>
    <row r="186" spans="1:8" x14ac:dyDescent="0.25">
      <c r="A186" t="str">
        <f>CONCATENATE(TEXT("43524","mmm")," ",YEAR("43524"))</f>
        <v>févr 2019</v>
      </c>
      <c r="B186" t="s">
        <v>4</v>
      </c>
      <c r="C186" t="s">
        <v>14</v>
      </c>
      <c r="D186" t="s">
        <v>32</v>
      </c>
      <c r="E186" t="s">
        <v>199</v>
      </c>
      <c r="F186" t="s">
        <v>100</v>
      </c>
      <c r="G186" s="1">
        <v>3180.6864</v>
      </c>
      <c r="H186" s="1">
        <v>1.140336</v>
      </c>
    </row>
    <row r="187" spans="1:8" x14ac:dyDescent="0.25">
      <c r="A187" t="str">
        <f>CONCATENATE(TEXT("43524","mmm")," ",YEAR("43524"))</f>
        <v>févr 2019</v>
      </c>
      <c r="B187" t="s">
        <v>4</v>
      </c>
      <c r="C187" t="s">
        <v>18</v>
      </c>
      <c r="D187" t="s">
        <v>36</v>
      </c>
      <c r="E187" t="s">
        <v>92</v>
      </c>
      <c r="F187" t="s">
        <v>92</v>
      </c>
      <c r="G187" s="1">
        <v>23353.991000000002</v>
      </c>
      <c r="H187" s="1">
        <v>15.291744</v>
      </c>
    </row>
    <row r="188" spans="1:8" x14ac:dyDescent="0.25">
      <c r="A188" t="str">
        <f>CONCATENATE(TEXT("43524","mmm")," ",YEAR("43524"))</f>
        <v>févr 2019</v>
      </c>
      <c r="B188" t="s">
        <v>4</v>
      </c>
      <c r="C188" t="s">
        <v>23</v>
      </c>
      <c r="D188" t="s">
        <v>29</v>
      </c>
      <c r="E188" t="s">
        <v>97</v>
      </c>
      <c r="F188" t="s">
        <v>97</v>
      </c>
      <c r="G188" s="1">
        <v>2376.8009999999999</v>
      </c>
      <c r="H188" s="1">
        <v>0.69820199999999999</v>
      </c>
    </row>
    <row r="189" spans="1:8" x14ac:dyDescent="0.25">
      <c r="A189" t="str">
        <f>CONCATENATE(TEXT("43524","mmm")," ",YEAR("43524"))</f>
        <v>févr 2019</v>
      </c>
      <c r="B189" t="s">
        <v>5</v>
      </c>
      <c r="C189" t="s">
        <v>15</v>
      </c>
      <c r="D189" t="s">
        <v>28</v>
      </c>
      <c r="E189" t="s">
        <v>86</v>
      </c>
      <c r="F189" t="s">
        <v>86</v>
      </c>
      <c r="G189" s="1">
        <v>6353.9165999999996</v>
      </c>
      <c r="H189" s="1">
        <v>3.1943760000000001</v>
      </c>
    </row>
    <row r="190" spans="1:8" x14ac:dyDescent="0.25">
      <c r="A190" t="str">
        <f>CONCATENATE(TEXT("43524","mmm")," ",YEAR("43524"))</f>
        <v>févr 2019</v>
      </c>
      <c r="B190" t="s">
        <v>5</v>
      </c>
      <c r="C190" t="s">
        <v>15</v>
      </c>
      <c r="D190" t="s">
        <v>28</v>
      </c>
      <c r="E190" t="s">
        <v>81</v>
      </c>
      <c r="F190" t="s">
        <v>81</v>
      </c>
      <c r="G190" s="1">
        <v>35088.603000000003</v>
      </c>
      <c r="H190" s="1">
        <v>16.655472</v>
      </c>
    </row>
    <row r="191" spans="1:8" x14ac:dyDescent="0.25">
      <c r="A191" t="str">
        <f>CONCATENATE(TEXT("43524","mmm")," ",YEAR("43524"))</f>
        <v>févr 2019</v>
      </c>
      <c r="B191" t="s">
        <v>5</v>
      </c>
      <c r="C191" t="s">
        <v>15</v>
      </c>
      <c r="D191" t="s">
        <v>28</v>
      </c>
      <c r="E191" t="s">
        <v>120</v>
      </c>
      <c r="F191" t="s">
        <v>120</v>
      </c>
      <c r="G191" s="1">
        <v>13463.9576</v>
      </c>
      <c r="H191" s="1">
        <v>4.8762135999999998</v>
      </c>
    </row>
    <row r="192" spans="1:8" x14ac:dyDescent="0.25">
      <c r="A192" t="str">
        <f>CONCATENATE(TEXT("43524","mmm")," ",YEAR("43524"))</f>
        <v>févr 2019</v>
      </c>
      <c r="B192" t="s">
        <v>6</v>
      </c>
      <c r="C192" t="s">
        <v>14</v>
      </c>
      <c r="D192" t="s">
        <v>41</v>
      </c>
      <c r="E192" t="s">
        <v>290</v>
      </c>
      <c r="F192" t="s">
        <v>290</v>
      </c>
      <c r="G192" s="1">
        <v>4892.3095999999996</v>
      </c>
      <c r="H192" s="1">
        <v>3.088104</v>
      </c>
    </row>
    <row r="193" spans="1:8" x14ac:dyDescent="0.25">
      <c r="A193" t="str">
        <f>CONCATENATE(TEXT("43523","mmm")," ",YEAR("43523"))</f>
        <v>févr 2019</v>
      </c>
      <c r="B193" t="s">
        <v>4</v>
      </c>
      <c r="C193" t="s">
        <v>14</v>
      </c>
      <c r="D193" t="s">
        <v>32</v>
      </c>
      <c r="E193" t="s">
        <v>199</v>
      </c>
      <c r="F193" t="s">
        <v>100</v>
      </c>
      <c r="G193" s="1">
        <v>4432.5456000000004</v>
      </c>
      <c r="H193" s="1">
        <v>1.5560639999999999</v>
      </c>
    </row>
    <row r="194" spans="1:8" x14ac:dyDescent="0.25">
      <c r="A194" t="str">
        <f>CONCATENATE(TEXT("43523","mmm")," ",YEAR("43523"))</f>
        <v>févr 2019</v>
      </c>
      <c r="B194" t="s">
        <v>5</v>
      </c>
      <c r="C194" t="s">
        <v>15</v>
      </c>
      <c r="D194" t="s">
        <v>28</v>
      </c>
      <c r="E194" t="s">
        <v>88</v>
      </c>
      <c r="F194" t="s">
        <v>299</v>
      </c>
      <c r="G194" s="1">
        <v>4872.24</v>
      </c>
      <c r="H194" s="1">
        <v>2.9321519999999999</v>
      </c>
    </row>
    <row r="195" spans="1:8" x14ac:dyDescent="0.25">
      <c r="A195" t="str">
        <f>CONCATENATE(TEXT("43524","mmm")," ",YEAR("43524"))</f>
        <v>févr 2019</v>
      </c>
      <c r="B195" t="s">
        <v>4</v>
      </c>
      <c r="C195" t="s">
        <v>23</v>
      </c>
      <c r="D195" t="s">
        <v>30</v>
      </c>
      <c r="E195" t="s">
        <v>182</v>
      </c>
      <c r="F195" t="s">
        <v>182</v>
      </c>
      <c r="G195" s="1">
        <v>11856.970799999999</v>
      </c>
      <c r="H195" s="1">
        <v>8.3241599999999991</v>
      </c>
    </row>
    <row r="196" spans="1:8" x14ac:dyDescent="0.25">
      <c r="A196" t="str">
        <f>CONCATENATE(TEXT("43524","mmm")," ",YEAR("43524"))</f>
        <v>févr 2019</v>
      </c>
      <c r="B196" t="s">
        <v>5</v>
      </c>
      <c r="C196" t="s">
        <v>15</v>
      </c>
      <c r="D196" t="s">
        <v>28</v>
      </c>
      <c r="E196" t="s">
        <v>225</v>
      </c>
      <c r="F196" t="s">
        <v>226</v>
      </c>
      <c r="G196" s="1">
        <v>600</v>
      </c>
      <c r="H196" s="1">
        <v>0.54600000000000004</v>
      </c>
    </row>
    <row r="197" spans="1:8" x14ac:dyDescent="0.25">
      <c r="A197" t="str">
        <f>CONCATENATE(TEXT("43524","mmm")," ",YEAR("43524"))</f>
        <v>févr 2019</v>
      </c>
      <c r="B197" t="s">
        <v>5</v>
      </c>
      <c r="C197" t="s">
        <v>15</v>
      </c>
      <c r="D197" t="s">
        <v>28</v>
      </c>
      <c r="E197" t="s">
        <v>221</v>
      </c>
      <c r="F197" t="s">
        <v>221</v>
      </c>
      <c r="G197" s="1">
        <v>36704.012000000002</v>
      </c>
      <c r="H197" s="1">
        <v>16.456460199999999</v>
      </c>
    </row>
    <row r="198" spans="1:8" x14ac:dyDescent="0.25">
      <c r="A198" t="str">
        <f>CONCATENATE(TEXT("43524","mmm")," ",YEAR("43524"))</f>
        <v>févr 2019</v>
      </c>
      <c r="B198" t="s">
        <v>9</v>
      </c>
      <c r="C198" t="s">
        <v>18</v>
      </c>
      <c r="D198" t="s">
        <v>55</v>
      </c>
      <c r="E198" t="s">
        <v>138</v>
      </c>
      <c r="F198" t="s">
        <v>138</v>
      </c>
      <c r="G198" s="1">
        <v>32719.392899999999</v>
      </c>
      <c r="H198" s="1">
        <v>20.214359999999999</v>
      </c>
    </row>
    <row r="199" spans="1:8" x14ac:dyDescent="0.25">
      <c r="A199" t="str">
        <f>CONCATENATE(TEXT("43105","mmm")," ",YEAR("43105"))</f>
        <v>janv 2018</v>
      </c>
      <c r="B199" t="s">
        <v>2</v>
      </c>
      <c r="C199" t="s">
        <v>13</v>
      </c>
      <c r="D199" t="s">
        <v>27</v>
      </c>
      <c r="E199" t="s">
        <v>79</v>
      </c>
      <c r="F199" t="s">
        <v>79</v>
      </c>
      <c r="G199" s="1">
        <v>11289.6</v>
      </c>
      <c r="H199" s="1">
        <v>22.014720000000001</v>
      </c>
    </row>
    <row r="200" spans="1:8" x14ac:dyDescent="0.25">
      <c r="A200" t="str">
        <f>CONCATENATE(TEXT("43110","mmm")," ",YEAR("43110"))</f>
        <v>janv 2018</v>
      </c>
      <c r="B200" t="s">
        <v>3</v>
      </c>
      <c r="C200" t="s">
        <v>3</v>
      </c>
      <c r="D200" t="s">
        <v>28</v>
      </c>
      <c r="E200" t="s">
        <v>80</v>
      </c>
      <c r="F200" t="s">
        <v>80</v>
      </c>
      <c r="G200" s="1">
        <v>448217.44270000001</v>
      </c>
      <c r="H200" s="1">
        <v>111.1536</v>
      </c>
    </row>
    <row r="201" spans="1:8" x14ac:dyDescent="0.25">
      <c r="A201" t="str">
        <f>CONCATENATE(TEXT("43110","mmm")," ",YEAR("43110"))</f>
        <v>janv 2018</v>
      </c>
      <c r="B201" t="s">
        <v>2</v>
      </c>
      <c r="C201" t="s">
        <v>13</v>
      </c>
      <c r="D201" t="s">
        <v>30</v>
      </c>
      <c r="E201" t="s">
        <v>150</v>
      </c>
      <c r="F201" t="s">
        <v>150</v>
      </c>
      <c r="G201" s="1">
        <v>13953.6</v>
      </c>
      <c r="H201" s="1">
        <v>20.563199999999998</v>
      </c>
    </row>
    <row r="202" spans="1:8" x14ac:dyDescent="0.25">
      <c r="A202" t="str">
        <f>CONCATENATE(TEXT("43110","mmm")," ",YEAR("43110"))</f>
        <v>janv 2018</v>
      </c>
      <c r="B202" t="s">
        <v>2</v>
      </c>
      <c r="C202" t="s">
        <v>13</v>
      </c>
      <c r="D202" t="s">
        <v>28</v>
      </c>
      <c r="E202" t="s">
        <v>142</v>
      </c>
      <c r="F202" t="s">
        <v>142</v>
      </c>
      <c r="G202" s="1">
        <v>12369.6</v>
      </c>
      <c r="H202" s="1">
        <v>20.455469999999998</v>
      </c>
    </row>
    <row r="203" spans="1:8" x14ac:dyDescent="0.25">
      <c r="A203" t="str">
        <f>CONCATENATE(TEXT("43110","mmm")," ",YEAR("43110"))</f>
        <v>janv 2018</v>
      </c>
      <c r="B203" t="s">
        <v>6</v>
      </c>
      <c r="C203" t="s">
        <v>14</v>
      </c>
      <c r="D203" t="s">
        <v>53</v>
      </c>
      <c r="E203" t="s">
        <v>146</v>
      </c>
      <c r="F203" t="s">
        <v>146</v>
      </c>
      <c r="G203" s="1">
        <v>1493.0976000000001</v>
      </c>
      <c r="H203" s="1">
        <v>1.2218880000000001</v>
      </c>
    </row>
    <row r="204" spans="1:8" x14ac:dyDescent="0.25">
      <c r="A204" t="str">
        <f>CONCATENATE(TEXT("43110","mmm")," ",YEAR("43110"))</f>
        <v>janv 2018</v>
      </c>
      <c r="B204" t="s">
        <v>6</v>
      </c>
      <c r="C204" t="s">
        <v>19</v>
      </c>
      <c r="D204" t="s">
        <v>61</v>
      </c>
      <c r="E204" t="s">
        <v>161</v>
      </c>
      <c r="F204" t="s">
        <v>161</v>
      </c>
      <c r="G204" s="1">
        <v>-35.321899999999999</v>
      </c>
      <c r="H204" s="1">
        <v>0</v>
      </c>
    </row>
    <row r="205" spans="1:8" x14ac:dyDescent="0.25">
      <c r="A205" t="str">
        <f>CONCATENATE(TEXT("43111","mmm")," ",YEAR("43111"))</f>
        <v>janv 2018</v>
      </c>
      <c r="B205" t="s">
        <v>4</v>
      </c>
      <c r="C205" t="s">
        <v>16</v>
      </c>
      <c r="D205" t="s">
        <v>29</v>
      </c>
      <c r="E205" t="s">
        <v>162</v>
      </c>
      <c r="F205" t="s">
        <v>162</v>
      </c>
      <c r="G205" s="1">
        <v>4576.1472000000003</v>
      </c>
      <c r="H205" s="1">
        <v>2.5530240000000002</v>
      </c>
    </row>
    <row r="206" spans="1:8" x14ac:dyDescent="0.25">
      <c r="A206" t="str">
        <f>CONCATENATE(TEXT("43111","mmm")," ",YEAR("43111"))</f>
        <v>janv 2018</v>
      </c>
      <c r="B206" t="s">
        <v>5</v>
      </c>
      <c r="C206" t="s">
        <v>15</v>
      </c>
      <c r="D206" t="s">
        <v>28</v>
      </c>
      <c r="E206" t="s">
        <v>93</v>
      </c>
      <c r="F206" t="s">
        <v>300</v>
      </c>
      <c r="G206" s="1">
        <v>66610.057799999995</v>
      </c>
      <c r="H206" s="1">
        <v>30.6206736</v>
      </c>
    </row>
    <row r="207" spans="1:8" x14ac:dyDescent="0.25">
      <c r="A207" t="str">
        <f>CONCATENATE(TEXT("43112","mmm")," ",YEAR("43112"))</f>
        <v>janv 2018</v>
      </c>
      <c r="B207" t="s">
        <v>4</v>
      </c>
      <c r="C207" t="s">
        <v>14</v>
      </c>
      <c r="D207" t="s">
        <v>51</v>
      </c>
      <c r="E207" t="s">
        <v>163</v>
      </c>
      <c r="F207" t="s">
        <v>163</v>
      </c>
      <c r="G207" s="1">
        <v>2809.7280000000001</v>
      </c>
      <c r="H207" s="1">
        <v>1.26576</v>
      </c>
    </row>
    <row r="208" spans="1:8" x14ac:dyDescent="0.25">
      <c r="A208" t="str">
        <f>CONCATENATE(TEXT("43112","mmm")," ",YEAR("43112"))</f>
        <v>janv 2018</v>
      </c>
      <c r="B208" t="s">
        <v>5</v>
      </c>
      <c r="C208" t="s">
        <v>15</v>
      </c>
      <c r="D208" t="s">
        <v>28</v>
      </c>
      <c r="E208" t="s">
        <v>164</v>
      </c>
      <c r="F208" t="s">
        <v>164</v>
      </c>
      <c r="G208" s="1">
        <v>602.64</v>
      </c>
      <c r="H208" s="1">
        <v>0.15876000000000001</v>
      </c>
    </row>
    <row r="209" spans="1:8" x14ac:dyDescent="0.25">
      <c r="A209" t="str">
        <f>CONCATENATE(TEXT("43115","mmm")," ",YEAR("43115"))</f>
        <v>janv 2018</v>
      </c>
      <c r="B209" t="s">
        <v>4</v>
      </c>
      <c r="C209" t="s">
        <v>16</v>
      </c>
      <c r="D209" t="s">
        <v>29</v>
      </c>
      <c r="E209" t="s">
        <v>97</v>
      </c>
      <c r="F209" t="s">
        <v>97</v>
      </c>
      <c r="G209" s="1">
        <v>11480.544</v>
      </c>
      <c r="H209" s="1">
        <v>5.8284479999999999</v>
      </c>
    </row>
    <row r="210" spans="1:8" x14ac:dyDescent="0.25">
      <c r="A210" t="str">
        <f>CONCATENATE(TEXT("43115","mmm")," ",YEAR("43115"))</f>
        <v>janv 2018</v>
      </c>
      <c r="B210" t="s">
        <v>5</v>
      </c>
      <c r="C210" t="s">
        <v>15</v>
      </c>
      <c r="D210" t="s">
        <v>27</v>
      </c>
      <c r="E210" t="s">
        <v>149</v>
      </c>
      <c r="F210" t="s">
        <v>149</v>
      </c>
      <c r="G210" s="1">
        <v>2630.8863999999999</v>
      </c>
      <c r="H210" s="1">
        <v>1.6768799999999999</v>
      </c>
    </row>
    <row r="211" spans="1:8" x14ac:dyDescent="0.25">
      <c r="A211" t="str">
        <f>CONCATENATE(TEXT("43115","mmm")," ",YEAR("43115"))</f>
        <v>janv 2018</v>
      </c>
      <c r="B211" t="s">
        <v>5</v>
      </c>
      <c r="C211" t="s">
        <v>15</v>
      </c>
      <c r="D211" t="s">
        <v>28</v>
      </c>
      <c r="E211" t="s">
        <v>165</v>
      </c>
      <c r="F211" t="s">
        <v>165</v>
      </c>
      <c r="G211" s="1">
        <v>3190.942</v>
      </c>
      <c r="H211" s="1">
        <v>2.4796800000000001</v>
      </c>
    </row>
    <row r="212" spans="1:8" x14ac:dyDescent="0.25">
      <c r="A212" t="str">
        <f>CONCATENATE(TEXT("43115","mmm")," ",YEAR("43115"))</f>
        <v>janv 2018</v>
      </c>
      <c r="B212" t="s">
        <v>3</v>
      </c>
      <c r="C212" t="s">
        <v>3</v>
      </c>
      <c r="D212" t="s">
        <v>28</v>
      </c>
      <c r="E212" t="s">
        <v>80</v>
      </c>
      <c r="F212" t="s">
        <v>80</v>
      </c>
      <c r="G212" s="1">
        <v>543507.34030000004</v>
      </c>
      <c r="H212" s="1">
        <v>123.219072</v>
      </c>
    </row>
    <row r="213" spans="1:8" x14ac:dyDescent="0.25">
      <c r="A213" t="str">
        <f>CONCATENATE(TEXT("43118","mmm")," ",YEAR("43118"))</f>
        <v>janv 2018</v>
      </c>
      <c r="B213" t="s">
        <v>4</v>
      </c>
      <c r="C213" t="s">
        <v>14</v>
      </c>
      <c r="D213" t="s">
        <v>51</v>
      </c>
      <c r="E213" t="s">
        <v>134</v>
      </c>
      <c r="F213" t="s">
        <v>134</v>
      </c>
      <c r="G213" s="1">
        <v>12503.692800000001</v>
      </c>
      <c r="H213" s="1">
        <v>6.6500880000000002</v>
      </c>
    </row>
    <row r="214" spans="1:8" x14ac:dyDescent="0.25">
      <c r="A214" t="str">
        <f>CONCATENATE(TEXT("43118","mmm")," ",YEAR("43118"))</f>
        <v>janv 2018</v>
      </c>
      <c r="B214" t="s">
        <v>4</v>
      </c>
      <c r="C214" t="s">
        <v>14</v>
      </c>
      <c r="D214" t="s">
        <v>50</v>
      </c>
      <c r="E214" t="s">
        <v>152</v>
      </c>
      <c r="F214" t="s">
        <v>152</v>
      </c>
      <c r="G214" s="1">
        <v>13206.285599999999</v>
      </c>
      <c r="H214" s="1">
        <v>7.3560239999999997</v>
      </c>
    </row>
    <row r="215" spans="1:8" x14ac:dyDescent="0.25">
      <c r="A215" t="str">
        <f>CONCATENATE(TEXT("43118","mmm")," ",YEAR("43118"))</f>
        <v>janv 2018</v>
      </c>
      <c r="B215" t="s">
        <v>5</v>
      </c>
      <c r="C215" t="s">
        <v>15</v>
      </c>
      <c r="D215" t="s">
        <v>28</v>
      </c>
      <c r="E215" t="s">
        <v>89</v>
      </c>
      <c r="F215" t="s">
        <v>89</v>
      </c>
      <c r="G215" s="1">
        <v>-117.5731</v>
      </c>
      <c r="H215" s="1">
        <v>0</v>
      </c>
    </row>
    <row r="216" spans="1:8" x14ac:dyDescent="0.25">
      <c r="A216" t="str">
        <f>CONCATENATE(TEXT("43118","mmm")," ",YEAR("43118"))</f>
        <v>janv 2018</v>
      </c>
      <c r="B216" t="s">
        <v>6</v>
      </c>
      <c r="C216" t="s">
        <v>19</v>
      </c>
      <c r="D216" t="s">
        <v>62</v>
      </c>
      <c r="E216" t="s">
        <v>166</v>
      </c>
      <c r="F216" t="s">
        <v>166</v>
      </c>
      <c r="G216" s="1">
        <v>5618.1383999999998</v>
      </c>
      <c r="H216" s="1">
        <v>3.6285096000000001</v>
      </c>
    </row>
    <row r="217" spans="1:8" x14ac:dyDescent="0.25">
      <c r="A217" t="str">
        <f>CONCATENATE(TEXT("43119","mmm")," ",YEAR("43119"))</f>
        <v>janv 2018</v>
      </c>
      <c r="B217" t="s">
        <v>7</v>
      </c>
      <c r="C217" t="s">
        <v>18</v>
      </c>
      <c r="D217" t="s">
        <v>63</v>
      </c>
      <c r="E217" t="s">
        <v>167</v>
      </c>
      <c r="F217" t="s">
        <v>167</v>
      </c>
      <c r="G217" s="1">
        <v>34194.062599999997</v>
      </c>
      <c r="H217" s="1">
        <v>24.689238</v>
      </c>
    </row>
    <row r="218" spans="1:8" x14ac:dyDescent="0.25">
      <c r="A218" t="str">
        <f>CONCATENATE(TEXT("43119","mmm")," ",YEAR("43119"))</f>
        <v>janv 2018</v>
      </c>
      <c r="B218" t="s">
        <v>4</v>
      </c>
      <c r="C218" t="s">
        <v>18</v>
      </c>
      <c r="D218" t="s">
        <v>36</v>
      </c>
      <c r="E218" t="s">
        <v>168</v>
      </c>
      <c r="F218" t="s">
        <v>168</v>
      </c>
      <c r="G218" s="1">
        <v>8526.0679999999993</v>
      </c>
      <c r="H218" s="1">
        <v>5.9101439999999998</v>
      </c>
    </row>
    <row r="219" spans="1:8" x14ac:dyDescent="0.25">
      <c r="A219" t="str">
        <f>CONCATENATE(TEXT("43119","mmm")," ",YEAR("43119"))</f>
        <v>janv 2018</v>
      </c>
      <c r="B219" t="s">
        <v>5</v>
      </c>
      <c r="C219" t="s">
        <v>15</v>
      </c>
      <c r="D219" t="s">
        <v>28</v>
      </c>
      <c r="E219" t="s">
        <v>88</v>
      </c>
      <c r="F219" t="s">
        <v>299</v>
      </c>
      <c r="G219" s="1">
        <v>17147.28</v>
      </c>
      <c r="H219" s="1">
        <v>6.3006960000000003</v>
      </c>
    </row>
    <row r="220" spans="1:8" x14ac:dyDescent="0.25">
      <c r="A220" t="str">
        <f>CONCATENATE(TEXT("43119","mmm")," ",YEAR("43119"))</f>
        <v>janv 2018</v>
      </c>
      <c r="B220" t="s">
        <v>2</v>
      </c>
      <c r="C220" t="s">
        <v>13</v>
      </c>
      <c r="D220" t="s">
        <v>29</v>
      </c>
      <c r="E220" t="s">
        <v>82</v>
      </c>
      <c r="F220" t="s">
        <v>82</v>
      </c>
      <c r="G220" s="1">
        <v>11289.6</v>
      </c>
      <c r="H220" s="1">
        <v>22.014720000000001</v>
      </c>
    </row>
    <row r="221" spans="1:8" x14ac:dyDescent="0.25">
      <c r="A221" t="str">
        <f>CONCATENATE(TEXT("43119","mmm")," ",YEAR("43119"))</f>
        <v>janv 2018</v>
      </c>
      <c r="B221" t="s">
        <v>6</v>
      </c>
      <c r="C221" t="s">
        <v>16</v>
      </c>
      <c r="D221" t="s">
        <v>53</v>
      </c>
      <c r="E221" t="s">
        <v>169</v>
      </c>
      <c r="F221" t="s">
        <v>169</v>
      </c>
      <c r="G221" s="1">
        <v>5415.84</v>
      </c>
      <c r="H221" s="1">
        <v>4.3933439999999999</v>
      </c>
    </row>
    <row r="222" spans="1:8" x14ac:dyDescent="0.25">
      <c r="A222" t="str">
        <f>CONCATENATE(TEXT("43119","mmm")," ",YEAR("43119"))</f>
        <v>janv 2018</v>
      </c>
      <c r="B222" t="s">
        <v>6</v>
      </c>
      <c r="C222" t="s">
        <v>16</v>
      </c>
      <c r="D222" t="s">
        <v>53</v>
      </c>
      <c r="E222" t="s">
        <v>170</v>
      </c>
      <c r="F222" t="s">
        <v>170</v>
      </c>
      <c r="G222" s="1">
        <v>5553.2860000000001</v>
      </c>
      <c r="H222" s="1">
        <v>3.7337180000000001</v>
      </c>
    </row>
    <row r="223" spans="1:8" x14ac:dyDescent="0.25">
      <c r="A223" t="str">
        <f>CONCATENATE(TEXT("43122","mmm")," ",YEAR("43122"))</f>
        <v>janv 2018</v>
      </c>
      <c r="B223" t="s">
        <v>4</v>
      </c>
      <c r="C223" t="s">
        <v>16</v>
      </c>
      <c r="D223" t="s">
        <v>33</v>
      </c>
      <c r="E223" t="s">
        <v>91</v>
      </c>
      <c r="F223" t="s">
        <v>91</v>
      </c>
      <c r="G223" s="1">
        <v>13506.588</v>
      </c>
      <c r="H223" s="1">
        <v>7.5394079999999999</v>
      </c>
    </row>
    <row r="224" spans="1:8" x14ac:dyDescent="0.25">
      <c r="A224" t="str">
        <f>CONCATENATE(TEXT("43123","mmm")," ",YEAR("43123"))</f>
        <v>janv 2018</v>
      </c>
      <c r="B224" t="s">
        <v>4</v>
      </c>
      <c r="C224" t="s">
        <v>18</v>
      </c>
      <c r="D224" t="s">
        <v>64</v>
      </c>
      <c r="E224" t="s">
        <v>171</v>
      </c>
      <c r="F224" t="s">
        <v>171</v>
      </c>
      <c r="G224" s="1">
        <v>19029.676200000002</v>
      </c>
      <c r="H224" s="1">
        <v>14.152914000000001</v>
      </c>
    </row>
    <row r="225" spans="1:8" x14ac:dyDescent="0.25">
      <c r="A225" t="str">
        <f>CONCATENATE(TEXT("43123","mmm")," ",YEAR("43123"))</f>
        <v>janv 2018</v>
      </c>
      <c r="B225" t="s">
        <v>5</v>
      </c>
      <c r="C225" t="s">
        <v>15</v>
      </c>
      <c r="D225" t="s">
        <v>28</v>
      </c>
      <c r="E225" t="s">
        <v>124</v>
      </c>
      <c r="F225" t="s">
        <v>124</v>
      </c>
      <c r="G225" s="1">
        <v>710.88</v>
      </c>
      <c r="H225" s="1">
        <v>0.37395600000000001</v>
      </c>
    </row>
    <row r="226" spans="1:8" x14ac:dyDescent="0.25">
      <c r="A226" t="str">
        <f>CONCATENATE(TEXT("43123","mmm")," ",YEAR("43123"))</f>
        <v>janv 2018</v>
      </c>
      <c r="B226" t="s">
        <v>5</v>
      </c>
      <c r="C226" t="s">
        <v>15</v>
      </c>
      <c r="D226" t="s">
        <v>28</v>
      </c>
      <c r="E226" t="s">
        <v>113</v>
      </c>
      <c r="F226" t="s">
        <v>212</v>
      </c>
      <c r="G226" s="1">
        <v>1527.96</v>
      </c>
      <c r="H226" s="1">
        <v>0.79215599999999997</v>
      </c>
    </row>
    <row r="227" spans="1:8" x14ac:dyDescent="0.25">
      <c r="A227" t="str">
        <f>CONCATENATE(TEXT("43123","mmm")," ",YEAR("43123"))</f>
        <v>janv 2018</v>
      </c>
      <c r="B227" t="s">
        <v>6</v>
      </c>
      <c r="C227" t="s">
        <v>14</v>
      </c>
      <c r="D227" t="s">
        <v>47</v>
      </c>
      <c r="E227" t="s">
        <v>128</v>
      </c>
      <c r="F227" t="s">
        <v>128</v>
      </c>
      <c r="G227" s="1">
        <v>1359.5714</v>
      </c>
      <c r="H227" s="1">
        <v>0.71765400000000001</v>
      </c>
    </row>
    <row r="228" spans="1:8" x14ac:dyDescent="0.25">
      <c r="A228" t="str">
        <f>CONCATENATE(TEXT("43124","mmm")," ",YEAR("43124"))</f>
        <v>janv 2018</v>
      </c>
      <c r="B228" t="s">
        <v>4</v>
      </c>
      <c r="C228" t="s">
        <v>14</v>
      </c>
      <c r="D228" t="s">
        <v>30</v>
      </c>
      <c r="E228" t="s">
        <v>129</v>
      </c>
      <c r="F228" t="s">
        <v>129</v>
      </c>
      <c r="G228" s="1">
        <v>29846.415099999998</v>
      </c>
      <c r="H228" s="1">
        <v>21.009456</v>
      </c>
    </row>
    <row r="229" spans="1:8" x14ac:dyDescent="0.25">
      <c r="A229" t="str">
        <f>CONCATENATE(TEXT("43125","mmm")," ",YEAR("43125"))</f>
        <v>janv 2018</v>
      </c>
      <c r="B229" t="s">
        <v>8</v>
      </c>
      <c r="C229" t="s">
        <v>19</v>
      </c>
      <c r="D229" t="s">
        <v>65</v>
      </c>
      <c r="E229" t="s">
        <v>172</v>
      </c>
      <c r="F229" t="s">
        <v>172</v>
      </c>
      <c r="G229" s="1">
        <v>30195.2366</v>
      </c>
      <c r="H229" s="1">
        <v>23.814779999999999</v>
      </c>
    </row>
    <row r="230" spans="1:8" x14ac:dyDescent="0.25">
      <c r="A230" t="str">
        <f>CONCATENATE(TEXT("43125","mmm")," ",YEAR("43125"))</f>
        <v>janv 2018</v>
      </c>
      <c r="B230" t="s">
        <v>5</v>
      </c>
      <c r="C230" t="s">
        <v>15</v>
      </c>
      <c r="D230" t="s">
        <v>27</v>
      </c>
      <c r="E230" t="s">
        <v>173</v>
      </c>
      <c r="F230" t="s">
        <v>173</v>
      </c>
      <c r="G230" s="1">
        <v>2125.44</v>
      </c>
      <c r="H230" s="1">
        <v>1.306368</v>
      </c>
    </row>
    <row r="231" spans="1:8" x14ac:dyDescent="0.25">
      <c r="A231" t="str">
        <f>CONCATENATE(TEXT("43129","mmm")," ",YEAR("43129"))</f>
        <v>janv 2018</v>
      </c>
      <c r="B231" t="s">
        <v>5</v>
      </c>
      <c r="C231" t="s">
        <v>15</v>
      </c>
      <c r="D231" t="s">
        <v>28</v>
      </c>
      <c r="E231" t="s">
        <v>144</v>
      </c>
      <c r="F231" t="s">
        <v>144</v>
      </c>
      <c r="G231" s="1">
        <v>6488.3897999999999</v>
      </c>
      <c r="H231" s="1">
        <v>2.4994800000000001</v>
      </c>
    </row>
    <row r="232" spans="1:8" x14ac:dyDescent="0.25">
      <c r="A232" t="str">
        <f>CONCATENATE(TEXT("43131","mmm")," ",YEAR("43131"))</f>
        <v>janv 2018</v>
      </c>
      <c r="B232" t="s">
        <v>7</v>
      </c>
      <c r="C232" t="s">
        <v>17</v>
      </c>
      <c r="D232" t="s">
        <v>35</v>
      </c>
      <c r="E232" t="s">
        <v>140</v>
      </c>
      <c r="F232" t="s">
        <v>140</v>
      </c>
      <c r="G232" s="1">
        <v>17656.1898</v>
      </c>
      <c r="H232" s="1">
        <v>8.8417919999999999</v>
      </c>
    </row>
    <row r="233" spans="1:8" x14ac:dyDescent="0.25">
      <c r="A233" t="str">
        <f>CONCATENATE(TEXT("43131","mmm")," ",YEAR("43131"))</f>
        <v>janv 2018</v>
      </c>
      <c r="B233" t="s">
        <v>9</v>
      </c>
      <c r="C233" t="s">
        <v>18</v>
      </c>
      <c r="D233" t="s">
        <v>66</v>
      </c>
      <c r="E233" t="s">
        <v>174</v>
      </c>
      <c r="F233" t="s">
        <v>174</v>
      </c>
      <c r="G233" s="1">
        <v>60840</v>
      </c>
      <c r="H233" s="1">
        <v>57.180480000000003</v>
      </c>
    </row>
    <row r="234" spans="1:8" x14ac:dyDescent="0.25">
      <c r="A234" t="str">
        <f>CONCATENATE(TEXT("43131","mmm")," ",YEAR("43131"))</f>
        <v>janv 2018</v>
      </c>
      <c r="B234" t="s">
        <v>9</v>
      </c>
      <c r="C234" t="s">
        <v>18</v>
      </c>
      <c r="D234" t="s">
        <v>67</v>
      </c>
      <c r="E234" t="s">
        <v>175</v>
      </c>
      <c r="F234" t="s">
        <v>175</v>
      </c>
      <c r="G234" s="1">
        <v>25361.077700000002</v>
      </c>
      <c r="H234" s="1">
        <v>12.084192</v>
      </c>
    </row>
    <row r="235" spans="1:8" x14ac:dyDescent="0.25">
      <c r="A235" t="str">
        <f>CONCATENATE(TEXT("43467","mmm")," ",YEAR("43467"))</f>
        <v>janv 2019</v>
      </c>
      <c r="B235" t="s">
        <v>5</v>
      </c>
      <c r="C235" t="s">
        <v>15</v>
      </c>
      <c r="D235" t="s">
        <v>28</v>
      </c>
      <c r="E235" t="s">
        <v>148</v>
      </c>
      <c r="F235" t="s">
        <v>148</v>
      </c>
      <c r="G235" s="1">
        <v>1068.93</v>
      </c>
      <c r="H235" s="1">
        <v>0.38245800000000002</v>
      </c>
    </row>
    <row r="236" spans="1:8" x14ac:dyDescent="0.25">
      <c r="A236" t="str">
        <f>CONCATENATE(TEXT("43468","mmm")," ",YEAR("43468"))</f>
        <v>janv 2019</v>
      </c>
      <c r="B236" t="s">
        <v>5</v>
      </c>
      <c r="C236" t="s">
        <v>15</v>
      </c>
      <c r="D236" t="s">
        <v>28</v>
      </c>
      <c r="E236" t="s">
        <v>218</v>
      </c>
      <c r="F236" t="s">
        <v>218</v>
      </c>
      <c r="G236" s="1">
        <v>35683.199999999997</v>
      </c>
      <c r="H236" s="1">
        <v>15.2928</v>
      </c>
    </row>
    <row r="237" spans="1:8" x14ac:dyDescent="0.25">
      <c r="A237" t="str">
        <f>CONCATENATE(TEXT("43468","mmm")," ",YEAR("43468"))</f>
        <v>janv 2019</v>
      </c>
      <c r="B237" t="s">
        <v>9</v>
      </c>
      <c r="C237" t="s">
        <v>18</v>
      </c>
      <c r="D237" t="s">
        <v>71</v>
      </c>
      <c r="E237" t="s">
        <v>191</v>
      </c>
      <c r="F237" t="s">
        <v>191</v>
      </c>
      <c r="G237" s="1">
        <v>30513.6672</v>
      </c>
      <c r="H237" s="1">
        <v>23.88552</v>
      </c>
    </row>
    <row r="238" spans="1:8" x14ac:dyDescent="0.25">
      <c r="A238" t="str">
        <f>CONCATENATE(TEXT("43473","mmm")," ",YEAR("43473"))</f>
        <v>janv 2019</v>
      </c>
      <c r="B238" t="s">
        <v>4</v>
      </c>
      <c r="C238" t="s">
        <v>23</v>
      </c>
      <c r="D238" t="s">
        <v>29</v>
      </c>
      <c r="E238" t="s">
        <v>205</v>
      </c>
      <c r="F238" t="s">
        <v>205</v>
      </c>
      <c r="G238" s="1">
        <v>3984.192</v>
      </c>
      <c r="H238" s="1">
        <v>1.869192</v>
      </c>
    </row>
    <row r="239" spans="1:8" x14ac:dyDescent="0.25">
      <c r="A239" t="str">
        <f>CONCATENATE(TEXT("43473","mmm")," ",YEAR("43473"))</f>
        <v>janv 2019</v>
      </c>
      <c r="B239" t="s">
        <v>5</v>
      </c>
      <c r="C239" t="s">
        <v>15</v>
      </c>
      <c r="D239" t="s">
        <v>28</v>
      </c>
      <c r="E239" t="s">
        <v>143</v>
      </c>
      <c r="F239" t="s">
        <v>143</v>
      </c>
      <c r="G239" s="1">
        <v>13354.0764</v>
      </c>
      <c r="H239" s="1">
        <v>9.5156399999999994</v>
      </c>
    </row>
    <row r="240" spans="1:8" x14ac:dyDescent="0.25">
      <c r="A240" t="str">
        <f>CONCATENATE(TEXT("43473","mmm")," ",YEAR("43473"))</f>
        <v>janv 2019</v>
      </c>
      <c r="B240" t="s">
        <v>5</v>
      </c>
      <c r="C240" t="s">
        <v>15</v>
      </c>
      <c r="D240" t="s">
        <v>28</v>
      </c>
      <c r="E240" t="s">
        <v>121</v>
      </c>
      <c r="F240" t="s">
        <v>121</v>
      </c>
      <c r="G240" s="1">
        <v>468.72</v>
      </c>
      <c r="H240" s="1">
        <v>0.15079200000000001</v>
      </c>
    </row>
    <row r="241" spans="1:8" x14ac:dyDescent="0.25">
      <c r="A241" t="str">
        <f>CONCATENATE(TEXT("43473","mmm")," ",YEAR("43473"))</f>
        <v>janv 2019</v>
      </c>
      <c r="B241" t="s">
        <v>6</v>
      </c>
      <c r="C241" t="s">
        <v>14</v>
      </c>
      <c r="D241" t="s">
        <v>47</v>
      </c>
      <c r="E241" t="s">
        <v>230</v>
      </c>
      <c r="F241" t="s">
        <v>128</v>
      </c>
      <c r="G241" s="1">
        <v>44.620199999999997</v>
      </c>
      <c r="H241" s="1">
        <v>2.4192000000000002E-2</v>
      </c>
    </row>
    <row r="242" spans="1:8" x14ac:dyDescent="0.25">
      <c r="A242" t="str">
        <f>CONCATENATE(TEXT("43473","mmm")," ",YEAR("43473"))</f>
        <v>janv 2019</v>
      </c>
      <c r="B242" t="s">
        <v>6</v>
      </c>
      <c r="C242" t="s">
        <v>14</v>
      </c>
      <c r="D242" t="s">
        <v>47</v>
      </c>
      <c r="E242" t="s">
        <v>231</v>
      </c>
      <c r="F242" t="s">
        <v>128</v>
      </c>
      <c r="G242" s="1">
        <v>56.172899999999998</v>
      </c>
      <c r="H242" s="1">
        <v>3.4229999999999997E-2</v>
      </c>
    </row>
    <row r="243" spans="1:8" x14ac:dyDescent="0.25">
      <c r="A243" t="str">
        <f>CONCATENATE(TEXT("43473","mmm")," ",YEAR("43473"))</f>
        <v>janv 2019</v>
      </c>
      <c r="B243" t="s">
        <v>6</v>
      </c>
      <c r="C243" t="s">
        <v>14</v>
      </c>
      <c r="D243" t="s">
        <v>47</v>
      </c>
      <c r="E243" t="s">
        <v>197</v>
      </c>
      <c r="F243" t="s">
        <v>128</v>
      </c>
      <c r="G243" s="1">
        <v>108.18899999999999</v>
      </c>
      <c r="H243" s="1">
        <v>6.3119999999999996E-2</v>
      </c>
    </row>
    <row r="244" spans="1:8" x14ac:dyDescent="0.25">
      <c r="A244" t="str">
        <f>CONCATENATE(TEXT("43473","mmm")," ",YEAR("43473"))</f>
        <v>janv 2019</v>
      </c>
      <c r="B244" t="s">
        <v>6</v>
      </c>
      <c r="C244" t="s">
        <v>14</v>
      </c>
      <c r="D244" t="s">
        <v>47</v>
      </c>
      <c r="E244" t="s">
        <v>234</v>
      </c>
      <c r="F244" t="s">
        <v>128</v>
      </c>
      <c r="G244" s="1">
        <v>97.205399999999997</v>
      </c>
      <c r="H244" s="1">
        <v>4.0272000000000002E-2</v>
      </c>
    </row>
    <row r="245" spans="1:8" x14ac:dyDescent="0.25">
      <c r="A245" t="str">
        <f>CONCATENATE(TEXT("43473","mmm")," ",YEAR("43473"))</f>
        <v>janv 2019</v>
      </c>
      <c r="B245" t="s">
        <v>6</v>
      </c>
      <c r="C245" t="s">
        <v>14</v>
      </c>
      <c r="D245" t="s">
        <v>47</v>
      </c>
      <c r="E245" t="s">
        <v>258</v>
      </c>
      <c r="F245" t="s">
        <v>128</v>
      </c>
      <c r="G245" s="1">
        <v>32.162399999999998</v>
      </c>
      <c r="H245" s="1">
        <v>1.7340000000000001E-2</v>
      </c>
    </row>
    <row r="246" spans="1:8" x14ac:dyDescent="0.25">
      <c r="A246" t="str">
        <f>CONCATENATE(TEXT("43473","mmm")," ",YEAR("43473"))</f>
        <v>janv 2019</v>
      </c>
      <c r="B246" t="s">
        <v>6</v>
      </c>
      <c r="C246" t="s">
        <v>14</v>
      </c>
      <c r="D246" t="s">
        <v>47</v>
      </c>
      <c r="E246" t="s">
        <v>236</v>
      </c>
      <c r="F246" t="s">
        <v>128</v>
      </c>
      <c r="G246" s="1">
        <v>110.8416</v>
      </c>
      <c r="H246" s="1">
        <v>5.1527999999999997E-2</v>
      </c>
    </row>
    <row r="247" spans="1:8" x14ac:dyDescent="0.25">
      <c r="A247" t="str">
        <f>CONCATENATE(TEXT("43473","mmm")," ",YEAR("43473"))</f>
        <v>janv 2019</v>
      </c>
      <c r="B247" t="s">
        <v>6</v>
      </c>
      <c r="C247" t="s">
        <v>14</v>
      </c>
      <c r="D247" t="s">
        <v>47</v>
      </c>
      <c r="E247" t="s">
        <v>260</v>
      </c>
      <c r="F247" t="s">
        <v>128</v>
      </c>
      <c r="G247" s="1">
        <v>61.274999999999999</v>
      </c>
      <c r="H247" s="1">
        <v>3.7428000000000003E-2</v>
      </c>
    </row>
    <row r="248" spans="1:8" x14ac:dyDescent="0.25">
      <c r="A248" t="str">
        <f>CONCATENATE(TEXT("43473","mmm")," ",YEAR("43473"))</f>
        <v>janv 2019</v>
      </c>
      <c r="B248" t="s">
        <v>6</v>
      </c>
      <c r="C248" t="s">
        <v>14</v>
      </c>
      <c r="D248" t="s">
        <v>47</v>
      </c>
      <c r="E248" t="s">
        <v>261</v>
      </c>
      <c r="F248" t="s">
        <v>128</v>
      </c>
      <c r="G248" s="1">
        <v>9.3569999999999993</v>
      </c>
      <c r="H248" s="1">
        <v>3.0720000000000001E-3</v>
      </c>
    </row>
    <row r="249" spans="1:8" x14ac:dyDescent="0.25">
      <c r="A249" t="str">
        <f>CONCATENATE(TEXT("43473","mmm")," ",YEAR("43473"))</f>
        <v>janv 2019</v>
      </c>
      <c r="B249" t="s">
        <v>6</v>
      </c>
      <c r="C249" t="s">
        <v>14</v>
      </c>
      <c r="D249" t="s">
        <v>47</v>
      </c>
      <c r="E249" t="s">
        <v>237</v>
      </c>
      <c r="F249" t="s">
        <v>128</v>
      </c>
      <c r="G249" s="1">
        <v>56.622599999999998</v>
      </c>
      <c r="H249" s="1">
        <v>3.0972E-2</v>
      </c>
    </row>
    <row r="250" spans="1:8" x14ac:dyDescent="0.25">
      <c r="A250" t="str">
        <f>CONCATENATE(TEXT("43473","mmm")," ",YEAR("43473"))</f>
        <v>janv 2019</v>
      </c>
      <c r="B250" t="s">
        <v>6</v>
      </c>
      <c r="C250" t="s">
        <v>14</v>
      </c>
      <c r="D250" t="s">
        <v>47</v>
      </c>
      <c r="E250" t="s">
        <v>238</v>
      </c>
      <c r="F250" t="s">
        <v>128</v>
      </c>
      <c r="G250" s="1">
        <v>63.945</v>
      </c>
      <c r="H250" s="1">
        <v>3.3467999999999998E-2</v>
      </c>
    </row>
    <row r="251" spans="1:8" x14ac:dyDescent="0.25">
      <c r="A251" t="str">
        <f>CONCATENATE(TEXT("43474","mmm")," ",YEAR("43474"))</f>
        <v>janv 2019</v>
      </c>
      <c r="B251" t="s">
        <v>4</v>
      </c>
      <c r="C251" t="s">
        <v>14</v>
      </c>
      <c r="D251" t="s">
        <v>34</v>
      </c>
      <c r="E251" t="s">
        <v>215</v>
      </c>
      <c r="F251" t="s">
        <v>215</v>
      </c>
      <c r="G251" s="1">
        <v>2214.096</v>
      </c>
      <c r="H251" s="1">
        <v>1.178928</v>
      </c>
    </row>
    <row r="252" spans="1:8" x14ac:dyDescent="0.25">
      <c r="A252" t="str">
        <f>CONCATENATE(TEXT("43475","mmm")," ",YEAR("43475"))</f>
        <v>janv 2019</v>
      </c>
      <c r="B252" t="s">
        <v>7</v>
      </c>
      <c r="C252" t="s">
        <v>17</v>
      </c>
      <c r="D252" t="s">
        <v>39</v>
      </c>
      <c r="E252" t="s">
        <v>262</v>
      </c>
      <c r="F252" t="s">
        <v>262</v>
      </c>
      <c r="G252" s="1">
        <v>36524.858999999997</v>
      </c>
      <c r="H252" s="1">
        <v>20.769600000000001</v>
      </c>
    </row>
    <row r="253" spans="1:8" x14ac:dyDescent="0.25">
      <c r="A253" t="str">
        <f>CONCATENATE(TEXT("43475","mmm")," ",YEAR("43475"))</f>
        <v>janv 2019</v>
      </c>
      <c r="B253" t="s">
        <v>4</v>
      </c>
      <c r="C253" t="s">
        <v>14</v>
      </c>
      <c r="D253" t="s">
        <v>34</v>
      </c>
      <c r="E253" t="s">
        <v>112</v>
      </c>
      <c r="F253" t="s">
        <v>112</v>
      </c>
      <c r="G253" s="1">
        <v>3891.1163999999999</v>
      </c>
      <c r="H253" s="1">
        <v>2.18208</v>
      </c>
    </row>
    <row r="254" spans="1:8" x14ac:dyDescent="0.25">
      <c r="A254" t="str">
        <f>CONCATENATE(TEXT("43476","mmm")," ",YEAR("43476"))</f>
        <v>janv 2019</v>
      </c>
      <c r="B254" t="s">
        <v>5</v>
      </c>
      <c r="C254" t="s">
        <v>15</v>
      </c>
      <c r="D254" t="s">
        <v>28</v>
      </c>
      <c r="E254" t="s">
        <v>144</v>
      </c>
      <c r="F254" t="s">
        <v>144</v>
      </c>
      <c r="G254" s="1">
        <v>6836.6756999999998</v>
      </c>
      <c r="H254" s="1">
        <v>2.94624</v>
      </c>
    </row>
    <row r="255" spans="1:8" x14ac:dyDescent="0.25">
      <c r="A255" t="str">
        <f>CONCATENATE(TEXT("43476","mmm")," ",YEAR("43476"))</f>
        <v>janv 2019</v>
      </c>
      <c r="B255" t="s">
        <v>6</v>
      </c>
      <c r="C255" t="s">
        <v>18</v>
      </c>
      <c r="D255" t="s">
        <v>38</v>
      </c>
      <c r="E255" t="s">
        <v>188</v>
      </c>
      <c r="F255" t="s">
        <v>188</v>
      </c>
      <c r="G255" s="1">
        <v>24119.1973</v>
      </c>
      <c r="H255" s="1">
        <v>20.307179999999999</v>
      </c>
    </row>
    <row r="256" spans="1:8" x14ac:dyDescent="0.25">
      <c r="A256" t="str">
        <f>CONCATENATE(TEXT("43480","mmm")," ",YEAR("43480"))</f>
        <v>janv 2019</v>
      </c>
      <c r="B256" t="s">
        <v>4</v>
      </c>
      <c r="C256" t="s">
        <v>23</v>
      </c>
      <c r="D256" t="s">
        <v>30</v>
      </c>
      <c r="E256" t="s">
        <v>94</v>
      </c>
      <c r="F256" t="s">
        <v>94</v>
      </c>
      <c r="G256" s="1">
        <v>4502.71</v>
      </c>
      <c r="H256" s="1">
        <v>3.1883279999999998</v>
      </c>
    </row>
    <row r="257" spans="1:8" x14ac:dyDescent="0.25">
      <c r="A257" t="str">
        <f>CONCATENATE(TEXT("43481","mmm")," ",YEAR("43481"))</f>
        <v>janv 2019</v>
      </c>
      <c r="B257" t="s">
        <v>4</v>
      </c>
      <c r="C257" t="s">
        <v>14</v>
      </c>
      <c r="D257" t="s">
        <v>32</v>
      </c>
      <c r="E257" t="s">
        <v>105</v>
      </c>
      <c r="F257" t="s">
        <v>105</v>
      </c>
      <c r="G257" s="1">
        <v>4158</v>
      </c>
      <c r="H257" s="1">
        <v>3.3717600000000001</v>
      </c>
    </row>
    <row r="258" spans="1:8" x14ac:dyDescent="0.25">
      <c r="A258" t="str">
        <f>CONCATENATE(TEXT("43482","mmm")," ",YEAR("43482"))</f>
        <v>janv 2019</v>
      </c>
      <c r="B258" t="s">
        <v>4</v>
      </c>
      <c r="C258" t="s">
        <v>14</v>
      </c>
      <c r="D258" t="s">
        <v>50</v>
      </c>
      <c r="E258" t="s">
        <v>152</v>
      </c>
      <c r="F258" t="s">
        <v>152</v>
      </c>
      <c r="G258" s="1">
        <v>19151.664000000001</v>
      </c>
      <c r="H258" s="1">
        <v>9.0283200000000008</v>
      </c>
    </row>
    <row r="259" spans="1:8" x14ac:dyDescent="0.25">
      <c r="A259" t="str">
        <f>CONCATENATE(TEXT("43482","mmm")," ",YEAR("43482"))</f>
        <v>janv 2019</v>
      </c>
      <c r="B259" t="s">
        <v>5</v>
      </c>
      <c r="C259" t="s">
        <v>15</v>
      </c>
      <c r="D259" t="s">
        <v>28</v>
      </c>
      <c r="E259" t="s">
        <v>81</v>
      </c>
      <c r="F259" t="s">
        <v>81</v>
      </c>
      <c r="G259" s="1">
        <v>26284.289100000002</v>
      </c>
      <c r="H259" s="1">
        <v>15.775615999999999</v>
      </c>
    </row>
    <row r="260" spans="1:8" x14ac:dyDescent="0.25">
      <c r="A260" t="str">
        <f>CONCATENATE(TEXT("43483","mmm")," ",YEAR("43483"))</f>
        <v>janv 2019</v>
      </c>
      <c r="B260" t="s">
        <v>10</v>
      </c>
      <c r="C260" t="s">
        <v>13</v>
      </c>
      <c r="D260" t="s">
        <v>59</v>
      </c>
      <c r="E260" t="s">
        <v>156</v>
      </c>
      <c r="F260" t="s">
        <v>156</v>
      </c>
      <c r="G260" s="1">
        <v>-449.28</v>
      </c>
      <c r="H260" s="1">
        <v>-0.24192</v>
      </c>
    </row>
    <row r="261" spans="1:8" x14ac:dyDescent="0.25">
      <c r="A261" t="str">
        <f>CONCATENATE(TEXT("43486","mmm")," ",YEAR("43486"))</f>
        <v>janv 2019</v>
      </c>
      <c r="B261" t="s">
        <v>4</v>
      </c>
      <c r="C261" t="s">
        <v>14</v>
      </c>
      <c r="D261" t="s">
        <v>37</v>
      </c>
      <c r="E261" t="s">
        <v>96</v>
      </c>
      <c r="F261" t="s">
        <v>96</v>
      </c>
      <c r="G261" s="1">
        <v>8158.3919999999998</v>
      </c>
      <c r="H261" s="1">
        <v>4.73292</v>
      </c>
    </row>
    <row r="262" spans="1:8" x14ac:dyDescent="0.25">
      <c r="A262" t="str">
        <f>CONCATENATE(TEXT("43486","mmm")," ",YEAR("43486"))</f>
        <v>janv 2019</v>
      </c>
      <c r="B262" t="s">
        <v>5</v>
      </c>
      <c r="C262" t="s">
        <v>15</v>
      </c>
      <c r="D262" t="s">
        <v>28</v>
      </c>
      <c r="E262" t="s">
        <v>263</v>
      </c>
      <c r="F262" t="s">
        <v>263</v>
      </c>
      <c r="G262" s="1">
        <v>24545.52</v>
      </c>
      <c r="H262" s="1">
        <v>41.422248000000003</v>
      </c>
    </row>
    <row r="263" spans="1:8" x14ac:dyDescent="0.25">
      <c r="A263" t="str">
        <f>CONCATENATE(TEXT("43486","mmm")," ",YEAR("43486"))</f>
        <v>janv 2019</v>
      </c>
      <c r="B263" t="s">
        <v>5</v>
      </c>
      <c r="C263" t="s">
        <v>15</v>
      </c>
      <c r="D263" t="s">
        <v>45</v>
      </c>
      <c r="E263" t="s">
        <v>111</v>
      </c>
      <c r="F263" t="s">
        <v>111</v>
      </c>
      <c r="G263" s="1">
        <v>1933.02</v>
      </c>
      <c r="H263" s="1">
        <v>1.4850000000000001</v>
      </c>
    </row>
    <row r="264" spans="1:8" x14ac:dyDescent="0.25">
      <c r="A264" t="str">
        <f>CONCATENATE(TEXT("43487","mmm")," ",YEAR("43487"))</f>
        <v>janv 2019</v>
      </c>
      <c r="B264" t="s">
        <v>4</v>
      </c>
      <c r="C264" t="s">
        <v>23</v>
      </c>
      <c r="D264" t="s">
        <v>30</v>
      </c>
      <c r="E264" t="s">
        <v>83</v>
      </c>
      <c r="F264" t="s">
        <v>83</v>
      </c>
      <c r="G264" s="1">
        <v>1805.088</v>
      </c>
      <c r="H264" s="1">
        <v>1.1186400000000001</v>
      </c>
    </row>
    <row r="265" spans="1:8" x14ac:dyDescent="0.25">
      <c r="A265" t="str">
        <f>CONCATENATE(TEXT("43487","mmm")," ",YEAR("43487"))</f>
        <v>janv 2019</v>
      </c>
      <c r="B265" t="s">
        <v>5</v>
      </c>
      <c r="C265" t="s">
        <v>15</v>
      </c>
      <c r="D265" t="s">
        <v>28</v>
      </c>
      <c r="E265" t="s">
        <v>143</v>
      </c>
      <c r="F265" t="s">
        <v>143</v>
      </c>
      <c r="G265" s="1">
        <v>4635.3581000000004</v>
      </c>
      <c r="H265" s="1">
        <v>3.1734960000000001</v>
      </c>
    </row>
    <row r="266" spans="1:8" x14ac:dyDescent="0.25">
      <c r="A266" t="str">
        <f>CONCATENATE(TEXT("43487","mmm")," ",YEAR("43487"))</f>
        <v>janv 2019</v>
      </c>
      <c r="B266" t="s">
        <v>6</v>
      </c>
      <c r="C266" t="s">
        <v>14</v>
      </c>
      <c r="D266" t="s">
        <v>47</v>
      </c>
      <c r="E266" t="s">
        <v>264</v>
      </c>
      <c r="F266" t="s">
        <v>128</v>
      </c>
      <c r="G266" s="1">
        <v>12.218400000000001</v>
      </c>
      <c r="H266" s="1">
        <v>5.28E-3</v>
      </c>
    </row>
    <row r="267" spans="1:8" x14ac:dyDescent="0.25">
      <c r="A267" t="str">
        <f>CONCATENATE(TEXT("43487","mmm")," ",YEAR("43487"))</f>
        <v>janv 2019</v>
      </c>
      <c r="B267" t="s">
        <v>6</v>
      </c>
      <c r="C267" t="s">
        <v>14</v>
      </c>
      <c r="D267" t="s">
        <v>47</v>
      </c>
      <c r="E267" t="s">
        <v>230</v>
      </c>
      <c r="F267" t="s">
        <v>128</v>
      </c>
      <c r="G267" s="1">
        <v>38.738999999999997</v>
      </c>
      <c r="H267" s="1">
        <v>1.7850000000000001E-2</v>
      </c>
    </row>
    <row r="268" spans="1:8" x14ac:dyDescent="0.25">
      <c r="A268" t="str">
        <f>CONCATENATE(TEXT("43487","mmm")," ",YEAR("43487"))</f>
        <v>janv 2019</v>
      </c>
      <c r="B268" t="s">
        <v>6</v>
      </c>
      <c r="C268" t="s">
        <v>14</v>
      </c>
      <c r="D268" t="s">
        <v>47</v>
      </c>
      <c r="E268" t="s">
        <v>247</v>
      </c>
      <c r="F268" t="s">
        <v>128</v>
      </c>
      <c r="G268" s="1">
        <v>21.125699999999998</v>
      </c>
      <c r="H268" s="1">
        <v>1.1610000000000001E-2</v>
      </c>
    </row>
    <row r="269" spans="1:8" x14ac:dyDescent="0.25">
      <c r="A269" t="str">
        <f>CONCATENATE(TEXT("43487","mmm")," ",YEAR("43487"))</f>
        <v>janv 2019</v>
      </c>
      <c r="B269" t="s">
        <v>6</v>
      </c>
      <c r="C269" t="s">
        <v>14</v>
      </c>
      <c r="D269" t="s">
        <v>47</v>
      </c>
      <c r="E269" t="s">
        <v>265</v>
      </c>
      <c r="F269" t="s">
        <v>128</v>
      </c>
      <c r="G269" s="1">
        <v>33.344099999999997</v>
      </c>
      <c r="H269" s="1">
        <v>1.6889999999999999E-2</v>
      </c>
    </row>
    <row r="270" spans="1:8" x14ac:dyDescent="0.25">
      <c r="A270" t="str">
        <f>CONCATENATE(TEXT("43487","mmm")," ",YEAR("43487"))</f>
        <v>janv 2019</v>
      </c>
      <c r="B270" t="s">
        <v>6</v>
      </c>
      <c r="C270" t="s">
        <v>14</v>
      </c>
      <c r="D270" t="s">
        <v>47</v>
      </c>
      <c r="E270" t="s">
        <v>258</v>
      </c>
      <c r="F270" t="s">
        <v>128</v>
      </c>
      <c r="G270" s="1">
        <v>17.535</v>
      </c>
      <c r="H270" s="1">
        <v>1.0319999999999999E-2</v>
      </c>
    </row>
    <row r="271" spans="1:8" x14ac:dyDescent="0.25">
      <c r="A271" t="str">
        <f>CONCATENATE(TEXT("43487","mmm")," ",YEAR("43487"))</f>
        <v>janv 2019</v>
      </c>
      <c r="B271" t="s">
        <v>6</v>
      </c>
      <c r="C271" t="s">
        <v>14</v>
      </c>
      <c r="D271" t="s">
        <v>47</v>
      </c>
      <c r="E271" t="s">
        <v>243</v>
      </c>
      <c r="F271" t="s">
        <v>128</v>
      </c>
      <c r="G271" s="1">
        <v>9.3569999999999993</v>
      </c>
      <c r="H271" s="1">
        <v>3.0720000000000001E-3</v>
      </c>
    </row>
    <row r="272" spans="1:8" x14ac:dyDescent="0.25">
      <c r="A272" t="str">
        <f>CONCATENATE(TEXT("43487","mmm")," ",YEAR("43487"))</f>
        <v>janv 2019</v>
      </c>
      <c r="B272" t="s">
        <v>6</v>
      </c>
      <c r="C272" t="s">
        <v>14</v>
      </c>
      <c r="D272" t="s">
        <v>47</v>
      </c>
      <c r="E272" t="s">
        <v>236</v>
      </c>
      <c r="F272" t="s">
        <v>128</v>
      </c>
      <c r="G272" s="1">
        <v>24.824999999999999</v>
      </c>
      <c r="H272" s="1">
        <v>1.3391999999999999E-2</v>
      </c>
    </row>
    <row r="273" spans="1:8" x14ac:dyDescent="0.25">
      <c r="A273" t="str">
        <f>CONCATENATE(TEXT("43488","mmm")," ",YEAR("43488"))</f>
        <v>janv 2019</v>
      </c>
      <c r="B273" t="s">
        <v>4</v>
      </c>
      <c r="C273" t="s">
        <v>18</v>
      </c>
      <c r="D273" t="s">
        <v>36</v>
      </c>
      <c r="E273" t="s">
        <v>123</v>
      </c>
      <c r="F273" t="s">
        <v>123</v>
      </c>
      <c r="G273" s="1">
        <v>5118.4224000000004</v>
      </c>
      <c r="H273" s="1">
        <v>3.7692480000000002</v>
      </c>
    </row>
    <row r="274" spans="1:8" x14ac:dyDescent="0.25">
      <c r="A274" t="str">
        <f>CONCATENATE(TEXT("43488","mmm")," ",YEAR("43488"))</f>
        <v>janv 2019</v>
      </c>
      <c r="B274" t="s">
        <v>5</v>
      </c>
      <c r="C274" t="s">
        <v>15</v>
      </c>
      <c r="D274" t="s">
        <v>28</v>
      </c>
      <c r="E274" t="s">
        <v>127</v>
      </c>
      <c r="F274" t="s">
        <v>127</v>
      </c>
      <c r="G274" s="1">
        <v>4592.1383999999998</v>
      </c>
      <c r="H274" s="1">
        <v>3.9718800000000001</v>
      </c>
    </row>
    <row r="275" spans="1:8" x14ac:dyDescent="0.25">
      <c r="A275" t="str">
        <f>CONCATENATE(TEXT("43489","mmm")," ",YEAR("43489"))</f>
        <v>janv 2019</v>
      </c>
      <c r="B275" t="s">
        <v>4</v>
      </c>
      <c r="C275" t="s">
        <v>14</v>
      </c>
      <c r="D275" t="s">
        <v>32</v>
      </c>
      <c r="E275" t="s">
        <v>199</v>
      </c>
      <c r="F275" t="s">
        <v>100</v>
      </c>
      <c r="G275" s="1">
        <v>2316.8159999999998</v>
      </c>
      <c r="H275" s="1">
        <v>1.1413439999999999</v>
      </c>
    </row>
    <row r="276" spans="1:8" x14ac:dyDescent="0.25">
      <c r="A276" t="str">
        <f>CONCATENATE(TEXT("43489","mmm")," ",YEAR("43489"))</f>
        <v>janv 2019</v>
      </c>
      <c r="B276" t="s">
        <v>4</v>
      </c>
      <c r="C276" t="s">
        <v>18</v>
      </c>
      <c r="D276" t="s">
        <v>31</v>
      </c>
      <c r="E276" t="s">
        <v>84</v>
      </c>
      <c r="F276" t="s">
        <v>84</v>
      </c>
      <c r="G276" s="1">
        <v>941.34559999999999</v>
      </c>
      <c r="H276" s="1">
        <v>0.51631199999999999</v>
      </c>
    </row>
    <row r="277" spans="1:8" x14ac:dyDescent="0.25">
      <c r="A277" t="str">
        <f>CONCATENATE(TEXT("43469","mmm")," ",YEAR("43469"))</f>
        <v>janv 2019</v>
      </c>
      <c r="B277" t="s">
        <v>4</v>
      </c>
      <c r="C277" t="s">
        <v>14</v>
      </c>
      <c r="D277" t="s">
        <v>32</v>
      </c>
      <c r="E277" t="s">
        <v>85</v>
      </c>
      <c r="F277" t="s">
        <v>85</v>
      </c>
      <c r="G277" s="1">
        <v>4275.0959999999995</v>
      </c>
      <c r="H277" s="1">
        <v>2.768856</v>
      </c>
    </row>
    <row r="278" spans="1:8" x14ac:dyDescent="0.25">
      <c r="A278" t="str">
        <f>CONCATENATE(TEXT("43473","mmm")," ",YEAR("43473"))</f>
        <v>janv 2019</v>
      </c>
      <c r="B278" t="s">
        <v>6</v>
      </c>
      <c r="C278" t="s">
        <v>14</v>
      </c>
      <c r="D278" t="s">
        <v>47</v>
      </c>
      <c r="E278" t="s">
        <v>246</v>
      </c>
      <c r="F278" t="s">
        <v>128</v>
      </c>
      <c r="G278" s="1">
        <v>43.684800000000003</v>
      </c>
      <c r="H278" s="1">
        <v>2.358E-2</v>
      </c>
    </row>
    <row r="279" spans="1:8" x14ac:dyDescent="0.25">
      <c r="A279" t="str">
        <f>CONCATENATE(TEXT("43474","mmm")," ",YEAR("43474"))</f>
        <v>janv 2019</v>
      </c>
      <c r="B279" t="s">
        <v>6</v>
      </c>
      <c r="C279" t="s">
        <v>23</v>
      </c>
      <c r="D279" t="s">
        <v>53</v>
      </c>
      <c r="E279" t="s">
        <v>169</v>
      </c>
      <c r="F279" t="s">
        <v>169</v>
      </c>
      <c r="G279" s="1">
        <v>24090.085800000001</v>
      </c>
      <c r="H279" s="1">
        <v>19.099416000000002</v>
      </c>
    </row>
    <row r="280" spans="1:8" x14ac:dyDescent="0.25">
      <c r="A280" t="str">
        <f>CONCATENATE(TEXT("43475","mmm")," ",YEAR("43475"))</f>
        <v>janv 2019</v>
      </c>
      <c r="B280" t="s">
        <v>5</v>
      </c>
      <c r="C280" t="s">
        <v>15</v>
      </c>
      <c r="D280" t="s">
        <v>28</v>
      </c>
      <c r="E280" t="s">
        <v>126</v>
      </c>
      <c r="F280" t="s">
        <v>126</v>
      </c>
      <c r="G280" s="1">
        <v>985.82399999999996</v>
      </c>
      <c r="H280" s="1">
        <v>0.43574400000000002</v>
      </c>
    </row>
    <row r="281" spans="1:8" x14ac:dyDescent="0.25">
      <c r="A281" t="str">
        <f>CONCATENATE(TEXT("43476","mmm")," ",YEAR("43476"))</f>
        <v>janv 2019</v>
      </c>
      <c r="B281" t="s">
        <v>5</v>
      </c>
      <c r="C281" t="s">
        <v>15</v>
      </c>
      <c r="D281" t="s">
        <v>28</v>
      </c>
      <c r="E281" t="s">
        <v>101</v>
      </c>
      <c r="F281" t="s">
        <v>101</v>
      </c>
      <c r="G281" s="1">
        <v>30001.683799999999</v>
      </c>
      <c r="H281" s="1">
        <v>14.627496000000001</v>
      </c>
    </row>
    <row r="282" spans="1:8" x14ac:dyDescent="0.25">
      <c r="A282" t="str">
        <f>CONCATENATE(TEXT("43476","mmm")," ",YEAR("43476"))</f>
        <v>janv 2019</v>
      </c>
      <c r="B282" t="s">
        <v>5</v>
      </c>
      <c r="C282" t="s">
        <v>15</v>
      </c>
      <c r="D282" t="s">
        <v>28</v>
      </c>
      <c r="E282" t="s">
        <v>131</v>
      </c>
      <c r="F282" t="s">
        <v>302</v>
      </c>
      <c r="G282" s="1">
        <v>5094.1679999999997</v>
      </c>
      <c r="H282" s="1">
        <v>1.9734480000000001</v>
      </c>
    </row>
    <row r="283" spans="1:8" x14ac:dyDescent="0.25">
      <c r="A283" t="str">
        <f>CONCATENATE(TEXT("43479","mmm")," ",YEAR("43479"))</f>
        <v>janv 2019</v>
      </c>
      <c r="B283" t="s">
        <v>4</v>
      </c>
      <c r="C283" t="s">
        <v>18</v>
      </c>
      <c r="D283" t="s">
        <v>31</v>
      </c>
      <c r="E283" t="s">
        <v>185</v>
      </c>
      <c r="F283" t="s">
        <v>185</v>
      </c>
      <c r="G283" s="1">
        <v>5858.2655999999997</v>
      </c>
      <c r="H283" s="1">
        <v>3.3696000000000002</v>
      </c>
    </row>
    <row r="284" spans="1:8" x14ac:dyDescent="0.25">
      <c r="A284" t="str">
        <f>CONCATENATE(TEXT("43479","mmm")," ",YEAR("43479"))</f>
        <v>janv 2019</v>
      </c>
      <c r="B284" t="s">
        <v>4</v>
      </c>
      <c r="C284" t="s">
        <v>18</v>
      </c>
      <c r="D284" t="s">
        <v>31</v>
      </c>
      <c r="E284" t="s">
        <v>286</v>
      </c>
      <c r="F284" t="s">
        <v>286</v>
      </c>
      <c r="G284" s="1">
        <v>1303.8679999999999</v>
      </c>
      <c r="H284" s="1">
        <v>0.48815999999999998</v>
      </c>
    </row>
    <row r="285" spans="1:8" x14ac:dyDescent="0.25">
      <c r="A285" t="str">
        <f>CONCATENATE(TEXT("43479","mmm")," ",YEAR("43479"))</f>
        <v>janv 2019</v>
      </c>
      <c r="B285" t="s">
        <v>5</v>
      </c>
      <c r="C285" t="s">
        <v>15</v>
      </c>
      <c r="D285" t="s">
        <v>28</v>
      </c>
      <c r="E285" t="s">
        <v>263</v>
      </c>
      <c r="F285" t="s">
        <v>263</v>
      </c>
      <c r="G285" s="1">
        <v>201.84</v>
      </c>
      <c r="H285" s="1">
        <v>0.31175999999999998</v>
      </c>
    </row>
    <row r="286" spans="1:8" x14ac:dyDescent="0.25">
      <c r="A286" t="str">
        <f>CONCATENATE(TEXT("43480","mmm")," ",YEAR("43480"))</f>
        <v>janv 2019</v>
      </c>
      <c r="B286" t="s">
        <v>5</v>
      </c>
      <c r="C286" t="s">
        <v>15</v>
      </c>
      <c r="D286" t="s">
        <v>28</v>
      </c>
      <c r="E286" t="s">
        <v>89</v>
      </c>
      <c r="F286" t="s">
        <v>89</v>
      </c>
      <c r="G286" s="1">
        <v>4953.5538999999999</v>
      </c>
      <c r="H286" s="1">
        <v>2.7124799999999998</v>
      </c>
    </row>
    <row r="287" spans="1:8" x14ac:dyDescent="0.25">
      <c r="A287" t="str">
        <f>CONCATENATE(TEXT("43480","mmm")," ",YEAR("43480"))</f>
        <v>janv 2019</v>
      </c>
      <c r="B287" t="s">
        <v>5</v>
      </c>
      <c r="C287" t="s">
        <v>15</v>
      </c>
      <c r="D287" t="s">
        <v>28</v>
      </c>
      <c r="E287" t="s">
        <v>89</v>
      </c>
      <c r="F287" t="s">
        <v>303</v>
      </c>
      <c r="G287" s="1">
        <v>1357.848</v>
      </c>
      <c r="H287" s="1">
        <v>0.75448800000000005</v>
      </c>
    </row>
    <row r="288" spans="1:8" x14ac:dyDescent="0.25">
      <c r="A288" t="str">
        <f>CONCATENATE(TEXT("43480","mmm")," ",YEAR("43480"))</f>
        <v>janv 2019</v>
      </c>
      <c r="B288" t="s">
        <v>5</v>
      </c>
      <c r="C288" t="s">
        <v>15</v>
      </c>
      <c r="D288" t="s">
        <v>28</v>
      </c>
      <c r="E288" t="s">
        <v>90</v>
      </c>
      <c r="F288" t="s">
        <v>212</v>
      </c>
      <c r="G288" s="1">
        <v>7465.4880000000003</v>
      </c>
      <c r="H288" s="1">
        <v>3.8234400000000002</v>
      </c>
    </row>
    <row r="289" spans="1:8" x14ac:dyDescent="0.25">
      <c r="A289" t="str">
        <f>CONCATENATE(TEXT("43481","mmm")," ",YEAR("43481"))</f>
        <v>janv 2019</v>
      </c>
      <c r="B289" t="s">
        <v>4</v>
      </c>
      <c r="C289" t="s">
        <v>23</v>
      </c>
      <c r="D289" t="s">
        <v>30</v>
      </c>
      <c r="E289" t="s">
        <v>220</v>
      </c>
      <c r="F289" t="s">
        <v>220</v>
      </c>
      <c r="G289" s="1">
        <v>-69.180000000000007</v>
      </c>
      <c r="H289" s="1">
        <v>-4.0800000000000003E-2</v>
      </c>
    </row>
    <row r="290" spans="1:8" x14ac:dyDescent="0.25">
      <c r="A290" t="str">
        <f>CONCATENATE(TEXT("43482","mmm")," ",YEAR("43482"))</f>
        <v>janv 2019</v>
      </c>
      <c r="B290" t="s">
        <v>5</v>
      </c>
      <c r="C290" t="s">
        <v>15</v>
      </c>
      <c r="D290" t="s">
        <v>28</v>
      </c>
      <c r="E290" t="s">
        <v>124</v>
      </c>
      <c r="F290" t="s">
        <v>124</v>
      </c>
      <c r="G290" s="1">
        <v>871.2</v>
      </c>
      <c r="H290" s="1">
        <v>0.41050799999999998</v>
      </c>
    </row>
    <row r="291" spans="1:8" x14ac:dyDescent="0.25">
      <c r="A291" t="str">
        <f>CONCATENATE(TEXT("43483","mmm")," ",YEAR("43483"))</f>
        <v>janv 2019</v>
      </c>
      <c r="B291" t="s">
        <v>4</v>
      </c>
      <c r="C291" t="s">
        <v>14</v>
      </c>
      <c r="D291" t="s">
        <v>32</v>
      </c>
      <c r="E291" t="s">
        <v>105</v>
      </c>
      <c r="F291" t="s">
        <v>105</v>
      </c>
      <c r="G291" s="1">
        <v>1764</v>
      </c>
      <c r="H291" s="1">
        <v>1.1879999999999999</v>
      </c>
    </row>
    <row r="292" spans="1:8" x14ac:dyDescent="0.25">
      <c r="A292" t="str">
        <f>CONCATENATE(TEXT("43486","mmm")," ",YEAR("43486"))</f>
        <v>janv 2019</v>
      </c>
      <c r="B292" t="s">
        <v>10</v>
      </c>
      <c r="C292" t="s">
        <v>18</v>
      </c>
      <c r="D292" t="s">
        <v>48</v>
      </c>
      <c r="E292" t="s">
        <v>115</v>
      </c>
      <c r="F292" t="s">
        <v>115</v>
      </c>
      <c r="G292" s="1">
        <v>39747.923999999999</v>
      </c>
      <c r="H292" s="1">
        <v>20.532599999999999</v>
      </c>
    </row>
    <row r="293" spans="1:8" x14ac:dyDescent="0.25">
      <c r="A293" t="str">
        <f>CONCATENATE(TEXT("43487","mmm")," ",YEAR("43487"))</f>
        <v>janv 2019</v>
      </c>
      <c r="B293" t="s">
        <v>4</v>
      </c>
      <c r="C293" t="s">
        <v>14</v>
      </c>
      <c r="D293" t="s">
        <v>50</v>
      </c>
      <c r="E293" t="s">
        <v>155</v>
      </c>
      <c r="F293" t="s">
        <v>155</v>
      </c>
      <c r="G293" s="1">
        <v>7039.1737999999996</v>
      </c>
      <c r="H293" s="1">
        <v>4.0232207999999998</v>
      </c>
    </row>
    <row r="294" spans="1:8" x14ac:dyDescent="0.25">
      <c r="A294" t="str">
        <f>CONCATENATE(TEXT("43487","mmm")," ",YEAR("43487"))</f>
        <v>janv 2019</v>
      </c>
      <c r="B294" t="s">
        <v>6</v>
      </c>
      <c r="C294" t="s">
        <v>14</v>
      </c>
      <c r="D294" t="s">
        <v>47</v>
      </c>
      <c r="E294" t="s">
        <v>231</v>
      </c>
      <c r="F294" t="s">
        <v>128</v>
      </c>
      <c r="G294" s="1">
        <v>21.575399999999998</v>
      </c>
      <c r="H294" s="1">
        <v>8.352E-3</v>
      </c>
    </row>
    <row r="295" spans="1:8" x14ac:dyDescent="0.25">
      <c r="A295" t="str">
        <f>CONCATENATE(TEXT("43487","mmm")," ",YEAR("43487"))</f>
        <v>janv 2019</v>
      </c>
      <c r="B295" t="s">
        <v>6</v>
      </c>
      <c r="C295" t="s">
        <v>14</v>
      </c>
      <c r="D295" t="s">
        <v>47</v>
      </c>
      <c r="E295" t="s">
        <v>287</v>
      </c>
      <c r="F295" t="s">
        <v>128</v>
      </c>
      <c r="G295" s="1">
        <v>15.103199999999999</v>
      </c>
      <c r="H295" s="1">
        <v>1.056E-2</v>
      </c>
    </row>
    <row r="296" spans="1:8" x14ac:dyDescent="0.25">
      <c r="A296" t="str">
        <f>CONCATENATE(TEXT("43487","mmm")," ",YEAR("43487"))</f>
        <v>janv 2019</v>
      </c>
      <c r="B296" t="s">
        <v>6</v>
      </c>
      <c r="C296" t="s">
        <v>14</v>
      </c>
      <c r="D296" t="s">
        <v>47</v>
      </c>
      <c r="E296" t="s">
        <v>242</v>
      </c>
      <c r="F296" t="s">
        <v>128</v>
      </c>
      <c r="G296" s="1">
        <v>44.330399999999997</v>
      </c>
      <c r="H296" s="1">
        <v>3.6600000000000001E-2</v>
      </c>
    </row>
    <row r="297" spans="1:8" x14ac:dyDescent="0.25">
      <c r="A297" t="str">
        <f>CONCATENATE(TEXT("43487","mmm")," ",YEAR("43487"))</f>
        <v>janv 2019</v>
      </c>
      <c r="B297" t="s">
        <v>6</v>
      </c>
      <c r="C297" t="s">
        <v>14</v>
      </c>
      <c r="D297" t="s">
        <v>47</v>
      </c>
      <c r="E297" t="s">
        <v>248</v>
      </c>
      <c r="F297" t="s">
        <v>128</v>
      </c>
      <c r="G297" s="1">
        <v>9.3569999999999993</v>
      </c>
      <c r="H297" s="1">
        <v>3.0720000000000001E-3</v>
      </c>
    </row>
    <row r="298" spans="1:8" x14ac:dyDescent="0.25">
      <c r="A298" t="str">
        <f>CONCATENATE(TEXT("43487","mmm")," ",YEAR("43487"))</f>
        <v>janv 2019</v>
      </c>
      <c r="B298" t="s">
        <v>6</v>
      </c>
      <c r="C298" t="s">
        <v>14</v>
      </c>
      <c r="D298" t="s">
        <v>47</v>
      </c>
      <c r="E298" t="s">
        <v>252</v>
      </c>
      <c r="F298" t="s">
        <v>128</v>
      </c>
      <c r="G298" s="1">
        <v>72.384</v>
      </c>
      <c r="H298" s="1">
        <v>3.6623999999999997E-2</v>
      </c>
    </row>
    <row r="299" spans="1:8" x14ac:dyDescent="0.25">
      <c r="A299" t="str">
        <f>CONCATENATE(TEXT("43487","mmm")," ",YEAR("43487"))</f>
        <v>janv 2019</v>
      </c>
      <c r="B299" t="s">
        <v>6</v>
      </c>
      <c r="C299" t="s">
        <v>14</v>
      </c>
      <c r="D299" t="s">
        <v>47</v>
      </c>
      <c r="E299" t="s">
        <v>280</v>
      </c>
      <c r="F299" t="s">
        <v>128</v>
      </c>
      <c r="G299" s="1">
        <v>43.945799999999998</v>
      </c>
      <c r="H299" s="1">
        <v>1.9751999999999999E-2</v>
      </c>
    </row>
    <row r="300" spans="1:8" x14ac:dyDescent="0.25">
      <c r="A300" t="str">
        <f>CONCATENATE(TEXT("43487","mmm")," ",YEAR("43487"))</f>
        <v>janv 2019</v>
      </c>
      <c r="B300" t="s">
        <v>6</v>
      </c>
      <c r="C300" t="s">
        <v>14</v>
      </c>
      <c r="D300" t="s">
        <v>47</v>
      </c>
      <c r="E300" t="s">
        <v>253</v>
      </c>
      <c r="F300" t="s">
        <v>128</v>
      </c>
      <c r="G300" s="1">
        <v>61.480800000000002</v>
      </c>
      <c r="H300" s="1">
        <v>3.0072000000000002E-2</v>
      </c>
    </row>
    <row r="301" spans="1:8" x14ac:dyDescent="0.25">
      <c r="A301" t="str">
        <f>CONCATENATE(TEXT("43487","mmm")," ",YEAR("43487"))</f>
        <v>janv 2019</v>
      </c>
      <c r="B301" t="s">
        <v>6</v>
      </c>
      <c r="C301" t="s">
        <v>14</v>
      </c>
      <c r="D301" t="s">
        <v>47</v>
      </c>
      <c r="E301" t="s">
        <v>237</v>
      </c>
      <c r="F301" t="s">
        <v>128</v>
      </c>
      <c r="G301" s="1">
        <v>21.575399999999998</v>
      </c>
      <c r="H301" s="1">
        <v>8.352E-3</v>
      </c>
    </row>
    <row r="302" spans="1:8" x14ac:dyDescent="0.25">
      <c r="A302" t="str">
        <f>CONCATENATE(TEXT("43487","mmm")," ",YEAR("43487"))</f>
        <v>janv 2019</v>
      </c>
      <c r="B302" t="s">
        <v>6</v>
      </c>
      <c r="C302" t="s">
        <v>14</v>
      </c>
      <c r="D302" t="s">
        <v>47</v>
      </c>
      <c r="E302" t="s">
        <v>244</v>
      </c>
      <c r="F302" t="s">
        <v>128</v>
      </c>
      <c r="G302" s="1">
        <v>12.218400000000001</v>
      </c>
      <c r="H302" s="1">
        <v>5.28E-3</v>
      </c>
    </row>
    <row r="303" spans="1:8" x14ac:dyDescent="0.25">
      <c r="A303" t="str">
        <f>CONCATENATE(TEXT("43487","mmm")," ",YEAR("43487"))</f>
        <v>janv 2019</v>
      </c>
      <c r="B303" t="s">
        <v>6</v>
      </c>
      <c r="C303" t="s">
        <v>14</v>
      </c>
      <c r="D303" t="s">
        <v>47</v>
      </c>
      <c r="E303" t="s">
        <v>251</v>
      </c>
      <c r="F303" t="s">
        <v>128</v>
      </c>
      <c r="G303" s="1">
        <v>9.3569999999999993</v>
      </c>
      <c r="H303" s="1">
        <v>3.0720000000000001E-3</v>
      </c>
    </row>
    <row r="304" spans="1:8" x14ac:dyDescent="0.25">
      <c r="A304" t="str">
        <f>CONCATENATE(TEXT("43487","mmm")," ",YEAR("43487"))</f>
        <v>janv 2019</v>
      </c>
      <c r="B304" t="s">
        <v>6</v>
      </c>
      <c r="C304" t="s">
        <v>14</v>
      </c>
      <c r="D304" t="s">
        <v>47</v>
      </c>
      <c r="E304" t="s">
        <v>266</v>
      </c>
      <c r="F304" t="s">
        <v>128</v>
      </c>
      <c r="G304" s="1">
        <v>17.535</v>
      </c>
      <c r="H304" s="1">
        <v>1.0319999999999999E-2</v>
      </c>
    </row>
    <row r="305" spans="1:8" x14ac:dyDescent="0.25">
      <c r="A305" t="str">
        <f>CONCATENATE(TEXT("43487","mmm")," ",YEAR("43487"))</f>
        <v>janv 2019</v>
      </c>
      <c r="B305" t="s">
        <v>6</v>
      </c>
      <c r="C305" t="s">
        <v>14</v>
      </c>
      <c r="D305" t="s">
        <v>47</v>
      </c>
      <c r="E305" t="s">
        <v>238</v>
      </c>
      <c r="F305" t="s">
        <v>128</v>
      </c>
      <c r="G305" s="1">
        <v>42.701099999999997</v>
      </c>
      <c r="H305" s="1">
        <v>1.9962000000000001E-2</v>
      </c>
    </row>
    <row r="306" spans="1:8" x14ac:dyDescent="0.25">
      <c r="A306" t="str">
        <f>CONCATENATE(TEXT("43488","mmm")," ",YEAR("43488"))</f>
        <v>janv 2019</v>
      </c>
      <c r="B306" t="s">
        <v>5</v>
      </c>
      <c r="C306" t="s">
        <v>15</v>
      </c>
      <c r="D306" t="s">
        <v>28</v>
      </c>
      <c r="E306" t="s">
        <v>93</v>
      </c>
      <c r="F306" t="s">
        <v>300</v>
      </c>
      <c r="G306" s="1">
        <v>12173.1765</v>
      </c>
      <c r="H306" s="1">
        <v>6.3280799999999999</v>
      </c>
    </row>
    <row r="307" spans="1:8" x14ac:dyDescent="0.25">
      <c r="A307" t="str">
        <f>CONCATENATE(TEXT("43489","mmm")," ",YEAR("43489"))</f>
        <v>janv 2019</v>
      </c>
      <c r="B307" t="s">
        <v>7</v>
      </c>
      <c r="C307" t="s">
        <v>17</v>
      </c>
      <c r="D307" t="s">
        <v>35</v>
      </c>
      <c r="E307" t="s">
        <v>140</v>
      </c>
      <c r="F307" t="s">
        <v>140</v>
      </c>
      <c r="G307" s="1">
        <v>16732.03</v>
      </c>
      <c r="H307" s="1">
        <v>10.1904</v>
      </c>
    </row>
    <row r="308" spans="1:8" x14ac:dyDescent="0.25">
      <c r="A308" t="str">
        <f>CONCATENATE(TEXT("43489","mmm")," ",YEAR("43489"))</f>
        <v>janv 2019</v>
      </c>
      <c r="B308" t="s">
        <v>4</v>
      </c>
      <c r="C308" t="s">
        <v>18</v>
      </c>
      <c r="D308" t="s">
        <v>31</v>
      </c>
      <c r="E308" t="s">
        <v>153</v>
      </c>
      <c r="F308" t="s">
        <v>153</v>
      </c>
      <c r="G308" s="1">
        <v>1305.6422</v>
      </c>
      <c r="H308" s="1">
        <v>0.66355200000000003</v>
      </c>
    </row>
    <row r="309" spans="1:8" x14ac:dyDescent="0.25">
      <c r="A309" t="str">
        <f>CONCATENATE(TEXT("43489","mmm")," ",YEAR("43489"))</f>
        <v>janv 2019</v>
      </c>
      <c r="B309" t="s">
        <v>5</v>
      </c>
      <c r="C309" t="s">
        <v>15</v>
      </c>
      <c r="D309" t="s">
        <v>28</v>
      </c>
      <c r="E309" t="s">
        <v>93</v>
      </c>
      <c r="F309" t="s">
        <v>300</v>
      </c>
      <c r="G309" s="1">
        <v>49325.787100000001</v>
      </c>
      <c r="H309" s="1">
        <v>26.120666400000001</v>
      </c>
    </row>
    <row r="310" spans="1:8" x14ac:dyDescent="0.25">
      <c r="A310" t="str">
        <f>CONCATENATE(TEXT("43490","mmm")," ",YEAR("43490"))</f>
        <v>janv 2019</v>
      </c>
      <c r="B310" t="s">
        <v>4</v>
      </c>
      <c r="C310" t="s">
        <v>23</v>
      </c>
      <c r="D310" t="s">
        <v>30</v>
      </c>
      <c r="E310" t="s">
        <v>182</v>
      </c>
      <c r="F310" t="s">
        <v>182</v>
      </c>
      <c r="G310" s="1">
        <v>-207.36</v>
      </c>
      <c r="H310" s="1">
        <v>0</v>
      </c>
    </row>
    <row r="311" spans="1:8" x14ac:dyDescent="0.25">
      <c r="A311" t="str">
        <f>CONCATENATE(TEXT("43493","mmm")," ",YEAR("43493"))</f>
        <v>janv 2019</v>
      </c>
      <c r="B311" t="s">
        <v>4</v>
      </c>
      <c r="C311" t="s">
        <v>14</v>
      </c>
      <c r="D311" t="s">
        <v>32</v>
      </c>
      <c r="E311" t="s">
        <v>85</v>
      </c>
      <c r="F311" t="s">
        <v>85</v>
      </c>
      <c r="G311" s="1">
        <v>5126.9040000000005</v>
      </c>
      <c r="H311" s="1">
        <v>3.4266960000000002</v>
      </c>
    </row>
    <row r="312" spans="1:8" x14ac:dyDescent="0.25">
      <c r="A312" t="str">
        <f>CONCATENATE(TEXT("43493","mmm")," ",YEAR("43493"))</f>
        <v>janv 2019</v>
      </c>
      <c r="B312" t="s">
        <v>4</v>
      </c>
      <c r="C312" t="s">
        <v>14</v>
      </c>
      <c r="D312" t="s">
        <v>32</v>
      </c>
      <c r="E312" t="s">
        <v>108</v>
      </c>
      <c r="F312" t="s">
        <v>108</v>
      </c>
      <c r="G312" s="1">
        <v>13304.635200000001</v>
      </c>
      <c r="H312" s="1">
        <v>6.9168240000000001</v>
      </c>
    </row>
    <row r="313" spans="1:8" x14ac:dyDescent="0.25">
      <c r="A313" t="str">
        <f>CONCATENATE(TEXT("43493","mmm")," ",YEAR("43493"))</f>
        <v>janv 2019</v>
      </c>
      <c r="B313" t="s">
        <v>4</v>
      </c>
      <c r="C313" t="s">
        <v>23</v>
      </c>
      <c r="D313" t="s">
        <v>33</v>
      </c>
      <c r="E313" t="s">
        <v>91</v>
      </c>
      <c r="F313" t="s">
        <v>91</v>
      </c>
      <c r="G313" s="1">
        <v>1649.1966</v>
      </c>
      <c r="H313" s="1">
        <v>0.78531600000000001</v>
      </c>
    </row>
    <row r="314" spans="1:8" x14ac:dyDescent="0.25">
      <c r="A314" t="str">
        <f>CONCATENATE(TEXT("43493","mmm")," ",YEAR("43493"))</f>
        <v>janv 2019</v>
      </c>
      <c r="B314" t="s">
        <v>4</v>
      </c>
      <c r="C314" t="s">
        <v>23</v>
      </c>
      <c r="D314" t="s">
        <v>29</v>
      </c>
      <c r="E314" t="s">
        <v>141</v>
      </c>
      <c r="F314" t="s">
        <v>141</v>
      </c>
      <c r="G314" s="1">
        <v>1038.72</v>
      </c>
      <c r="H314" s="1">
        <v>0.57408000000000003</v>
      </c>
    </row>
    <row r="315" spans="1:8" x14ac:dyDescent="0.25">
      <c r="A315" t="str">
        <f>CONCATENATE(TEXT("43494","mmm")," ",YEAR("43494"))</f>
        <v>janv 2019</v>
      </c>
      <c r="B315" t="s">
        <v>5</v>
      </c>
      <c r="C315" t="s">
        <v>15</v>
      </c>
      <c r="D315" t="s">
        <v>28</v>
      </c>
      <c r="E315" t="s">
        <v>81</v>
      </c>
      <c r="F315" t="s">
        <v>81</v>
      </c>
      <c r="G315" s="1">
        <v>29585.962299999999</v>
      </c>
      <c r="H315" s="1">
        <v>17.369807999999999</v>
      </c>
    </row>
    <row r="316" spans="1:8" x14ac:dyDescent="0.25">
      <c r="A316" t="str">
        <f>CONCATENATE(TEXT("43494","mmm")," ",YEAR("43494"))</f>
        <v>janv 2019</v>
      </c>
      <c r="B316" t="s">
        <v>5</v>
      </c>
      <c r="C316" t="s">
        <v>15</v>
      </c>
      <c r="D316" t="s">
        <v>28</v>
      </c>
      <c r="E316" t="s">
        <v>90</v>
      </c>
      <c r="F316" t="s">
        <v>212</v>
      </c>
      <c r="G316" s="1">
        <v>2887.848</v>
      </c>
      <c r="H316" s="1">
        <v>1.2272639999999999</v>
      </c>
    </row>
    <row r="317" spans="1:8" x14ac:dyDescent="0.25">
      <c r="A317" t="str">
        <f>CONCATENATE(TEXT("43495","mmm")," ",YEAR("43495"))</f>
        <v>janv 2019</v>
      </c>
      <c r="B317" t="s">
        <v>7</v>
      </c>
      <c r="C317" t="s">
        <v>17</v>
      </c>
      <c r="D317" t="s">
        <v>39</v>
      </c>
      <c r="E317" t="s">
        <v>103</v>
      </c>
      <c r="F317" t="s">
        <v>103</v>
      </c>
      <c r="G317" s="1">
        <v>108906.0696</v>
      </c>
      <c r="H317" s="1">
        <v>84.272568000000007</v>
      </c>
    </row>
    <row r="318" spans="1:8" x14ac:dyDescent="0.25">
      <c r="A318" t="str">
        <f>CONCATENATE(TEXT("43495","mmm")," ",YEAR("43495"))</f>
        <v>janv 2019</v>
      </c>
      <c r="B318" t="s">
        <v>5</v>
      </c>
      <c r="C318" t="s">
        <v>15</v>
      </c>
      <c r="D318" t="s">
        <v>28</v>
      </c>
      <c r="E318" t="s">
        <v>86</v>
      </c>
      <c r="F318" t="s">
        <v>86</v>
      </c>
      <c r="G318" s="1">
        <v>3873.3317000000002</v>
      </c>
      <c r="H318" s="1">
        <v>1.863456</v>
      </c>
    </row>
    <row r="319" spans="1:8" x14ac:dyDescent="0.25">
      <c r="A319" t="str">
        <f>CONCATENATE(TEXT("43495","mmm")," ",YEAR("43495"))</f>
        <v>janv 2019</v>
      </c>
      <c r="B319" t="s">
        <v>5</v>
      </c>
      <c r="C319" t="s">
        <v>15</v>
      </c>
      <c r="D319" t="s">
        <v>28</v>
      </c>
      <c r="E319" t="s">
        <v>143</v>
      </c>
      <c r="F319" t="s">
        <v>143</v>
      </c>
      <c r="G319" s="1">
        <v>3938.4962</v>
      </c>
      <c r="H319" s="1">
        <v>1.9774080000000001</v>
      </c>
    </row>
    <row r="320" spans="1:8" x14ac:dyDescent="0.25">
      <c r="A320" t="str">
        <f>CONCATENATE(TEXT("43495","mmm")," ",YEAR("43495"))</f>
        <v>janv 2019</v>
      </c>
      <c r="B320" t="s">
        <v>5</v>
      </c>
      <c r="C320" t="s">
        <v>15</v>
      </c>
      <c r="D320" t="s">
        <v>28</v>
      </c>
      <c r="E320" t="s">
        <v>263</v>
      </c>
      <c r="F320" t="s">
        <v>263</v>
      </c>
      <c r="G320" s="1">
        <v>13704</v>
      </c>
      <c r="H320" s="1">
        <v>22.052160000000001</v>
      </c>
    </row>
    <row r="321" spans="1:8" x14ac:dyDescent="0.25">
      <c r="A321" t="str">
        <f>CONCATENATE(TEXT("43496","mmm")," ",YEAR("43496"))</f>
        <v>janv 2019</v>
      </c>
      <c r="B321" t="s">
        <v>4</v>
      </c>
      <c r="C321" t="s">
        <v>14</v>
      </c>
      <c r="D321" t="s">
        <v>51</v>
      </c>
      <c r="E321" t="s">
        <v>134</v>
      </c>
      <c r="F321" t="s">
        <v>134</v>
      </c>
      <c r="G321" s="1">
        <v>5705.3519999999999</v>
      </c>
      <c r="H321" s="1">
        <v>3.0171600000000001</v>
      </c>
    </row>
    <row r="322" spans="1:8" x14ac:dyDescent="0.25">
      <c r="A322" t="str">
        <f>CONCATENATE(TEXT("43496","mmm")," ",YEAR("43496"))</f>
        <v>janv 2019</v>
      </c>
      <c r="B322" t="s">
        <v>4</v>
      </c>
      <c r="C322" t="s">
        <v>18</v>
      </c>
      <c r="D322" t="s">
        <v>31</v>
      </c>
      <c r="E322" t="s">
        <v>135</v>
      </c>
      <c r="F322" t="s">
        <v>135</v>
      </c>
      <c r="G322" s="1">
        <v>3938.5223000000001</v>
      </c>
      <c r="H322" s="1">
        <v>2.1280320000000001</v>
      </c>
    </row>
    <row r="323" spans="1:8" x14ac:dyDescent="0.25">
      <c r="A323" t="str">
        <f>CONCATENATE(TEXT("43496","mmm")," ",YEAR("43496"))</f>
        <v>janv 2019</v>
      </c>
      <c r="B323" t="s">
        <v>5</v>
      </c>
      <c r="C323" t="s">
        <v>15</v>
      </c>
      <c r="D323" t="s">
        <v>28</v>
      </c>
      <c r="E323" t="s">
        <v>101</v>
      </c>
      <c r="F323" t="s">
        <v>101</v>
      </c>
      <c r="G323" s="1">
        <v>23680.0674</v>
      </c>
      <c r="H323" s="1">
        <v>11.84904</v>
      </c>
    </row>
    <row r="324" spans="1:8" x14ac:dyDescent="0.25">
      <c r="A324" t="str">
        <f>CONCATENATE(TEXT("43496","mmm")," ",YEAR("43496"))</f>
        <v>janv 2019</v>
      </c>
      <c r="B324" t="s">
        <v>5</v>
      </c>
      <c r="C324" t="s">
        <v>15</v>
      </c>
      <c r="D324" t="s">
        <v>28</v>
      </c>
      <c r="E324" t="s">
        <v>263</v>
      </c>
      <c r="F324" t="s">
        <v>263</v>
      </c>
      <c r="G324" s="1">
        <v>8143.2</v>
      </c>
      <c r="H324" s="1">
        <v>10.477296000000001</v>
      </c>
    </row>
    <row r="325" spans="1:8" x14ac:dyDescent="0.25">
      <c r="A325" t="str">
        <f>CONCATENATE(TEXT("43496","mmm")," ",YEAR("43496"))</f>
        <v>janv 2019</v>
      </c>
      <c r="B325" t="s">
        <v>2</v>
      </c>
      <c r="C325" t="s">
        <v>13</v>
      </c>
      <c r="D325" t="s">
        <v>29</v>
      </c>
      <c r="E325" t="s">
        <v>82</v>
      </c>
      <c r="F325" t="s">
        <v>82</v>
      </c>
      <c r="G325" s="1">
        <v>11289.6</v>
      </c>
      <c r="H325" s="1">
        <v>22.014720000000001</v>
      </c>
    </row>
    <row r="326" spans="1:8" x14ac:dyDescent="0.25">
      <c r="A326" t="str">
        <f>CONCATENATE(TEXT("43489","mmm")," ",YEAR("43489"))</f>
        <v>janv 2019</v>
      </c>
      <c r="B326" t="s">
        <v>4</v>
      </c>
      <c r="C326" t="s">
        <v>18</v>
      </c>
      <c r="D326" t="s">
        <v>31</v>
      </c>
      <c r="E326" t="s">
        <v>229</v>
      </c>
      <c r="F326" t="s">
        <v>229</v>
      </c>
      <c r="G326" s="1">
        <v>5053.3631999999998</v>
      </c>
      <c r="H326" s="1">
        <v>2.6542080000000001</v>
      </c>
    </row>
    <row r="327" spans="1:8" x14ac:dyDescent="0.25">
      <c r="A327" t="str">
        <f>CONCATENATE(TEXT("43489","mmm")," ",YEAR("43489"))</f>
        <v>janv 2019</v>
      </c>
      <c r="B327" t="s">
        <v>4</v>
      </c>
      <c r="C327" t="s">
        <v>23</v>
      </c>
      <c r="D327" t="s">
        <v>29</v>
      </c>
      <c r="E327" t="s">
        <v>97</v>
      </c>
      <c r="F327" t="s">
        <v>97</v>
      </c>
      <c r="G327" s="1">
        <v>3161.0639999999999</v>
      </c>
      <c r="H327" s="1">
        <v>1.510464</v>
      </c>
    </row>
    <row r="328" spans="1:8" x14ac:dyDescent="0.25">
      <c r="A328" t="str">
        <f>CONCATENATE(TEXT("43489","mmm")," ",YEAR("43489"))</f>
        <v>janv 2019</v>
      </c>
      <c r="B328" t="s">
        <v>5</v>
      </c>
      <c r="C328" t="s">
        <v>15</v>
      </c>
      <c r="D328" t="s">
        <v>28</v>
      </c>
      <c r="E328" t="s">
        <v>101</v>
      </c>
      <c r="F328" t="s">
        <v>101</v>
      </c>
      <c r="G328" s="1">
        <v>8185.5325000000003</v>
      </c>
      <c r="H328" s="1">
        <v>4.5570000000000004</v>
      </c>
    </row>
    <row r="329" spans="1:8" x14ac:dyDescent="0.25">
      <c r="A329" t="str">
        <f>CONCATENATE(TEXT("43489","mmm")," ",YEAR("43489"))</f>
        <v>janv 2019</v>
      </c>
      <c r="B329" t="s">
        <v>5</v>
      </c>
      <c r="C329" t="s">
        <v>15</v>
      </c>
      <c r="D329" t="s">
        <v>28</v>
      </c>
      <c r="E329" t="s">
        <v>116</v>
      </c>
      <c r="F329" t="s">
        <v>116</v>
      </c>
      <c r="G329" s="1">
        <v>112194.60799999999</v>
      </c>
      <c r="H329" s="1">
        <v>50.962113799999997</v>
      </c>
    </row>
    <row r="330" spans="1:8" x14ac:dyDescent="0.25">
      <c r="A330" t="str">
        <f>CONCATENATE(TEXT("43490","mmm")," ",YEAR("43490"))</f>
        <v>janv 2019</v>
      </c>
      <c r="B330" t="s">
        <v>6</v>
      </c>
      <c r="C330" t="s">
        <v>14</v>
      </c>
      <c r="D330" t="s">
        <v>62</v>
      </c>
      <c r="E330" t="s">
        <v>222</v>
      </c>
      <c r="F330" t="s">
        <v>222</v>
      </c>
      <c r="G330" s="1">
        <v>2540.3519999999999</v>
      </c>
      <c r="H330" s="1">
        <v>1.1837759999999999</v>
      </c>
    </row>
    <row r="331" spans="1:8" x14ac:dyDescent="0.25">
      <c r="A331" t="str">
        <f>CONCATENATE(TEXT("43493","mmm")," ",YEAR("43493"))</f>
        <v>janv 2019</v>
      </c>
      <c r="B331" t="s">
        <v>5</v>
      </c>
      <c r="C331" t="s">
        <v>15</v>
      </c>
      <c r="D331" t="s">
        <v>28</v>
      </c>
      <c r="E331" t="s">
        <v>87</v>
      </c>
      <c r="F331" t="s">
        <v>87</v>
      </c>
      <c r="G331" s="1">
        <v>-1632.96</v>
      </c>
      <c r="H331" s="1">
        <v>-0.53395199999999998</v>
      </c>
    </row>
    <row r="332" spans="1:8" x14ac:dyDescent="0.25">
      <c r="A332" t="str">
        <f>CONCATENATE(TEXT("43493","mmm")," ",YEAR("43493"))</f>
        <v>janv 2019</v>
      </c>
      <c r="B332" t="s">
        <v>5</v>
      </c>
      <c r="C332" t="s">
        <v>15</v>
      </c>
      <c r="D332" t="s">
        <v>28</v>
      </c>
      <c r="E332" t="s">
        <v>263</v>
      </c>
      <c r="F332" t="s">
        <v>263</v>
      </c>
      <c r="G332" s="1">
        <v>12407.04</v>
      </c>
      <c r="H332" s="1">
        <v>16.795584000000002</v>
      </c>
    </row>
    <row r="333" spans="1:8" x14ac:dyDescent="0.25">
      <c r="A333" t="str">
        <f>CONCATENATE(TEXT("43494","mmm")," ",YEAR("43494"))</f>
        <v>janv 2019</v>
      </c>
      <c r="B333" t="s">
        <v>4</v>
      </c>
      <c r="C333" t="s">
        <v>14</v>
      </c>
      <c r="D333" t="s">
        <v>32</v>
      </c>
      <c r="E333" t="s">
        <v>108</v>
      </c>
      <c r="F333" t="s">
        <v>108</v>
      </c>
      <c r="G333" s="1">
        <v>-356.83199999999999</v>
      </c>
      <c r="H333" s="1">
        <v>0</v>
      </c>
    </row>
    <row r="334" spans="1:8" x14ac:dyDescent="0.25">
      <c r="A334" t="str">
        <f>CONCATENATE(TEXT("43494","mmm")," ",YEAR("43494"))</f>
        <v>janv 2019</v>
      </c>
      <c r="B334" t="s">
        <v>5</v>
      </c>
      <c r="C334" t="s">
        <v>15</v>
      </c>
      <c r="D334" t="s">
        <v>28</v>
      </c>
      <c r="E334" t="s">
        <v>98</v>
      </c>
      <c r="F334" t="s">
        <v>98</v>
      </c>
      <c r="G334" s="1">
        <v>24444.2556</v>
      </c>
      <c r="H334" s="1">
        <v>11.718629999999999</v>
      </c>
    </row>
    <row r="335" spans="1:8" x14ac:dyDescent="0.25">
      <c r="A335" t="str">
        <f>CONCATENATE(TEXT("43494","mmm")," ",YEAR("43494"))</f>
        <v>janv 2019</v>
      </c>
      <c r="B335" t="s">
        <v>5</v>
      </c>
      <c r="C335" t="s">
        <v>15</v>
      </c>
      <c r="D335" t="s">
        <v>28</v>
      </c>
      <c r="E335" t="s">
        <v>93</v>
      </c>
      <c r="F335" t="s">
        <v>300</v>
      </c>
      <c r="G335" s="1">
        <v>49701.1371</v>
      </c>
      <c r="H335" s="1">
        <v>22.943752799999999</v>
      </c>
    </row>
    <row r="336" spans="1:8" x14ac:dyDescent="0.25">
      <c r="A336" t="str">
        <f>CONCATENATE(TEXT("43495","mmm")," ",YEAR("43495"))</f>
        <v>janv 2019</v>
      </c>
      <c r="B336" t="s">
        <v>5</v>
      </c>
      <c r="C336" t="s">
        <v>15</v>
      </c>
      <c r="D336" t="s">
        <v>28</v>
      </c>
      <c r="E336" t="s">
        <v>87</v>
      </c>
      <c r="F336" t="s">
        <v>87</v>
      </c>
      <c r="G336" s="1">
        <v>4606.674</v>
      </c>
      <c r="H336" s="1">
        <v>2.5743420000000001</v>
      </c>
    </row>
    <row r="337" spans="1:8" x14ac:dyDescent="0.25">
      <c r="A337" t="str">
        <f>CONCATENATE(TEXT("43495","mmm")," ",YEAR("43495"))</f>
        <v>janv 2019</v>
      </c>
      <c r="B337" t="s">
        <v>6</v>
      </c>
      <c r="C337" t="s">
        <v>23</v>
      </c>
      <c r="D337" t="s">
        <v>53</v>
      </c>
      <c r="E337" t="s">
        <v>170</v>
      </c>
      <c r="F337" t="s">
        <v>170</v>
      </c>
      <c r="G337" s="1">
        <v>-30.868500000000001</v>
      </c>
      <c r="H337" s="1">
        <v>-2.52E-2</v>
      </c>
    </row>
    <row r="338" spans="1:8" x14ac:dyDescent="0.25">
      <c r="A338" t="str">
        <f>CONCATENATE(TEXT("43496","mmm")," ",YEAR("43496"))</f>
        <v>janv 2019</v>
      </c>
      <c r="B338" t="s">
        <v>4</v>
      </c>
      <c r="C338" t="s">
        <v>14</v>
      </c>
      <c r="D338" t="s">
        <v>32</v>
      </c>
      <c r="E338" t="s">
        <v>108</v>
      </c>
      <c r="F338" t="s">
        <v>108</v>
      </c>
      <c r="G338" s="1">
        <v>13437.9072</v>
      </c>
      <c r="H338" s="1">
        <v>7.451568</v>
      </c>
    </row>
    <row r="339" spans="1:8" x14ac:dyDescent="0.25">
      <c r="A339" t="str">
        <f>CONCATENATE(TEXT("43496","mmm")," ",YEAR("43496"))</f>
        <v>janv 2019</v>
      </c>
      <c r="B339" t="s">
        <v>5</v>
      </c>
      <c r="C339" t="s">
        <v>15</v>
      </c>
      <c r="D339" t="s">
        <v>28</v>
      </c>
      <c r="E339" t="s">
        <v>126</v>
      </c>
      <c r="F339" t="s">
        <v>126</v>
      </c>
      <c r="G339" s="1">
        <v>3187.056</v>
      </c>
      <c r="H339" s="1">
        <v>1.575264</v>
      </c>
    </row>
    <row r="340" spans="1:8" x14ac:dyDescent="0.25">
      <c r="A340" t="str">
        <f>CONCATENATE(TEXT("43496","mmm")," ",YEAR("43496"))</f>
        <v>janv 2019</v>
      </c>
      <c r="B340" t="s">
        <v>5</v>
      </c>
      <c r="C340" t="s">
        <v>15</v>
      </c>
      <c r="D340" t="s">
        <v>28</v>
      </c>
      <c r="E340" t="s">
        <v>227</v>
      </c>
      <c r="F340" t="s">
        <v>227</v>
      </c>
      <c r="G340" s="1">
        <v>1312.1952000000001</v>
      </c>
      <c r="H340" s="1">
        <v>0.56279999999999997</v>
      </c>
    </row>
    <row r="341" spans="1:8" x14ac:dyDescent="0.25">
      <c r="A341" t="str">
        <f>CONCATENATE(TEXT("43489","mmm")," ",YEAR("43489"))</f>
        <v>janv 2019</v>
      </c>
      <c r="B341" t="s">
        <v>4</v>
      </c>
      <c r="C341" t="s">
        <v>18</v>
      </c>
      <c r="D341" t="s">
        <v>31</v>
      </c>
      <c r="E341" t="s">
        <v>192</v>
      </c>
      <c r="F341" t="s">
        <v>192</v>
      </c>
      <c r="G341" s="1">
        <v>2580.1932000000002</v>
      </c>
      <c r="H341" s="1">
        <v>2.0396160000000001</v>
      </c>
    </row>
    <row r="342" spans="1:8" x14ac:dyDescent="0.25">
      <c r="A342" t="str">
        <f>CONCATENATE(TEXT("43489","mmm")," ",YEAR("43489"))</f>
        <v>janv 2019</v>
      </c>
      <c r="B342" t="s">
        <v>5</v>
      </c>
      <c r="C342" t="s">
        <v>15</v>
      </c>
      <c r="D342" t="s">
        <v>28</v>
      </c>
      <c r="E342" t="s">
        <v>289</v>
      </c>
      <c r="F342" t="s">
        <v>226</v>
      </c>
      <c r="G342" s="1">
        <v>518.4</v>
      </c>
      <c r="H342" s="1">
        <v>0.216</v>
      </c>
    </row>
    <row r="343" spans="1:8" x14ac:dyDescent="0.25">
      <c r="A343" t="str">
        <f>CONCATENATE(TEXT("43489","mmm")," ",YEAR("43489"))</f>
        <v>janv 2019</v>
      </c>
      <c r="B343" t="s">
        <v>6</v>
      </c>
      <c r="C343" t="s">
        <v>14</v>
      </c>
      <c r="D343" t="s">
        <v>42</v>
      </c>
      <c r="E343" t="s">
        <v>106</v>
      </c>
      <c r="F343" t="s">
        <v>106</v>
      </c>
      <c r="G343" s="1">
        <v>1407.1679999999999</v>
      </c>
      <c r="H343" s="1">
        <v>0.92879999999999996</v>
      </c>
    </row>
    <row r="344" spans="1:8" x14ac:dyDescent="0.25">
      <c r="A344" t="str">
        <f>CONCATENATE(TEXT("43490","mmm")," ",YEAR("43490"))</f>
        <v>janv 2019</v>
      </c>
      <c r="B344" t="s">
        <v>5</v>
      </c>
      <c r="C344" t="s">
        <v>15</v>
      </c>
      <c r="D344" t="s">
        <v>27</v>
      </c>
      <c r="E344" t="s">
        <v>180</v>
      </c>
      <c r="F344" t="s">
        <v>180</v>
      </c>
      <c r="G344" s="1">
        <v>2552.5439999999999</v>
      </c>
      <c r="H344" s="1">
        <v>1.7510399999999999</v>
      </c>
    </row>
    <row r="345" spans="1:8" x14ac:dyDescent="0.25">
      <c r="A345" t="str">
        <f>CONCATENATE(TEXT("43490","mmm")," ",YEAR("43490"))</f>
        <v>janv 2019</v>
      </c>
      <c r="B345" t="s">
        <v>6</v>
      </c>
      <c r="C345" t="s">
        <v>14</v>
      </c>
      <c r="D345" t="s">
        <v>62</v>
      </c>
      <c r="E345" t="s">
        <v>166</v>
      </c>
      <c r="F345" t="s">
        <v>166</v>
      </c>
      <c r="G345" s="1">
        <v>4926.0636000000004</v>
      </c>
      <c r="H345" s="1">
        <v>2.9754467999999998</v>
      </c>
    </row>
    <row r="346" spans="1:8" x14ac:dyDescent="0.25">
      <c r="A346" t="str">
        <f>CONCATENATE(TEXT("43493","mmm")," ",YEAR("43493"))</f>
        <v>janv 2019</v>
      </c>
      <c r="B346" t="s">
        <v>4</v>
      </c>
      <c r="C346" t="s">
        <v>23</v>
      </c>
      <c r="D346" t="s">
        <v>29</v>
      </c>
      <c r="E346" t="s">
        <v>202</v>
      </c>
      <c r="F346" t="s">
        <v>202</v>
      </c>
      <c r="G346" s="1">
        <v>1558.2059999999999</v>
      </c>
      <c r="H346" s="1">
        <v>0.58613999999999999</v>
      </c>
    </row>
    <row r="347" spans="1:8" x14ac:dyDescent="0.25">
      <c r="A347" t="str">
        <f>CONCATENATE(TEXT("43493","mmm")," ",YEAR("43493"))</f>
        <v>janv 2019</v>
      </c>
      <c r="B347" t="s">
        <v>4</v>
      </c>
      <c r="C347" t="s">
        <v>23</v>
      </c>
      <c r="D347" t="s">
        <v>30</v>
      </c>
      <c r="E347" t="s">
        <v>182</v>
      </c>
      <c r="F347" t="s">
        <v>182</v>
      </c>
      <c r="G347" s="1">
        <v>15417.070299999999</v>
      </c>
      <c r="H347" s="1">
        <v>11.754288000000001</v>
      </c>
    </row>
    <row r="348" spans="1:8" x14ac:dyDescent="0.25">
      <c r="A348" t="str">
        <f>CONCATENATE(TEXT("43494","mmm")," ",YEAR("43494"))</f>
        <v>janv 2019</v>
      </c>
      <c r="B348" t="s">
        <v>5</v>
      </c>
      <c r="C348" t="s">
        <v>15</v>
      </c>
      <c r="D348" t="s">
        <v>28</v>
      </c>
      <c r="E348" t="s">
        <v>263</v>
      </c>
      <c r="F348" t="s">
        <v>263</v>
      </c>
      <c r="G348" s="1">
        <v>10226.879999999999</v>
      </c>
      <c r="H348" s="1">
        <v>16.169160000000002</v>
      </c>
    </row>
    <row r="349" spans="1:8" x14ac:dyDescent="0.25">
      <c r="A349" t="str">
        <f>CONCATENATE(TEXT("43494","mmm")," ",YEAR("43494"))</f>
        <v>janv 2019</v>
      </c>
      <c r="B349" t="s">
        <v>9</v>
      </c>
      <c r="C349" t="s">
        <v>18</v>
      </c>
      <c r="D349" t="s">
        <v>66</v>
      </c>
      <c r="E349" t="s">
        <v>174</v>
      </c>
      <c r="F349" t="s">
        <v>174</v>
      </c>
      <c r="G349" s="1">
        <v>141497.17600000001</v>
      </c>
      <c r="H349" s="1">
        <v>93.856840000000005</v>
      </c>
    </row>
    <row r="350" spans="1:8" x14ac:dyDescent="0.25">
      <c r="A350" t="str">
        <f>CONCATENATE(TEXT("43495","mmm")," ",YEAR("43495"))</f>
        <v>janv 2019</v>
      </c>
      <c r="B350" t="s">
        <v>4</v>
      </c>
      <c r="C350" t="s">
        <v>23</v>
      </c>
      <c r="D350" t="s">
        <v>30</v>
      </c>
      <c r="E350" t="s">
        <v>182</v>
      </c>
      <c r="F350" t="s">
        <v>182</v>
      </c>
      <c r="G350" s="1">
        <v>-10.330299999999999</v>
      </c>
      <c r="H350" s="1">
        <v>-1.056E-2</v>
      </c>
    </row>
    <row r="351" spans="1:8" x14ac:dyDescent="0.25">
      <c r="A351" t="str">
        <f>CONCATENATE(TEXT("43160","mmm")," ",YEAR("43160"))</f>
        <v>mars 2018</v>
      </c>
      <c r="B351" t="s">
        <v>3</v>
      </c>
      <c r="C351" t="s">
        <v>3</v>
      </c>
      <c r="D351" t="s">
        <v>32</v>
      </c>
      <c r="E351" t="s">
        <v>122</v>
      </c>
      <c r="F351" t="s">
        <v>122</v>
      </c>
      <c r="G351" s="1">
        <v>1137.088</v>
      </c>
      <c r="H351" s="1">
        <v>0.25728000000000001</v>
      </c>
    </row>
    <row r="352" spans="1:8" x14ac:dyDescent="0.25">
      <c r="A352" t="str">
        <f>CONCATENATE(TEXT("43161","mmm")," ",YEAR("43161"))</f>
        <v>mars 2018</v>
      </c>
      <c r="B352" t="s">
        <v>4</v>
      </c>
      <c r="C352" t="s">
        <v>18</v>
      </c>
      <c r="D352" t="s">
        <v>36</v>
      </c>
      <c r="E352" t="s">
        <v>123</v>
      </c>
      <c r="F352" t="s">
        <v>123</v>
      </c>
      <c r="G352" s="1">
        <v>5931.4416000000001</v>
      </c>
      <c r="H352" s="1">
        <v>5.2751039999999998</v>
      </c>
    </row>
    <row r="353" spans="1:8" x14ac:dyDescent="0.25">
      <c r="A353" t="str">
        <f>CONCATENATE(TEXT("43161","mmm")," ",YEAR("43161"))</f>
        <v>mars 2018</v>
      </c>
      <c r="B353" t="s">
        <v>5</v>
      </c>
      <c r="C353" t="s">
        <v>15</v>
      </c>
      <c r="D353" t="s">
        <v>28</v>
      </c>
      <c r="E353" t="s">
        <v>88</v>
      </c>
      <c r="F353" t="s">
        <v>299</v>
      </c>
      <c r="G353" s="1">
        <v>7729.4880000000003</v>
      </c>
      <c r="H353" s="1">
        <v>2.6312639999999998</v>
      </c>
    </row>
    <row r="354" spans="1:8" x14ac:dyDescent="0.25">
      <c r="A354" t="str">
        <f>CONCATENATE(TEXT("43165","mmm")," ",YEAR("43165"))</f>
        <v>mars 2018</v>
      </c>
      <c r="B354" t="s">
        <v>5</v>
      </c>
      <c r="C354" t="s">
        <v>15</v>
      </c>
      <c r="D354" t="s">
        <v>28</v>
      </c>
      <c r="E354" t="s">
        <v>124</v>
      </c>
      <c r="F354" t="s">
        <v>124</v>
      </c>
      <c r="G354" s="1">
        <v>511.2</v>
      </c>
      <c r="H354" s="1">
        <v>0.22899600000000001</v>
      </c>
    </row>
    <row r="355" spans="1:8" x14ac:dyDescent="0.25">
      <c r="A355" t="str">
        <f>CONCATENATE(TEXT("43160","mmm")," ",YEAR("43160"))</f>
        <v>mars 2018</v>
      </c>
      <c r="B355" t="s">
        <v>4</v>
      </c>
      <c r="C355" t="s">
        <v>16</v>
      </c>
      <c r="D355" t="s">
        <v>29</v>
      </c>
      <c r="E355" t="s">
        <v>141</v>
      </c>
      <c r="F355" t="s">
        <v>141</v>
      </c>
      <c r="G355" s="1">
        <v>8899.0560000000005</v>
      </c>
      <c r="H355" s="1">
        <v>4.6503119999999996</v>
      </c>
    </row>
    <row r="356" spans="1:8" x14ac:dyDescent="0.25">
      <c r="A356" t="str">
        <f>CONCATENATE(TEXT("43160","mmm")," ",YEAR("43160"))</f>
        <v>mars 2018</v>
      </c>
      <c r="B356" t="s">
        <v>2</v>
      </c>
      <c r="C356" t="s">
        <v>13</v>
      </c>
      <c r="D356" t="s">
        <v>29</v>
      </c>
      <c r="E356" t="s">
        <v>82</v>
      </c>
      <c r="F356" t="s">
        <v>82</v>
      </c>
      <c r="G356" s="1">
        <v>11289.6</v>
      </c>
      <c r="H356" s="1">
        <v>22.014720000000001</v>
      </c>
    </row>
    <row r="357" spans="1:8" x14ac:dyDescent="0.25">
      <c r="A357" t="str">
        <f>CONCATENATE(TEXT("43182","mmm")," ",YEAR("43182"))</f>
        <v>mars 2018</v>
      </c>
      <c r="B357" t="s">
        <v>5</v>
      </c>
      <c r="C357" t="s">
        <v>15</v>
      </c>
      <c r="D357" t="s">
        <v>28</v>
      </c>
      <c r="E357" t="s">
        <v>120</v>
      </c>
      <c r="F357" t="s">
        <v>120</v>
      </c>
      <c r="G357" s="1">
        <v>5013.8086999999996</v>
      </c>
      <c r="H357" s="1">
        <v>2.1626248000000001</v>
      </c>
    </row>
    <row r="358" spans="1:8" x14ac:dyDescent="0.25">
      <c r="A358" t="str">
        <f>CONCATENATE(TEXT("43182","mmm")," ",YEAR("43182"))</f>
        <v>mars 2018</v>
      </c>
      <c r="B358" t="s">
        <v>5</v>
      </c>
      <c r="C358" t="s">
        <v>15</v>
      </c>
      <c r="D358" t="s">
        <v>28</v>
      </c>
      <c r="E358" t="s">
        <v>90</v>
      </c>
      <c r="F358" t="s">
        <v>212</v>
      </c>
      <c r="G358" s="1">
        <v>19.920000000000002</v>
      </c>
      <c r="H358" s="1">
        <v>1.0031999999999999E-2</v>
      </c>
    </row>
    <row r="359" spans="1:8" x14ac:dyDescent="0.25">
      <c r="A359" t="str">
        <f>CONCATENATE(TEXT("43185","mmm")," ",YEAR("43185"))</f>
        <v>mars 2018</v>
      </c>
      <c r="B359" t="s">
        <v>5</v>
      </c>
      <c r="C359" t="s">
        <v>15</v>
      </c>
      <c r="D359" t="s">
        <v>28</v>
      </c>
      <c r="E359" t="s">
        <v>98</v>
      </c>
      <c r="F359" t="s">
        <v>98</v>
      </c>
      <c r="G359" s="1">
        <v>27325.474699999999</v>
      </c>
      <c r="H359" s="1">
        <v>13.485384</v>
      </c>
    </row>
    <row r="360" spans="1:8" x14ac:dyDescent="0.25">
      <c r="A360" t="str">
        <f>CONCATENATE(TEXT("43186","mmm")," ",YEAR("43186"))</f>
        <v>mars 2018</v>
      </c>
      <c r="B360" t="s">
        <v>4</v>
      </c>
      <c r="C360" t="s">
        <v>14</v>
      </c>
      <c r="D360" t="s">
        <v>31</v>
      </c>
      <c r="E360" t="s">
        <v>195</v>
      </c>
      <c r="F360" t="s">
        <v>195</v>
      </c>
      <c r="G360" s="1">
        <v>28739.438999999998</v>
      </c>
      <c r="H360" s="1">
        <v>15.314496</v>
      </c>
    </row>
    <row r="361" spans="1:8" x14ac:dyDescent="0.25">
      <c r="A361" t="str">
        <f>CONCATENATE(TEXT("43187","mmm")," ",YEAR("43187"))</f>
        <v>mars 2018</v>
      </c>
      <c r="B361" t="s">
        <v>5</v>
      </c>
      <c r="C361" t="s">
        <v>15</v>
      </c>
      <c r="D361" t="s">
        <v>28</v>
      </c>
      <c r="E361" t="s">
        <v>116</v>
      </c>
      <c r="F361" t="s">
        <v>116</v>
      </c>
      <c r="G361" s="1">
        <v>-5240.1953999999996</v>
      </c>
      <c r="H361" s="1">
        <v>-2.2874895999999998</v>
      </c>
    </row>
    <row r="362" spans="1:8" x14ac:dyDescent="0.25">
      <c r="A362" t="str">
        <f>CONCATENATE(TEXT("43189","mmm")," ",YEAR("43189"))</f>
        <v>mars 2018</v>
      </c>
      <c r="B362" t="s">
        <v>2</v>
      </c>
      <c r="C362" t="s">
        <v>13</v>
      </c>
      <c r="D362" t="s">
        <v>27</v>
      </c>
      <c r="E362" t="s">
        <v>79</v>
      </c>
      <c r="F362" t="s">
        <v>79</v>
      </c>
      <c r="G362" s="1">
        <v>11289.6</v>
      </c>
      <c r="H362" s="1">
        <v>22.014720000000001</v>
      </c>
    </row>
    <row r="363" spans="1:8" x14ac:dyDescent="0.25">
      <c r="A363" t="str">
        <f>CONCATENATE(TEXT("43165","mmm")," ",YEAR("43165"))</f>
        <v>mars 2018</v>
      </c>
      <c r="B363" t="s">
        <v>5</v>
      </c>
      <c r="C363" t="s">
        <v>15</v>
      </c>
      <c r="D363" t="s">
        <v>28</v>
      </c>
      <c r="E363" t="s">
        <v>113</v>
      </c>
      <c r="F363" t="s">
        <v>212</v>
      </c>
      <c r="G363" s="1">
        <v>1723.2</v>
      </c>
      <c r="H363" s="1">
        <v>0.95678399999999997</v>
      </c>
    </row>
    <row r="364" spans="1:8" x14ac:dyDescent="0.25">
      <c r="A364" t="str">
        <f>CONCATENATE(TEXT("43165","mmm")," ",YEAR("43165"))</f>
        <v>mars 2018</v>
      </c>
      <c r="B364" t="s">
        <v>5</v>
      </c>
      <c r="C364" t="s">
        <v>15</v>
      </c>
      <c r="D364" t="s">
        <v>28</v>
      </c>
      <c r="E364" t="s">
        <v>201</v>
      </c>
      <c r="F364" t="s">
        <v>201</v>
      </c>
      <c r="G364" s="1">
        <v>2823.192</v>
      </c>
      <c r="H364" s="1">
        <v>1.5074160000000001</v>
      </c>
    </row>
    <row r="365" spans="1:8" x14ac:dyDescent="0.25">
      <c r="A365" t="str">
        <f>CONCATENATE(TEXT("43166","mmm")," ",YEAR("43166"))</f>
        <v>mars 2018</v>
      </c>
      <c r="B365" t="s">
        <v>6</v>
      </c>
      <c r="C365" t="s">
        <v>14</v>
      </c>
      <c r="D365" t="s">
        <v>47</v>
      </c>
      <c r="E365" t="s">
        <v>128</v>
      </c>
      <c r="F365" t="s">
        <v>128</v>
      </c>
      <c r="G365" s="1">
        <v>3232.1282000000001</v>
      </c>
      <c r="H365" s="1">
        <v>1.8852660000000001</v>
      </c>
    </row>
    <row r="366" spans="1:8" x14ac:dyDescent="0.25">
      <c r="A366" t="str">
        <f>CONCATENATE(TEXT("43167","mmm")," ",YEAR("43167"))</f>
        <v>mars 2018</v>
      </c>
      <c r="B366" t="s">
        <v>7</v>
      </c>
      <c r="C366" t="s">
        <v>17</v>
      </c>
      <c r="D366" t="s">
        <v>58</v>
      </c>
      <c r="E366" t="s">
        <v>145</v>
      </c>
      <c r="F366" t="s">
        <v>145</v>
      </c>
      <c r="G366" s="1">
        <v>11708.563200000001</v>
      </c>
      <c r="H366" s="1">
        <v>5.5681200000000004</v>
      </c>
    </row>
    <row r="367" spans="1:8" x14ac:dyDescent="0.25">
      <c r="A367" t="str">
        <f>CONCATENATE(TEXT("43167","mmm")," ",YEAR("43167"))</f>
        <v>mars 2018</v>
      </c>
      <c r="B367" t="s">
        <v>4</v>
      </c>
      <c r="C367" t="s">
        <v>16</v>
      </c>
      <c r="D367" t="s">
        <v>29</v>
      </c>
      <c r="E367" t="s">
        <v>202</v>
      </c>
      <c r="F367" t="s">
        <v>202</v>
      </c>
      <c r="G367" s="1">
        <v>4248.0162</v>
      </c>
      <c r="H367" s="1">
        <v>1.5697319999999999</v>
      </c>
    </row>
    <row r="368" spans="1:8" x14ac:dyDescent="0.25">
      <c r="A368" t="str">
        <f>CONCATENATE(TEXT("43168","mmm")," ",YEAR("43168"))</f>
        <v>mars 2018</v>
      </c>
      <c r="B368" t="s">
        <v>4</v>
      </c>
      <c r="C368" t="s">
        <v>14</v>
      </c>
      <c r="D368" t="s">
        <v>31</v>
      </c>
      <c r="E368" t="s">
        <v>203</v>
      </c>
      <c r="F368" t="s">
        <v>203</v>
      </c>
      <c r="G368" s="1">
        <v>12454.1571</v>
      </c>
      <c r="H368" s="1">
        <v>5.3207279999999999</v>
      </c>
    </row>
    <row r="369" spans="1:8" x14ac:dyDescent="0.25">
      <c r="A369" t="str">
        <f>CONCATENATE(TEXT("43168","mmm")," ",YEAR("43168"))</f>
        <v>mars 2018</v>
      </c>
      <c r="B369" t="s">
        <v>5</v>
      </c>
      <c r="C369" t="s">
        <v>15</v>
      </c>
      <c r="D369" t="s">
        <v>28</v>
      </c>
      <c r="E369" t="s">
        <v>144</v>
      </c>
      <c r="F369" t="s">
        <v>144</v>
      </c>
      <c r="G369" s="1">
        <v>2867.0817000000002</v>
      </c>
      <c r="H369" s="1">
        <v>0.99820799999999998</v>
      </c>
    </row>
    <row r="370" spans="1:8" x14ac:dyDescent="0.25">
      <c r="A370" t="str">
        <f>CONCATENATE(TEXT("43168","mmm")," ",YEAR("43168"))</f>
        <v>mars 2018</v>
      </c>
      <c r="B370" t="s">
        <v>2</v>
      </c>
      <c r="C370" t="s">
        <v>13</v>
      </c>
      <c r="D370" t="s">
        <v>30</v>
      </c>
      <c r="E370" t="s">
        <v>150</v>
      </c>
      <c r="F370" t="s">
        <v>150</v>
      </c>
      <c r="G370" s="1">
        <v>13953.6</v>
      </c>
      <c r="H370" s="1">
        <v>20.563199999999998</v>
      </c>
    </row>
    <row r="371" spans="1:8" x14ac:dyDescent="0.25">
      <c r="A371" t="str">
        <f>CONCATENATE(TEXT("43168","mmm")," ",YEAR("43168"))</f>
        <v>mars 2018</v>
      </c>
      <c r="B371" t="s">
        <v>6</v>
      </c>
      <c r="C371" t="s">
        <v>14</v>
      </c>
      <c r="D371" t="s">
        <v>41</v>
      </c>
      <c r="E371" t="s">
        <v>204</v>
      </c>
      <c r="F371" t="s">
        <v>204</v>
      </c>
      <c r="G371" s="1">
        <v>18660.130799999999</v>
      </c>
      <c r="H371" s="1">
        <v>16.400652000000001</v>
      </c>
    </row>
    <row r="372" spans="1:8" x14ac:dyDescent="0.25">
      <c r="A372" t="str">
        <f>CONCATENATE(TEXT("43173","mmm")," ",YEAR("43173"))</f>
        <v>mars 2018</v>
      </c>
      <c r="B372" t="s">
        <v>4</v>
      </c>
      <c r="C372" t="s">
        <v>16</v>
      </c>
      <c r="D372" t="s">
        <v>29</v>
      </c>
      <c r="E372" t="s">
        <v>205</v>
      </c>
      <c r="F372" t="s">
        <v>205</v>
      </c>
      <c r="G372" s="1">
        <v>4244.5439999999999</v>
      </c>
      <c r="H372" s="1">
        <v>2.117016</v>
      </c>
    </row>
    <row r="373" spans="1:8" x14ac:dyDescent="0.25">
      <c r="A373" t="str">
        <f>CONCATENATE(TEXT("43173","mmm")," ",YEAR("43173"))</f>
        <v>mars 2018</v>
      </c>
      <c r="B373" t="s">
        <v>5</v>
      </c>
      <c r="C373" t="s">
        <v>15</v>
      </c>
      <c r="D373" t="s">
        <v>27</v>
      </c>
      <c r="E373" t="s">
        <v>149</v>
      </c>
      <c r="F373" t="s">
        <v>149</v>
      </c>
      <c r="G373" s="1">
        <v>5188.5230000000001</v>
      </c>
      <c r="H373" s="1">
        <v>2.888172</v>
      </c>
    </row>
    <row r="374" spans="1:8" x14ac:dyDescent="0.25">
      <c r="A374" t="str">
        <f>CONCATENATE(TEXT("43173","mmm")," ",YEAR("43173"))</f>
        <v>mars 2018</v>
      </c>
      <c r="B374" t="s">
        <v>5</v>
      </c>
      <c r="C374" t="s">
        <v>15</v>
      </c>
      <c r="D374" t="s">
        <v>28</v>
      </c>
      <c r="E374" t="s">
        <v>93</v>
      </c>
      <c r="F374" t="s">
        <v>300</v>
      </c>
      <c r="G374" s="1">
        <v>19316.5206</v>
      </c>
      <c r="H374" s="1">
        <v>9.4972799999999999</v>
      </c>
    </row>
    <row r="375" spans="1:8" x14ac:dyDescent="0.25">
      <c r="A375" t="str">
        <f>CONCATENATE(TEXT("43173","mmm")," ",YEAR("43173"))</f>
        <v>mars 2018</v>
      </c>
      <c r="B375" t="s">
        <v>5</v>
      </c>
      <c r="C375" t="s">
        <v>15</v>
      </c>
      <c r="D375" t="s">
        <v>28</v>
      </c>
      <c r="E375" t="s">
        <v>206</v>
      </c>
      <c r="F375" t="s">
        <v>206</v>
      </c>
      <c r="G375" s="1">
        <v>2332.8000000000002</v>
      </c>
      <c r="H375" s="1">
        <v>0.86824800000000002</v>
      </c>
    </row>
    <row r="376" spans="1:8" x14ac:dyDescent="0.25">
      <c r="A376" t="str">
        <f>CONCATENATE(TEXT("43174","mmm")," ",YEAR("43174"))</f>
        <v>mars 2018</v>
      </c>
      <c r="B376" t="s">
        <v>5</v>
      </c>
      <c r="C376" t="s">
        <v>15</v>
      </c>
      <c r="D376" t="s">
        <v>28</v>
      </c>
      <c r="E376" t="s">
        <v>98</v>
      </c>
      <c r="F376" t="s">
        <v>98</v>
      </c>
      <c r="G376" s="1">
        <v>10135.548000000001</v>
      </c>
      <c r="H376" s="1">
        <v>3.932928</v>
      </c>
    </row>
    <row r="377" spans="1:8" x14ac:dyDescent="0.25">
      <c r="A377" t="str">
        <f>CONCATENATE(TEXT("43174","mmm")," ",YEAR("43174"))</f>
        <v>mars 2018</v>
      </c>
      <c r="B377" t="s">
        <v>5</v>
      </c>
      <c r="C377" t="s">
        <v>15</v>
      </c>
      <c r="D377" t="s">
        <v>28</v>
      </c>
      <c r="E377" t="s">
        <v>116</v>
      </c>
      <c r="F377" t="s">
        <v>116</v>
      </c>
      <c r="G377" s="1">
        <v>117073.4228</v>
      </c>
      <c r="H377" s="1">
        <v>52.720343800000002</v>
      </c>
    </row>
    <row r="378" spans="1:8" x14ac:dyDescent="0.25">
      <c r="A378" t="str">
        <f>CONCATENATE(TEXT("43174","mmm")," ",YEAR("43174"))</f>
        <v>mars 2018</v>
      </c>
      <c r="B378" t="s">
        <v>5</v>
      </c>
      <c r="C378" t="s">
        <v>15</v>
      </c>
      <c r="D378" t="s">
        <v>28</v>
      </c>
      <c r="E378" t="s">
        <v>206</v>
      </c>
      <c r="F378" t="s">
        <v>206</v>
      </c>
      <c r="G378" s="1">
        <v>3974.4</v>
      </c>
      <c r="H378" s="1">
        <v>1.5420959999999999</v>
      </c>
    </row>
    <row r="379" spans="1:8" x14ac:dyDescent="0.25">
      <c r="A379" t="str">
        <f>CONCATENATE(TEXT("43175","mmm")," ",YEAR("43175"))</f>
        <v>mars 2018</v>
      </c>
      <c r="B379" t="s">
        <v>8</v>
      </c>
      <c r="C379" t="s">
        <v>19</v>
      </c>
      <c r="D379" t="s">
        <v>65</v>
      </c>
      <c r="E379" t="s">
        <v>187</v>
      </c>
      <c r="F379" t="s">
        <v>187</v>
      </c>
      <c r="G379" s="1">
        <v>13258.376</v>
      </c>
      <c r="H379" s="1">
        <v>10.915967999999999</v>
      </c>
    </row>
    <row r="380" spans="1:8" x14ac:dyDescent="0.25">
      <c r="A380" t="str">
        <f>CONCATENATE(TEXT("43175","mmm")," ",YEAR("43175"))</f>
        <v>mars 2018</v>
      </c>
      <c r="B380" t="s">
        <v>4</v>
      </c>
      <c r="C380" t="s">
        <v>14</v>
      </c>
      <c r="D380" t="s">
        <v>32</v>
      </c>
      <c r="E380" t="s">
        <v>100</v>
      </c>
      <c r="F380" t="s">
        <v>100</v>
      </c>
      <c r="G380" s="1">
        <v>7738.5407999999998</v>
      </c>
      <c r="H380" s="1">
        <v>3.8112720000000002</v>
      </c>
    </row>
    <row r="381" spans="1:8" x14ac:dyDescent="0.25">
      <c r="A381" t="str">
        <f>CONCATENATE(TEXT("43175","mmm")," ",YEAR("43175"))</f>
        <v>mars 2018</v>
      </c>
      <c r="B381" t="s">
        <v>4</v>
      </c>
      <c r="C381" t="s">
        <v>14</v>
      </c>
      <c r="D381" t="s">
        <v>37</v>
      </c>
      <c r="E381" t="s">
        <v>96</v>
      </c>
      <c r="F381" t="s">
        <v>96</v>
      </c>
      <c r="G381" s="1">
        <v>3912.48</v>
      </c>
      <c r="H381" s="1">
        <v>2.1867839999999998</v>
      </c>
    </row>
    <row r="382" spans="1:8" x14ac:dyDescent="0.25">
      <c r="A382" t="str">
        <f>CONCATENATE(TEXT("43175","mmm")," ",YEAR("43175"))</f>
        <v>mars 2018</v>
      </c>
      <c r="B382" t="s">
        <v>5</v>
      </c>
      <c r="C382" t="s">
        <v>15</v>
      </c>
      <c r="D382" t="s">
        <v>28</v>
      </c>
      <c r="E382" t="s">
        <v>143</v>
      </c>
      <c r="F382" t="s">
        <v>143</v>
      </c>
      <c r="G382" s="1">
        <v>38580.591200000003</v>
      </c>
      <c r="H382" s="1">
        <v>13.704768</v>
      </c>
    </row>
    <row r="383" spans="1:8" x14ac:dyDescent="0.25">
      <c r="A383" t="str">
        <f>CONCATENATE(TEXT("43175","mmm")," ",YEAR("43175"))</f>
        <v>mars 2018</v>
      </c>
      <c r="B383" t="s">
        <v>5</v>
      </c>
      <c r="C383" t="s">
        <v>15</v>
      </c>
      <c r="D383" t="s">
        <v>28</v>
      </c>
      <c r="E383" t="s">
        <v>116</v>
      </c>
      <c r="F383" t="s">
        <v>116</v>
      </c>
      <c r="G383" s="1">
        <v>689.7</v>
      </c>
      <c r="H383" s="1">
        <v>0</v>
      </c>
    </row>
    <row r="384" spans="1:8" x14ac:dyDescent="0.25">
      <c r="A384" t="str">
        <f>CONCATENATE(TEXT("43178","mmm")," ",YEAR("43178"))</f>
        <v>mars 2018</v>
      </c>
      <c r="B384" t="s">
        <v>7</v>
      </c>
      <c r="C384" t="s">
        <v>17</v>
      </c>
      <c r="D384" t="s">
        <v>56</v>
      </c>
      <c r="E384" t="s">
        <v>207</v>
      </c>
      <c r="F384" t="s">
        <v>207</v>
      </c>
      <c r="G384" s="1">
        <v>38318.515200000002</v>
      </c>
      <c r="H384" s="1">
        <v>21.0557856</v>
      </c>
    </row>
    <row r="385" spans="1:8" x14ac:dyDescent="0.25">
      <c r="A385" t="str">
        <f>CONCATENATE(TEXT("43179","mmm")," ",YEAR("43179"))</f>
        <v>mars 2018</v>
      </c>
      <c r="B385" t="s">
        <v>5</v>
      </c>
      <c r="C385" t="s">
        <v>15</v>
      </c>
      <c r="D385" t="s">
        <v>28</v>
      </c>
      <c r="E385" t="s">
        <v>87</v>
      </c>
      <c r="F385" t="s">
        <v>87</v>
      </c>
      <c r="G385" s="1">
        <v>6529.7664000000004</v>
      </c>
      <c r="H385" s="1">
        <v>2.7372960000000002</v>
      </c>
    </row>
    <row r="386" spans="1:8" x14ac:dyDescent="0.25">
      <c r="A386" t="str">
        <f>CONCATENATE(TEXT("43179","mmm")," ",YEAR("43179"))</f>
        <v>mars 2018</v>
      </c>
      <c r="B386" t="s">
        <v>5</v>
      </c>
      <c r="C386" t="s">
        <v>15</v>
      </c>
      <c r="D386" t="s">
        <v>28</v>
      </c>
      <c r="E386" t="s">
        <v>114</v>
      </c>
      <c r="F386" t="s">
        <v>114</v>
      </c>
      <c r="G386" s="1">
        <v>4888.5416999999998</v>
      </c>
      <c r="H386" s="1">
        <v>3.108384</v>
      </c>
    </row>
    <row r="387" spans="1:8" x14ac:dyDescent="0.25">
      <c r="A387" t="str">
        <f>CONCATENATE(TEXT("43179","mmm")," ",YEAR("43179"))</f>
        <v>mars 2018</v>
      </c>
      <c r="B387" t="s">
        <v>6</v>
      </c>
      <c r="C387" t="s">
        <v>19</v>
      </c>
      <c r="D387" t="s">
        <v>62</v>
      </c>
      <c r="E387" t="s">
        <v>166</v>
      </c>
      <c r="F387" t="s">
        <v>166</v>
      </c>
      <c r="G387" s="1">
        <v>-236.9376</v>
      </c>
      <c r="H387" s="1">
        <v>-0.110208</v>
      </c>
    </row>
    <row r="388" spans="1:8" x14ac:dyDescent="0.25">
      <c r="A388" t="str">
        <f>CONCATENATE(TEXT("43180","mmm")," ",YEAR("43180"))</f>
        <v>mars 2018</v>
      </c>
      <c r="B388" t="s">
        <v>5</v>
      </c>
      <c r="C388" t="s">
        <v>15</v>
      </c>
      <c r="D388" t="s">
        <v>28</v>
      </c>
      <c r="E388" t="s">
        <v>113</v>
      </c>
      <c r="F388" t="s">
        <v>212</v>
      </c>
      <c r="G388" s="1">
        <v>1994.76</v>
      </c>
      <c r="H388" s="1">
        <v>1.210488</v>
      </c>
    </row>
    <row r="389" spans="1:8" x14ac:dyDescent="0.25">
      <c r="A389" t="str">
        <f>CONCATENATE(TEXT("43180","mmm")," ",YEAR("43180"))</f>
        <v>mars 2018</v>
      </c>
      <c r="B389" t="s">
        <v>5</v>
      </c>
      <c r="C389" t="s">
        <v>15</v>
      </c>
      <c r="D389" t="s">
        <v>28</v>
      </c>
      <c r="E389" t="s">
        <v>208</v>
      </c>
      <c r="F389" t="s">
        <v>208</v>
      </c>
      <c r="G389" s="1">
        <v>3276.6336000000001</v>
      </c>
      <c r="H389" s="1">
        <v>0.72230399999999995</v>
      </c>
    </row>
    <row r="390" spans="1:8" x14ac:dyDescent="0.25">
      <c r="A390" t="str">
        <f>CONCATENATE(TEXT("43181","mmm")," ",YEAR("43181"))</f>
        <v>mars 2018</v>
      </c>
      <c r="B390" t="s">
        <v>8</v>
      </c>
      <c r="C390" t="s">
        <v>19</v>
      </c>
      <c r="D390" t="s">
        <v>57</v>
      </c>
      <c r="E390" t="s">
        <v>209</v>
      </c>
      <c r="F390" t="s">
        <v>209</v>
      </c>
      <c r="G390" s="1">
        <v>21119.988000000001</v>
      </c>
      <c r="H390" s="1">
        <v>18.298373999999999</v>
      </c>
    </row>
    <row r="391" spans="1:8" x14ac:dyDescent="0.25">
      <c r="A391" t="str">
        <f>CONCATENATE(TEXT("43181","mmm")," ",YEAR("43181"))</f>
        <v>mars 2018</v>
      </c>
      <c r="B391" t="s">
        <v>5</v>
      </c>
      <c r="C391" t="s">
        <v>15</v>
      </c>
      <c r="D391" t="s">
        <v>28</v>
      </c>
      <c r="E391" t="s">
        <v>93</v>
      </c>
      <c r="F391" t="s">
        <v>301</v>
      </c>
      <c r="G391" s="1">
        <v>22628.016</v>
      </c>
      <c r="H391" s="1">
        <v>21.77976</v>
      </c>
    </row>
    <row r="392" spans="1:8" x14ac:dyDescent="0.25">
      <c r="A392" t="str">
        <f>CONCATENATE(TEXT("43182","mmm")," ",YEAR("43182"))</f>
        <v>mars 2018</v>
      </c>
      <c r="B392" t="s">
        <v>2</v>
      </c>
      <c r="C392" t="s">
        <v>13</v>
      </c>
      <c r="D392" t="s">
        <v>50</v>
      </c>
      <c r="E392" t="s">
        <v>133</v>
      </c>
      <c r="F392" t="s">
        <v>133</v>
      </c>
      <c r="G392" s="1">
        <v>11908.8</v>
      </c>
      <c r="H392" s="1">
        <v>21.120750000000001</v>
      </c>
    </row>
    <row r="393" spans="1:8" x14ac:dyDescent="0.25">
      <c r="A393" t="str">
        <f>CONCATENATE(TEXT("43185","mmm")," ",YEAR("43185"))</f>
        <v>mars 2018</v>
      </c>
      <c r="B393" t="s">
        <v>4</v>
      </c>
      <c r="C393" t="s">
        <v>14</v>
      </c>
      <c r="D393" t="s">
        <v>30</v>
      </c>
      <c r="E393" t="s">
        <v>129</v>
      </c>
      <c r="F393" t="s">
        <v>129</v>
      </c>
      <c r="G393" s="1">
        <v>28423.757300000001</v>
      </c>
      <c r="H393" s="1">
        <v>21.777168</v>
      </c>
    </row>
    <row r="394" spans="1:8" x14ac:dyDescent="0.25">
      <c r="A394" t="str">
        <f>CONCATENATE(TEXT("43185","mmm")," ",YEAR("43185"))</f>
        <v>mars 2018</v>
      </c>
      <c r="B394" t="s">
        <v>4</v>
      </c>
      <c r="C394" t="s">
        <v>14</v>
      </c>
      <c r="D394" t="s">
        <v>32</v>
      </c>
      <c r="E394" t="s">
        <v>139</v>
      </c>
      <c r="F394" t="s">
        <v>139</v>
      </c>
      <c r="G394" s="1">
        <v>4455.2640000000001</v>
      </c>
      <c r="H394" s="1">
        <v>2.1617999999999999</v>
      </c>
    </row>
    <row r="395" spans="1:8" x14ac:dyDescent="0.25">
      <c r="A395" t="str">
        <f>CONCATENATE(TEXT("43185","mmm")," ",YEAR("43185"))</f>
        <v>mars 2018</v>
      </c>
      <c r="B395" t="s">
        <v>4</v>
      </c>
      <c r="C395" t="s">
        <v>14</v>
      </c>
      <c r="D395" t="s">
        <v>32</v>
      </c>
      <c r="E395" t="s">
        <v>105</v>
      </c>
      <c r="F395" t="s">
        <v>105</v>
      </c>
      <c r="G395" s="1">
        <v>2633.5871999999999</v>
      </c>
      <c r="H395" s="1">
        <v>1.4273279999999999</v>
      </c>
    </row>
    <row r="396" spans="1:8" x14ac:dyDescent="0.25">
      <c r="A396" t="str">
        <f>CONCATENATE(TEXT("43185","mmm")," ",YEAR("43185"))</f>
        <v>mars 2018</v>
      </c>
      <c r="B396" t="s">
        <v>4</v>
      </c>
      <c r="C396" t="s">
        <v>18</v>
      </c>
      <c r="D396" t="s">
        <v>36</v>
      </c>
      <c r="E396" t="s">
        <v>92</v>
      </c>
      <c r="F396" t="s">
        <v>92</v>
      </c>
      <c r="G396" s="1">
        <v>15229.9584</v>
      </c>
      <c r="H396" s="1">
        <v>9.7361760000000004</v>
      </c>
    </row>
    <row r="397" spans="1:8" x14ac:dyDescent="0.25">
      <c r="A397" t="str">
        <f>CONCATENATE(TEXT("43186","mmm")," ",YEAR("43186"))</f>
        <v>mars 2018</v>
      </c>
      <c r="B397" t="s">
        <v>7</v>
      </c>
      <c r="C397" t="s">
        <v>17</v>
      </c>
      <c r="D397" t="s">
        <v>58</v>
      </c>
      <c r="E397" t="s">
        <v>145</v>
      </c>
      <c r="F397" t="s">
        <v>145</v>
      </c>
      <c r="G397" s="1">
        <v>17028.211200000002</v>
      </c>
      <c r="H397" s="1">
        <v>9.8467199999999995</v>
      </c>
    </row>
    <row r="398" spans="1:8" x14ac:dyDescent="0.25">
      <c r="A398" t="str">
        <f>CONCATENATE(TEXT("43186","mmm")," ",YEAR("43186"))</f>
        <v>mars 2018</v>
      </c>
      <c r="B398" t="s">
        <v>4</v>
      </c>
      <c r="C398" t="s">
        <v>16</v>
      </c>
      <c r="D398" t="s">
        <v>29</v>
      </c>
      <c r="E398" t="s">
        <v>196</v>
      </c>
      <c r="F398" t="s">
        <v>196</v>
      </c>
      <c r="G398" s="1">
        <v>28721.731199999998</v>
      </c>
      <c r="H398" s="1">
        <v>15.92328</v>
      </c>
    </row>
    <row r="399" spans="1:8" x14ac:dyDescent="0.25">
      <c r="A399" t="str">
        <f>CONCATENATE(TEXT("43186","mmm")," ",YEAR("43186"))</f>
        <v>mars 2018</v>
      </c>
      <c r="B399" t="s">
        <v>5</v>
      </c>
      <c r="C399" t="s">
        <v>15</v>
      </c>
      <c r="D399" t="s">
        <v>28</v>
      </c>
      <c r="E399" t="s">
        <v>210</v>
      </c>
      <c r="F399" t="s">
        <v>210</v>
      </c>
      <c r="G399" s="1">
        <v>1129.6867999999999</v>
      </c>
      <c r="H399" s="1">
        <v>0.61919999999999997</v>
      </c>
    </row>
    <row r="400" spans="1:8" x14ac:dyDescent="0.25">
      <c r="A400" t="str">
        <f>CONCATENATE(TEXT("43186","mmm")," ",YEAR("43186"))</f>
        <v>mars 2018</v>
      </c>
      <c r="B400" t="s">
        <v>10</v>
      </c>
      <c r="C400" t="s">
        <v>13</v>
      </c>
      <c r="D400" t="s">
        <v>48</v>
      </c>
      <c r="E400" t="s">
        <v>115</v>
      </c>
      <c r="F400" t="s">
        <v>115</v>
      </c>
      <c r="G400" s="1">
        <v>32370.216</v>
      </c>
      <c r="H400" s="1">
        <v>18.428263999999999</v>
      </c>
    </row>
    <row r="401" spans="1:8" x14ac:dyDescent="0.25">
      <c r="A401" t="str">
        <f>CONCATENATE(TEXT("43187","mmm")," ",YEAR("43187"))</f>
        <v>mars 2018</v>
      </c>
      <c r="B401" t="s">
        <v>4</v>
      </c>
      <c r="C401" t="s">
        <v>14</v>
      </c>
      <c r="D401" t="s">
        <v>50</v>
      </c>
      <c r="E401" t="s">
        <v>155</v>
      </c>
      <c r="F401" t="s">
        <v>155</v>
      </c>
      <c r="G401" s="1">
        <v>6446.1077999999998</v>
      </c>
      <c r="H401" s="1">
        <v>3.6799080000000002</v>
      </c>
    </row>
    <row r="402" spans="1:8" x14ac:dyDescent="0.25">
      <c r="A402" t="str">
        <f>CONCATENATE(TEXT("43187","mmm")," ",YEAR("43187"))</f>
        <v>mars 2018</v>
      </c>
      <c r="B402" t="s">
        <v>5</v>
      </c>
      <c r="C402" t="s">
        <v>15</v>
      </c>
      <c r="D402" t="s">
        <v>28</v>
      </c>
      <c r="E402" t="s">
        <v>210</v>
      </c>
      <c r="F402" t="s">
        <v>210</v>
      </c>
      <c r="G402" s="1">
        <v>-46.8996</v>
      </c>
      <c r="H402" s="1">
        <v>0</v>
      </c>
    </row>
    <row r="403" spans="1:8" x14ac:dyDescent="0.25">
      <c r="A403" t="str">
        <f>CONCATENATE(TEXT("43188","mmm")," ",YEAR("43188"))</f>
        <v>mars 2018</v>
      </c>
      <c r="B403" t="s">
        <v>10</v>
      </c>
      <c r="C403" t="s">
        <v>13</v>
      </c>
      <c r="D403" t="s">
        <v>48</v>
      </c>
      <c r="E403" t="s">
        <v>115</v>
      </c>
      <c r="F403" t="s">
        <v>115</v>
      </c>
      <c r="G403" s="1">
        <v>92679.767999999996</v>
      </c>
      <c r="H403" s="1">
        <v>55.883167999999998</v>
      </c>
    </row>
    <row r="404" spans="1:8" x14ac:dyDescent="0.25">
      <c r="A404" t="str">
        <f>CONCATENATE(TEXT("43188","mmm")," ",YEAR("43188"))</f>
        <v>mars 2018</v>
      </c>
      <c r="B404" t="s">
        <v>6</v>
      </c>
      <c r="C404" t="s">
        <v>14</v>
      </c>
      <c r="D404" t="s">
        <v>54</v>
      </c>
      <c r="E404" t="s">
        <v>137</v>
      </c>
      <c r="F404" t="s">
        <v>137</v>
      </c>
      <c r="G404" s="1">
        <v>1262.1600000000001</v>
      </c>
      <c r="H404" s="1">
        <v>0.89856000000000003</v>
      </c>
    </row>
    <row r="405" spans="1:8" x14ac:dyDescent="0.25">
      <c r="A405" t="str">
        <f>CONCATENATE(TEXT("43189","mmm")," ",YEAR("43189"))</f>
        <v>mars 2018</v>
      </c>
      <c r="B405" t="s">
        <v>7</v>
      </c>
      <c r="C405" t="s">
        <v>17</v>
      </c>
      <c r="D405" t="s">
        <v>35</v>
      </c>
      <c r="E405" t="s">
        <v>140</v>
      </c>
      <c r="F405" t="s">
        <v>140</v>
      </c>
      <c r="G405" s="1">
        <v>20847.819500000001</v>
      </c>
      <c r="H405" s="1">
        <v>9.6546719999999997</v>
      </c>
    </row>
    <row r="406" spans="1:8" x14ac:dyDescent="0.25">
      <c r="A406" t="str">
        <f>CONCATENATE(TEXT("43189","mmm")," ",YEAR("43189"))</f>
        <v>mars 2018</v>
      </c>
      <c r="B406" t="s">
        <v>9</v>
      </c>
      <c r="C406" t="s">
        <v>18</v>
      </c>
      <c r="D406" t="s">
        <v>74</v>
      </c>
      <c r="E406" t="s">
        <v>211</v>
      </c>
      <c r="F406" t="s">
        <v>211</v>
      </c>
      <c r="G406" s="1">
        <v>16705.488000000001</v>
      </c>
      <c r="H406" s="1">
        <v>13.56528</v>
      </c>
    </row>
    <row r="407" spans="1:8" x14ac:dyDescent="0.25">
      <c r="A407" t="str">
        <f>CONCATENATE(TEXT("43528","mmm")," ",YEAR("43528"))</f>
        <v>mars 2019</v>
      </c>
      <c r="B407" t="s">
        <v>4</v>
      </c>
      <c r="C407" t="s">
        <v>14</v>
      </c>
      <c r="D407" t="s">
        <v>50</v>
      </c>
      <c r="E407" t="s">
        <v>155</v>
      </c>
      <c r="F407" t="s">
        <v>155</v>
      </c>
      <c r="G407" s="1">
        <v>7004.4</v>
      </c>
      <c r="H407" s="1">
        <v>4.9819199999999997</v>
      </c>
    </row>
    <row r="408" spans="1:8" x14ac:dyDescent="0.25">
      <c r="A408" t="str">
        <f>CONCATENATE(TEXT("43528","mmm")," ",YEAR("43528"))</f>
        <v>mars 2019</v>
      </c>
      <c r="B408" t="s">
        <v>4</v>
      </c>
      <c r="C408" t="s">
        <v>18</v>
      </c>
      <c r="D408" t="s">
        <v>31</v>
      </c>
      <c r="E408" t="s">
        <v>276</v>
      </c>
      <c r="F408" t="s">
        <v>276</v>
      </c>
      <c r="G408" s="1">
        <v>1747.9499000000001</v>
      </c>
      <c r="H408" s="1">
        <v>1.3224</v>
      </c>
    </row>
    <row r="409" spans="1:8" x14ac:dyDescent="0.25">
      <c r="A409" t="str">
        <f>CONCATENATE(TEXT("43529","mmm")," ",YEAR("43529"))</f>
        <v>mars 2019</v>
      </c>
      <c r="B409" t="s">
        <v>8</v>
      </c>
      <c r="C409" t="s">
        <v>22</v>
      </c>
      <c r="D409" t="s">
        <v>68</v>
      </c>
      <c r="E409" t="s">
        <v>178</v>
      </c>
      <c r="F409" t="s">
        <v>178</v>
      </c>
      <c r="G409" s="1">
        <v>30174.8024</v>
      </c>
      <c r="H409" s="1">
        <v>24.30864</v>
      </c>
    </row>
    <row r="410" spans="1:8" x14ac:dyDescent="0.25">
      <c r="A410" t="str">
        <f>CONCATENATE(TEXT("43529","mmm")," ",YEAR("43529"))</f>
        <v>mars 2019</v>
      </c>
      <c r="B410" t="s">
        <v>5</v>
      </c>
      <c r="C410" t="s">
        <v>24</v>
      </c>
      <c r="D410" t="s">
        <v>28</v>
      </c>
      <c r="E410" t="s">
        <v>93</v>
      </c>
      <c r="F410" t="s">
        <v>300</v>
      </c>
      <c r="G410" s="1">
        <v>18302.034899999999</v>
      </c>
      <c r="H410" s="1">
        <v>8.7381887999999996</v>
      </c>
    </row>
    <row r="411" spans="1:8" x14ac:dyDescent="0.25">
      <c r="A411" t="str">
        <f>CONCATENATE(TEXT("43529","mmm")," ",YEAR("43529"))</f>
        <v>mars 2019</v>
      </c>
      <c r="B411" t="s">
        <v>6</v>
      </c>
      <c r="C411" t="s">
        <v>23</v>
      </c>
      <c r="D411" t="s">
        <v>53</v>
      </c>
      <c r="E411" t="s">
        <v>136</v>
      </c>
      <c r="F411" t="s">
        <v>136</v>
      </c>
      <c r="G411" s="1">
        <v>1172.664</v>
      </c>
      <c r="H411" s="1">
        <v>0.91991999999999996</v>
      </c>
    </row>
    <row r="412" spans="1:8" x14ac:dyDescent="0.25">
      <c r="A412" t="str">
        <f>CONCATENATE(TEXT("43530","mmm")," ",YEAR("43530"))</f>
        <v>mars 2019</v>
      </c>
      <c r="B412" t="s">
        <v>4</v>
      </c>
      <c r="C412" t="s">
        <v>24</v>
      </c>
      <c r="D412" t="s">
        <v>28</v>
      </c>
      <c r="E412" t="s">
        <v>194</v>
      </c>
      <c r="F412" t="s">
        <v>214</v>
      </c>
      <c r="G412" s="1">
        <v>25356.0766</v>
      </c>
      <c r="H412" s="1">
        <v>15.983855999999999</v>
      </c>
    </row>
    <row r="413" spans="1:8" x14ac:dyDescent="0.25">
      <c r="A413" t="str">
        <f>CONCATENATE(TEXT("43530","mmm")," ",YEAR("43530"))</f>
        <v>mars 2019</v>
      </c>
      <c r="B413" t="s">
        <v>5</v>
      </c>
      <c r="C413" t="s">
        <v>25</v>
      </c>
      <c r="D413" t="s">
        <v>28</v>
      </c>
      <c r="E413" t="s">
        <v>227</v>
      </c>
      <c r="F413" t="s">
        <v>227</v>
      </c>
      <c r="G413" s="1">
        <v>777.96</v>
      </c>
      <c r="H413" s="1">
        <v>0.30981599999999998</v>
      </c>
    </row>
    <row r="414" spans="1:8" x14ac:dyDescent="0.25">
      <c r="A414" t="str">
        <f>CONCATENATE(TEXT("43530","mmm")," ",YEAR("43530"))</f>
        <v>mars 2019</v>
      </c>
      <c r="B414" t="s">
        <v>6</v>
      </c>
      <c r="C414" t="s">
        <v>14</v>
      </c>
      <c r="D414" t="s">
        <v>47</v>
      </c>
      <c r="E414" t="s">
        <v>239</v>
      </c>
      <c r="F414" t="s">
        <v>128</v>
      </c>
      <c r="G414" s="1">
        <v>42.491999999999997</v>
      </c>
      <c r="H414" s="1">
        <v>2.3231999999999999E-2</v>
      </c>
    </row>
    <row r="415" spans="1:8" x14ac:dyDescent="0.25">
      <c r="A415" t="str">
        <f>CONCATENATE(TEXT("43530","mmm")," ",YEAR("43530"))</f>
        <v>mars 2019</v>
      </c>
      <c r="B415" t="s">
        <v>6</v>
      </c>
      <c r="C415" t="s">
        <v>14</v>
      </c>
      <c r="D415" t="s">
        <v>47</v>
      </c>
      <c r="E415" t="s">
        <v>240</v>
      </c>
      <c r="F415" t="s">
        <v>128</v>
      </c>
      <c r="G415" s="1">
        <v>39.479999999999997</v>
      </c>
      <c r="H415" s="1">
        <v>2.1024000000000001E-2</v>
      </c>
    </row>
    <row r="416" spans="1:8" x14ac:dyDescent="0.25">
      <c r="A416" t="str">
        <f>CONCATENATE(TEXT("43530","mmm")," ",YEAR("43530"))</f>
        <v>mars 2019</v>
      </c>
      <c r="B416" t="s">
        <v>6</v>
      </c>
      <c r="C416" t="s">
        <v>14</v>
      </c>
      <c r="D416" t="s">
        <v>47</v>
      </c>
      <c r="E416" t="s">
        <v>242</v>
      </c>
      <c r="F416" t="s">
        <v>128</v>
      </c>
      <c r="G416" s="1">
        <v>62.868000000000002</v>
      </c>
      <c r="H416" s="1">
        <v>2.724E-2</v>
      </c>
    </row>
    <row r="417" spans="1:8" x14ac:dyDescent="0.25">
      <c r="A417" t="str">
        <f>CONCATENATE(TEXT("43530","mmm")," ",YEAR("43530"))</f>
        <v>mars 2019</v>
      </c>
      <c r="B417" t="s">
        <v>6</v>
      </c>
      <c r="C417" t="s">
        <v>14</v>
      </c>
      <c r="D417" t="s">
        <v>47</v>
      </c>
      <c r="E417" t="s">
        <v>248</v>
      </c>
      <c r="F417" t="s">
        <v>128</v>
      </c>
      <c r="G417" s="1">
        <v>22.271999999999998</v>
      </c>
      <c r="H417" s="1">
        <v>9.6959999999999998E-3</v>
      </c>
    </row>
    <row r="418" spans="1:8" x14ac:dyDescent="0.25">
      <c r="A418" t="str">
        <f>CONCATENATE(TEXT("43530","mmm")," ",YEAR("43530"))</f>
        <v>mars 2019</v>
      </c>
      <c r="B418" t="s">
        <v>6</v>
      </c>
      <c r="C418" t="s">
        <v>14</v>
      </c>
      <c r="D418" t="s">
        <v>47</v>
      </c>
      <c r="E418" t="s">
        <v>243</v>
      </c>
      <c r="F418" t="s">
        <v>128</v>
      </c>
      <c r="G418" s="1">
        <v>36.335999999999999</v>
      </c>
      <c r="H418" s="1">
        <v>2.2380000000000001E-2</v>
      </c>
    </row>
    <row r="419" spans="1:8" x14ac:dyDescent="0.25">
      <c r="A419" t="str">
        <f>CONCATENATE(TEXT("43530","mmm")," ",YEAR("43530"))</f>
        <v>mars 2019</v>
      </c>
      <c r="B419" t="s">
        <v>6</v>
      </c>
      <c r="C419" t="s">
        <v>14</v>
      </c>
      <c r="D419" t="s">
        <v>47</v>
      </c>
      <c r="E419" t="s">
        <v>249</v>
      </c>
      <c r="F419" t="s">
        <v>128</v>
      </c>
      <c r="G419" s="1">
        <v>93.731999999999999</v>
      </c>
      <c r="H419" s="1">
        <v>4.7076E-2</v>
      </c>
    </row>
    <row r="420" spans="1:8" x14ac:dyDescent="0.25">
      <c r="A420" t="str">
        <f>CONCATENATE(TEXT("43530","mmm")," ",YEAR("43530"))</f>
        <v>mars 2019</v>
      </c>
      <c r="B420" t="s">
        <v>6</v>
      </c>
      <c r="C420" t="s">
        <v>14</v>
      </c>
      <c r="D420" t="s">
        <v>47</v>
      </c>
      <c r="E420" t="s">
        <v>253</v>
      </c>
      <c r="F420" t="s">
        <v>128</v>
      </c>
      <c r="G420" s="1">
        <v>48.911999999999999</v>
      </c>
      <c r="H420" s="1">
        <v>3.7260000000000001E-2</v>
      </c>
    </row>
    <row r="421" spans="1:8" x14ac:dyDescent="0.25">
      <c r="A421" t="str">
        <f>CONCATENATE(TEXT("43530","mmm")," ",YEAR("43530"))</f>
        <v>mars 2019</v>
      </c>
      <c r="B421" t="s">
        <v>6</v>
      </c>
      <c r="C421" t="s">
        <v>14</v>
      </c>
      <c r="D421" t="s">
        <v>47</v>
      </c>
      <c r="E421" t="s">
        <v>250</v>
      </c>
      <c r="F421" t="s">
        <v>128</v>
      </c>
      <c r="G421" s="1">
        <v>9.7439999999999998</v>
      </c>
      <c r="H421" s="1">
        <v>3.0720000000000001E-3</v>
      </c>
    </row>
    <row r="422" spans="1:8" x14ac:dyDescent="0.25">
      <c r="A422" t="str">
        <f>CONCATENATE(TEXT("43530","mmm")," ",YEAR("43530"))</f>
        <v>mars 2019</v>
      </c>
      <c r="B422" t="s">
        <v>6</v>
      </c>
      <c r="C422" t="s">
        <v>14</v>
      </c>
      <c r="D422" t="s">
        <v>47</v>
      </c>
      <c r="E422" t="s">
        <v>237</v>
      </c>
      <c r="F422" t="s">
        <v>128</v>
      </c>
      <c r="G422" s="1">
        <v>38.22</v>
      </c>
      <c r="H422" s="1">
        <v>1.8912000000000002E-2</v>
      </c>
    </row>
    <row r="423" spans="1:8" x14ac:dyDescent="0.25">
      <c r="A423" t="str">
        <f>CONCATENATE(TEXT("43530","mmm")," ",YEAR("43530"))</f>
        <v>mars 2019</v>
      </c>
      <c r="B423" t="s">
        <v>6</v>
      </c>
      <c r="C423" t="s">
        <v>14</v>
      </c>
      <c r="D423" t="s">
        <v>47</v>
      </c>
      <c r="E423" t="s">
        <v>245</v>
      </c>
      <c r="F423" t="s">
        <v>128</v>
      </c>
      <c r="G423" s="1">
        <v>12.756</v>
      </c>
      <c r="H423" s="1">
        <v>5.28E-3</v>
      </c>
    </row>
    <row r="424" spans="1:8" x14ac:dyDescent="0.25">
      <c r="A424" t="str">
        <f>CONCATENATE(TEXT("43530","mmm")," ",YEAR("43530"))</f>
        <v>mars 2019</v>
      </c>
      <c r="B424" t="s">
        <v>6</v>
      </c>
      <c r="C424" t="s">
        <v>14</v>
      </c>
      <c r="D424" t="s">
        <v>47</v>
      </c>
      <c r="E424" t="s">
        <v>238</v>
      </c>
      <c r="F424" t="s">
        <v>128</v>
      </c>
      <c r="G424" s="1">
        <v>76.331999999999994</v>
      </c>
      <c r="H424" s="1">
        <v>4.0079999999999998E-2</v>
      </c>
    </row>
    <row r="425" spans="1:8" x14ac:dyDescent="0.25">
      <c r="A425" t="str">
        <f>CONCATENATE(TEXT("43530","mmm")," ",YEAR("43530"))</f>
        <v>mars 2019</v>
      </c>
      <c r="B425" t="s">
        <v>6</v>
      </c>
      <c r="C425" t="s">
        <v>14</v>
      </c>
      <c r="D425" t="s">
        <v>76</v>
      </c>
      <c r="E425" t="s">
        <v>213</v>
      </c>
      <c r="F425" t="s">
        <v>213</v>
      </c>
      <c r="G425" s="1">
        <v>19373.192999999999</v>
      </c>
      <c r="H425" s="1">
        <v>15.133374</v>
      </c>
    </row>
    <row r="426" spans="1:8" x14ac:dyDescent="0.25">
      <c r="A426" t="str">
        <f>CONCATENATE(TEXT("43531","mmm")," ",YEAR("43531"))</f>
        <v>mars 2019</v>
      </c>
      <c r="B426" t="s">
        <v>7</v>
      </c>
      <c r="C426" t="s">
        <v>17</v>
      </c>
      <c r="D426" t="s">
        <v>35</v>
      </c>
      <c r="E426" t="s">
        <v>140</v>
      </c>
      <c r="F426" t="s">
        <v>140</v>
      </c>
      <c r="G426" s="1">
        <v>27825.459599999998</v>
      </c>
      <c r="H426" s="1">
        <v>9.1937280000000001</v>
      </c>
    </row>
    <row r="427" spans="1:8" x14ac:dyDescent="0.25">
      <c r="A427" t="str">
        <f>CONCATENATE(TEXT("43531","mmm")," ",YEAR("43531"))</f>
        <v>mars 2019</v>
      </c>
      <c r="B427" t="s">
        <v>5</v>
      </c>
      <c r="C427" t="s">
        <v>24</v>
      </c>
      <c r="D427" t="s">
        <v>28</v>
      </c>
      <c r="E427" t="s">
        <v>98</v>
      </c>
      <c r="F427" t="s">
        <v>98</v>
      </c>
      <c r="G427" s="1">
        <v>9172.8719999999994</v>
      </c>
      <c r="H427" s="1">
        <v>4.2119999999999997</v>
      </c>
    </row>
    <row r="428" spans="1:8" x14ac:dyDescent="0.25">
      <c r="A428" t="str">
        <f>CONCATENATE(TEXT("43531","mmm")," ",YEAR("43531"))</f>
        <v>mars 2019</v>
      </c>
      <c r="B428" t="s">
        <v>5</v>
      </c>
      <c r="C428" t="s">
        <v>24</v>
      </c>
      <c r="D428" t="s">
        <v>28</v>
      </c>
      <c r="E428" t="s">
        <v>143</v>
      </c>
      <c r="F428" t="s">
        <v>143</v>
      </c>
      <c r="G428" s="1">
        <v>15421.885399999999</v>
      </c>
      <c r="H428" s="1">
        <v>8.8237199999999998</v>
      </c>
    </row>
    <row r="429" spans="1:8" x14ac:dyDescent="0.25">
      <c r="A429" t="str">
        <f>CONCATENATE(TEXT("43531","mmm")," ",YEAR("43531"))</f>
        <v>mars 2019</v>
      </c>
      <c r="B429" t="s">
        <v>5</v>
      </c>
      <c r="C429" t="s">
        <v>25</v>
      </c>
      <c r="D429" t="s">
        <v>28</v>
      </c>
      <c r="E429" t="s">
        <v>87</v>
      </c>
      <c r="F429" t="s">
        <v>87</v>
      </c>
      <c r="G429" s="1">
        <v>10513.848</v>
      </c>
      <c r="H429" s="1">
        <v>5.1794640000000003</v>
      </c>
    </row>
    <row r="430" spans="1:8" x14ac:dyDescent="0.25">
      <c r="A430" t="str">
        <f>CONCATENATE(TEXT("43531","mmm")," ",YEAR("43531"))</f>
        <v>mars 2019</v>
      </c>
      <c r="B430" t="s">
        <v>5</v>
      </c>
      <c r="C430" t="s">
        <v>25</v>
      </c>
      <c r="D430" t="s">
        <v>28</v>
      </c>
      <c r="E430" t="s">
        <v>121</v>
      </c>
      <c r="F430" t="s">
        <v>121</v>
      </c>
      <c r="G430" s="1">
        <v>454.31279999999998</v>
      </c>
      <c r="H430" s="1">
        <v>0.17068800000000001</v>
      </c>
    </row>
    <row r="431" spans="1:8" x14ac:dyDescent="0.25">
      <c r="A431" t="str">
        <f>CONCATENATE(TEXT("43531","mmm")," ",YEAR("43531"))</f>
        <v>mars 2019</v>
      </c>
      <c r="B431" t="s">
        <v>5</v>
      </c>
      <c r="C431" t="s">
        <v>25</v>
      </c>
      <c r="D431" t="s">
        <v>28</v>
      </c>
      <c r="E431" t="s">
        <v>284</v>
      </c>
      <c r="F431" t="s">
        <v>284</v>
      </c>
      <c r="G431" s="1">
        <v>7044.48</v>
      </c>
      <c r="H431" s="1">
        <v>12.295368</v>
      </c>
    </row>
    <row r="432" spans="1:8" x14ac:dyDescent="0.25">
      <c r="A432" t="str">
        <f>CONCATENATE(TEXT("43531","mmm")," ",YEAR("43531"))</f>
        <v>mars 2019</v>
      </c>
      <c r="B432" t="s">
        <v>6</v>
      </c>
      <c r="C432" t="s">
        <v>23</v>
      </c>
      <c r="D432" t="s">
        <v>53</v>
      </c>
      <c r="E432" t="s">
        <v>170</v>
      </c>
      <c r="F432" t="s">
        <v>170</v>
      </c>
      <c r="G432" s="1">
        <v>8788.7520000000004</v>
      </c>
      <c r="H432" s="1">
        <v>5.8602720000000001</v>
      </c>
    </row>
    <row r="433" spans="1:8" x14ac:dyDescent="0.25">
      <c r="A433" t="str">
        <f>CONCATENATE(TEXT("43535","mmm")," ",YEAR("43535"))</f>
        <v>mars 2019</v>
      </c>
      <c r="B433" t="s">
        <v>4</v>
      </c>
      <c r="C433" t="s">
        <v>14</v>
      </c>
      <c r="D433" t="s">
        <v>32</v>
      </c>
      <c r="E433" t="s">
        <v>85</v>
      </c>
      <c r="F433" t="s">
        <v>85</v>
      </c>
      <c r="G433" s="1">
        <v>3984.6</v>
      </c>
      <c r="H433" s="1">
        <v>2.845656</v>
      </c>
    </row>
    <row r="434" spans="1:8" x14ac:dyDescent="0.25">
      <c r="A434" t="str">
        <f>CONCATENATE(TEXT("43525","mmm")," ",YEAR("43525"))</f>
        <v>mars 2019</v>
      </c>
      <c r="B434" t="s">
        <v>9</v>
      </c>
      <c r="C434" t="s">
        <v>18</v>
      </c>
      <c r="D434" t="s">
        <v>73</v>
      </c>
      <c r="E434" t="s">
        <v>200</v>
      </c>
      <c r="F434" t="s">
        <v>200</v>
      </c>
      <c r="G434" s="1">
        <v>38016</v>
      </c>
      <c r="H434" s="1">
        <v>24.408000000000001</v>
      </c>
    </row>
    <row r="435" spans="1:8" x14ac:dyDescent="0.25">
      <c r="A435" t="str">
        <f>CONCATENATE(TEXT("43528","mmm")," ",YEAR("43528"))</f>
        <v>mars 2019</v>
      </c>
      <c r="B435" t="s">
        <v>4</v>
      </c>
      <c r="C435" t="s">
        <v>14</v>
      </c>
      <c r="D435" t="s">
        <v>32</v>
      </c>
      <c r="E435" t="s">
        <v>105</v>
      </c>
      <c r="F435" t="s">
        <v>105</v>
      </c>
      <c r="G435" s="1">
        <v>8077.9679999999998</v>
      </c>
      <c r="H435" s="1">
        <v>4.7472479999999999</v>
      </c>
    </row>
    <row r="436" spans="1:8" x14ac:dyDescent="0.25">
      <c r="A436" t="str">
        <f>CONCATENATE(TEXT("43525","mmm")," ",YEAR("43525"))</f>
        <v>mars 2019</v>
      </c>
      <c r="B436" t="s">
        <v>5</v>
      </c>
      <c r="C436" t="s">
        <v>25</v>
      </c>
      <c r="D436" t="s">
        <v>28</v>
      </c>
      <c r="E436" t="s">
        <v>121</v>
      </c>
      <c r="F436" t="s">
        <v>121</v>
      </c>
      <c r="G436" s="1">
        <v>518.976</v>
      </c>
      <c r="H436" s="1">
        <v>0.17776800000000001</v>
      </c>
    </row>
    <row r="437" spans="1:8" x14ac:dyDescent="0.25">
      <c r="A437" t="str">
        <f>CONCATENATE(TEXT("43528","mmm")," ",YEAR("43528"))</f>
        <v>mars 2019</v>
      </c>
      <c r="B437" t="s">
        <v>4</v>
      </c>
      <c r="C437" t="s">
        <v>18</v>
      </c>
      <c r="D437" t="s">
        <v>31</v>
      </c>
      <c r="E437" t="s">
        <v>223</v>
      </c>
      <c r="F437" t="s">
        <v>223</v>
      </c>
      <c r="G437" s="1">
        <v>4889.2999</v>
      </c>
      <c r="H437" s="1">
        <v>3.3177599999999998</v>
      </c>
    </row>
    <row r="438" spans="1:8" x14ac:dyDescent="0.25">
      <c r="A438" t="str">
        <f>CONCATENATE(TEXT("43529","mmm")," ",YEAR("43529"))</f>
        <v>mars 2019</v>
      </c>
      <c r="B438" t="s">
        <v>5</v>
      </c>
      <c r="C438" t="s">
        <v>24</v>
      </c>
      <c r="D438" t="s">
        <v>28</v>
      </c>
      <c r="E438" t="s">
        <v>81</v>
      </c>
      <c r="F438" t="s">
        <v>81</v>
      </c>
      <c r="G438" s="1">
        <v>-68.885099999999994</v>
      </c>
      <c r="H438" s="1">
        <v>-1.2239999999999999E-2</v>
      </c>
    </row>
    <row r="439" spans="1:8" x14ac:dyDescent="0.25">
      <c r="A439" t="str">
        <f>CONCATENATE(TEXT("43529","mmm")," ",YEAR("43529"))</f>
        <v>mars 2019</v>
      </c>
      <c r="B439" t="s">
        <v>5</v>
      </c>
      <c r="C439" t="s">
        <v>24</v>
      </c>
      <c r="D439" t="s">
        <v>28</v>
      </c>
      <c r="E439" t="s">
        <v>90</v>
      </c>
      <c r="F439" t="s">
        <v>212</v>
      </c>
      <c r="G439" s="1">
        <v>1540.32</v>
      </c>
      <c r="H439" s="1">
        <v>0.75397199999999998</v>
      </c>
    </row>
    <row r="440" spans="1:8" x14ac:dyDescent="0.25">
      <c r="A440" t="str">
        <f>CONCATENATE(TEXT("43530","mmm")," ",YEAR("43530"))</f>
        <v>mars 2019</v>
      </c>
      <c r="B440" t="s">
        <v>4</v>
      </c>
      <c r="C440" t="s">
        <v>14</v>
      </c>
      <c r="D440" t="s">
        <v>32</v>
      </c>
      <c r="E440" t="s">
        <v>108</v>
      </c>
      <c r="F440" t="s">
        <v>108</v>
      </c>
      <c r="G440" s="1">
        <v>3723.84</v>
      </c>
      <c r="H440" s="1">
        <v>2.6200800000000002</v>
      </c>
    </row>
    <row r="441" spans="1:8" x14ac:dyDescent="0.25">
      <c r="A441" t="str">
        <f>CONCATENATE(TEXT("43530","mmm")," ",YEAR("43530"))</f>
        <v>mars 2019</v>
      </c>
      <c r="B441" t="s">
        <v>4</v>
      </c>
      <c r="C441" t="s">
        <v>23</v>
      </c>
      <c r="D441" t="s">
        <v>33</v>
      </c>
      <c r="E441" t="s">
        <v>91</v>
      </c>
      <c r="F441" t="s">
        <v>91</v>
      </c>
      <c r="G441" s="1">
        <v>3584.2008000000001</v>
      </c>
      <c r="H441" s="1">
        <v>1.785936</v>
      </c>
    </row>
    <row r="442" spans="1:8" x14ac:dyDescent="0.25">
      <c r="A442" t="str">
        <f>CONCATENATE(TEXT("43530","mmm")," ",YEAR("43530"))</f>
        <v>mars 2019</v>
      </c>
      <c r="B442" t="s">
        <v>6</v>
      </c>
      <c r="C442" t="s">
        <v>14</v>
      </c>
      <c r="D442" t="s">
        <v>47</v>
      </c>
      <c r="E442" t="s">
        <v>230</v>
      </c>
      <c r="F442" t="s">
        <v>128</v>
      </c>
      <c r="G442" s="1">
        <v>20.256</v>
      </c>
      <c r="H442" s="1">
        <v>1.206E-2</v>
      </c>
    </row>
    <row r="443" spans="1:8" x14ac:dyDescent="0.25">
      <c r="A443" t="str">
        <f>CONCATENATE(TEXT("43530","mmm")," ",YEAR("43530"))</f>
        <v>mars 2019</v>
      </c>
      <c r="B443" t="s">
        <v>6</v>
      </c>
      <c r="C443" t="s">
        <v>14</v>
      </c>
      <c r="D443" t="s">
        <v>47</v>
      </c>
      <c r="E443" t="s">
        <v>231</v>
      </c>
      <c r="F443" t="s">
        <v>128</v>
      </c>
      <c r="G443" s="1">
        <v>37.131</v>
      </c>
      <c r="H443" s="1">
        <v>2.2169999999999999E-2</v>
      </c>
    </row>
    <row r="444" spans="1:8" x14ac:dyDescent="0.25">
      <c r="A444" t="str">
        <f>CONCATENATE(TEXT("43530","mmm")," ",YEAR("43530"))</f>
        <v>mars 2019</v>
      </c>
      <c r="B444" t="s">
        <v>6</v>
      </c>
      <c r="C444" t="s">
        <v>14</v>
      </c>
      <c r="D444" t="s">
        <v>47</v>
      </c>
      <c r="E444" t="s">
        <v>241</v>
      </c>
      <c r="F444" t="s">
        <v>128</v>
      </c>
      <c r="G444" s="1">
        <v>17.748000000000001</v>
      </c>
      <c r="H444" s="1">
        <v>1.0319999999999999E-2</v>
      </c>
    </row>
    <row r="445" spans="1:8" x14ac:dyDescent="0.25">
      <c r="A445" t="str">
        <f>CONCATENATE(TEXT("43530","mmm")," ",YEAR("43530"))</f>
        <v>mars 2019</v>
      </c>
      <c r="B445" t="s">
        <v>6</v>
      </c>
      <c r="C445" t="s">
        <v>14</v>
      </c>
      <c r="D445" t="s">
        <v>47</v>
      </c>
      <c r="E445" t="s">
        <v>265</v>
      </c>
      <c r="F445" t="s">
        <v>128</v>
      </c>
      <c r="G445" s="1">
        <v>9.7439999999999998</v>
      </c>
      <c r="H445" s="1">
        <v>3.0720000000000001E-3</v>
      </c>
    </row>
    <row r="446" spans="1:8" x14ac:dyDescent="0.25">
      <c r="A446" t="str">
        <f>CONCATENATE(TEXT("43530","mmm")," ",YEAR("43530"))</f>
        <v>mars 2019</v>
      </c>
      <c r="B446" t="s">
        <v>6</v>
      </c>
      <c r="C446" t="s">
        <v>14</v>
      </c>
      <c r="D446" t="s">
        <v>47</v>
      </c>
      <c r="E446" t="s">
        <v>258</v>
      </c>
      <c r="F446" t="s">
        <v>128</v>
      </c>
      <c r="G446" s="1">
        <v>24.672000000000001</v>
      </c>
      <c r="H446" s="1">
        <v>1.1520000000000001E-2</v>
      </c>
    </row>
    <row r="447" spans="1:8" x14ac:dyDescent="0.25">
      <c r="A447" t="str">
        <f>CONCATENATE(TEXT("43531","mmm")," ",YEAR("43531"))</f>
        <v>mars 2019</v>
      </c>
      <c r="B447" t="s">
        <v>4</v>
      </c>
      <c r="C447" t="s">
        <v>14</v>
      </c>
      <c r="D447" t="s">
        <v>50</v>
      </c>
      <c r="E447" t="s">
        <v>152</v>
      </c>
      <c r="F447" t="s">
        <v>152</v>
      </c>
      <c r="G447" s="1">
        <v>7076.0688</v>
      </c>
      <c r="H447" s="1">
        <v>4.3578960000000002</v>
      </c>
    </row>
    <row r="448" spans="1:8" x14ac:dyDescent="0.25">
      <c r="A448" t="str">
        <f>CONCATENATE(TEXT("43531","mmm")," ",YEAR("43531"))</f>
        <v>mars 2019</v>
      </c>
      <c r="B448" t="s">
        <v>4</v>
      </c>
      <c r="C448" t="s">
        <v>14</v>
      </c>
      <c r="D448" t="s">
        <v>32</v>
      </c>
      <c r="E448" t="s">
        <v>199</v>
      </c>
      <c r="F448" t="s">
        <v>100</v>
      </c>
      <c r="G448" s="1">
        <v>5001.8136000000004</v>
      </c>
      <c r="H448" s="1">
        <v>2.9938319999999998</v>
      </c>
    </row>
    <row r="449" spans="1:8" x14ac:dyDescent="0.25">
      <c r="A449" t="str">
        <f>CONCATENATE(TEXT("43531","mmm")," ",YEAR("43531"))</f>
        <v>mars 2019</v>
      </c>
      <c r="B449" t="s">
        <v>5</v>
      </c>
      <c r="C449" t="s">
        <v>24</v>
      </c>
      <c r="D449" t="s">
        <v>28</v>
      </c>
      <c r="E449" t="s">
        <v>93</v>
      </c>
      <c r="F449" t="s">
        <v>300</v>
      </c>
      <c r="G449" s="1">
        <v>65223.901299999998</v>
      </c>
      <c r="H449" s="1">
        <v>33.546075600000002</v>
      </c>
    </row>
    <row r="450" spans="1:8" x14ac:dyDescent="0.25">
      <c r="A450" t="str">
        <f>CONCATENATE(TEXT("43532","mmm")," ",YEAR("43532"))</f>
        <v>mars 2019</v>
      </c>
      <c r="B450" t="s">
        <v>4</v>
      </c>
      <c r="C450" t="s">
        <v>14</v>
      </c>
      <c r="D450" t="s">
        <v>32</v>
      </c>
      <c r="E450" t="s">
        <v>147</v>
      </c>
      <c r="F450" t="s">
        <v>147</v>
      </c>
      <c r="G450" s="1">
        <v>3938.0472</v>
      </c>
      <c r="H450" s="1">
        <v>2.8733040000000001</v>
      </c>
    </row>
    <row r="451" spans="1:8" x14ac:dyDescent="0.25">
      <c r="A451" t="str">
        <f>CONCATENATE(TEXT("43532","mmm")," ",YEAR("43532"))</f>
        <v>mars 2019</v>
      </c>
      <c r="B451" t="s">
        <v>6</v>
      </c>
      <c r="C451" t="s">
        <v>14</v>
      </c>
      <c r="D451" t="s">
        <v>42</v>
      </c>
      <c r="E451" t="s">
        <v>106</v>
      </c>
      <c r="F451" t="s">
        <v>106</v>
      </c>
      <c r="G451" s="1">
        <v>1239.6959999999999</v>
      </c>
      <c r="H451" s="1">
        <v>0.68630400000000003</v>
      </c>
    </row>
    <row r="452" spans="1:8" x14ac:dyDescent="0.25">
      <c r="A452" t="str">
        <f>CONCATENATE(TEXT("43535","mmm")," ",YEAR("43535"))</f>
        <v>mars 2019</v>
      </c>
      <c r="B452" t="s">
        <v>8</v>
      </c>
      <c r="C452" t="s">
        <v>22</v>
      </c>
      <c r="D452" t="s">
        <v>28</v>
      </c>
      <c r="E452" t="s">
        <v>293</v>
      </c>
      <c r="F452" t="s">
        <v>293</v>
      </c>
      <c r="G452" s="1">
        <v>10074.24</v>
      </c>
      <c r="H452" s="1">
        <v>23.180256</v>
      </c>
    </row>
    <row r="453" spans="1:8" x14ac:dyDescent="0.25">
      <c r="A453" t="str">
        <f>CONCATENATE(TEXT("43536","mmm")," ",YEAR("43536"))</f>
        <v>mars 2019</v>
      </c>
      <c r="B453" t="s">
        <v>4</v>
      </c>
      <c r="C453" t="s">
        <v>14</v>
      </c>
      <c r="D453" t="s">
        <v>32</v>
      </c>
      <c r="E453" t="s">
        <v>95</v>
      </c>
      <c r="F453" t="s">
        <v>95</v>
      </c>
      <c r="G453" s="1">
        <v>15648.116599999999</v>
      </c>
      <c r="H453" s="1">
        <v>9.4879440000000006</v>
      </c>
    </row>
    <row r="454" spans="1:8" x14ac:dyDescent="0.25">
      <c r="A454" t="str">
        <f>CONCATENATE(TEXT("43536","mmm")," ",YEAR("43536"))</f>
        <v>mars 2019</v>
      </c>
      <c r="B454" t="s">
        <v>4</v>
      </c>
      <c r="C454" t="s">
        <v>23</v>
      </c>
      <c r="D454" t="s">
        <v>30</v>
      </c>
      <c r="E454" t="s">
        <v>182</v>
      </c>
      <c r="F454" t="s">
        <v>182</v>
      </c>
      <c r="G454" s="1">
        <v>-340.40210000000002</v>
      </c>
      <c r="H454" s="1">
        <v>-0.17568</v>
      </c>
    </row>
    <row r="455" spans="1:8" x14ac:dyDescent="0.25">
      <c r="A455" t="str">
        <f>CONCATENATE(TEXT("43536","mmm")," ",YEAR("43536"))</f>
        <v>mars 2019</v>
      </c>
      <c r="B455" t="s">
        <v>5</v>
      </c>
      <c r="C455" t="s">
        <v>24</v>
      </c>
      <c r="D455" t="s">
        <v>28</v>
      </c>
      <c r="E455" t="s">
        <v>88</v>
      </c>
      <c r="F455" t="s">
        <v>299</v>
      </c>
      <c r="G455" s="1">
        <v>3528.4319999999998</v>
      </c>
      <c r="H455" s="1">
        <v>1.49028</v>
      </c>
    </row>
    <row r="456" spans="1:8" x14ac:dyDescent="0.25">
      <c r="A456" t="str">
        <f>CONCATENATE(TEXT("43537","mmm")," ",YEAR("43537"))</f>
        <v>mars 2019</v>
      </c>
      <c r="B456" t="s">
        <v>5</v>
      </c>
      <c r="C456" t="s">
        <v>24</v>
      </c>
      <c r="D456" t="s">
        <v>28</v>
      </c>
      <c r="E456" t="s">
        <v>90</v>
      </c>
      <c r="F456" t="s">
        <v>212</v>
      </c>
      <c r="G456" s="1">
        <v>10.8</v>
      </c>
      <c r="H456" s="1">
        <v>7.4400000000000004E-3</v>
      </c>
    </row>
    <row r="457" spans="1:8" x14ac:dyDescent="0.25">
      <c r="A457" t="str">
        <f>CONCATENATE(TEXT("43537","mmm")," ",YEAR("43537"))</f>
        <v>mars 2019</v>
      </c>
      <c r="B457" t="s">
        <v>5</v>
      </c>
      <c r="C457" t="s">
        <v>25</v>
      </c>
      <c r="D457" t="s">
        <v>28</v>
      </c>
      <c r="E457" t="s">
        <v>110</v>
      </c>
      <c r="F457" t="s">
        <v>110</v>
      </c>
      <c r="G457" s="1">
        <v>7806.0360000000001</v>
      </c>
      <c r="H457" s="1">
        <v>5.25</v>
      </c>
    </row>
    <row r="458" spans="1:8" x14ac:dyDescent="0.25">
      <c r="A458" t="str">
        <f>CONCATENATE(TEXT("43538","mmm")," ",YEAR("43538"))</f>
        <v>mars 2019</v>
      </c>
      <c r="B458" t="s">
        <v>4</v>
      </c>
      <c r="C458" t="s">
        <v>23</v>
      </c>
      <c r="D458" t="s">
        <v>30</v>
      </c>
      <c r="E458" t="s">
        <v>83</v>
      </c>
      <c r="F458" t="s">
        <v>83</v>
      </c>
      <c r="G458" s="1">
        <v>219.26400000000001</v>
      </c>
      <c r="H458" s="1">
        <v>0.16896</v>
      </c>
    </row>
    <row r="459" spans="1:8" x14ac:dyDescent="0.25">
      <c r="A459" t="str">
        <f>CONCATENATE(TEXT("43538","mmm")," ",YEAR("43538"))</f>
        <v>mars 2019</v>
      </c>
      <c r="B459" t="s">
        <v>6</v>
      </c>
      <c r="C459" t="s">
        <v>14</v>
      </c>
      <c r="D459" t="s">
        <v>62</v>
      </c>
      <c r="E459" t="s">
        <v>166</v>
      </c>
      <c r="F459" t="s">
        <v>166</v>
      </c>
      <c r="G459" s="1">
        <v>5244.0456000000004</v>
      </c>
      <c r="H459" s="1">
        <v>2.4644615999999999</v>
      </c>
    </row>
    <row r="460" spans="1:8" x14ac:dyDescent="0.25">
      <c r="A460" t="str">
        <f>CONCATENATE(TEXT("43539","mmm")," ",YEAR("43539"))</f>
        <v>mars 2019</v>
      </c>
      <c r="B460" t="s">
        <v>4</v>
      </c>
      <c r="C460" t="s">
        <v>14</v>
      </c>
      <c r="D460" t="s">
        <v>32</v>
      </c>
      <c r="E460" t="s">
        <v>105</v>
      </c>
      <c r="F460" t="s">
        <v>105</v>
      </c>
      <c r="G460" s="1">
        <v>2563.3584000000001</v>
      </c>
      <c r="H460" s="1">
        <v>1.415232</v>
      </c>
    </row>
    <row r="461" spans="1:8" x14ac:dyDescent="0.25">
      <c r="A461" t="str">
        <f>CONCATENATE(TEXT("43539","mmm")," ",YEAR("43539"))</f>
        <v>mars 2019</v>
      </c>
      <c r="B461" t="s">
        <v>5</v>
      </c>
      <c r="C461" t="s">
        <v>24</v>
      </c>
      <c r="D461" t="s">
        <v>28</v>
      </c>
      <c r="E461" t="s">
        <v>143</v>
      </c>
      <c r="F461" t="s">
        <v>143</v>
      </c>
      <c r="G461" s="1">
        <v>73.700999999999993</v>
      </c>
      <c r="H461" s="1">
        <v>3.9095999999999999E-2</v>
      </c>
    </row>
    <row r="462" spans="1:8" x14ac:dyDescent="0.25">
      <c r="A462" t="str">
        <f>CONCATENATE(TEXT("43539","mmm")," ",YEAR("43539"))</f>
        <v>mars 2019</v>
      </c>
      <c r="B462" t="s">
        <v>5</v>
      </c>
      <c r="C462" t="s">
        <v>24</v>
      </c>
      <c r="D462" t="s">
        <v>28</v>
      </c>
      <c r="E462" t="s">
        <v>81</v>
      </c>
      <c r="F462" t="s">
        <v>81</v>
      </c>
      <c r="G462" s="1">
        <v>28905.4071</v>
      </c>
      <c r="H462" s="1">
        <v>14.077088</v>
      </c>
    </row>
    <row r="463" spans="1:8" x14ac:dyDescent="0.25">
      <c r="A463" t="str">
        <f>CONCATENATE(TEXT("43542","mmm")," ",YEAR("43542"))</f>
        <v>mars 2019</v>
      </c>
      <c r="B463" t="s">
        <v>4</v>
      </c>
      <c r="C463" t="s">
        <v>14</v>
      </c>
      <c r="D463" t="s">
        <v>50</v>
      </c>
      <c r="E463" t="s">
        <v>291</v>
      </c>
      <c r="F463" t="s">
        <v>291</v>
      </c>
      <c r="G463" s="1">
        <v>15828.48</v>
      </c>
      <c r="H463" s="1">
        <v>18.53424</v>
      </c>
    </row>
    <row r="464" spans="1:8" x14ac:dyDescent="0.25">
      <c r="A464" t="str">
        <f>CONCATENATE(TEXT("43542","mmm")," ",YEAR("43542"))</f>
        <v>mars 2019</v>
      </c>
      <c r="B464" t="s">
        <v>4</v>
      </c>
      <c r="C464" t="s">
        <v>14</v>
      </c>
      <c r="D464" t="s">
        <v>32</v>
      </c>
      <c r="E464" t="s">
        <v>199</v>
      </c>
      <c r="F464" t="s">
        <v>100</v>
      </c>
      <c r="G464" s="1">
        <v>-6.88</v>
      </c>
      <c r="H464" s="1">
        <v>0</v>
      </c>
    </row>
    <row r="465" spans="1:8" x14ac:dyDescent="0.25">
      <c r="A465" t="str">
        <f>CONCATENATE(TEXT("43542","mmm")," ",YEAR("43542"))</f>
        <v>mars 2019</v>
      </c>
      <c r="B465" t="s">
        <v>10</v>
      </c>
      <c r="C465" t="s">
        <v>18</v>
      </c>
      <c r="D465" t="s">
        <v>48</v>
      </c>
      <c r="E465" t="s">
        <v>115</v>
      </c>
      <c r="F465" t="s">
        <v>115</v>
      </c>
      <c r="G465" s="1">
        <v>17844.397199999999</v>
      </c>
      <c r="H465" s="1">
        <v>15.875999999999999</v>
      </c>
    </row>
    <row r="466" spans="1:8" x14ac:dyDescent="0.25">
      <c r="A466" t="str">
        <f>CONCATENATE(TEXT("43543","mmm")," ",YEAR("43543"))</f>
        <v>mars 2019</v>
      </c>
      <c r="B466" t="s">
        <v>5</v>
      </c>
      <c r="C466" t="s">
        <v>24</v>
      </c>
      <c r="D466" t="s">
        <v>27</v>
      </c>
      <c r="E466" t="s">
        <v>149</v>
      </c>
      <c r="F466" t="s">
        <v>149</v>
      </c>
      <c r="G466" s="1">
        <v>3890.4731999999999</v>
      </c>
      <c r="H466" s="1">
        <v>2.2499280000000002</v>
      </c>
    </row>
    <row r="467" spans="1:8" x14ac:dyDescent="0.25">
      <c r="A467" t="str">
        <f>CONCATENATE(TEXT("43544","mmm")," ",YEAR("43544"))</f>
        <v>mars 2019</v>
      </c>
      <c r="B467" t="s">
        <v>5</v>
      </c>
      <c r="C467" t="s">
        <v>24</v>
      </c>
      <c r="D467" t="s">
        <v>28</v>
      </c>
      <c r="E467" t="s">
        <v>143</v>
      </c>
      <c r="F467" t="s">
        <v>143</v>
      </c>
      <c r="G467" s="1">
        <v>8894.9408000000003</v>
      </c>
      <c r="H467" s="1">
        <v>5.2381679999999999</v>
      </c>
    </row>
    <row r="468" spans="1:8" x14ac:dyDescent="0.25">
      <c r="A468" t="str">
        <f>CONCATENATE(TEXT("43544","mmm")," ",YEAR("43544"))</f>
        <v>mars 2019</v>
      </c>
      <c r="B468" t="s">
        <v>5</v>
      </c>
      <c r="C468" t="s">
        <v>25</v>
      </c>
      <c r="D468" t="s">
        <v>28</v>
      </c>
      <c r="E468" t="s">
        <v>228</v>
      </c>
      <c r="F468" t="s">
        <v>228</v>
      </c>
      <c r="G468" s="1">
        <v>10326.24</v>
      </c>
      <c r="H468" s="1">
        <v>20.262456</v>
      </c>
    </row>
    <row r="469" spans="1:8" x14ac:dyDescent="0.25">
      <c r="A469" t="str">
        <f>CONCATENATE(TEXT("43544","mmm")," ",YEAR("43544"))</f>
        <v>mars 2019</v>
      </c>
      <c r="B469" t="s">
        <v>6</v>
      </c>
      <c r="C469" t="s">
        <v>14</v>
      </c>
      <c r="D469" t="s">
        <v>47</v>
      </c>
      <c r="E469" t="s">
        <v>239</v>
      </c>
      <c r="F469" t="s">
        <v>128</v>
      </c>
      <c r="G469" s="1">
        <v>45.768000000000001</v>
      </c>
      <c r="H469" s="1">
        <v>2.2620000000000001E-2</v>
      </c>
    </row>
    <row r="470" spans="1:8" x14ac:dyDescent="0.25">
      <c r="A470" t="str">
        <f>CONCATENATE(TEXT("43544","mmm")," ",YEAR("43544"))</f>
        <v>mars 2019</v>
      </c>
      <c r="B470" t="s">
        <v>6</v>
      </c>
      <c r="C470" t="s">
        <v>14</v>
      </c>
      <c r="D470" t="s">
        <v>47</v>
      </c>
      <c r="E470" t="s">
        <v>254</v>
      </c>
      <c r="F470" t="s">
        <v>128</v>
      </c>
      <c r="G470" s="1">
        <v>12.756</v>
      </c>
      <c r="H470" s="1">
        <v>5.28E-3</v>
      </c>
    </row>
    <row r="471" spans="1:8" x14ac:dyDescent="0.25">
      <c r="A471" t="str">
        <f>CONCATENATE(TEXT("43544","mmm")," ",YEAR("43544"))</f>
        <v>mars 2019</v>
      </c>
      <c r="B471" t="s">
        <v>6</v>
      </c>
      <c r="C471" t="s">
        <v>14</v>
      </c>
      <c r="D471" t="s">
        <v>47</v>
      </c>
      <c r="E471" t="s">
        <v>267</v>
      </c>
      <c r="F471" t="s">
        <v>128</v>
      </c>
      <c r="G471" s="1">
        <v>39.768000000000001</v>
      </c>
      <c r="H471" s="1">
        <v>2.64E-2</v>
      </c>
    </row>
    <row r="472" spans="1:8" x14ac:dyDescent="0.25">
      <c r="A472" t="str">
        <f>CONCATENATE(TEXT("43544","mmm")," ",YEAR("43544"))</f>
        <v>mars 2019</v>
      </c>
      <c r="B472" t="s">
        <v>6</v>
      </c>
      <c r="C472" t="s">
        <v>14</v>
      </c>
      <c r="D472" t="s">
        <v>47</v>
      </c>
      <c r="E472" t="s">
        <v>232</v>
      </c>
      <c r="F472" t="s">
        <v>128</v>
      </c>
      <c r="G472" s="1">
        <v>20.256</v>
      </c>
      <c r="H472" s="1">
        <v>1.206E-2</v>
      </c>
    </row>
    <row r="473" spans="1:8" x14ac:dyDescent="0.25">
      <c r="A473" t="str">
        <f>CONCATENATE(TEXT("43544","mmm")," ",YEAR("43544"))</f>
        <v>mars 2019</v>
      </c>
      <c r="B473" t="s">
        <v>6</v>
      </c>
      <c r="C473" t="s">
        <v>14</v>
      </c>
      <c r="D473" t="s">
        <v>47</v>
      </c>
      <c r="E473" t="s">
        <v>268</v>
      </c>
      <c r="F473" t="s">
        <v>128</v>
      </c>
      <c r="G473" s="1">
        <v>20.256</v>
      </c>
      <c r="H473" s="1">
        <v>1.206E-2</v>
      </c>
    </row>
    <row r="474" spans="1:8" x14ac:dyDescent="0.25">
      <c r="A474" t="str">
        <f>CONCATENATE(TEXT("43544","mmm")," ",YEAR("43544"))</f>
        <v>mars 2019</v>
      </c>
      <c r="B474" t="s">
        <v>6</v>
      </c>
      <c r="C474" t="s">
        <v>14</v>
      </c>
      <c r="D474" t="s">
        <v>47</v>
      </c>
      <c r="E474" t="s">
        <v>255</v>
      </c>
      <c r="F474" t="s">
        <v>128</v>
      </c>
      <c r="G474" s="1">
        <v>39.396000000000001</v>
      </c>
      <c r="H474" s="1">
        <v>2.4479999999999998E-2</v>
      </c>
    </row>
    <row r="475" spans="1:8" x14ac:dyDescent="0.25">
      <c r="A475" t="str">
        <f>CONCATENATE(TEXT("43544","mmm")," ",YEAR("43544"))</f>
        <v>mars 2019</v>
      </c>
      <c r="B475" t="s">
        <v>6</v>
      </c>
      <c r="C475" t="s">
        <v>14</v>
      </c>
      <c r="D475" t="s">
        <v>47</v>
      </c>
      <c r="E475" t="s">
        <v>269</v>
      </c>
      <c r="F475" t="s">
        <v>128</v>
      </c>
      <c r="G475" s="1">
        <v>9.7439999999999998</v>
      </c>
      <c r="H475" s="1">
        <v>3.0720000000000001E-3</v>
      </c>
    </row>
    <row r="476" spans="1:8" x14ac:dyDescent="0.25">
      <c r="A476" t="str">
        <f>CONCATENATE(TEXT("43544","mmm")," ",YEAR("43544"))</f>
        <v>mars 2019</v>
      </c>
      <c r="B476" t="s">
        <v>6</v>
      </c>
      <c r="C476" t="s">
        <v>14</v>
      </c>
      <c r="D476" t="s">
        <v>47</v>
      </c>
      <c r="E476" t="s">
        <v>270</v>
      </c>
      <c r="F476" t="s">
        <v>128</v>
      </c>
      <c r="G476" s="1">
        <v>14.772</v>
      </c>
      <c r="H476" s="1">
        <v>4.1520000000000003E-3</v>
      </c>
    </row>
    <row r="477" spans="1:8" x14ac:dyDescent="0.25">
      <c r="A477" t="str">
        <f>CONCATENATE(TEXT("43544","mmm")," ",YEAR("43544"))</f>
        <v>mars 2019</v>
      </c>
      <c r="B477" t="s">
        <v>6</v>
      </c>
      <c r="C477" t="s">
        <v>14</v>
      </c>
      <c r="D477" t="s">
        <v>47</v>
      </c>
      <c r="E477" t="s">
        <v>271</v>
      </c>
      <c r="F477" t="s">
        <v>128</v>
      </c>
      <c r="G477" s="1">
        <v>22.5</v>
      </c>
      <c r="H477" s="1">
        <v>8.352E-3</v>
      </c>
    </row>
    <row r="478" spans="1:8" x14ac:dyDescent="0.25">
      <c r="A478" t="str">
        <f>CONCATENATE(TEXT("43544","mmm")," ",YEAR("43544"))</f>
        <v>mars 2019</v>
      </c>
      <c r="B478" t="s">
        <v>6</v>
      </c>
      <c r="C478" t="s">
        <v>14</v>
      </c>
      <c r="D478" t="s">
        <v>47</v>
      </c>
      <c r="E478" t="s">
        <v>256</v>
      </c>
      <c r="F478" t="s">
        <v>128</v>
      </c>
      <c r="G478" s="1">
        <v>88.488</v>
      </c>
      <c r="H478" s="1">
        <v>4.02E-2</v>
      </c>
    </row>
    <row r="479" spans="1:8" x14ac:dyDescent="0.25">
      <c r="A479" t="str">
        <f>CONCATENATE(TEXT("43544","mmm")," ",YEAR("43544"))</f>
        <v>mars 2019</v>
      </c>
      <c r="B479" t="s">
        <v>6</v>
      </c>
      <c r="C479" t="s">
        <v>14</v>
      </c>
      <c r="D479" t="s">
        <v>47</v>
      </c>
      <c r="E479" t="s">
        <v>272</v>
      </c>
      <c r="F479" t="s">
        <v>128</v>
      </c>
      <c r="G479" s="1">
        <v>26.687999999999999</v>
      </c>
      <c r="H479" s="1">
        <v>2.196E-2</v>
      </c>
    </row>
    <row r="480" spans="1:8" x14ac:dyDescent="0.25">
      <c r="A480" t="str">
        <f>CONCATENATE(TEXT("43544","mmm")," ",YEAR("43544"))</f>
        <v>mars 2019</v>
      </c>
      <c r="B480" t="s">
        <v>6</v>
      </c>
      <c r="C480" t="s">
        <v>14</v>
      </c>
      <c r="D480" t="s">
        <v>47</v>
      </c>
      <c r="E480" t="s">
        <v>273</v>
      </c>
      <c r="F480" t="s">
        <v>128</v>
      </c>
      <c r="G480" s="1">
        <v>76.284000000000006</v>
      </c>
      <c r="H480" s="1">
        <v>2.8740000000000002E-2</v>
      </c>
    </row>
    <row r="481" spans="1:8" x14ac:dyDescent="0.25">
      <c r="A481" t="str">
        <f>CONCATENATE(TEXT("43544","mmm")," ",YEAR("43544"))</f>
        <v>mars 2019</v>
      </c>
      <c r="B481" t="s">
        <v>6</v>
      </c>
      <c r="C481" t="s">
        <v>14</v>
      </c>
      <c r="D481" t="s">
        <v>47</v>
      </c>
      <c r="E481" t="s">
        <v>294</v>
      </c>
      <c r="F481" t="s">
        <v>128</v>
      </c>
      <c r="G481" s="1">
        <v>19.992000000000001</v>
      </c>
      <c r="H481" s="1">
        <v>1.4880000000000001E-2</v>
      </c>
    </row>
    <row r="482" spans="1:8" x14ac:dyDescent="0.25">
      <c r="A482" t="str">
        <f>CONCATENATE(TEXT("43544","mmm")," ",YEAR("43544"))</f>
        <v>mars 2019</v>
      </c>
      <c r="B482" t="s">
        <v>6</v>
      </c>
      <c r="C482" t="s">
        <v>14</v>
      </c>
      <c r="D482" t="s">
        <v>47</v>
      </c>
      <c r="E482" t="s">
        <v>281</v>
      </c>
      <c r="F482" t="s">
        <v>128</v>
      </c>
      <c r="G482" s="1">
        <v>19.992000000000001</v>
      </c>
      <c r="H482" s="1">
        <v>1.4880000000000001E-2</v>
      </c>
    </row>
    <row r="483" spans="1:8" x14ac:dyDescent="0.25">
      <c r="A483" t="str">
        <f>CONCATENATE(TEXT("43544","mmm")," ",YEAR("43544"))</f>
        <v>mars 2019</v>
      </c>
      <c r="B483" t="s">
        <v>6</v>
      </c>
      <c r="C483" t="s">
        <v>14</v>
      </c>
      <c r="D483" t="s">
        <v>47</v>
      </c>
      <c r="E483" t="s">
        <v>245</v>
      </c>
      <c r="F483" t="s">
        <v>128</v>
      </c>
      <c r="G483" s="1">
        <v>21.411000000000001</v>
      </c>
      <c r="H483" s="1">
        <v>1.1610000000000001E-2</v>
      </c>
    </row>
    <row r="484" spans="1:8" x14ac:dyDescent="0.25">
      <c r="A484" t="str">
        <f>CONCATENATE(TEXT("43544","mmm")," ",YEAR("43544"))</f>
        <v>mars 2019</v>
      </c>
      <c r="B484" t="s">
        <v>6</v>
      </c>
      <c r="C484" t="s">
        <v>14</v>
      </c>
      <c r="D484" t="s">
        <v>47</v>
      </c>
      <c r="E484" t="s">
        <v>251</v>
      </c>
      <c r="F484" t="s">
        <v>128</v>
      </c>
      <c r="G484" s="1">
        <v>56.387999999999998</v>
      </c>
      <c r="H484" s="1">
        <v>3.0395999999999999E-2</v>
      </c>
    </row>
    <row r="485" spans="1:8" x14ac:dyDescent="0.25">
      <c r="A485" t="str">
        <f>CONCATENATE(TEXT("43544","mmm")," ",YEAR("43544"))</f>
        <v>mars 2019</v>
      </c>
      <c r="B485" t="s">
        <v>6</v>
      </c>
      <c r="C485" t="s">
        <v>14</v>
      </c>
      <c r="D485" t="s">
        <v>47</v>
      </c>
      <c r="E485" t="s">
        <v>246</v>
      </c>
      <c r="F485" t="s">
        <v>128</v>
      </c>
      <c r="G485" s="1">
        <v>45.731999999999999</v>
      </c>
      <c r="H485" s="1">
        <v>2.496E-2</v>
      </c>
    </row>
    <row r="486" spans="1:8" x14ac:dyDescent="0.25">
      <c r="A486" t="str">
        <f>CONCATENATE(TEXT("43544","mmm")," ",YEAR("43544"))</f>
        <v>mars 2019</v>
      </c>
      <c r="B486" t="s">
        <v>6</v>
      </c>
      <c r="C486" t="s">
        <v>14</v>
      </c>
      <c r="D486" t="s">
        <v>47</v>
      </c>
      <c r="E486" t="s">
        <v>277</v>
      </c>
      <c r="F486" t="s">
        <v>128</v>
      </c>
      <c r="G486" s="1">
        <v>27.492000000000001</v>
      </c>
      <c r="H486" s="1">
        <v>1.3391999999999999E-2</v>
      </c>
    </row>
    <row r="487" spans="1:8" x14ac:dyDescent="0.25">
      <c r="A487" t="str">
        <f>CONCATENATE(TEXT("43545","mmm")," ",YEAR("43545"))</f>
        <v>mars 2019</v>
      </c>
      <c r="B487" t="s">
        <v>9</v>
      </c>
      <c r="C487" t="s">
        <v>18</v>
      </c>
      <c r="D487" t="s">
        <v>55</v>
      </c>
      <c r="E487" t="s">
        <v>138</v>
      </c>
      <c r="F487" t="s">
        <v>138</v>
      </c>
      <c r="G487" s="1">
        <v>52229.555899999999</v>
      </c>
      <c r="H487" s="1">
        <v>31.183488000000001</v>
      </c>
    </row>
    <row r="488" spans="1:8" x14ac:dyDescent="0.25">
      <c r="A488" t="str">
        <f>CONCATENATE(TEXT("43546","mmm")," ",YEAR("43546"))</f>
        <v>mars 2019</v>
      </c>
      <c r="B488" t="s">
        <v>4</v>
      </c>
      <c r="C488" t="s">
        <v>23</v>
      </c>
      <c r="D488" t="s">
        <v>29</v>
      </c>
      <c r="E488" t="s">
        <v>109</v>
      </c>
      <c r="F488" t="s">
        <v>109</v>
      </c>
      <c r="G488" s="1">
        <v>9096.4079999999994</v>
      </c>
      <c r="H488" s="1">
        <v>4.2360239999999996</v>
      </c>
    </row>
    <row r="489" spans="1:8" x14ac:dyDescent="0.25">
      <c r="A489" t="str">
        <f>CONCATENATE(TEXT("43546","mmm")," ",YEAR("43546"))</f>
        <v>mars 2019</v>
      </c>
      <c r="B489" t="s">
        <v>5</v>
      </c>
      <c r="C489" t="s">
        <v>24</v>
      </c>
      <c r="D489" t="s">
        <v>28</v>
      </c>
      <c r="E489" t="s">
        <v>131</v>
      </c>
      <c r="F489" t="s">
        <v>302</v>
      </c>
      <c r="G489" s="1">
        <v>4287.12</v>
      </c>
      <c r="H489" s="1">
        <v>2.028816</v>
      </c>
    </row>
    <row r="490" spans="1:8" x14ac:dyDescent="0.25">
      <c r="A490" t="str">
        <f>CONCATENATE(TEXT("43546","mmm")," ",YEAR("43546"))</f>
        <v>mars 2019</v>
      </c>
      <c r="B490" t="s">
        <v>5</v>
      </c>
      <c r="C490" t="s">
        <v>25</v>
      </c>
      <c r="D490" t="s">
        <v>28</v>
      </c>
      <c r="E490" t="s">
        <v>263</v>
      </c>
      <c r="F490" t="s">
        <v>263</v>
      </c>
      <c r="G490" s="1">
        <v>8024.4</v>
      </c>
      <c r="H490" s="1">
        <v>13.99896</v>
      </c>
    </row>
    <row r="491" spans="1:8" x14ac:dyDescent="0.25">
      <c r="A491" t="str">
        <f>CONCATENATE(TEXT("43546","mmm")," ",YEAR("43546"))</f>
        <v>mars 2019</v>
      </c>
      <c r="B491" t="s">
        <v>9</v>
      </c>
      <c r="C491" t="s">
        <v>18</v>
      </c>
      <c r="D491" t="s">
        <v>75</v>
      </c>
      <c r="E491" t="s">
        <v>216</v>
      </c>
      <c r="F491" t="s">
        <v>216</v>
      </c>
      <c r="G491" s="1">
        <v>32805.252</v>
      </c>
      <c r="H491" s="1">
        <v>22.08276</v>
      </c>
    </row>
    <row r="492" spans="1:8" x14ac:dyDescent="0.25">
      <c r="A492" t="str">
        <f>CONCATENATE(TEXT("43549","mmm")," ",YEAR("43549"))</f>
        <v>mars 2019</v>
      </c>
      <c r="B492" t="s">
        <v>4</v>
      </c>
      <c r="C492" t="s">
        <v>14</v>
      </c>
      <c r="D492" t="s">
        <v>32</v>
      </c>
      <c r="E492" t="s">
        <v>85</v>
      </c>
      <c r="F492" t="s">
        <v>85</v>
      </c>
      <c r="G492" s="1">
        <v>811.2</v>
      </c>
      <c r="H492" s="1">
        <v>0.46655999999999997</v>
      </c>
    </row>
    <row r="493" spans="1:8" x14ac:dyDescent="0.25">
      <c r="A493" t="str">
        <f>CONCATENATE(TEXT("43549","mmm")," ",YEAR("43549"))</f>
        <v>mars 2019</v>
      </c>
      <c r="B493" t="s">
        <v>5</v>
      </c>
      <c r="C493" t="s">
        <v>25</v>
      </c>
      <c r="D493" t="s">
        <v>28</v>
      </c>
      <c r="E493" t="s">
        <v>292</v>
      </c>
      <c r="F493" t="s">
        <v>292</v>
      </c>
      <c r="G493" s="1">
        <v>13910.4</v>
      </c>
      <c r="H493" s="1">
        <v>22.3992</v>
      </c>
    </row>
    <row r="494" spans="1:8" x14ac:dyDescent="0.25">
      <c r="A494" t="str">
        <f>CONCATENATE(TEXT("43550","mmm")," ",YEAR("43550"))</f>
        <v>mars 2019</v>
      </c>
      <c r="B494" t="s">
        <v>11</v>
      </c>
      <c r="C494" t="s">
        <v>21</v>
      </c>
      <c r="D494" t="s">
        <v>77</v>
      </c>
      <c r="E494" t="s">
        <v>295</v>
      </c>
      <c r="F494" t="s">
        <v>295</v>
      </c>
      <c r="G494" s="1">
        <v>680.10400000000004</v>
      </c>
      <c r="H494" s="1">
        <v>0.38558399999999998</v>
      </c>
    </row>
    <row r="495" spans="1:8" x14ac:dyDescent="0.25">
      <c r="A495" t="str">
        <f>CONCATENATE(TEXT("43550","mmm")," ",YEAR("43550"))</f>
        <v>mars 2019</v>
      </c>
      <c r="B495" t="s">
        <v>4</v>
      </c>
      <c r="C495" t="s">
        <v>23</v>
      </c>
      <c r="D495" t="s">
        <v>30</v>
      </c>
      <c r="E495" t="s">
        <v>129</v>
      </c>
      <c r="F495" t="s">
        <v>129</v>
      </c>
      <c r="G495" s="1">
        <v>16921.726200000001</v>
      </c>
      <c r="H495" s="1">
        <v>14.908860000000001</v>
      </c>
    </row>
    <row r="496" spans="1:8" x14ac:dyDescent="0.25">
      <c r="A496" t="str">
        <f>CONCATENATE(TEXT("43550","mmm")," ",YEAR("43550"))</f>
        <v>mars 2019</v>
      </c>
      <c r="B496" t="s">
        <v>5</v>
      </c>
      <c r="C496" t="s">
        <v>24</v>
      </c>
      <c r="D496" t="s">
        <v>28</v>
      </c>
      <c r="E496" t="s">
        <v>89</v>
      </c>
      <c r="F496" t="s">
        <v>89</v>
      </c>
      <c r="G496" s="1">
        <v>-1152.2498000000001</v>
      </c>
      <c r="H496" s="1">
        <v>0</v>
      </c>
    </row>
    <row r="497" spans="1:8" x14ac:dyDescent="0.25">
      <c r="A497" t="str">
        <f>CONCATENATE(TEXT("43550","mmm")," ",YEAR("43550"))</f>
        <v>mars 2019</v>
      </c>
      <c r="B497" t="s">
        <v>9</v>
      </c>
      <c r="C497" t="s">
        <v>18</v>
      </c>
      <c r="D497" t="s">
        <v>52</v>
      </c>
      <c r="E497" t="s">
        <v>217</v>
      </c>
      <c r="F497" t="s">
        <v>217</v>
      </c>
      <c r="G497" s="1">
        <v>21303.4512</v>
      </c>
      <c r="H497" s="1">
        <v>15.019176</v>
      </c>
    </row>
    <row r="498" spans="1:8" x14ac:dyDescent="0.25">
      <c r="A498" t="str">
        <f>CONCATENATE(TEXT("43551","mmm")," ",YEAR("43551"))</f>
        <v>mars 2019</v>
      </c>
      <c r="B498" t="s">
        <v>5</v>
      </c>
      <c r="C498" t="s">
        <v>25</v>
      </c>
      <c r="D498" t="s">
        <v>28</v>
      </c>
      <c r="E498" t="s">
        <v>292</v>
      </c>
      <c r="F498" t="s">
        <v>292</v>
      </c>
      <c r="G498" s="1">
        <v>12441.6</v>
      </c>
      <c r="H498" s="1">
        <v>21.7728</v>
      </c>
    </row>
    <row r="499" spans="1:8" x14ac:dyDescent="0.25">
      <c r="A499" t="str">
        <f>CONCATENATE(TEXT("43552","mmm")," ",YEAR("43552"))</f>
        <v>mars 2019</v>
      </c>
      <c r="B499" t="s">
        <v>6</v>
      </c>
      <c r="C499" t="s">
        <v>18</v>
      </c>
      <c r="D499" t="s">
        <v>38</v>
      </c>
      <c r="E499" t="s">
        <v>102</v>
      </c>
      <c r="F499" t="s">
        <v>102</v>
      </c>
      <c r="G499" s="1">
        <v>25358.2752</v>
      </c>
      <c r="H499" s="1">
        <v>19.498176000000001</v>
      </c>
    </row>
    <row r="500" spans="1:8" x14ac:dyDescent="0.25">
      <c r="A500" t="str">
        <f>CONCATENATE(TEXT("43553","mmm")," ",YEAR("43553"))</f>
        <v>mars 2019</v>
      </c>
      <c r="B500" t="s">
        <v>5</v>
      </c>
      <c r="C500" t="s">
        <v>25</v>
      </c>
      <c r="D500" t="s">
        <v>28</v>
      </c>
      <c r="E500" t="s">
        <v>117</v>
      </c>
      <c r="F500" t="s">
        <v>117</v>
      </c>
      <c r="G500" s="1">
        <v>373.2</v>
      </c>
      <c r="H500" s="1">
        <v>0.108864</v>
      </c>
    </row>
    <row r="501" spans="1:8" x14ac:dyDescent="0.25">
      <c r="A501" t="str">
        <f>CONCATENATE(TEXT("43553","mmm")," ",YEAR("43553"))</f>
        <v>mars 2019</v>
      </c>
      <c r="B501" t="s">
        <v>5</v>
      </c>
      <c r="C501" t="s">
        <v>25</v>
      </c>
      <c r="D501" t="s">
        <v>28</v>
      </c>
      <c r="E501" t="s">
        <v>292</v>
      </c>
      <c r="F501" t="s">
        <v>292</v>
      </c>
      <c r="G501" s="1">
        <v>11556</v>
      </c>
      <c r="H501" s="1">
        <v>16.35624</v>
      </c>
    </row>
    <row r="502" spans="1:8" x14ac:dyDescent="0.25">
      <c r="A502" t="str">
        <f>CONCATENATE(TEXT("43553","mmm")," ",YEAR("43553"))</f>
        <v>mars 2019</v>
      </c>
      <c r="B502" t="s">
        <v>9</v>
      </c>
      <c r="C502" t="s">
        <v>18</v>
      </c>
      <c r="D502" t="s">
        <v>55</v>
      </c>
      <c r="E502" t="s">
        <v>296</v>
      </c>
      <c r="F502" t="s">
        <v>296</v>
      </c>
      <c r="G502" s="1">
        <v>63492.563900000001</v>
      </c>
      <c r="H502" s="1">
        <v>39.579335999999998</v>
      </c>
    </row>
    <row r="503" spans="1:8" x14ac:dyDescent="0.25">
      <c r="A503" t="str">
        <f>CONCATENATE(TEXT("43553","mmm")," ",YEAR("43553"))</f>
        <v>mars 2019</v>
      </c>
      <c r="B503" t="s">
        <v>9</v>
      </c>
      <c r="C503" t="s">
        <v>18</v>
      </c>
      <c r="D503" t="s">
        <v>66</v>
      </c>
      <c r="E503" t="s">
        <v>174</v>
      </c>
      <c r="F503" t="s">
        <v>174</v>
      </c>
      <c r="G503" s="1">
        <v>37456.1</v>
      </c>
      <c r="H503" s="1">
        <v>22.864999999999998</v>
      </c>
    </row>
    <row r="504" spans="1:8" x14ac:dyDescent="0.25">
      <c r="A504" t="str">
        <f>CONCATENATE(TEXT("43543","mmm")," ",YEAR("43543"))</f>
        <v>mars 2019</v>
      </c>
      <c r="B504" t="s">
        <v>5</v>
      </c>
      <c r="C504" t="s">
        <v>25</v>
      </c>
      <c r="D504" t="s">
        <v>28</v>
      </c>
      <c r="E504" t="s">
        <v>263</v>
      </c>
      <c r="F504" t="s">
        <v>263</v>
      </c>
      <c r="G504" s="1">
        <v>6104.16</v>
      </c>
      <c r="H504" s="1">
        <v>9.9478620000000006</v>
      </c>
    </row>
    <row r="505" spans="1:8" x14ac:dyDescent="0.25">
      <c r="A505" t="str">
        <f>CONCATENATE(TEXT("43544","mmm")," ",YEAR("43544"))</f>
        <v>mars 2019</v>
      </c>
      <c r="B505" t="s">
        <v>4</v>
      </c>
      <c r="C505" t="s">
        <v>14</v>
      </c>
      <c r="D505" t="s">
        <v>50</v>
      </c>
      <c r="E505" t="s">
        <v>219</v>
      </c>
      <c r="F505" t="s">
        <v>219</v>
      </c>
      <c r="G505" s="1">
        <v>4325.76</v>
      </c>
      <c r="H505" s="1">
        <v>1.3151999999999999</v>
      </c>
    </row>
    <row r="506" spans="1:8" x14ac:dyDescent="0.25">
      <c r="A506" t="str">
        <f>CONCATENATE(TEXT("43544","mmm")," ",YEAR("43544"))</f>
        <v>mars 2019</v>
      </c>
      <c r="B506" t="s">
        <v>4</v>
      </c>
      <c r="C506" t="s">
        <v>14</v>
      </c>
      <c r="D506" t="s">
        <v>32</v>
      </c>
      <c r="E506" t="s">
        <v>199</v>
      </c>
      <c r="F506" t="s">
        <v>100</v>
      </c>
      <c r="G506" s="1">
        <v>4661.3951999999999</v>
      </c>
      <c r="H506" s="1">
        <v>2.0607839999999999</v>
      </c>
    </row>
    <row r="507" spans="1:8" x14ac:dyDescent="0.25">
      <c r="A507" t="str">
        <f>CONCATENATE(TEXT("43544","mmm")," ",YEAR("43544"))</f>
        <v>mars 2019</v>
      </c>
      <c r="B507" t="s">
        <v>5</v>
      </c>
      <c r="C507" t="s">
        <v>24</v>
      </c>
      <c r="D507" t="s">
        <v>28</v>
      </c>
      <c r="E507" t="s">
        <v>81</v>
      </c>
      <c r="F507" t="s">
        <v>81</v>
      </c>
      <c r="G507" s="1">
        <v>25017.252100000002</v>
      </c>
      <c r="H507" s="1">
        <v>14.992535999999999</v>
      </c>
    </row>
    <row r="508" spans="1:8" x14ac:dyDescent="0.25">
      <c r="A508" t="str">
        <f>CONCATENATE(TEXT("43544","mmm")," ",YEAR("43544"))</f>
        <v>mars 2019</v>
      </c>
      <c r="B508" t="s">
        <v>5</v>
      </c>
      <c r="C508" t="s">
        <v>25</v>
      </c>
      <c r="D508" t="s">
        <v>28</v>
      </c>
      <c r="E508" t="s">
        <v>263</v>
      </c>
      <c r="F508" t="s">
        <v>263</v>
      </c>
      <c r="G508" s="1">
        <v>15538.558800000001</v>
      </c>
      <c r="H508" s="1">
        <v>24.432767999999999</v>
      </c>
    </row>
    <row r="509" spans="1:8" x14ac:dyDescent="0.25">
      <c r="A509" t="str">
        <f>CONCATENATE(TEXT("43544","mmm")," ",YEAR("43544"))</f>
        <v>mars 2019</v>
      </c>
      <c r="B509" t="s">
        <v>6</v>
      </c>
      <c r="C509" t="s">
        <v>14</v>
      </c>
      <c r="D509" t="s">
        <v>47</v>
      </c>
      <c r="E509" t="s">
        <v>297</v>
      </c>
      <c r="F509" t="s">
        <v>128</v>
      </c>
      <c r="G509" s="1">
        <v>19.992000000000001</v>
      </c>
      <c r="H509" s="1">
        <v>1.4880000000000001E-2</v>
      </c>
    </row>
    <row r="510" spans="1:8" x14ac:dyDescent="0.25">
      <c r="A510" t="str">
        <f>CONCATENATE(TEXT("43544","mmm")," ",YEAR("43544"))</f>
        <v>mars 2019</v>
      </c>
      <c r="B510" t="s">
        <v>6</v>
      </c>
      <c r="C510" t="s">
        <v>14</v>
      </c>
      <c r="D510" t="s">
        <v>47</v>
      </c>
      <c r="E510" t="s">
        <v>274</v>
      </c>
      <c r="F510" t="s">
        <v>128</v>
      </c>
      <c r="G510" s="1">
        <v>9.7439999999999998</v>
      </c>
      <c r="H510" s="1">
        <v>3.0720000000000001E-3</v>
      </c>
    </row>
    <row r="511" spans="1:8" x14ac:dyDescent="0.25">
      <c r="A511" t="str">
        <f>CONCATENATE(TEXT("43544","mmm")," ",YEAR("43544"))</f>
        <v>mars 2019</v>
      </c>
      <c r="B511" t="s">
        <v>6</v>
      </c>
      <c r="C511" t="s">
        <v>14</v>
      </c>
      <c r="D511" t="s">
        <v>47</v>
      </c>
      <c r="E511" t="s">
        <v>197</v>
      </c>
      <c r="F511" t="s">
        <v>128</v>
      </c>
      <c r="G511" s="1">
        <v>46.835999999999999</v>
      </c>
      <c r="H511" s="1">
        <v>2.0063999999999999E-2</v>
      </c>
    </row>
    <row r="512" spans="1:8" x14ac:dyDescent="0.25">
      <c r="A512" t="str">
        <f>CONCATENATE(TEXT("43544","mmm")," ",YEAR("43544"))</f>
        <v>mars 2019</v>
      </c>
      <c r="B512" t="s">
        <v>6</v>
      </c>
      <c r="C512" t="s">
        <v>14</v>
      </c>
      <c r="D512" t="s">
        <v>47</v>
      </c>
      <c r="E512" t="s">
        <v>258</v>
      </c>
      <c r="F512" t="s">
        <v>128</v>
      </c>
      <c r="G512" s="1">
        <v>64.802999999999997</v>
      </c>
      <c r="H512" s="1">
        <v>4.2090000000000002E-2</v>
      </c>
    </row>
    <row r="513" spans="1:8" x14ac:dyDescent="0.25">
      <c r="A513" t="str">
        <f>CONCATENATE(TEXT("43544","mmm")," ",YEAR("43544"))</f>
        <v>mars 2019</v>
      </c>
      <c r="B513" t="s">
        <v>6</v>
      </c>
      <c r="C513" t="s">
        <v>14</v>
      </c>
      <c r="D513" t="s">
        <v>47</v>
      </c>
      <c r="E513" t="s">
        <v>235</v>
      </c>
      <c r="F513" t="s">
        <v>128</v>
      </c>
      <c r="G513" s="1">
        <v>12.756</v>
      </c>
      <c r="H513" s="1">
        <v>5.28E-3</v>
      </c>
    </row>
    <row r="514" spans="1:8" x14ac:dyDescent="0.25">
      <c r="A514" t="str">
        <f>CONCATENATE(TEXT("43544","mmm")," ",YEAR("43544"))</f>
        <v>mars 2019</v>
      </c>
      <c r="B514" t="s">
        <v>6</v>
      </c>
      <c r="C514" t="s">
        <v>14</v>
      </c>
      <c r="D514" t="s">
        <v>47</v>
      </c>
      <c r="E514" t="s">
        <v>236</v>
      </c>
      <c r="F514" t="s">
        <v>128</v>
      </c>
      <c r="G514" s="1">
        <v>31.155000000000001</v>
      </c>
      <c r="H514" s="1">
        <v>1.4682000000000001E-2</v>
      </c>
    </row>
    <row r="515" spans="1:8" x14ac:dyDescent="0.25">
      <c r="A515" t="str">
        <f>CONCATENATE(TEXT("43544","mmm")," ",YEAR("43544"))</f>
        <v>mars 2019</v>
      </c>
      <c r="B515" t="s">
        <v>6</v>
      </c>
      <c r="C515" t="s">
        <v>14</v>
      </c>
      <c r="D515" t="s">
        <v>47</v>
      </c>
      <c r="E515" t="s">
        <v>260</v>
      </c>
      <c r="F515" t="s">
        <v>128</v>
      </c>
      <c r="G515" s="1">
        <v>32.927999999999997</v>
      </c>
      <c r="H515" s="1">
        <v>1.3103999999999999E-2</v>
      </c>
    </row>
    <row r="516" spans="1:8" x14ac:dyDescent="0.25">
      <c r="A516" t="str">
        <f>CONCATENATE(TEXT("43544","mmm")," ",YEAR("43544"))</f>
        <v>mars 2019</v>
      </c>
      <c r="B516" t="s">
        <v>6</v>
      </c>
      <c r="C516" t="s">
        <v>14</v>
      </c>
      <c r="D516" t="s">
        <v>47</v>
      </c>
      <c r="E516" t="s">
        <v>261</v>
      </c>
      <c r="F516" t="s">
        <v>128</v>
      </c>
      <c r="G516" s="1">
        <v>25.463999999999999</v>
      </c>
      <c r="H516" s="1">
        <v>1.3632E-2</v>
      </c>
    </row>
    <row r="517" spans="1:8" x14ac:dyDescent="0.25">
      <c r="A517" t="str">
        <f>CONCATENATE(TEXT("43545","mmm")," ",YEAR("43545"))</f>
        <v>mars 2019</v>
      </c>
      <c r="B517" t="s">
        <v>4</v>
      </c>
      <c r="C517" t="s">
        <v>14</v>
      </c>
      <c r="D517" t="s">
        <v>50</v>
      </c>
      <c r="E517" t="s">
        <v>152</v>
      </c>
      <c r="F517" t="s">
        <v>152</v>
      </c>
      <c r="G517" s="1">
        <v>8723.4240000000009</v>
      </c>
      <c r="H517" s="1">
        <v>5.9270880000000004</v>
      </c>
    </row>
    <row r="518" spans="1:8" x14ac:dyDescent="0.25">
      <c r="A518" t="str">
        <f>CONCATENATE(TEXT("43545","mmm")," ",YEAR("43545"))</f>
        <v>mars 2019</v>
      </c>
      <c r="B518" t="s">
        <v>5</v>
      </c>
      <c r="C518" t="s">
        <v>24</v>
      </c>
      <c r="D518" t="s">
        <v>28</v>
      </c>
      <c r="E518" t="s">
        <v>101</v>
      </c>
      <c r="F518" t="s">
        <v>101</v>
      </c>
      <c r="G518" s="1">
        <v>3560.1077</v>
      </c>
      <c r="H518" s="1">
        <v>1.6974720000000001</v>
      </c>
    </row>
    <row r="519" spans="1:8" x14ac:dyDescent="0.25">
      <c r="A519" t="str">
        <f>CONCATENATE(TEXT("43545","mmm")," ",YEAR("43545"))</f>
        <v>mars 2019</v>
      </c>
      <c r="B519" t="s">
        <v>5</v>
      </c>
      <c r="C519" t="s">
        <v>25</v>
      </c>
      <c r="D519" t="s">
        <v>28</v>
      </c>
      <c r="E519" t="s">
        <v>263</v>
      </c>
      <c r="F519" t="s">
        <v>263</v>
      </c>
      <c r="G519" s="1">
        <v>18926.009999999998</v>
      </c>
      <c r="H519" s="1">
        <v>32.877161999999998</v>
      </c>
    </row>
    <row r="520" spans="1:8" x14ac:dyDescent="0.25">
      <c r="A520" t="str">
        <f>CONCATENATE(TEXT("43546","mmm")," ",YEAR("43546"))</f>
        <v>mars 2019</v>
      </c>
      <c r="B520" t="s">
        <v>4</v>
      </c>
      <c r="C520" t="s">
        <v>18</v>
      </c>
      <c r="D520" t="s">
        <v>31</v>
      </c>
      <c r="E520" t="s">
        <v>135</v>
      </c>
      <c r="F520" t="s">
        <v>135</v>
      </c>
      <c r="G520" s="1">
        <v>2710.4629</v>
      </c>
      <c r="H520" s="1">
        <v>1.6932</v>
      </c>
    </row>
    <row r="521" spans="1:8" x14ac:dyDescent="0.25">
      <c r="A521" t="str">
        <f>CONCATENATE(TEXT("43546","mmm")," ",YEAR("43546"))</f>
        <v>mars 2019</v>
      </c>
      <c r="B521" t="s">
        <v>4</v>
      </c>
      <c r="C521" t="s">
        <v>23</v>
      </c>
      <c r="D521" t="s">
        <v>33</v>
      </c>
      <c r="E521" t="s">
        <v>91</v>
      </c>
      <c r="F521" t="s">
        <v>91</v>
      </c>
      <c r="G521" s="1">
        <v>5386.8288000000002</v>
      </c>
      <c r="H521" s="1">
        <v>2.753784</v>
      </c>
    </row>
    <row r="522" spans="1:8" x14ac:dyDescent="0.25">
      <c r="A522" t="str">
        <f>CONCATENATE(TEXT("43546","mmm")," ",YEAR("43546"))</f>
        <v>mars 2019</v>
      </c>
      <c r="B522" t="s">
        <v>5</v>
      </c>
      <c r="C522" t="s">
        <v>24</v>
      </c>
      <c r="D522" t="s">
        <v>28</v>
      </c>
      <c r="E522" t="s">
        <v>86</v>
      </c>
      <c r="F522" t="s">
        <v>86</v>
      </c>
      <c r="G522" s="1">
        <v>3809.0331999999999</v>
      </c>
      <c r="H522" s="1">
        <v>1.5618000000000001</v>
      </c>
    </row>
    <row r="523" spans="1:8" x14ac:dyDescent="0.25">
      <c r="A523" t="str">
        <f>CONCATENATE(TEXT("43549","mmm")," ",YEAR("43549"))</f>
        <v>mars 2019</v>
      </c>
      <c r="B523" t="s">
        <v>4</v>
      </c>
      <c r="C523" t="s">
        <v>14</v>
      </c>
      <c r="D523" t="s">
        <v>32</v>
      </c>
      <c r="E523" t="s">
        <v>105</v>
      </c>
      <c r="F523" t="s">
        <v>105</v>
      </c>
      <c r="G523" s="1">
        <v>3528</v>
      </c>
      <c r="H523" s="1">
        <v>2.3759999999999999</v>
      </c>
    </row>
  </sheetData>
  <autoFilter ref="A1:H1">
    <sortState ref="A2:H5037">
      <sortCondition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19"/>
  <sheetViews>
    <sheetView tabSelected="1" workbookViewId="0">
      <selection activeCell="A44" sqref="A44"/>
    </sheetView>
  </sheetViews>
  <sheetFormatPr baseColWidth="10" defaultRowHeight="15" x14ac:dyDescent="0.25"/>
  <cols>
    <col min="1" max="1" width="59.5703125" style="9" bestFit="1" customWidth="1"/>
    <col min="2" max="2" width="23.85546875" style="9" bestFit="1" customWidth="1"/>
    <col min="3" max="3" width="18.5703125" style="9" bestFit="1" customWidth="1"/>
    <col min="4" max="4" width="18.140625" style="9" bestFit="1" customWidth="1"/>
    <col min="5" max="5" width="18.5703125" style="9" bestFit="1" customWidth="1"/>
    <col min="6" max="6" width="18.140625" style="9" bestFit="1" customWidth="1"/>
    <col min="7" max="7" width="18.5703125" style="9" bestFit="1" customWidth="1"/>
    <col min="8" max="8" width="18.140625" style="9" bestFit="1" customWidth="1"/>
    <col min="9" max="9" width="18.5703125" style="9" bestFit="1" customWidth="1"/>
    <col min="10" max="10" width="18.140625" style="9" bestFit="1" customWidth="1"/>
    <col min="11" max="11" width="18.5703125" style="9" bestFit="1" customWidth="1"/>
    <col min="12" max="12" width="18.140625" style="9" bestFit="1" customWidth="1"/>
    <col min="13" max="13" width="18.5703125" style="9" bestFit="1" customWidth="1"/>
    <col min="14" max="14" width="18.140625" style="9" bestFit="1" customWidth="1"/>
    <col min="15" max="15" width="18.5703125" style="9" bestFit="1" customWidth="1"/>
    <col min="16" max="16" width="18.140625" style="9" bestFit="1" customWidth="1"/>
    <col min="17" max="17" width="18.5703125" style="9" bestFit="1" customWidth="1"/>
    <col min="18" max="18" width="18.140625" style="9" bestFit="1" customWidth="1"/>
    <col min="19" max="19" width="11.42578125" style="9"/>
    <col min="20" max="20" width="18.140625" style="9" bestFit="1" customWidth="1"/>
    <col min="21" max="21" width="11.42578125" style="9"/>
    <col min="22" max="22" width="18.140625" style="9" bestFit="1" customWidth="1"/>
    <col min="23" max="23" width="18.5703125" style="9" bestFit="1" customWidth="1"/>
    <col min="24" max="24" width="18.140625" style="9" bestFit="1" customWidth="1"/>
    <col min="25" max="25" width="18.5703125" style="9" bestFit="1" customWidth="1"/>
    <col min="26" max="16384" width="11.42578125" style="9"/>
  </cols>
  <sheetData>
    <row r="1" spans="1:51" x14ac:dyDescent="0.25">
      <c r="A1" s="6" t="s">
        <v>12</v>
      </c>
      <c r="B1" s="7" t="s">
        <v>306</v>
      </c>
    </row>
    <row r="3" spans="1:51" x14ac:dyDescent="0.25">
      <c r="A3" s="2"/>
      <c r="B3" s="8" t="s">
        <v>309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x14ac:dyDescent="0.25">
      <c r="A4" s="5"/>
      <c r="B4" s="2" t="s">
        <v>312</v>
      </c>
      <c r="C4" s="3"/>
      <c r="D4" s="2" t="s">
        <v>313</v>
      </c>
      <c r="E4" s="3"/>
      <c r="F4" s="2" t="s">
        <v>310</v>
      </c>
      <c r="G4" s="3"/>
      <c r="H4" s="2" t="s">
        <v>311</v>
      </c>
      <c r="I4" s="3"/>
      <c r="J4" s="2" t="s">
        <v>314</v>
      </c>
      <c r="K4" s="3"/>
      <c r="L4" s="2" t="s">
        <v>315</v>
      </c>
      <c r="M4" s="3"/>
      <c r="N4" s="11" t="s">
        <v>317</v>
      </c>
      <c r="O4" s="16" t="s">
        <v>318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x14ac:dyDescent="0.25">
      <c r="A5" s="10" t="s">
        <v>307</v>
      </c>
      <c r="B5" s="11" t="s">
        <v>316</v>
      </c>
      <c r="C5" s="12" t="s">
        <v>319</v>
      </c>
      <c r="D5" s="11" t="s">
        <v>316</v>
      </c>
      <c r="E5" s="12" t="s">
        <v>319</v>
      </c>
      <c r="F5" s="11" t="s">
        <v>316</v>
      </c>
      <c r="G5" s="12" t="s">
        <v>319</v>
      </c>
      <c r="H5" s="11" t="s">
        <v>316</v>
      </c>
      <c r="I5" s="12" t="s">
        <v>319</v>
      </c>
      <c r="J5" s="11" t="s">
        <v>316</v>
      </c>
      <c r="K5" s="12" t="s">
        <v>319</v>
      </c>
      <c r="L5" s="11" t="s">
        <v>316</v>
      </c>
      <c r="M5" s="12" t="s">
        <v>319</v>
      </c>
      <c r="N5" s="13"/>
      <c r="O5" s="14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x14ac:dyDescent="0.25">
      <c r="A6" s="15" t="s">
        <v>8</v>
      </c>
      <c r="B6" s="11">
        <v>30195.2366</v>
      </c>
      <c r="C6" s="12">
        <v>23.814779999999999</v>
      </c>
      <c r="D6" s="11"/>
      <c r="E6" s="12"/>
      <c r="F6" s="11">
        <v>113221.23579999999</v>
      </c>
      <c r="G6" s="12">
        <v>105.499104</v>
      </c>
      <c r="H6" s="11">
        <v>48062.462399999997</v>
      </c>
      <c r="I6" s="12">
        <v>32.732543999999997</v>
      </c>
      <c r="J6" s="11">
        <v>34378.364000000001</v>
      </c>
      <c r="K6" s="12">
        <v>29.214341999999998</v>
      </c>
      <c r="L6" s="11">
        <v>40249.042399999998</v>
      </c>
      <c r="M6" s="12">
        <v>47.488895999999997</v>
      </c>
      <c r="N6" s="11">
        <v>266106.34119999997</v>
      </c>
      <c r="O6" s="16">
        <v>238.74966599999999</v>
      </c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 x14ac:dyDescent="0.25">
      <c r="A7" s="15" t="s">
        <v>11</v>
      </c>
      <c r="B7" s="11"/>
      <c r="C7" s="12"/>
      <c r="D7" s="11"/>
      <c r="E7" s="12"/>
      <c r="F7" s="11"/>
      <c r="G7" s="12"/>
      <c r="H7" s="11"/>
      <c r="I7" s="12"/>
      <c r="J7" s="11"/>
      <c r="K7" s="12"/>
      <c r="L7" s="11"/>
      <c r="M7" s="12"/>
      <c r="N7" s="11"/>
      <c r="O7" s="16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 x14ac:dyDescent="0.25">
      <c r="A8" s="21" t="s">
        <v>77</v>
      </c>
      <c r="B8" s="13"/>
      <c r="C8" s="24"/>
      <c r="D8" s="13"/>
      <c r="E8" s="24"/>
      <c r="F8" s="13"/>
      <c r="G8" s="24"/>
      <c r="H8" s="13"/>
      <c r="I8" s="24"/>
      <c r="J8" s="13"/>
      <c r="K8" s="24"/>
      <c r="L8" s="13"/>
      <c r="M8" s="24"/>
      <c r="N8" s="13"/>
      <c r="O8" s="14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x14ac:dyDescent="0.25">
      <c r="A9" s="22" t="s">
        <v>295</v>
      </c>
      <c r="B9" s="13"/>
      <c r="C9" s="24"/>
      <c r="D9" s="13"/>
      <c r="E9" s="24"/>
      <c r="F9" s="13"/>
      <c r="G9" s="24"/>
      <c r="H9" s="13"/>
      <c r="I9" s="24"/>
      <c r="J9" s="13"/>
      <c r="K9" s="24"/>
      <c r="L9" s="13"/>
      <c r="M9" s="24"/>
      <c r="N9" s="13"/>
      <c r="O9" s="14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x14ac:dyDescent="0.25">
      <c r="A10" s="23" t="s">
        <v>295</v>
      </c>
      <c r="B10" s="13"/>
      <c r="C10" s="24"/>
      <c r="D10" s="13"/>
      <c r="E10" s="24"/>
      <c r="F10" s="13"/>
      <c r="G10" s="24"/>
      <c r="H10" s="13"/>
      <c r="I10" s="24"/>
      <c r="J10" s="13"/>
      <c r="K10" s="24"/>
      <c r="L10" s="13">
        <v>680.10400000000004</v>
      </c>
      <c r="M10" s="24">
        <v>0.38558399999999998</v>
      </c>
      <c r="N10" s="13">
        <v>680.10400000000004</v>
      </c>
      <c r="O10" s="14">
        <v>0.38558399999999998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</row>
    <row r="11" spans="1:51" x14ac:dyDescent="0.25">
      <c r="A11" s="25" t="s">
        <v>10</v>
      </c>
      <c r="B11" s="13"/>
      <c r="C11" s="24"/>
      <c r="D11" s="13"/>
      <c r="E11" s="24"/>
      <c r="F11" s="13"/>
      <c r="G11" s="24"/>
      <c r="H11" s="13"/>
      <c r="I11" s="24"/>
      <c r="J11" s="13"/>
      <c r="K11" s="24"/>
      <c r="L11" s="13"/>
      <c r="M11" s="24"/>
      <c r="N11" s="13"/>
      <c r="O11" s="14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</row>
    <row r="12" spans="1:51" x14ac:dyDescent="0.25">
      <c r="A12" s="21" t="s">
        <v>59</v>
      </c>
      <c r="B12" s="13"/>
      <c r="C12" s="24"/>
      <c r="D12" s="13"/>
      <c r="E12" s="24"/>
      <c r="F12" s="13"/>
      <c r="G12" s="24"/>
      <c r="H12" s="13"/>
      <c r="I12" s="24"/>
      <c r="J12" s="13"/>
      <c r="K12" s="24"/>
      <c r="L12" s="13"/>
      <c r="M12" s="24"/>
      <c r="N12" s="13"/>
      <c r="O12" s="14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</row>
    <row r="13" spans="1:51" x14ac:dyDescent="0.25">
      <c r="A13" s="22" t="s">
        <v>156</v>
      </c>
      <c r="B13" s="13"/>
      <c r="C13" s="24"/>
      <c r="D13" s="13"/>
      <c r="E13" s="24"/>
      <c r="F13" s="13"/>
      <c r="G13" s="24"/>
      <c r="H13" s="13"/>
      <c r="I13" s="24"/>
      <c r="J13" s="13"/>
      <c r="K13" s="24"/>
      <c r="L13" s="13"/>
      <c r="M13" s="24"/>
      <c r="N13" s="13"/>
      <c r="O13" s="14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</row>
    <row r="14" spans="1:51" x14ac:dyDescent="0.25">
      <c r="A14" s="23" t="s">
        <v>156</v>
      </c>
      <c r="B14" s="13"/>
      <c r="C14" s="24"/>
      <c r="D14" s="13">
        <v>-449.28</v>
      </c>
      <c r="E14" s="24">
        <v>-0.24192</v>
      </c>
      <c r="F14" s="13">
        <v>31610.1044</v>
      </c>
      <c r="G14" s="24">
        <v>18.526140000000002</v>
      </c>
      <c r="H14" s="13">
        <v>22616.928</v>
      </c>
      <c r="I14" s="24">
        <v>12.780576</v>
      </c>
      <c r="J14" s="13"/>
      <c r="K14" s="24"/>
      <c r="L14" s="13"/>
      <c r="M14" s="24"/>
      <c r="N14" s="13">
        <v>53777.752399999998</v>
      </c>
      <c r="O14" s="14">
        <v>31.064796000000001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</row>
    <row r="15" spans="1:51" x14ac:dyDescent="0.25">
      <c r="A15" s="21" t="s">
        <v>48</v>
      </c>
      <c r="B15" s="13"/>
      <c r="C15" s="24"/>
      <c r="D15" s="13"/>
      <c r="E15" s="24"/>
      <c r="F15" s="13"/>
      <c r="G15" s="24"/>
      <c r="H15" s="13"/>
      <c r="I15" s="24"/>
      <c r="J15" s="13"/>
      <c r="K15" s="24"/>
      <c r="L15" s="13"/>
      <c r="M15" s="24"/>
      <c r="N15" s="13"/>
      <c r="O15" s="14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</row>
    <row r="16" spans="1:51" x14ac:dyDescent="0.25">
      <c r="A16" s="22" t="s">
        <v>115</v>
      </c>
      <c r="B16" s="13"/>
      <c r="C16" s="24"/>
      <c r="D16" s="13"/>
      <c r="E16" s="24"/>
      <c r="F16" s="13"/>
      <c r="G16" s="24"/>
      <c r="H16" s="13"/>
      <c r="I16" s="24"/>
      <c r="J16" s="13"/>
      <c r="K16" s="24"/>
      <c r="L16" s="13"/>
      <c r="M16" s="24"/>
      <c r="N16" s="13"/>
      <c r="O16" s="14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</row>
    <row r="17" spans="1:51" x14ac:dyDescent="0.25">
      <c r="A17" s="23" t="s">
        <v>115</v>
      </c>
      <c r="B17" s="13"/>
      <c r="C17" s="24"/>
      <c r="D17" s="13">
        <v>39747.923999999999</v>
      </c>
      <c r="E17" s="24">
        <v>20.532599999999999</v>
      </c>
      <c r="F17" s="13"/>
      <c r="G17" s="24"/>
      <c r="H17" s="13">
        <v>81099.117400000003</v>
      </c>
      <c r="I17" s="24">
        <v>35.765636000000001</v>
      </c>
      <c r="J17" s="13">
        <v>125049.984</v>
      </c>
      <c r="K17" s="24">
        <v>74.311431999999996</v>
      </c>
      <c r="L17" s="13">
        <v>17844.397199999999</v>
      </c>
      <c r="M17" s="24">
        <v>15.875999999999999</v>
      </c>
      <c r="N17" s="13">
        <v>263741.42259999999</v>
      </c>
      <c r="O17" s="14">
        <v>146.485668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</row>
    <row r="18" spans="1:51" x14ac:dyDescent="0.25">
      <c r="A18" s="25" t="s">
        <v>7</v>
      </c>
      <c r="B18" s="13"/>
      <c r="C18" s="24"/>
      <c r="D18" s="13"/>
      <c r="E18" s="24"/>
      <c r="F18" s="13"/>
      <c r="G18" s="24"/>
      <c r="H18" s="13"/>
      <c r="I18" s="24"/>
      <c r="J18" s="13"/>
      <c r="K18" s="24"/>
      <c r="L18" s="13"/>
      <c r="M18" s="24"/>
      <c r="N18" s="13"/>
      <c r="O18" s="14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</row>
    <row r="19" spans="1:51" x14ac:dyDescent="0.25">
      <c r="A19" s="21" t="s">
        <v>58</v>
      </c>
      <c r="B19" s="13"/>
      <c r="C19" s="24"/>
      <c r="D19" s="13"/>
      <c r="E19" s="24"/>
      <c r="F19" s="13"/>
      <c r="G19" s="24"/>
      <c r="H19" s="13"/>
      <c r="I19" s="24"/>
      <c r="J19" s="13"/>
      <c r="K19" s="24"/>
      <c r="L19" s="13"/>
      <c r="M19" s="24"/>
      <c r="N19" s="13"/>
      <c r="O19" s="14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</row>
    <row r="20" spans="1:51" x14ac:dyDescent="0.25">
      <c r="A20" s="22" t="s">
        <v>145</v>
      </c>
      <c r="B20" s="13"/>
      <c r="C20" s="24"/>
      <c r="D20" s="13"/>
      <c r="E20" s="24"/>
      <c r="F20" s="13"/>
      <c r="G20" s="24"/>
      <c r="H20" s="13"/>
      <c r="I20" s="24"/>
      <c r="J20" s="13"/>
      <c r="K20" s="24"/>
      <c r="L20" s="13"/>
      <c r="M20" s="24"/>
      <c r="N20" s="13"/>
      <c r="O20" s="14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</row>
    <row r="21" spans="1:51" x14ac:dyDescent="0.25">
      <c r="A21" s="23" t="s">
        <v>145</v>
      </c>
      <c r="B21" s="13"/>
      <c r="C21" s="24"/>
      <c r="D21" s="13"/>
      <c r="E21" s="24"/>
      <c r="F21" s="13">
        <v>35254.970399999998</v>
      </c>
      <c r="G21" s="24">
        <v>18.9726</v>
      </c>
      <c r="H21" s="13">
        <v>16867.036800000002</v>
      </c>
      <c r="I21" s="24">
        <v>9.6295199999999994</v>
      </c>
      <c r="J21" s="13">
        <v>28736.774400000002</v>
      </c>
      <c r="K21" s="24">
        <v>15.41484</v>
      </c>
      <c r="L21" s="13"/>
      <c r="M21" s="24"/>
      <c r="N21" s="13">
        <v>80858.781600000002</v>
      </c>
      <c r="O21" s="14">
        <v>44.016959999999997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</row>
    <row r="22" spans="1:51" x14ac:dyDescent="0.25">
      <c r="A22" s="21" t="s">
        <v>39</v>
      </c>
      <c r="B22" s="13"/>
      <c r="C22" s="24"/>
      <c r="D22" s="13"/>
      <c r="E22" s="24"/>
      <c r="F22" s="13"/>
      <c r="G22" s="24"/>
      <c r="H22" s="13"/>
      <c r="I22" s="24"/>
      <c r="J22" s="13"/>
      <c r="K22" s="24"/>
      <c r="L22" s="13"/>
      <c r="M22" s="24"/>
      <c r="N22" s="13"/>
      <c r="O22" s="14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</row>
    <row r="23" spans="1:51" x14ac:dyDescent="0.25">
      <c r="A23" s="22" t="s">
        <v>103</v>
      </c>
      <c r="B23" s="13"/>
      <c r="C23" s="24"/>
      <c r="D23" s="13"/>
      <c r="E23" s="24"/>
      <c r="F23" s="13"/>
      <c r="G23" s="24"/>
      <c r="H23" s="13"/>
      <c r="I23" s="24"/>
      <c r="J23" s="13"/>
      <c r="K23" s="24"/>
      <c r="L23" s="13"/>
      <c r="M23" s="24"/>
      <c r="N23" s="13"/>
      <c r="O23" s="14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</row>
    <row r="24" spans="1:51" x14ac:dyDescent="0.25">
      <c r="A24" s="23" t="s">
        <v>103</v>
      </c>
      <c r="B24" s="13"/>
      <c r="C24" s="24"/>
      <c r="D24" s="13">
        <v>108906.0696</v>
      </c>
      <c r="E24" s="24">
        <v>84.272568000000007</v>
      </c>
      <c r="F24" s="13">
        <v>103362.81849999999</v>
      </c>
      <c r="G24" s="24">
        <v>83.578896</v>
      </c>
      <c r="H24" s="13"/>
      <c r="I24" s="24"/>
      <c r="J24" s="13"/>
      <c r="K24" s="24"/>
      <c r="L24" s="13"/>
      <c r="M24" s="24"/>
      <c r="N24" s="13">
        <v>212268.88809999998</v>
      </c>
      <c r="O24" s="14">
        <v>167.85146400000002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</row>
    <row r="25" spans="1:51" x14ac:dyDescent="0.25">
      <c r="A25" s="22" t="s">
        <v>262</v>
      </c>
      <c r="B25" s="13"/>
      <c r="C25" s="24"/>
      <c r="D25" s="13"/>
      <c r="E25" s="24"/>
      <c r="F25" s="13"/>
      <c r="G25" s="24"/>
      <c r="H25" s="13"/>
      <c r="I25" s="24"/>
      <c r="J25" s="13"/>
      <c r="K25" s="24"/>
      <c r="L25" s="13"/>
      <c r="M25" s="24"/>
      <c r="N25" s="13"/>
      <c r="O25" s="14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</row>
    <row r="26" spans="1:51" x14ac:dyDescent="0.25">
      <c r="A26" s="23" t="s">
        <v>262</v>
      </c>
      <c r="B26" s="13"/>
      <c r="C26" s="24"/>
      <c r="D26" s="13">
        <v>36524.858999999997</v>
      </c>
      <c r="E26" s="24">
        <v>20.769600000000001</v>
      </c>
      <c r="F26" s="13"/>
      <c r="G26" s="24"/>
      <c r="H26" s="13"/>
      <c r="I26" s="24"/>
      <c r="J26" s="13"/>
      <c r="K26" s="24"/>
      <c r="L26" s="13"/>
      <c r="M26" s="24"/>
      <c r="N26" s="13">
        <v>36524.858999999997</v>
      </c>
      <c r="O26" s="14">
        <v>20.769600000000001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</row>
    <row r="27" spans="1:51" x14ac:dyDescent="0.25">
      <c r="A27" s="21" t="s">
        <v>43</v>
      </c>
      <c r="B27" s="13"/>
      <c r="C27" s="24"/>
      <c r="D27" s="13"/>
      <c r="E27" s="24"/>
      <c r="F27" s="13"/>
      <c r="G27" s="24"/>
      <c r="H27" s="13"/>
      <c r="I27" s="24"/>
      <c r="J27" s="13"/>
      <c r="K27" s="24"/>
      <c r="L27" s="13"/>
      <c r="M27" s="24"/>
      <c r="N27" s="13"/>
      <c r="O27" s="14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</row>
    <row r="28" spans="1:51" x14ac:dyDescent="0.25">
      <c r="A28" s="22" t="s">
        <v>186</v>
      </c>
      <c r="B28" s="13"/>
      <c r="C28" s="24"/>
      <c r="D28" s="13"/>
      <c r="E28" s="24"/>
      <c r="F28" s="13"/>
      <c r="G28" s="24"/>
      <c r="H28" s="13"/>
      <c r="I28" s="24"/>
      <c r="J28" s="13"/>
      <c r="K28" s="24"/>
      <c r="L28" s="13"/>
      <c r="M28" s="24"/>
      <c r="N28" s="13"/>
      <c r="O28" s="14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</row>
    <row r="29" spans="1:51" x14ac:dyDescent="0.25">
      <c r="A29" s="23" t="s">
        <v>186</v>
      </c>
      <c r="B29" s="13"/>
      <c r="C29" s="24"/>
      <c r="D29" s="13"/>
      <c r="E29" s="24"/>
      <c r="F29" s="13"/>
      <c r="G29" s="24"/>
      <c r="H29" s="13">
        <v>-361.92</v>
      </c>
      <c r="I29" s="24">
        <v>0</v>
      </c>
      <c r="J29" s="13"/>
      <c r="K29" s="24"/>
      <c r="L29" s="13"/>
      <c r="M29" s="24"/>
      <c r="N29" s="13">
        <v>-361.92</v>
      </c>
      <c r="O29" s="14">
        <v>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</row>
    <row r="30" spans="1:51" x14ac:dyDescent="0.25">
      <c r="A30" s="21" t="s">
        <v>63</v>
      </c>
      <c r="B30" s="13"/>
      <c r="C30" s="24"/>
      <c r="D30" s="13"/>
      <c r="E30" s="24"/>
      <c r="F30" s="13"/>
      <c r="G30" s="24"/>
      <c r="H30" s="13"/>
      <c r="I30" s="24"/>
      <c r="J30" s="13"/>
      <c r="K30" s="24"/>
      <c r="L30" s="13"/>
      <c r="M30" s="24"/>
      <c r="N30" s="13"/>
      <c r="O30" s="14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</row>
    <row r="31" spans="1:51" x14ac:dyDescent="0.25">
      <c r="A31" s="22" t="s">
        <v>167</v>
      </c>
      <c r="B31" s="13"/>
      <c r="C31" s="24"/>
      <c r="D31" s="13"/>
      <c r="E31" s="24"/>
      <c r="F31" s="13"/>
      <c r="G31" s="24"/>
      <c r="H31" s="13"/>
      <c r="I31" s="24"/>
      <c r="J31" s="13"/>
      <c r="K31" s="24"/>
      <c r="L31" s="13"/>
      <c r="M31" s="24"/>
      <c r="N31" s="13"/>
      <c r="O31" s="14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</row>
    <row r="32" spans="1:51" x14ac:dyDescent="0.25">
      <c r="A32" s="23" t="s">
        <v>167</v>
      </c>
      <c r="B32" s="13">
        <v>34194.062599999997</v>
      </c>
      <c r="C32" s="24">
        <v>24.689238</v>
      </c>
      <c r="D32" s="13"/>
      <c r="E32" s="24"/>
      <c r="F32" s="13"/>
      <c r="G32" s="24"/>
      <c r="H32" s="13"/>
      <c r="I32" s="24"/>
      <c r="J32" s="13"/>
      <c r="K32" s="24"/>
      <c r="L32" s="13"/>
      <c r="M32" s="24"/>
      <c r="N32" s="13">
        <v>34194.062599999997</v>
      </c>
      <c r="O32" s="14">
        <v>24.689238</v>
      </c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</row>
    <row r="33" spans="1:51" x14ac:dyDescent="0.25">
      <c r="A33" s="21" t="s">
        <v>72</v>
      </c>
      <c r="B33" s="13"/>
      <c r="C33" s="24"/>
      <c r="D33" s="13"/>
      <c r="E33" s="24"/>
      <c r="F33" s="13"/>
      <c r="G33" s="24"/>
      <c r="H33" s="13"/>
      <c r="I33" s="24"/>
      <c r="J33" s="13"/>
      <c r="K33" s="24"/>
      <c r="L33" s="13"/>
      <c r="M33" s="24"/>
      <c r="N33" s="13"/>
      <c r="O33" s="14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</row>
    <row r="34" spans="1:51" x14ac:dyDescent="0.25">
      <c r="A34" s="22" t="s">
        <v>193</v>
      </c>
      <c r="B34" s="13"/>
      <c r="C34" s="24"/>
      <c r="D34" s="13"/>
      <c r="E34" s="24"/>
      <c r="F34" s="13"/>
      <c r="G34" s="24"/>
      <c r="H34" s="13"/>
      <c r="I34" s="24"/>
      <c r="J34" s="13"/>
      <c r="K34" s="24"/>
      <c r="L34" s="13"/>
      <c r="M34" s="24"/>
      <c r="N34" s="13"/>
      <c r="O34" s="1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</row>
    <row r="35" spans="1:51" x14ac:dyDescent="0.25">
      <c r="A35" s="23" t="s">
        <v>193</v>
      </c>
      <c r="B35" s="13"/>
      <c r="C35" s="24"/>
      <c r="D35" s="13"/>
      <c r="E35" s="24"/>
      <c r="F35" s="13"/>
      <c r="G35" s="24"/>
      <c r="H35" s="13">
        <v>29797.200000000001</v>
      </c>
      <c r="I35" s="24">
        <v>22.519583999999998</v>
      </c>
      <c r="J35" s="13"/>
      <c r="K35" s="24"/>
      <c r="L35" s="13"/>
      <c r="M35" s="24"/>
      <c r="N35" s="13">
        <v>29797.200000000001</v>
      </c>
      <c r="O35" s="14">
        <v>22.519583999999998</v>
      </c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</row>
    <row r="36" spans="1:51" x14ac:dyDescent="0.25">
      <c r="A36" s="21" t="s">
        <v>35</v>
      </c>
      <c r="B36" s="13"/>
      <c r="C36" s="24"/>
      <c r="D36" s="13"/>
      <c r="E36" s="24"/>
      <c r="F36" s="13"/>
      <c r="G36" s="24"/>
      <c r="H36" s="13"/>
      <c r="I36" s="24"/>
      <c r="J36" s="13"/>
      <c r="K36" s="24"/>
      <c r="L36" s="13"/>
      <c r="M36" s="24"/>
      <c r="N36" s="13"/>
      <c r="O36" s="14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</row>
    <row r="37" spans="1:51" x14ac:dyDescent="0.25">
      <c r="A37" s="22" t="s">
        <v>140</v>
      </c>
      <c r="B37" s="13"/>
      <c r="C37" s="24"/>
      <c r="D37" s="13"/>
      <c r="E37" s="24"/>
      <c r="F37" s="13"/>
      <c r="G37" s="24"/>
      <c r="H37" s="13"/>
      <c r="I37" s="24"/>
      <c r="J37" s="13"/>
      <c r="K37" s="24"/>
      <c r="L37" s="13"/>
      <c r="M37" s="24"/>
      <c r="N37" s="13"/>
      <c r="O37" s="14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</row>
    <row r="38" spans="1:51" x14ac:dyDescent="0.25">
      <c r="A38" s="23" t="s">
        <v>140</v>
      </c>
      <c r="B38" s="13">
        <v>17656.1898</v>
      </c>
      <c r="C38" s="24">
        <v>8.8417919999999999</v>
      </c>
      <c r="D38" s="13">
        <v>16732.03</v>
      </c>
      <c r="E38" s="24">
        <v>10.1904</v>
      </c>
      <c r="F38" s="13"/>
      <c r="G38" s="24"/>
      <c r="H38" s="13"/>
      <c r="I38" s="24"/>
      <c r="J38" s="13">
        <v>20847.819500000001</v>
      </c>
      <c r="K38" s="24">
        <v>9.6546719999999997</v>
      </c>
      <c r="L38" s="13">
        <v>27825.459599999998</v>
      </c>
      <c r="M38" s="24">
        <v>9.1937280000000001</v>
      </c>
      <c r="N38" s="13">
        <v>83061.498900000006</v>
      </c>
      <c r="O38" s="14">
        <v>37.880592</v>
      </c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</row>
    <row r="39" spans="1:51" x14ac:dyDescent="0.25">
      <c r="A39" s="21" t="s">
        <v>56</v>
      </c>
      <c r="B39" s="13"/>
      <c r="C39" s="24"/>
      <c r="D39" s="13"/>
      <c r="E39" s="24"/>
      <c r="F39" s="13"/>
      <c r="G39" s="24"/>
      <c r="H39" s="13"/>
      <c r="I39" s="24"/>
      <c r="J39" s="13"/>
      <c r="K39" s="24"/>
      <c r="L39" s="13"/>
      <c r="M39" s="24"/>
      <c r="N39" s="13"/>
      <c r="O39" s="14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</row>
    <row r="40" spans="1:51" x14ac:dyDescent="0.25">
      <c r="A40" s="22" t="s">
        <v>207</v>
      </c>
      <c r="B40" s="13"/>
      <c r="C40" s="24"/>
      <c r="D40" s="13"/>
      <c r="E40" s="24"/>
      <c r="F40" s="13"/>
      <c r="G40" s="24"/>
      <c r="H40" s="13"/>
      <c r="I40" s="24"/>
      <c r="J40" s="13"/>
      <c r="K40" s="24"/>
      <c r="L40" s="13"/>
      <c r="M40" s="24"/>
      <c r="N40" s="13"/>
      <c r="O40" s="14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</row>
    <row r="41" spans="1:51" x14ac:dyDescent="0.25">
      <c r="A41" s="23" t="s">
        <v>207</v>
      </c>
      <c r="B41" s="13"/>
      <c r="C41" s="24"/>
      <c r="D41" s="13"/>
      <c r="E41" s="24"/>
      <c r="F41" s="13"/>
      <c r="G41" s="24"/>
      <c r="H41" s="13"/>
      <c r="I41" s="24"/>
      <c r="J41" s="13">
        <v>38318.515200000002</v>
      </c>
      <c r="K41" s="24">
        <v>21.0557856</v>
      </c>
      <c r="L41" s="13"/>
      <c r="M41" s="24"/>
      <c r="N41" s="13">
        <v>38318.515200000002</v>
      </c>
      <c r="O41" s="14">
        <v>21.0557856</v>
      </c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</row>
    <row r="42" spans="1:51" x14ac:dyDescent="0.25">
      <c r="A42" s="15" t="s">
        <v>4</v>
      </c>
      <c r="B42" s="11">
        <v>115485.1449</v>
      </c>
      <c r="C42" s="12">
        <v>72.265265999999997</v>
      </c>
      <c r="D42" s="11">
        <v>149115.31970000002</v>
      </c>
      <c r="E42" s="12">
        <v>87.391492799999995</v>
      </c>
      <c r="F42" s="11">
        <v>232520.62899999996</v>
      </c>
      <c r="G42" s="12">
        <v>142.77424680000001</v>
      </c>
      <c r="H42" s="11">
        <v>193758.86390000003</v>
      </c>
      <c r="I42" s="12">
        <v>118.80483480000001</v>
      </c>
      <c r="J42" s="11">
        <v>162078.08059999999</v>
      </c>
      <c r="K42" s="12">
        <v>94.951104000000001</v>
      </c>
      <c r="L42" s="11">
        <v>164461.40679999997</v>
      </c>
      <c r="M42" s="12">
        <v>112.99808400000001</v>
      </c>
      <c r="N42" s="11">
        <v>1017419.4449</v>
      </c>
      <c r="O42" s="16">
        <v>629.18502839999996</v>
      </c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</row>
    <row r="43" spans="1:51" x14ac:dyDescent="0.25">
      <c r="A43" s="15" t="s">
        <v>5</v>
      </c>
      <c r="B43" s="11">
        <v>100916.90290000002</v>
      </c>
      <c r="C43" s="12">
        <v>46.208649600000001</v>
      </c>
      <c r="D43" s="11">
        <v>545348.7649999999</v>
      </c>
      <c r="E43" s="12">
        <v>347.72244699999993</v>
      </c>
      <c r="F43" s="11">
        <v>319213.73710000003</v>
      </c>
      <c r="G43" s="12">
        <v>162.73615639999997</v>
      </c>
      <c r="H43" s="11">
        <v>279034.43269999995</v>
      </c>
      <c r="I43" s="12">
        <v>152.14014220000004</v>
      </c>
      <c r="J43" s="11">
        <v>280465.1802</v>
      </c>
      <c r="K43" s="12">
        <v>135.02448699999999</v>
      </c>
      <c r="L43" s="11">
        <v>314733.32740000001</v>
      </c>
      <c r="M43" s="12">
        <v>284.9837564</v>
      </c>
      <c r="N43" s="11">
        <v>1839712.3452999999</v>
      </c>
      <c r="O43" s="16">
        <v>1128.8156385999998</v>
      </c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</row>
    <row r="44" spans="1:51" x14ac:dyDescent="0.25">
      <c r="A44" s="15" t="s">
        <v>2</v>
      </c>
      <c r="B44" s="11"/>
      <c r="C44" s="12"/>
      <c r="D44" s="11"/>
      <c r="E44" s="12"/>
      <c r="F44" s="11"/>
      <c r="G44" s="12"/>
      <c r="H44" s="11"/>
      <c r="I44" s="12"/>
      <c r="J44" s="11"/>
      <c r="K44" s="12"/>
      <c r="L44" s="11"/>
      <c r="M44" s="12"/>
      <c r="N44" s="11"/>
      <c r="O44" s="16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</row>
    <row r="45" spans="1:51" x14ac:dyDescent="0.25">
      <c r="A45" s="21" t="s">
        <v>29</v>
      </c>
      <c r="B45" s="13"/>
      <c r="C45" s="24"/>
      <c r="D45" s="13"/>
      <c r="E45" s="24"/>
      <c r="F45" s="13"/>
      <c r="G45" s="24"/>
      <c r="H45" s="13"/>
      <c r="I45" s="24"/>
      <c r="J45" s="13"/>
      <c r="K45" s="24"/>
      <c r="L45" s="13"/>
      <c r="M45" s="24"/>
      <c r="N45" s="13"/>
      <c r="O45" s="14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</row>
    <row r="46" spans="1:51" x14ac:dyDescent="0.25">
      <c r="A46" s="22" t="s">
        <v>82</v>
      </c>
      <c r="B46" s="13"/>
      <c r="C46" s="24"/>
      <c r="D46" s="13"/>
      <c r="E46" s="24"/>
      <c r="F46" s="13"/>
      <c r="G46" s="24"/>
      <c r="H46" s="13"/>
      <c r="I46" s="24"/>
      <c r="J46" s="13"/>
      <c r="K46" s="24"/>
      <c r="L46" s="13"/>
      <c r="M46" s="24"/>
      <c r="N46" s="13"/>
      <c r="O46" s="14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</row>
    <row r="47" spans="1:51" x14ac:dyDescent="0.25">
      <c r="A47" s="23" t="s">
        <v>82</v>
      </c>
      <c r="B47" s="13">
        <v>11289.6</v>
      </c>
      <c r="C47" s="24">
        <v>22.014720000000001</v>
      </c>
      <c r="D47" s="13">
        <v>11289.6</v>
      </c>
      <c r="E47" s="24">
        <v>22.014720000000001</v>
      </c>
      <c r="F47" s="13">
        <v>33868.800000000003</v>
      </c>
      <c r="G47" s="24">
        <v>66.044160000000005</v>
      </c>
      <c r="H47" s="13"/>
      <c r="I47" s="24"/>
      <c r="J47" s="13">
        <v>11289.6</v>
      </c>
      <c r="K47" s="24">
        <v>22.014720000000001</v>
      </c>
      <c r="L47" s="13"/>
      <c r="M47" s="24"/>
      <c r="N47" s="13">
        <v>67737.600000000006</v>
      </c>
      <c r="O47" s="14">
        <v>132.08832000000001</v>
      </c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</row>
    <row r="48" spans="1:51" x14ac:dyDescent="0.25">
      <c r="A48" s="21" t="s">
        <v>27</v>
      </c>
      <c r="B48" s="13"/>
      <c r="C48" s="24"/>
      <c r="D48" s="13"/>
      <c r="E48" s="24"/>
      <c r="F48" s="13"/>
      <c r="G48" s="24"/>
      <c r="H48" s="13"/>
      <c r="I48" s="24"/>
      <c r="J48" s="13"/>
      <c r="K48" s="24"/>
      <c r="L48" s="13"/>
      <c r="M48" s="24"/>
      <c r="N48" s="13"/>
      <c r="O48" s="14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</row>
    <row r="49" spans="1:51" x14ac:dyDescent="0.25">
      <c r="A49" s="22" t="s">
        <v>79</v>
      </c>
      <c r="B49" s="13"/>
      <c r="C49" s="24"/>
      <c r="D49" s="13"/>
      <c r="E49" s="24"/>
      <c r="F49" s="13"/>
      <c r="G49" s="24"/>
      <c r="H49" s="13"/>
      <c r="I49" s="24"/>
      <c r="J49" s="13"/>
      <c r="K49" s="24"/>
      <c r="L49" s="13"/>
      <c r="M49" s="24"/>
      <c r="N49" s="13"/>
      <c r="O49" s="14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</row>
    <row r="50" spans="1:51" x14ac:dyDescent="0.25">
      <c r="A50" s="23" t="s">
        <v>79</v>
      </c>
      <c r="B50" s="13">
        <v>11289.6</v>
      </c>
      <c r="C50" s="24">
        <v>22.014720000000001</v>
      </c>
      <c r="D50" s="13"/>
      <c r="E50" s="24"/>
      <c r="F50" s="13"/>
      <c r="G50" s="24"/>
      <c r="H50" s="13">
        <v>11289.6</v>
      </c>
      <c r="I50" s="24">
        <v>22.014720000000001</v>
      </c>
      <c r="J50" s="13">
        <v>11289.6</v>
      </c>
      <c r="K50" s="24">
        <v>22.014720000000001</v>
      </c>
      <c r="L50" s="13"/>
      <c r="M50" s="24"/>
      <c r="N50" s="13">
        <v>33868.800000000003</v>
      </c>
      <c r="O50" s="14">
        <v>66.044160000000005</v>
      </c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</row>
    <row r="51" spans="1:51" x14ac:dyDescent="0.25">
      <c r="A51" s="21" t="s">
        <v>30</v>
      </c>
      <c r="B51" s="13"/>
      <c r="C51" s="24"/>
      <c r="D51" s="13"/>
      <c r="E51" s="24"/>
      <c r="F51" s="13"/>
      <c r="G51" s="24"/>
      <c r="H51" s="13"/>
      <c r="I51" s="24"/>
      <c r="J51" s="13"/>
      <c r="K51" s="24"/>
      <c r="L51" s="13"/>
      <c r="M51" s="24"/>
      <c r="N51" s="13"/>
      <c r="O51" s="14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</row>
    <row r="52" spans="1:51" x14ac:dyDescent="0.25">
      <c r="A52" s="22" t="s">
        <v>150</v>
      </c>
      <c r="B52" s="13"/>
      <c r="C52" s="24"/>
      <c r="D52" s="13"/>
      <c r="E52" s="24"/>
      <c r="F52" s="13"/>
      <c r="G52" s="24"/>
      <c r="H52" s="13"/>
      <c r="I52" s="24"/>
      <c r="J52" s="13"/>
      <c r="K52" s="24"/>
      <c r="L52" s="13"/>
      <c r="M52" s="24"/>
      <c r="N52" s="13"/>
      <c r="O52" s="14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</row>
    <row r="53" spans="1:51" x14ac:dyDescent="0.25">
      <c r="A53" s="23" t="s">
        <v>150</v>
      </c>
      <c r="B53" s="13">
        <v>13953.6</v>
      </c>
      <c r="C53" s="24">
        <v>20.563199999999998</v>
      </c>
      <c r="D53" s="13"/>
      <c r="E53" s="24"/>
      <c r="F53" s="13">
        <v>13953.6</v>
      </c>
      <c r="G53" s="24">
        <v>20.563199999999998</v>
      </c>
      <c r="H53" s="13"/>
      <c r="I53" s="24"/>
      <c r="J53" s="13">
        <v>13953.6</v>
      </c>
      <c r="K53" s="24">
        <v>20.563199999999998</v>
      </c>
      <c r="L53" s="13"/>
      <c r="M53" s="24"/>
      <c r="N53" s="13">
        <v>41860.800000000003</v>
      </c>
      <c r="O53" s="14">
        <v>61.689599999999999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</row>
    <row r="54" spans="1:51" x14ac:dyDescent="0.25">
      <c r="A54" s="21" t="s">
        <v>28</v>
      </c>
      <c r="B54" s="13"/>
      <c r="C54" s="24"/>
      <c r="D54" s="13"/>
      <c r="E54" s="24"/>
      <c r="F54" s="13"/>
      <c r="G54" s="24"/>
      <c r="H54" s="13"/>
      <c r="I54" s="24"/>
      <c r="J54" s="13"/>
      <c r="K54" s="24"/>
      <c r="L54" s="13"/>
      <c r="M54" s="24"/>
      <c r="N54" s="13"/>
      <c r="O54" s="1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</row>
    <row r="55" spans="1:51" x14ac:dyDescent="0.25">
      <c r="A55" s="22" t="s">
        <v>142</v>
      </c>
      <c r="B55" s="13"/>
      <c r="C55" s="24"/>
      <c r="D55" s="13"/>
      <c r="E55" s="24"/>
      <c r="F55" s="13"/>
      <c r="G55" s="24"/>
      <c r="H55" s="13"/>
      <c r="I55" s="24"/>
      <c r="J55" s="13"/>
      <c r="K55" s="24"/>
      <c r="L55" s="13"/>
      <c r="M55" s="24"/>
      <c r="N55" s="13"/>
      <c r="O55" s="14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</row>
    <row r="56" spans="1:51" x14ac:dyDescent="0.25">
      <c r="A56" s="23" t="s">
        <v>142</v>
      </c>
      <c r="B56" s="13">
        <v>12369.6</v>
      </c>
      <c r="C56" s="24">
        <v>20.455469999999998</v>
      </c>
      <c r="D56" s="13"/>
      <c r="E56" s="24"/>
      <c r="F56" s="13">
        <v>12096</v>
      </c>
      <c r="G56" s="24">
        <v>20.850480000000001</v>
      </c>
      <c r="H56" s="13"/>
      <c r="I56" s="24"/>
      <c r="J56" s="13"/>
      <c r="K56" s="24"/>
      <c r="L56" s="13"/>
      <c r="M56" s="24"/>
      <c r="N56" s="13">
        <v>24465.599999999999</v>
      </c>
      <c r="O56" s="14">
        <v>41.305949999999996</v>
      </c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</row>
    <row r="57" spans="1:51" x14ac:dyDescent="0.25">
      <c r="A57" s="21" t="s">
        <v>50</v>
      </c>
      <c r="B57" s="13"/>
      <c r="C57" s="24"/>
      <c r="D57" s="13"/>
      <c r="E57" s="24"/>
      <c r="F57" s="13"/>
      <c r="G57" s="24"/>
      <c r="H57" s="13"/>
      <c r="I57" s="24"/>
      <c r="J57" s="13"/>
      <c r="K57" s="24"/>
      <c r="L57" s="13"/>
      <c r="M57" s="24"/>
      <c r="N57" s="13"/>
      <c r="O57" s="14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</row>
    <row r="58" spans="1:51" x14ac:dyDescent="0.25">
      <c r="A58" s="22" t="s">
        <v>133</v>
      </c>
      <c r="B58" s="13"/>
      <c r="C58" s="24"/>
      <c r="D58" s="13"/>
      <c r="E58" s="24"/>
      <c r="F58" s="13"/>
      <c r="G58" s="24"/>
      <c r="H58" s="13"/>
      <c r="I58" s="24"/>
      <c r="J58" s="13"/>
      <c r="K58" s="24"/>
      <c r="L58" s="13"/>
      <c r="M58" s="24"/>
      <c r="N58" s="13"/>
      <c r="O58" s="14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</row>
    <row r="59" spans="1:51" x14ac:dyDescent="0.25">
      <c r="A59" s="23" t="s">
        <v>133</v>
      </c>
      <c r="B59" s="13"/>
      <c r="C59" s="24"/>
      <c r="D59" s="13"/>
      <c r="E59" s="24"/>
      <c r="F59" s="13">
        <v>11995.2</v>
      </c>
      <c r="G59" s="24">
        <v>20.996009999999998</v>
      </c>
      <c r="H59" s="13"/>
      <c r="I59" s="24"/>
      <c r="J59" s="13">
        <v>11908.8</v>
      </c>
      <c r="K59" s="24">
        <v>21.120750000000001</v>
      </c>
      <c r="L59" s="13"/>
      <c r="M59" s="24"/>
      <c r="N59" s="13">
        <v>23904</v>
      </c>
      <c r="O59" s="14">
        <v>42.116759999999999</v>
      </c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</row>
    <row r="60" spans="1:51" x14ac:dyDescent="0.25">
      <c r="A60" s="15" t="s">
        <v>6</v>
      </c>
      <c r="B60" s="11">
        <v>19404.611499999999</v>
      </c>
      <c r="C60" s="12">
        <v>13.695113599999999</v>
      </c>
      <c r="D60" s="11">
        <v>58264.781800000012</v>
      </c>
      <c r="E60" s="12">
        <v>45.09905280000001</v>
      </c>
      <c r="F60" s="11">
        <v>71136.6587</v>
      </c>
      <c r="G60" s="12">
        <v>46.413857999999998</v>
      </c>
      <c r="H60" s="11">
        <v>32597.334600000002</v>
      </c>
      <c r="I60" s="12">
        <v>24.161902000000001</v>
      </c>
      <c r="J60" s="11">
        <v>22917.481399999997</v>
      </c>
      <c r="K60" s="12">
        <v>19.074270000000002</v>
      </c>
      <c r="L60" s="11">
        <v>62620.681799999991</v>
      </c>
      <c r="M60" s="12">
        <v>45.323199600000002</v>
      </c>
      <c r="N60" s="11">
        <v>266941.54980000004</v>
      </c>
      <c r="O60" s="16">
        <v>193.76739600000002</v>
      </c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</row>
    <row r="61" spans="1:51" x14ac:dyDescent="0.25">
      <c r="A61" s="15" t="s">
        <v>9</v>
      </c>
      <c r="B61" s="11">
        <v>86201.077699999994</v>
      </c>
      <c r="C61" s="12">
        <v>69.264672000000004</v>
      </c>
      <c r="D61" s="11">
        <v>172010.8432</v>
      </c>
      <c r="E61" s="12">
        <v>117.74236000000001</v>
      </c>
      <c r="F61" s="11">
        <v>21531.887999999999</v>
      </c>
      <c r="G61" s="12">
        <v>14.033087999999999</v>
      </c>
      <c r="H61" s="11">
        <v>148541.04889999999</v>
      </c>
      <c r="I61" s="12">
        <v>90.521960000000007</v>
      </c>
      <c r="J61" s="11">
        <v>16705.488000000001</v>
      </c>
      <c r="K61" s="12">
        <v>13.56528</v>
      </c>
      <c r="L61" s="11">
        <v>245302.92300000004</v>
      </c>
      <c r="M61" s="12">
        <v>155.13776000000001</v>
      </c>
      <c r="N61" s="11">
        <v>690293.26880000008</v>
      </c>
      <c r="O61" s="16">
        <v>460.26512000000002</v>
      </c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</row>
    <row r="62" spans="1:51" x14ac:dyDescent="0.25">
      <c r="A62" s="15" t="s">
        <v>3</v>
      </c>
      <c r="B62" s="11">
        <v>991724.78300000005</v>
      </c>
      <c r="C62" s="12">
        <v>234.37267199999999</v>
      </c>
      <c r="D62" s="11"/>
      <c r="E62" s="12"/>
      <c r="F62" s="11">
        <v>1134536.4987999999</v>
      </c>
      <c r="G62" s="12">
        <v>212.39270399999998</v>
      </c>
      <c r="H62" s="11"/>
      <c r="I62" s="12"/>
      <c r="J62" s="11">
        <v>1137.088</v>
      </c>
      <c r="K62" s="12">
        <v>0.25728000000000001</v>
      </c>
      <c r="L62" s="11"/>
      <c r="M62" s="12"/>
      <c r="N62" s="11">
        <v>2127398.3698</v>
      </c>
      <c r="O62" s="16">
        <v>447.02265599999993</v>
      </c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</row>
    <row r="63" spans="1:51" x14ac:dyDescent="0.25">
      <c r="A63" s="17" t="s">
        <v>308</v>
      </c>
      <c r="B63" s="18">
        <v>1444680.409</v>
      </c>
      <c r="C63" s="19">
        <v>578.20029320000003</v>
      </c>
      <c r="D63" s="18">
        <v>1137490.9123</v>
      </c>
      <c r="E63" s="19">
        <v>755.49332059999995</v>
      </c>
      <c r="F63" s="18">
        <v>2134302.1406999999</v>
      </c>
      <c r="G63" s="19">
        <v>933.38064319999989</v>
      </c>
      <c r="H63" s="18">
        <v>863302.10470000003</v>
      </c>
      <c r="I63" s="19">
        <v>521.07141899999999</v>
      </c>
      <c r="J63" s="18">
        <v>779076.37530000007</v>
      </c>
      <c r="K63" s="19">
        <v>498.2368826</v>
      </c>
      <c r="L63" s="18">
        <v>873717.34220000007</v>
      </c>
      <c r="M63" s="19">
        <v>671.38700799999992</v>
      </c>
      <c r="N63" s="18">
        <v>7232569.2841999996</v>
      </c>
      <c r="O63" s="20">
        <v>3957.7695666</v>
      </c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</row>
    <row r="64" spans="1:51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</row>
    <row r="65" spans="1:51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</row>
    <row r="66" spans="1:51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</row>
    <row r="67" spans="1:51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</row>
    <row r="68" spans="1:51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</row>
    <row r="69" spans="1:51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</row>
    <row r="70" spans="1:51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</row>
    <row r="71" spans="1:51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</row>
    <row r="72" spans="1:51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</row>
    <row r="73" spans="1:51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</row>
    <row r="74" spans="1:51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</row>
    <row r="75" spans="1:51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</row>
    <row r="76" spans="1:51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</row>
    <row r="77" spans="1:51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</row>
    <row r="78" spans="1:51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</row>
    <row r="79" spans="1:51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</row>
    <row r="80" spans="1:51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</row>
    <row r="81" spans="1:51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</row>
    <row r="82" spans="1:51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</row>
    <row r="83" spans="1:51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</row>
    <row r="84" spans="1:51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</row>
    <row r="85" spans="1:51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</row>
    <row r="86" spans="1:51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</row>
    <row r="87" spans="1:51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</row>
    <row r="88" spans="1:51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</row>
    <row r="89" spans="1:51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</row>
    <row r="90" spans="1:51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</row>
    <row r="91" spans="1:5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</row>
    <row r="92" spans="1:51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</row>
    <row r="93" spans="1:51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</row>
    <row r="94" spans="1:51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</row>
    <row r="95" spans="1:51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</row>
    <row r="96" spans="1:51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</row>
    <row r="97" spans="1:51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</row>
    <row r="98" spans="1:51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</row>
    <row r="99" spans="1:51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</row>
    <row r="100" spans="1:51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</row>
    <row r="101" spans="1:51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</row>
    <row r="102" spans="1:51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</row>
    <row r="103" spans="1:51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</row>
    <row r="104" spans="1:51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</row>
    <row r="105" spans="1:51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</row>
    <row r="106" spans="1:51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</row>
    <row r="107" spans="1:51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</row>
    <row r="108" spans="1:51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</row>
    <row r="109" spans="1:51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</row>
    <row r="110" spans="1:51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</row>
    <row r="111" spans="1:51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</row>
    <row r="112" spans="1:51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</row>
    <row r="113" spans="1:51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</row>
    <row r="114" spans="1:51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</row>
    <row r="115" spans="1:51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</row>
    <row r="116" spans="1:51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</row>
    <row r="117" spans="1:51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</row>
    <row r="118" spans="1:51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</row>
    <row r="119" spans="1:51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</row>
    <row r="120" spans="1:51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</row>
    <row r="121" spans="1:51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</row>
    <row r="122" spans="1:51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</row>
    <row r="123" spans="1:51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</row>
    <row r="124" spans="1:51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</row>
    <row r="125" spans="1:51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</row>
    <row r="126" spans="1:51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</row>
    <row r="127" spans="1:51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</row>
    <row r="128" spans="1:51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</row>
    <row r="129" spans="1:51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</row>
    <row r="130" spans="1:51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</row>
    <row r="131" spans="1:51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</row>
    <row r="132" spans="1:51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</row>
    <row r="133" spans="1:51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</row>
    <row r="134" spans="1:51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</row>
    <row r="135" spans="1:51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</row>
    <row r="136" spans="1:51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</row>
    <row r="137" spans="1:51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</row>
    <row r="138" spans="1:51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</row>
    <row r="139" spans="1:51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</row>
    <row r="140" spans="1:51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</row>
    <row r="141" spans="1:51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</row>
    <row r="142" spans="1:51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</row>
    <row r="143" spans="1:51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</row>
    <row r="144" spans="1:51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</row>
    <row r="145" spans="1:51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</row>
    <row r="146" spans="1:51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</row>
    <row r="147" spans="1:51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</row>
    <row r="148" spans="1:51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</row>
    <row r="149" spans="1:51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</row>
    <row r="150" spans="1:51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</row>
    <row r="151" spans="1:51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</row>
    <row r="152" spans="1:51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</row>
    <row r="153" spans="1:51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</row>
    <row r="154" spans="1:51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</row>
    <row r="155" spans="1:51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</row>
    <row r="156" spans="1:51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</row>
    <row r="157" spans="1:51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</row>
    <row r="158" spans="1:51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</row>
    <row r="159" spans="1:51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</row>
    <row r="160" spans="1:51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</row>
    <row r="161" spans="1:51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</row>
    <row r="162" spans="1:51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</row>
    <row r="163" spans="1:51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</row>
    <row r="164" spans="1:51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</row>
    <row r="165" spans="1:51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</row>
    <row r="166" spans="1:51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</row>
    <row r="167" spans="1:51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</row>
    <row r="168" spans="1:51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</row>
    <row r="169" spans="1:51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</row>
    <row r="170" spans="1:51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</row>
    <row r="171" spans="1:51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</row>
    <row r="172" spans="1:51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</row>
    <row r="173" spans="1:51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</row>
    <row r="174" spans="1:51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</row>
    <row r="175" spans="1:51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</row>
    <row r="176" spans="1:51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</row>
    <row r="177" spans="1:51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</row>
    <row r="178" spans="1:51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</row>
    <row r="179" spans="1:51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</row>
    <row r="180" spans="1:51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</row>
    <row r="181" spans="1:51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</row>
    <row r="182" spans="1:51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</row>
    <row r="183" spans="1:51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</row>
    <row r="184" spans="1:51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</row>
    <row r="185" spans="1:51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</row>
    <row r="186" spans="1:51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</row>
    <row r="187" spans="1:51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</row>
    <row r="188" spans="1:51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</row>
    <row r="189" spans="1:51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</row>
    <row r="190" spans="1:51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</row>
    <row r="191" spans="1:51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</row>
    <row r="192" spans="1:51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</row>
    <row r="193" spans="1:51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</row>
    <row r="194" spans="1:51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</row>
    <row r="195" spans="1:51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</row>
    <row r="196" spans="1:51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</row>
    <row r="197" spans="1:51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</row>
    <row r="198" spans="1:51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</row>
    <row r="199" spans="1:51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</row>
    <row r="200" spans="1:51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</row>
    <row r="201" spans="1:51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</row>
    <row r="202" spans="1:5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</row>
    <row r="203" spans="1:51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</row>
    <row r="204" spans="1:51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</row>
    <row r="205" spans="1:51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</row>
    <row r="206" spans="1:51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</row>
    <row r="207" spans="1:51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</row>
    <row r="208" spans="1:51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</row>
    <row r="209" spans="1:51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</row>
    <row r="210" spans="1:51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</row>
    <row r="211" spans="1:51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</row>
    <row r="212" spans="1:51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</row>
    <row r="213" spans="1:51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</row>
    <row r="214" spans="1:51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</row>
    <row r="215" spans="1:51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</row>
    <row r="216" spans="1:51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</row>
    <row r="217" spans="1:51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</row>
    <row r="218" spans="1:51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</row>
    <row r="219" spans="1:51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</row>
    <row r="220" spans="1:51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</row>
    <row r="221" spans="1:51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</row>
    <row r="222" spans="1:51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</row>
    <row r="223" spans="1:51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</row>
    <row r="224" spans="1:51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</row>
    <row r="225" spans="1:51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</row>
    <row r="226" spans="1:51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</row>
    <row r="227" spans="1:51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</row>
    <row r="228" spans="1:51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</row>
    <row r="229" spans="1:51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</row>
    <row r="230" spans="1:51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</row>
    <row r="231" spans="1:51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</row>
    <row r="232" spans="1:51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</row>
    <row r="233" spans="1:51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</row>
    <row r="234" spans="1:51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</row>
    <row r="235" spans="1:51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</row>
    <row r="236" spans="1:51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</row>
    <row r="237" spans="1:51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</row>
    <row r="238" spans="1:51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</row>
    <row r="239" spans="1:51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</row>
    <row r="240" spans="1:51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</row>
    <row r="241" spans="1:51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</row>
    <row r="242" spans="1:51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</row>
    <row r="243" spans="1:51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</row>
    <row r="244" spans="1:51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</row>
    <row r="245" spans="1:51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</row>
    <row r="246" spans="1:51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</row>
    <row r="247" spans="1:51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</row>
    <row r="248" spans="1:51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</row>
    <row r="249" spans="1:51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</row>
    <row r="250" spans="1:51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</row>
    <row r="251" spans="1:51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</row>
    <row r="252" spans="1:51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</row>
    <row r="253" spans="1:51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</row>
    <row r="254" spans="1:51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</row>
    <row r="255" spans="1:51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</row>
    <row r="256" spans="1:51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</row>
    <row r="257" spans="1:51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</row>
    <row r="258" spans="1:51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</row>
    <row r="259" spans="1:51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</row>
    <row r="260" spans="1:51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</row>
    <row r="261" spans="1:51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</row>
    <row r="262" spans="1:51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</row>
    <row r="263" spans="1:51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</row>
    <row r="264" spans="1:51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</row>
    <row r="265" spans="1:51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</row>
    <row r="266" spans="1:51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</row>
    <row r="267" spans="1:51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</row>
    <row r="268" spans="1:51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</row>
    <row r="269" spans="1:51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</row>
    <row r="270" spans="1:51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</row>
    <row r="271" spans="1:51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</row>
    <row r="272" spans="1:51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</row>
    <row r="273" spans="1:51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</row>
    <row r="274" spans="1:51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</row>
    <row r="275" spans="1:51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</row>
    <row r="276" spans="1:51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</row>
    <row r="277" spans="1:51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</row>
    <row r="278" spans="1:51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</row>
    <row r="279" spans="1:51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</row>
    <row r="280" spans="1:51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</row>
    <row r="281" spans="1:51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</row>
    <row r="282" spans="1:51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</row>
    <row r="283" spans="1:51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</row>
    <row r="284" spans="1:51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</row>
    <row r="285" spans="1:51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</row>
    <row r="286" spans="1:51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</row>
    <row r="287" spans="1:51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</row>
    <row r="288" spans="1:51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</row>
    <row r="289" spans="1:51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</row>
    <row r="290" spans="1:51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</row>
    <row r="291" spans="1:51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</row>
    <row r="292" spans="1:51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</row>
    <row r="293" spans="1:51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</row>
    <row r="294" spans="1:51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</row>
    <row r="295" spans="1:51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</row>
    <row r="296" spans="1:51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</row>
    <row r="297" spans="1:51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</row>
    <row r="298" spans="1:51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</row>
    <row r="299" spans="1:51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</row>
    <row r="300" spans="1:51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</row>
    <row r="301" spans="1:51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</row>
    <row r="302" spans="1:51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</row>
    <row r="303" spans="1:51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</row>
    <row r="304" spans="1:51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</row>
    <row r="305" spans="1:51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</row>
    <row r="306" spans="1:51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</row>
    <row r="307" spans="1:51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</row>
    <row r="308" spans="1:51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</row>
    <row r="309" spans="1:51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</row>
    <row r="310" spans="1:51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</row>
    <row r="311" spans="1:51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</row>
    <row r="312" spans="1:51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</row>
    <row r="313" spans="1:51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</row>
    <row r="314" spans="1:51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</row>
    <row r="315" spans="1:51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</row>
    <row r="316" spans="1:51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</row>
    <row r="317" spans="1:51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</row>
    <row r="318" spans="1:51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</row>
    <row r="319" spans="1:51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</row>
    <row r="320" spans="1:51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</row>
    <row r="321" spans="1:51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</row>
    <row r="322" spans="1:51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</row>
    <row r="323" spans="1:51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</row>
    <row r="324" spans="1:51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</row>
    <row r="325" spans="1:51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</row>
    <row r="326" spans="1:51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</row>
    <row r="327" spans="1:51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</row>
    <row r="328" spans="1:51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</row>
    <row r="329" spans="1:51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</row>
    <row r="330" spans="1:51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</row>
    <row r="331" spans="1:51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</row>
    <row r="332" spans="1:51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</row>
    <row r="333" spans="1:51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</row>
    <row r="334" spans="1:51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</row>
    <row r="335" spans="1:51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</row>
    <row r="336" spans="1:51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</row>
    <row r="337" spans="1:51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</row>
    <row r="338" spans="1:51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</row>
    <row r="339" spans="1:51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</row>
    <row r="340" spans="1:51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</row>
    <row r="341" spans="1:51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</row>
    <row r="342" spans="1:51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</row>
    <row r="343" spans="1:51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</row>
    <row r="344" spans="1:51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</row>
    <row r="345" spans="1:51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</row>
    <row r="346" spans="1:51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</row>
    <row r="347" spans="1:51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</row>
    <row r="348" spans="1:51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</row>
    <row r="349" spans="1:51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</row>
    <row r="350" spans="1:51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</row>
    <row r="351" spans="1:51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</row>
    <row r="352" spans="1:51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</row>
    <row r="353" spans="1:51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</row>
    <row r="354" spans="1:51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</row>
    <row r="355" spans="1:51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</row>
    <row r="356" spans="1:51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</row>
    <row r="357" spans="1:51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</row>
    <row r="358" spans="1:51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</row>
    <row r="359" spans="1:51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</row>
    <row r="360" spans="1:51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</row>
    <row r="361" spans="1:51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</row>
    <row r="362" spans="1:51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</row>
    <row r="363" spans="1:51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</row>
    <row r="364" spans="1:51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</row>
    <row r="365" spans="1:51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</row>
    <row r="366" spans="1:51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</row>
    <row r="367" spans="1:51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</row>
    <row r="368" spans="1:51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</row>
    <row r="369" spans="1:51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</row>
    <row r="370" spans="1:51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</row>
    <row r="371" spans="1:51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</row>
    <row r="372" spans="1:51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</row>
    <row r="373" spans="1:51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</row>
    <row r="374" spans="1:51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</row>
    <row r="375" spans="1:51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</row>
    <row r="376" spans="1:51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</row>
    <row r="377" spans="1:51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</row>
    <row r="378" spans="1:51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</row>
    <row r="379" spans="1:51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</row>
    <row r="380" spans="1:51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</row>
    <row r="381" spans="1:51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</row>
    <row r="382" spans="1:51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</row>
    <row r="383" spans="1:51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</row>
    <row r="384" spans="1:51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</row>
    <row r="385" spans="1:51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</row>
    <row r="386" spans="1:51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</row>
    <row r="387" spans="1:51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</row>
    <row r="388" spans="1:51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</row>
    <row r="389" spans="1:51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</row>
    <row r="390" spans="1:51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</row>
    <row r="391" spans="1:51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</row>
    <row r="392" spans="1:51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</row>
    <row r="393" spans="1:51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</row>
    <row r="394" spans="1:51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</row>
    <row r="395" spans="1:51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</row>
    <row r="396" spans="1:51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</row>
    <row r="397" spans="1:51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</row>
    <row r="398" spans="1:51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</row>
    <row r="399" spans="1:51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</row>
    <row r="400" spans="1:51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</row>
    <row r="401" spans="1:51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</row>
    <row r="402" spans="1:51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</row>
    <row r="403" spans="1:51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</row>
    <row r="404" spans="1:51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</row>
    <row r="405" spans="1:51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</row>
    <row r="406" spans="1:51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</row>
    <row r="407" spans="1:51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</row>
    <row r="408" spans="1:51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</row>
    <row r="409" spans="1:51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</row>
    <row r="410" spans="1:51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</row>
    <row r="411" spans="1:51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</row>
    <row r="412" spans="1:51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</row>
    <row r="413" spans="1:51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</row>
    <row r="414" spans="1:51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</row>
    <row r="415" spans="1:51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</row>
    <row r="416" spans="1:51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</row>
    <row r="417" spans="1:51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</row>
    <row r="418" spans="1:51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</row>
    <row r="419" spans="1:51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</row>
    <row r="420" spans="1:51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</row>
    <row r="421" spans="1:51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</row>
    <row r="422" spans="1:51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</row>
    <row r="423" spans="1:51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</row>
    <row r="424" spans="1:51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</row>
    <row r="425" spans="1:51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</row>
    <row r="426" spans="1:51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</row>
    <row r="427" spans="1:51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</row>
    <row r="428" spans="1:51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</row>
    <row r="429" spans="1:51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</row>
    <row r="430" spans="1:51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</row>
    <row r="431" spans="1:51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</row>
    <row r="432" spans="1:51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</row>
    <row r="433" spans="1:51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</row>
    <row r="434" spans="1:51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</row>
    <row r="435" spans="1:51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</row>
    <row r="436" spans="1:51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</row>
    <row r="437" spans="1:51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</row>
    <row r="438" spans="1:51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</row>
    <row r="439" spans="1:51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</row>
    <row r="440" spans="1:51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</row>
    <row r="441" spans="1:51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</row>
    <row r="442" spans="1:51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</row>
    <row r="443" spans="1:51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</row>
    <row r="444" spans="1:51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</row>
    <row r="445" spans="1:51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</row>
    <row r="446" spans="1:51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</row>
    <row r="447" spans="1:51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</row>
    <row r="448" spans="1:51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</row>
    <row r="449" spans="1:51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</row>
    <row r="450" spans="1:51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</row>
    <row r="451" spans="1:51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</row>
    <row r="452" spans="1:51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</row>
    <row r="453" spans="1:51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</row>
    <row r="454" spans="1:51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</row>
    <row r="455" spans="1:51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</row>
    <row r="456" spans="1:51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</row>
    <row r="457" spans="1:51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</row>
    <row r="458" spans="1:51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</row>
    <row r="459" spans="1:51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</row>
    <row r="460" spans="1:51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</row>
    <row r="461" spans="1:51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</row>
    <row r="462" spans="1:51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</row>
    <row r="463" spans="1:51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</row>
    <row r="464" spans="1:51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</row>
    <row r="465" spans="1:51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</row>
    <row r="466" spans="1:51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</row>
    <row r="467" spans="1:51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</row>
    <row r="468" spans="1:51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</row>
    <row r="469" spans="1:51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</row>
    <row r="470" spans="1:51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</row>
    <row r="471" spans="1:51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</row>
    <row r="472" spans="1:51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</row>
    <row r="473" spans="1:51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</row>
    <row r="474" spans="1:51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</row>
    <row r="475" spans="1:51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</row>
    <row r="476" spans="1:51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</row>
    <row r="477" spans="1:51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</row>
    <row r="478" spans="1:51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</row>
    <row r="479" spans="1:51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</row>
    <row r="480" spans="1:51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</row>
    <row r="481" spans="1:51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</row>
    <row r="482" spans="1:51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</row>
    <row r="483" spans="1:51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</row>
    <row r="484" spans="1:51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</row>
    <row r="485" spans="1:51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</row>
    <row r="486" spans="1:51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</row>
    <row r="487" spans="1:51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</row>
    <row r="488" spans="1:51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</row>
    <row r="489" spans="1:51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</row>
    <row r="490" spans="1:51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</row>
    <row r="491" spans="1:51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</row>
    <row r="492" spans="1:51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</row>
    <row r="493" spans="1:51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</row>
    <row r="494" spans="1:51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</row>
    <row r="495" spans="1:51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</row>
    <row r="496" spans="1:51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</row>
    <row r="497" spans="1:51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</row>
    <row r="498" spans="1:51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</row>
    <row r="499" spans="1:51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</row>
    <row r="500" spans="1:51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</row>
    <row r="501" spans="1:51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</row>
    <row r="502" spans="1:51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</row>
    <row r="503" spans="1:51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</row>
    <row r="504" spans="1:51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</row>
    <row r="505" spans="1:51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</row>
    <row r="506" spans="1:51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</row>
    <row r="507" spans="1:51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</row>
    <row r="508" spans="1:51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</row>
    <row r="509" spans="1:51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</row>
    <row r="510" spans="1:51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</row>
    <row r="511" spans="1:51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</row>
    <row r="512" spans="1:51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</row>
    <row r="513" spans="1:51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</row>
    <row r="514" spans="1:51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</row>
    <row r="515" spans="1:51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</row>
    <row r="516" spans="1:51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</row>
    <row r="517" spans="1:51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</row>
    <row r="518" spans="1:51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</row>
    <row r="519" spans="1:51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</row>
    <row r="520" spans="1:51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</row>
    <row r="521" spans="1:51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</row>
    <row r="522" spans="1:51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</row>
    <row r="523" spans="1:51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</row>
    <row r="524" spans="1:51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</row>
    <row r="525" spans="1:51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</row>
    <row r="526" spans="1:51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</row>
    <row r="527" spans="1:51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</row>
    <row r="528" spans="1:51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</row>
    <row r="529" spans="1:51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</row>
    <row r="530" spans="1:51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</row>
    <row r="531" spans="1:51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</row>
    <row r="532" spans="1:51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</row>
    <row r="533" spans="1:51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</row>
    <row r="534" spans="1:51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</row>
    <row r="535" spans="1:51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</row>
    <row r="536" spans="1:51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</row>
    <row r="537" spans="1:51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</row>
    <row r="538" spans="1:51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</row>
    <row r="539" spans="1:51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</row>
    <row r="540" spans="1:51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</row>
    <row r="541" spans="1:51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</row>
    <row r="542" spans="1:51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</row>
    <row r="543" spans="1:51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</row>
    <row r="544" spans="1:51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</row>
    <row r="545" spans="1:51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</row>
    <row r="546" spans="1:51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</row>
    <row r="547" spans="1:51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</row>
    <row r="548" spans="1:51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</row>
    <row r="549" spans="1:51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</row>
    <row r="550" spans="1:51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</row>
    <row r="551" spans="1:51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</row>
    <row r="552" spans="1:51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</row>
    <row r="553" spans="1:51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</row>
    <row r="554" spans="1:51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</row>
    <row r="555" spans="1:51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</row>
    <row r="556" spans="1:51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</row>
    <row r="557" spans="1:51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</row>
    <row r="558" spans="1:51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</row>
    <row r="559" spans="1:51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</row>
    <row r="560" spans="1:51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</row>
    <row r="561" spans="1:51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</row>
    <row r="562" spans="1:51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</row>
    <row r="563" spans="1:51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</row>
    <row r="564" spans="1:51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</row>
    <row r="565" spans="1:51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</row>
    <row r="566" spans="1:51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</row>
    <row r="567" spans="1:51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</row>
    <row r="568" spans="1:51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</row>
    <row r="569" spans="1:51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</row>
    <row r="570" spans="1:51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</row>
    <row r="571" spans="1:51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</row>
    <row r="572" spans="1:51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</row>
    <row r="573" spans="1:51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</row>
    <row r="574" spans="1:51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</row>
    <row r="575" spans="1:51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</row>
    <row r="576" spans="1:51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</row>
    <row r="577" spans="1:51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</row>
    <row r="578" spans="1:51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</row>
    <row r="579" spans="1:51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</row>
    <row r="580" spans="1:51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</row>
    <row r="581" spans="1:51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</row>
    <row r="582" spans="1:51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</row>
    <row r="583" spans="1:51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</row>
    <row r="584" spans="1:51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</row>
    <row r="585" spans="1:51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</row>
    <row r="586" spans="1:51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</row>
    <row r="587" spans="1:51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</row>
    <row r="588" spans="1:51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</row>
    <row r="589" spans="1:51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</row>
    <row r="590" spans="1:51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</row>
    <row r="591" spans="1:51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</row>
    <row r="592" spans="1:51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</row>
    <row r="593" spans="1:51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</row>
    <row r="594" spans="1:51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</row>
    <row r="595" spans="1:51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</row>
    <row r="596" spans="1:51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</row>
    <row r="597" spans="1:51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</row>
    <row r="598" spans="1:51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</row>
    <row r="599" spans="1:51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</row>
    <row r="600" spans="1:51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</row>
    <row r="601" spans="1:51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</row>
    <row r="602" spans="1:51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</row>
    <row r="603" spans="1:51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</row>
    <row r="604" spans="1:51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</row>
    <row r="605" spans="1:51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</row>
    <row r="606" spans="1:51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</row>
    <row r="607" spans="1:51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</row>
    <row r="608" spans="1:51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</row>
    <row r="609" spans="1:51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</row>
    <row r="610" spans="1:51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</row>
    <row r="611" spans="1:51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</row>
    <row r="612" spans="1:51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</row>
    <row r="613" spans="1:51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</row>
    <row r="614" spans="1:51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</row>
    <row r="615" spans="1:51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</row>
    <row r="616" spans="1:51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</row>
    <row r="617" spans="1:51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</row>
    <row r="618" spans="1:51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</row>
    <row r="619" spans="1:51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Cube</vt:lpstr>
      <vt:lpstr>CubeData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Nicolas CARVALHO</cp:lastModifiedBy>
  <dcterms:modified xsi:type="dcterms:W3CDTF">2019-12-17T14:34:13Z</dcterms:modified>
</cp:coreProperties>
</file>