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f7c067fe2a1709f/Samu83/Ambu et Carence/Gardes Ambulances 2019/"/>
    </mc:Choice>
  </mc:AlternateContent>
  <xr:revisionPtr revIDLastSave="9" documentId="8_{21B6A5A9-4282-4ACE-9B08-C92EA876AE18}" xr6:coauthVersionLast="45" xr6:coauthVersionMax="45" xr10:uidLastSave="{E4B8A0AB-4E6C-4EA5-B5B8-8C5EE5EF5BCB}"/>
  <bookViews>
    <workbookView xWindow="-120" yWindow="-120" windowWidth="24240" windowHeight="13140" xr2:uid="{F12BA0FA-311B-4BF7-9F1A-2A1F08D1A4D5}"/>
  </bookViews>
  <sheets>
    <sheet name="Feuil2" sheetId="2" r:id="rId1"/>
  </sheets>
  <externalReferences>
    <externalReference r:id="rId2"/>
  </externalReferences>
  <definedNames>
    <definedName name="heure">[1]autre!$A$1:$A$5</definedName>
    <definedName name="sect1">'[1]secteur 1'!$A$1:$A$24</definedName>
    <definedName name="sect2">'[1]secteur 2'!$A$1:$A$15</definedName>
    <definedName name="sect3">'[1]secteur 3'!$A$1:$A$11</definedName>
    <definedName name="sect4">'[1]secteur 4'!$A$1:$A$11</definedName>
    <definedName name="sect5">'[1]secteur 5'!$A$1:$A$9</definedName>
    <definedName name="sect6">'[1]secteur 6'!$A$1:$A$16</definedName>
    <definedName name="sect7">'[1]secteur 7'!$A$1:$A$15</definedName>
    <definedName name="sect8">'[1]secteur 8'!$A$1:$A$10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9" i="2" l="1"/>
  <c r="J169" i="2"/>
  <c r="I169" i="2"/>
  <c r="H169" i="2"/>
  <c r="F169" i="2"/>
  <c r="K168" i="2"/>
  <c r="J168" i="2"/>
  <c r="I168" i="2"/>
  <c r="H168" i="2"/>
  <c r="F168" i="2"/>
  <c r="K167" i="2"/>
  <c r="J167" i="2"/>
  <c r="I167" i="2"/>
  <c r="H167" i="2"/>
  <c r="F167" i="2"/>
  <c r="K166" i="2"/>
  <c r="J166" i="2"/>
  <c r="K165" i="2"/>
  <c r="J165" i="2"/>
  <c r="K164" i="2"/>
  <c r="J164" i="2"/>
  <c r="K163" i="2"/>
  <c r="J163" i="2"/>
  <c r="I163" i="2"/>
  <c r="H163" i="2"/>
  <c r="F163" i="2"/>
  <c r="K162" i="2"/>
  <c r="J162" i="2"/>
  <c r="I162" i="2"/>
  <c r="H162" i="2"/>
  <c r="F162" i="2"/>
  <c r="K161" i="2"/>
  <c r="J161" i="2"/>
  <c r="I161" i="2"/>
  <c r="H161" i="2"/>
  <c r="F161" i="2"/>
  <c r="K160" i="2"/>
  <c r="J160" i="2"/>
  <c r="I160" i="2"/>
  <c r="H160" i="2"/>
  <c r="F160" i="2"/>
  <c r="K159" i="2"/>
  <c r="J159" i="2"/>
  <c r="I159" i="2"/>
  <c r="H159" i="2"/>
  <c r="F159" i="2"/>
  <c r="K158" i="2"/>
  <c r="J158" i="2"/>
  <c r="I158" i="2"/>
  <c r="H158" i="2"/>
  <c r="F158" i="2"/>
  <c r="K157" i="2"/>
  <c r="J157" i="2"/>
  <c r="I157" i="2"/>
  <c r="H157" i="2"/>
  <c r="F157" i="2"/>
  <c r="K156" i="2"/>
  <c r="J156" i="2"/>
  <c r="I156" i="2"/>
  <c r="H156" i="2"/>
  <c r="F156" i="2"/>
  <c r="K155" i="2"/>
  <c r="J155" i="2"/>
  <c r="I155" i="2"/>
  <c r="H155" i="2"/>
  <c r="F155" i="2"/>
  <c r="K154" i="2"/>
  <c r="J154" i="2"/>
  <c r="I154" i="2"/>
  <c r="H154" i="2"/>
  <c r="F154" i="2"/>
  <c r="K153" i="2"/>
  <c r="J153" i="2"/>
  <c r="I153" i="2"/>
  <c r="H153" i="2"/>
  <c r="F153" i="2"/>
  <c r="K152" i="2"/>
  <c r="J152" i="2"/>
  <c r="K151" i="2"/>
  <c r="J151" i="2"/>
  <c r="I151" i="2"/>
  <c r="H151" i="2"/>
  <c r="F151" i="2"/>
  <c r="K150" i="2"/>
  <c r="J150" i="2"/>
  <c r="I150" i="2"/>
  <c r="H150" i="2"/>
  <c r="F150" i="2"/>
  <c r="K149" i="2"/>
  <c r="J149" i="2"/>
  <c r="I149" i="2"/>
  <c r="H149" i="2"/>
  <c r="F149" i="2"/>
  <c r="K148" i="2"/>
  <c r="J148" i="2"/>
  <c r="I148" i="2"/>
  <c r="H148" i="2"/>
  <c r="F148" i="2"/>
  <c r="K147" i="2"/>
  <c r="J147" i="2"/>
  <c r="I147" i="2"/>
  <c r="H147" i="2"/>
  <c r="F147" i="2"/>
  <c r="K146" i="2"/>
  <c r="J146" i="2"/>
  <c r="I146" i="2"/>
  <c r="H146" i="2"/>
  <c r="F146" i="2"/>
  <c r="A146" i="2"/>
  <c r="B152" i="2" s="1"/>
  <c r="K145" i="2"/>
  <c r="J145" i="2"/>
  <c r="I145" i="2"/>
  <c r="H145" i="2"/>
  <c r="F145" i="2"/>
  <c r="K144" i="2"/>
  <c r="J144" i="2"/>
  <c r="I144" i="2"/>
  <c r="H144" i="2"/>
  <c r="F144" i="2"/>
  <c r="K143" i="2"/>
  <c r="J143" i="2"/>
  <c r="I143" i="2"/>
  <c r="H143" i="2"/>
  <c r="F143" i="2"/>
  <c r="K142" i="2"/>
  <c r="J142" i="2"/>
  <c r="K141" i="2"/>
  <c r="J141" i="2"/>
  <c r="I141" i="2"/>
  <c r="H141" i="2"/>
  <c r="F141" i="2"/>
  <c r="K140" i="2"/>
  <c r="J140" i="2"/>
  <c r="I140" i="2"/>
  <c r="H140" i="2"/>
  <c r="F140" i="2"/>
  <c r="K139" i="2"/>
  <c r="J139" i="2"/>
  <c r="I139" i="2"/>
  <c r="H139" i="2"/>
  <c r="F139" i="2"/>
  <c r="K138" i="2"/>
  <c r="J138" i="2"/>
  <c r="I138" i="2"/>
  <c r="H138" i="2"/>
  <c r="F138" i="2"/>
  <c r="K137" i="2"/>
  <c r="J137" i="2"/>
  <c r="I137" i="2"/>
  <c r="H137" i="2"/>
  <c r="F137" i="2"/>
  <c r="K136" i="2"/>
  <c r="J136" i="2"/>
  <c r="I136" i="2"/>
  <c r="H136" i="2"/>
  <c r="F136" i="2"/>
  <c r="K135" i="2"/>
  <c r="J135" i="2"/>
  <c r="I135" i="2"/>
  <c r="H135" i="2"/>
  <c r="F135" i="2"/>
  <c r="K134" i="2"/>
  <c r="J134" i="2"/>
  <c r="I134" i="2"/>
  <c r="H134" i="2"/>
  <c r="F134" i="2"/>
  <c r="K133" i="2"/>
  <c r="J133" i="2"/>
  <c r="I133" i="2"/>
  <c r="H133" i="2"/>
  <c r="F133" i="2"/>
  <c r="K132" i="2"/>
  <c r="J132" i="2"/>
  <c r="I132" i="2"/>
  <c r="H132" i="2"/>
  <c r="F132" i="2"/>
  <c r="K131" i="2"/>
  <c r="J131" i="2"/>
  <c r="I131" i="2"/>
  <c r="H131" i="2"/>
  <c r="F131" i="2"/>
  <c r="K130" i="2"/>
  <c r="J130" i="2"/>
  <c r="I130" i="2"/>
  <c r="H130" i="2"/>
  <c r="F130" i="2"/>
  <c r="K129" i="2"/>
  <c r="J129" i="2"/>
  <c r="I129" i="2"/>
  <c r="H129" i="2"/>
  <c r="F129" i="2"/>
  <c r="K128" i="2"/>
  <c r="J128" i="2"/>
  <c r="K127" i="2"/>
  <c r="J127" i="2"/>
  <c r="I127" i="2"/>
  <c r="H127" i="2"/>
  <c r="F127" i="2"/>
  <c r="K126" i="2"/>
  <c r="J126" i="2"/>
  <c r="I126" i="2"/>
  <c r="H126" i="2"/>
  <c r="F126" i="2"/>
  <c r="K125" i="2"/>
  <c r="J125" i="2"/>
  <c r="I125" i="2"/>
  <c r="H125" i="2"/>
  <c r="F125" i="2"/>
  <c r="K124" i="2"/>
  <c r="J124" i="2"/>
  <c r="I124" i="2"/>
  <c r="H124" i="2"/>
  <c r="F124" i="2"/>
  <c r="K123" i="2"/>
  <c r="J123" i="2"/>
  <c r="I123" i="2"/>
  <c r="H123" i="2"/>
  <c r="F123" i="2"/>
  <c r="K122" i="2"/>
  <c r="J122" i="2"/>
  <c r="I122" i="2"/>
  <c r="H122" i="2"/>
  <c r="F122" i="2"/>
  <c r="A122" i="2"/>
  <c r="B128" i="2" s="1"/>
  <c r="K121" i="2"/>
  <c r="J121" i="2"/>
  <c r="I121" i="2"/>
  <c r="H121" i="2"/>
  <c r="F121" i="2"/>
  <c r="K120" i="2"/>
  <c r="J120" i="2"/>
  <c r="I120" i="2"/>
  <c r="H120" i="2"/>
  <c r="F120" i="2"/>
  <c r="K119" i="2"/>
  <c r="J119" i="2"/>
  <c r="I119" i="2"/>
  <c r="H119" i="2"/>
  <c r="F119" i="2"/>
  <c r="K118" i="2"/>
  <c r="J118" i="2"/>
  <c r="K117" i="2"/>
  <c r="J117" i="2"/>
  <c r="I117" i="2"/>
  <c r="H117" i="2"/>
  <c r="F117" i="2"/>
  <c r="K116" i="2"/>
  <c r="J116" i="2"/>
  <c r="K115" i="2"/>
  <c r="J115" i="2"/>
  <c r="I115" i="2"/>
  <c r="H115" i="2"/>
  <c r="F115" i="2"/>
  <c r="K114" i="2"/>
  <c r="J114" i="2"/>
  <c r="I114" i="2"/>
  <c r="H114" i="2"/>
  <c r="F114" i="2"/>
  <c r="K113" i="2"/>
  <c r="J113" i="2"/>
  <c r="I113" i="2"/>
  <c r="H113" i="2"/>
  <c r="F113" i="2"/>
  <c r="K112" i="2"/>
  <c r="J112" i="2"/>
  <c r="I112" i="2"/>
  <c r="H112" i="2"/>
  <c r="F112" i="2"/>
  <c r="K111" i="2"/>
  <c r="J111" i="2"/>
  <c r="I111" i="2"/>
  <c r="H111" i="2"/>
  <c r="F111" i="2"/>
  <c r="K110" i="2"/>
  <c r="J110" i="2"/>
  <c r="I110" i="2"/>
  <c r="H110" i="2"/>
  <c r="F110" i="2"/>
  <c r="K109" i="2"/>
  <c r="J109" i="2"/>
  <c r="I109" i="2"/>
  <c r="H109" i="2"/>
  <c r="F109" i="2"/>
  <c r="K108" i="2"/>
  <c r="J108" i="2"/>
  <c r="I108" i="2"/>
  <c r="H108" i="2"/>
  <c r="F108" i="2"/>
  <c r="K107" i="2"/>
  <c r="J107" i="2"/>
  <c r="I107" i="2"/>
  <c r="H107" i="2"/>
  <c r="F107" i="2"/>
  <c r="K106" i="2"/>
  <c r="J106" i="2"/>
  <c r="I106" i="2"/>
  <c r="H106" i="2"/>
  <c r="F106" i="2"/>
  <c r="K105" i="2"/>
  <c r="J105" i="2"/>
  <c r="I105" i="2"/>
  <c r="H105" i="2"/>
  <c r="F105" i="2"/>
  <c r="K104" i="2"/>
  <c r="J104" i="2"/>
  <c r="B104" i="2"/>
  <c r="K103" i="2"/>
  <c r="J103" i="2"/>
  <c r="I103" i="2"/>
  <c r="H103" i="2"/>
  <c r="F103" i="2"/>
  <c r="K102" i="2"/>
  <c r="J102" i="2"/>
  <c r="I102" i="2"/>
  <c r="H102" i="2"/>
  <c r="F102" i="2"/>
  <c r="B102" i="2"/>
  <c r="K101" i="2"/>
  <c r="J101" i="2"/>
  <c r="I101" i="2"/>
  <c r="H101" i="2"/>
  <c r="F101" i="2"/>
  <c r="K100" i="2"/>
  <c r="J100" i="2"/>
  <c r="I100" i="2"/>
  <c r="H100" i="2"/>
  <c r="F100" i="2"/>
  <c r="B100" i="2"/>
  <c r="K99" i="2"/>
  <c r="J99" i="2"/>
  <c r="I99" i="2"/>
  <c r="H99" i="2"/>
  <c r="F99" i="2"/>
  <c r="K98" i="2"/>
  <c r="J98" i="2"/>
  <c r="I98" i="2"/>
  <c r="H98" i="2"/>
  <c r="F98" i="2"/>
  <c r="B98" i="2"/>
  <c r="A98" i="2"/>
  <c r="B110" i="2" s="1"/>
  <c r="K97" i="2"/>
  <c r="J97" i="2"/>
  <c r="I97" i="2"/>
  <c r="H97" i="2"/>
  <c r="F97" i="2"/>
  <c r="K96" i="2"/>
  <c r="J96" i="2"/>
  <c r="I96" i="2"/>
  <c r="H96" i="2"/>
  <c r="F96" i="2"/>
  <c r="K95" i="2"/>
  <c r="J95" i="2"/>
  <c r="I95" i="2"/>
  <c r="H95" i="2"/>
  <c r="F95" i="2"/>
  <c r="K94" i="2"/>
  <c r="J94" i="2"/>
  <c r="K93" i="2"/>
  <c r="J93" i="2"/>
  <c r="I93" i="2"/>
  <c r="H93" i="2"/>
  <c r="F93" i="2"/>
  <c r="K92" i="2"/>
  <c r="J92" i="2"/>
  <c r="K91" i="2"/>
  <c r="J91" i="2"/>
  <c r="I91" i="2"/>
  <c r="H91" i="2"/>
  <c r="F91" i="2"/>
  <c r="K90" i="2"/>
  <c r="J90" i="2"/>
  <c r="I90" i="2"/>
  <c r="H90" i="2"/>
  <c r="F90" i="2"/>
  <c r="K89" i="2"/>
  <c r="J89" i="2"/>
  <c r="I89" i="2"/>
  <c r="H89" i="2"/>
  <c r="F89" i="2"/>
  <c r="K88" i="2"/>
  <c r="J88" i="2"/>
  <c r="I88" i="2"/>
  <c r="H88" i="2"/>
  <c r="F88" i="2"/>
  <c r="K87" i="2"/>
  <c r="J87" i="2"/>
  <c r="I87" i="2"/>
  <c r="H87" i="2"/>
  <c r="F87" i="2"/>
  <c r="K86" i="2"/>
  <c r="J86" i="2"/>
  <c r="I86" i="2"/>
  <c r="H86" i="2"/>
  <c r="F86" i="2"/>
  <c r="B86" i="2"/>
  <c r="K85" i="2"/>
  <c r="J85" i="2"/>
  <c r="I85" i="2"/>
  <c r="H85" i="2"/>
  <c r="F85" i="2"/>
  <c r="K84" i="2"/>
  <c r="J84" i="2"/>
  <c r="I84" i="2"/>
  <c r="H84" i="2"/>
  <c r="F84" i="2"/>
  <c r="B84" i="2"/>
  <c r="K83" i="2"/>
  <c r="J83" i="2"/>
  <c r="I83" i="2"/>
  <c r="H83" i="2"/>
  <c r="F83" i="2"/>
  <c r="K82" i="2"/>
  <c r="J82" i="2"/>
  <c r="I82" i="2"/>
  <c r="H82" i="2"/>
  <c r="F82" i="2"/>
  <c r="B82" i="2"/>
  <c r="K81" i="2"/>
  <c r="J81" i="2"/>
  <c r="I81" i="2"/>
  <c r="H81" i="2"/>
  <c r="F81" i="2"/>
  <c r="K80" i="2"/>
  <c r="J80" i="2"/>
  <c r="K79" i="2"/>
  <c r="J79" i="2"/>
  <c r="I79" i="2"/>
  <c r="H79" i="2"/>
  <c r="F79" i="2"/>
  <c r="B79" i="2"/>
  <c r="K78" i="2"/>
  <c r="J78" i="2"/>
  <c r="I78" i="2"/>
  <c r="H78" i="2"/>
  <c r="F78" i="2"/>
  <c r="B78" i="2"/>
  <c r="K77" i="2"/>
  <c r="J77" i="2"/>
  <c r="I77" i="2"/>
  <c r="H77" i="2"/>
  <c r="F77" i="2"/>
  <c r="B77" i="2"/>
  <c r="K76" i="2"/>
  <c r="J76" i="2"/>
  <c r="I76" i="2"/>
  <c r="H76" i="2"/>
  <c r="F76" i="2"/>
  <c r="B76" i="2"/>
  <c r="K75" i="2"/>
  <c r="J75" i="2"/>
  <c r="I75" i="2"/>
  <c r="H75" i="2"/>
  <c r="F75" i="2"/>
  <c r="B75" i="2"/>
  <c r="K74" i="2"/>
  <c r="J74" i="2"/>
  <c r="I74" i="2"/>
  <c r="H74" i="2"/>
  <c r="F74" i="2"/>
  <c r="B74" i="2"/>
  <c r="A74" i="2"/>
  <c r="B80" i="2" s="1"/>
  <c r="K73" i="2"/>
  <c r="J73" i="2"/>
  <c r="I73" i="2"/>
  <c r="H73" i="2"/>
  <c r="F73" i="2"/>
  <c r="K72" i="2"/>
  <c r="J72" i="2"/>
  <c r="I72" i="2"/>
  <c r="H72" i="2"/>
  <c r="F72" i="2"/>
  <c r="K71" i="2"/>
  <c r="J71" i="2"/>
  <c r="I71" i="2"/>
  <c r="H71" i="2"/>
  <c r="F71" i="2"/>
  <c r="K70" i="2"/>
  <c r="J70" i="2"/>
  <c r="K69" i="2"/>
  <c r="J69" i="2"/>
  <c r="K68" i="2"/>
  <c r="J68" i="2"/>
  <c r="K67" i="2"/>
  <c r="J67" i="2"/>
  <c r="I67" i="2"/>
  <c r="H67" i="2"/>
  <c r="F67" i="2"/>
  <c r="K66" i="2"/>
  <c r="J66" i="2"/>
  <c r="I66" i="2"/>
  <c r="H66" i="2"/>
  <c r="F66" i="2"/>
  <c r="K65" i="2"/>
  <c r="J65" i="2"/>
  <c r="I65" i="2"/>
  <c r="H65" i="2"/>
  <c r="F65" i="2"/>
  <c r="K64" i="2"/>
  <c r="J64" i="2"/>
  <c r="I64" i="2"/>
  <c r="H64" i="2"/>
  <c r="F64" i="2"/>
  <c r="K63" i="2"/>
  <c r="J63" i="2"/>
  <c r="I63" i="2"/>
  <c r="H63" i="2"/>
  <c r="F63" i="2"/>
  <c r="A63" i="2"/>
  <c r="B70" i="2" s="1"/>
  <c r="K62" i="2"/>
  <c r="J62" i="2"/>
  <c r="I62" i="2"/>
  <c r="H62" i="2"/>
  <c r="F62" i="2"/>
  <c r="K61" i="2"/>
  <c r="J61" i="2"/>
  <c r="I61" i="2"/>
  <c r="H61" i="2"/>
  <c r="F61" i="2"/>
  <c r="B61" i="2"/>
  <c r="K60" i="2"/>
  <c r="J60" i="2"/>
  <c r="I60" i="2"/>
  <c r="H60" i="2"/>
  <c r="F60" i="2"/>
  <c r="K59" i="2"/>
  <c r="J59" i="2"/>
  <c r="I59" i="2"/>
  <c r="H59" i="2"/>
  <c r="F59" i="2"/>
  <c r="B59" i="2"/>
  <c r="K58" i="2"/>
  <c r="J58" i="2"/>
  <c r="I58" i="2"/>
  <c r="H58" i="2"/>
  <c r="F58" i="2"/>
  <c r="K57" i="2"/>
  <c r="J57" i="2"/>
  <c r="I57" i="2"/>
  <c r="H57" i="2"/>
  <c r="F57" i="2"/>
  <c r="B57" i="2"/>
  <c r="K56" i="2"/>
  <c r="J56" i="2"/>
  <c r="I56" i="2"/>
  <c r="H56" i="2"/>
  <c r="F56" i="2"/>
  <c r="K55" i="2"/>
  <c r="J55" i="2"/>
  <c r="I55" i="2"/>
  <c r="H55" i="2"/>
  <c r="F55" i="2"/>
  <c r="B55" i="2"/>
  <c r="K54" i="2"/>
  <c r="J54" i="2"/>
  <c r="I54" i="2"/>
  <c r="H54" i="2"/>
  <c r="F54" i="2"/>
  <c r="K53" i="2"/>
  <c r="J53" i="2"/>
  <c r="I53" i="2"/>
  <c r="H53" i="2"/>
  <c r="F53" i="2"/>
  <c r="B53" i="2"/>
  <c r="K52" i="2"/>
  <c r="J52" i="2"/>
  <c r="I52" i="2"/>
  <c r="H52" i="2"/>
  <c r="F52" i="2"/>
  <c r="K51" i="2"/>
  <c r="J51" i="2"/>
  <c r="I51" i="2"/>
  <c r="H51" i="2"/>
  <c r="F51" i="2"/>
  <c r="B51" i="2"/>
  <c r="K50" i="2"/>
  <c r="J50" i="2"/>
  <c r="I50" i="2"/>
  <c r="H50" i="2"/>
  <c r="F50" i="2"/>
  <c r="A50" i="2"/>
  <c r="B62" i="2" s="1"/>
  <c r="K49" i="2"/>
  <c r="J49" i="2"/>
  <c r="I49" i="2"/>
  <c r="H49" i="2"/>
  <c r="F49" i="2"/>
  <c r="K48" i="2"/>
  <c r="J48" i="2"/>
  <c r="I48" i="2"/>
  <c r="H48" i="2"/>
  <c r="F48" i="2"/>
  <c r="K47" i="2"/>
  <c r="J47" i="2"/>
  <c r="I47" i="2"/>
  <c r="H47" i="2"/>
  <c r="F47" i="2"/>
  <c r="K46" i="2"/>
  <c r="J46" i="2"/>
  <c r="K45" i="2"/>
  <c r="J45" i="2"/>
  <c r="I45" i="2"/>
  <c r="H45" i="2"/>
  <c r="F45" i="2"/>
  <c r="K44" i="2"/>
  <c r="J44" i="2"/>
  <c r="I44" i="2"/>
  <c r="H44" i="2"/>
  <c r="F44" i="2"/>
  <c r="K43" i="2"/>
  <c r="J43" i="2"/>
  <c r="I43" i="2"/>
  <c r="H43" i="2"/>
  <c r="F43" i="2"/>
  <c r="K42" i="2"/>
  <c r="J42" i="2"/>
  <c r="I42" i="2"/>
  <c r="H42" i="2"/>
  <c r="F42" i="2"/>
  <c r="K41" i="2"/>
  <c r="J41" i="2"/>
  <c r="I41" i="2"/>
  <c r="H41" i="2"/>
  <c r="F41" i="2"/>
  <c r="K40" i="2"/>
  <c r="J40" i="2"/>
  <c r="I40" i="2"/>
  <c r="H40" i="2"/>
  <c r="F40" i="2"/>
  <c r="K39" i="2"/>
  <c r="J39" i="2"/>
  <c r="I39" i="2"/>
  <c r="H39" i="2"/>
  <c r="F39" i="2"/>
  <c r="K38" i="2"/>
  <c r="J38" i="2"/>
  <c r="I38" i="2"/>
  <c r="H38" i="2"/>
  <c r="F38" i="2"/>
  <c r="K37" i="2"/>
  <c r="J37" i="2"/>
  <c r="I37" i="2"/>
  <c r="H37" i="2"/>
  <c r="F37" i="2"/>
  <c r="B37" i="2"/>
  <c r="K36" i="2"/>
  <c r="J36" i="2"/>
  <c r="I36" i="2"/>
  <c r="H36" i="2"/>
  <c r="F36" i="2"/>
  <c r="K35" i="2"/>
  <c r="J35" i="2"/>
  <c r="I35" i="2"/>
  <c r="H35" i="2"/>
  <c r="F35" i="2"/>
  <c r="B35" i="2"/>
  <c r="K34" i="2"/>
  <c r="J34" i="2"/>
  <c r="I34" i="2"/>
  <c r="H34" i="2"/>
  <c r="F34" i="2"/>
  <c r="K33" i="2"/>
  <c r="J33" i="2"/>
  <c r="I33" i="2"/>
  <c r="H33" i="2"/>
  <c r="F33" i="2"/>
  <c r="B33" i="2"/>
  <c r="K32" i="2"/>
  <c r="J32" i="2"/>
  <c r="I32" i="2"/>
  <c r="H32" i="2"/>
  <c r="F32" i="2"/>
  <c r="K31" i="2"/>
  <c r="J31" i="2"/>
  <c r="I31" i="2"/>
  <c r="H31" i="2"/>
  <c r="F31" i="2"/>
  <c r="B31" i="2"/>
  <c r="K30" i="2"/>
  <c r="J30" i="2"/>
  <c r="I30" i="2"/>
  <c r="H30" i="2"/>
  <c r="F30" i="2"/>
  <c r="B30" i="2"/>
  <c r="K29" i="2"/>
  <c r="J29" i="2"/>
  <c r="I29" i="2"/>
  <c r="H29" i="2"/>
  <c r="F29" i="2"/>
  <c r="B29" i="2"/>
  <c r="K28" i="2"/>
  <c r="J28" i="2"/>
  <c r="I28" i="2"/>
  <c r="H28" i="2"/>
  <c r="F28" i="2"/>
  <c r="B28" i="2"/>
  <c r="K27" i="2"/>
  <c r="J27" i="2"/>
  <c r="I27" i="2"/>
  <c r="H27" i="2"/>
  <c r="F27" i="2"/>
  <c r="B27" i="2"/>
  <c r="K26" i="2"/>
  <c r="J26" i="2"/>
  <c r="I26" i="2"/>
  <c r="H26" i="2"/>
  <c r="F26" i="2"/>
  <c r="B26" i="2"/>
  <c r="A26" i="2"/>
  <c r="A39" i="2" s="1"/>
  <c r="K25" i="2"/>
  <c r="J25" i="2"/>
  <c r="I25" i="2"/>
  <c r="H25" i="2"/>
  <c r="F25" i="2"/>
  <c r="B25" i="2"/>
  <c r="K24" i="2"/>
  <c r="J24" i="2"/>
  <c r="I24" i="2"/>
  <c r="H24" i="2"/>
  <c r="F24" i="2"/>
  <c r="K23" i="2"/>
  <c r="J23" i="2"/>
  <c r="I23" i="2"/>
  <c r="H23" i="2"/>
  <c r="F23" i="2"/>
  <c r="B23" i="2"/>
  <c r="K22" i="2"/>
  <c r="J22" i="2"/>
  <c r="I22" i="2"/>
  <c r="H22" i="2"/>
  <c r="F22" i="2"/>
  <c r="K21" i="2"/>
  <c r="J21" i="2"/>
  <c r="I21" i="2"/>
  <c r="H21" i="2"/>
  <c r="F21" i="2"/>
  <c r="B21" i="2"/>
  <c r="K20" i="2"/>
  <c r="J20" i="2"/>
  <c r="I20" i="2"/>
  <c r="H20" i="2"/>
  <c r="F20" i="2"/>
  <c r="K19" i="2"/>
  <c r="J19" i="2"/>
  <c r="I19" i="2"/>
  <c r="H19" i="2"/>
  <c r="F19" i="2"/>
  <c r="B19" i="2"/>
  <c r="K18" i="2"/>
  <c r="J18" i="2"/>
  <c r="I18" i="2"/>
  <c r="H18" i="2"/>
  <c r="F18" i="2"/>
  <c r="K17" i="2"/>
  <c r="J17" i="2"/>
  <c r="I17" i="2"/>
  <c r="H17" i="2"/>
  <c r="F17" i="2"/>
  <c r="B17" i="2"/>
  <c r="K16" i="2"/>
  <c r="J16" i="2"/>
  <c r="I16" i="2"/>
  <c r="H16" i="2"/>
  <c r="F16" i="2"/>
  <c r="K15" i="2"/>
  <c r="J15" i="2"/>
  <c r="I15" i="2"/>
  <c r="H15" i="2"/>
  <c r="F15" i="2"/>
  <c r="B15" i="2"/>
  <c r="A15" i="2"/>
  <c r="B24" i="2" s="1"/>
  <c r="K14" i="2"/>
  <c r="J14" i="2"/>
  <c r="I14" i="2"/>
  <c r="H14" i="2"/>
  <c r="F14" i="2"/>
  <c r="B14" i="2"/>
  <c r="K13" i="2"/>
  <c r="J13" i="2"/>
  <c r="I13" i="2"/>
  <c r="H13" i="2"/>
  <c r="F13" i="2"/>
  <c r="B13" i="2"/>
  <c r="K12" i="2"/>
  <c r="J12" i="2"/>
  <c r="I12" i="2"/>
  <c r="H12" i="2"/>
  <c r="F12" i="2"/>
  <c r="B12" i="2"/>
  <c r="K11" i="2"/>
  <c r="J11" i="2"/>
  <c r="I11" i="2"/>
  <c r="H11" i="2"/>
  <c r="F11" i="2"/>
  <c r="B11" i="2"/>
  <c r="K10" i="2"/>
  <c r="J10" i="2"/>
  <c r="I10" i="2"/>
  <c r="H10" i="2"/>
  <c r="F10" i="2"/>
  <c r="B10" i="2"/>
  <c r="K9" i="2"/>
  <c r="J9" i="2"/>
  <c r="I9" i="2"/>
  <c r="H9" i="2"/>
  <c r="F9" i="2"/>
  <c r="B9" i="2"/>
  <c r="K8" i="2"/>
  <c r="J8" i="2"/>
  <c r="I8" i="2"/>
  <c r="H8" i="2"/>
  <c r="F8" i="2"/>
  <c r="B8" i="2"/>
  <c r="K7" i="2"/>
  <c r="J7" i="2"/>
  <c r="I7" i="2"/>
  <c r="H7" i="2"/>
  <c r="F7" i="2"/>
  <c r="B7" i="2"/>
  <c r="K6" i="2"/>
  <c r="J6" i="2"/>
  <c r="I6" i="2"/>
  <c r="H6" i="2"/>
  <c r="F6" i="2"/>
  <c r="B6" i="2"/>
  <c r="K5" i="2"/>
  <c r="J5" i="2"/>
  <c r="I5" i="2"/>
  <c r="H5" i="2"/>
  <c r="F5" i="2"/>
  <c r="B5" i="2"/>
  <c r="K4" i="2"/>
  <c r="J4" i="2"/>
  <c r="I4" i="2"/>
  <c r="H4" i="2"/>
  <c r="F4" i="2"/>
  <c r="B4" i="2"/>
  <c r="K3" i="2"/>
  <c r="J3" i="2"/>
  <c r="I3" i="2"/>
  <c r="H3" i="2"/>
  <c r="F3" i="2"/>
  <c r="B3" i="2"/>
  <c r="K2" i="2"/>
  <c r="J2" i="2"/>
  <c r="I2" i="2"/>
  <c r="H2" i="2"/>
  <c r="F2" i="2"/>
  <c r="B2" i="2"/>
  <c r="B48" i="2" l="1"/>
  <c r="B44" i="2"/>
  <c r="B49" i="2"/>
  <c r="B47" i="2"/>
  <c r="B40" i="2"/>
  <c r="B45" i="2"/>
  <c r="B43" i="2"/>
  <c r="B41" i="2"/>
  <c r="B39" i="2"/>
  <c r="B46" i="2"/>
  <c r="B42" i="2"/>
  <c r="B71" i="2"/>
  <c r="B129" i="2"/>
  <c r="A135" i="2"/>
  <c r="B16" i="2"/>
  <c r="B18" i="2"/>
  <c r="B20" i="2"/>
  <c r="B22" i="2"/>
  <c r="B50" i="2"/>
  <c r="B52" i="2"/>
  <c r="B54" i="2"/>
  <c r="B56" i="2"/>
  <c r="B58" i="2"/>
  <c r="B60" i="2"/>
  <c r="B69" i="2"/>
  <c r="B72" i="2"/>
  <c r="B81" i="2"/>
  <c r="B83" i="2"/>
  <c r="B85" i="2"/>
  <c r="A87" i="2"/>
  <c r="B99" i="2"/>
  <c r="B101" i="2"/>
  <c r="B103" i="2"/>
  <c r="B130" i="2"/>
  <c r="B132" i="2"/>
  <c r="B134" i="2"/>
  <c r="B154" i="2"/>
  <c r="B156" i="2"/>
  <c r="B158" i="2"/>
  <c r="B133" i="2"/>
  <c r="B32" i="2"/>
  <c r="B34" i="2"/>
  <c r="B36" i="2"/>
  <c r="B38" i="2"/>
  <c r="B64" i="2"/>
  <c r="B66" i="2"/>
  <c r="B68" i="2"/>
  <c r="B105" i="2"/>
  <c r="B107" i="2"/>
  <c r="B109" i="2"/>
  <c r="A111" i="2"/>
  <c r="B123" i="2"/>
  <c r="B125" i="2"/>
  <c r="B127" i="2"/>
  <c r="B147" i="2"/>
  <c r="B149" i="2"/>
  <c r="B151" i="2"/>
  <c r="B153" i="2"/>
  <c r="B155" i="2"/>
  <c r="B157" i="2"/>
  <c r="A159" i="2"/>
  <c r="B73" i="2"/>
  <c r="B131" i="2"/>
  <c r="B63" i="2"/>
  <c r="B65" i="2"/>
  <c r="B67" i="2"/>
  <c r="B106" i="2"/>
  <c r="B108" i="2"/>
  <c r="B122" i="2"/>
  <c r="B124" i="2"/>
  <c r="B126" i="2"/>
  <c r="B146" i="2"/>
  <c r="B148" i="2"/>
  <c r="B150" i="2"/>
  <c r="B117" i="2" l="1"/>
  <c r="B118" i="2"/>
  <c r="B115" i="2"/>
  <c r="B111" i="2"/>
  <c r="B121" i="2"/>
  <c r="B119" i="2"/>
  <c r="B116" i="2"/>
  <c r="B114" i="2"/>
  <c r="B112" i="2"/>
  <c r="B120" i="2"/>
  <c r="B113" i="2"/>
  <c r="B97" i="2"/>
  <c r="B95" i="2"/>
  <c r="B92" i="2"/>
  <c r="B90" i="2"/>
  <c r="B88" i="2"/>
  <c r="B96" i="2"/>
  <c r="B91" i="2"/>
  <c r="B89" i="2"/>
  <c r="B87" i="2"/>
  <c r="B94" i="2"/>
  <c r="B93" i="2"/>
  <c r="B141" i="2"/>
  <c r="B139" i="2"/>
  <c r="B137" i="2"/>
  <c r="B135" i="2"/>
  <c r="B144" i="2"/>
  <c r="B142" i="2"/>
  <c r="B140" i="2"/>
  <c r="B138" i="2"/>
  <c r="B136" i="2"/>
  <c r="B145" i="2"/>
  <c r="B143" i="2"/>
  <c r="B166" i="2"/>
  <c r="B163" i="2"/>
  <c r="B161" i="2"/>
  <c r="B159" i="2"/>
  <c r="B169" i="2"/>
  <c r="B167" i="2"/>
  <c r="B164" i="2"/>
  <c r="B162" i="2"/>
  <c r="B160" i="2"/>
  <c r="B168" i="2"/>
  <c r="B165" i="2"/>
</calcChain>
</file>

<file path=xl/sharedStrings.xml><?xml version="1.0" encoding="utf-8"?>
<sst xmlns="http://schemas.openxmlformats.org/spreadsheetml/2006/main" count="399" uniqueCount="52">
  <si>
    <t>Date</t>
  </si>
  <si>
    <t>J / N</t>
  </si>
  <si>
    <t>SECTEUR</t>
  </si>
  <si>
    <t>Specificitée</t>
  </si>
  <si>
    <t>VILLE</t>
  </si>
  <si>
    <t>ENTREPRISES</t>
  </si>
  <si>
    <t>n° Identification</t>
  </si>
  <si>
    <t>TELEPHONE</t>
  </si>
  <si>
    <t>08H-20H</t>
  </si>
  <si>
    <t>SARL Alizés nouvelle</t>
  </si>
  <si>
    <t>SNAH</t>
  </si>
  <si>
    <t>Le Trèfle</t>
  </si>
  <si>
    <t>du juin à septembre</t>
  </si>
  <si>
    <t>XXXXXXX</t>
  </si>
  <si>
    <t>St. Cyr Ambulances</t>
  </si>
  <si>
    <t>Ambulance du SOLEIL</t>
  </si>
  <si>
    <t>x</t>
  </si>
  <si>
    <t>Ambulances Bel Azur</t>
  </si>
  <si>
    <t>Ambulances Ariane 83</t>
  </si>
  <si>
    <t>VA -Ambulances Brunet</t>
  </si>
  <si>
    <t>Var Assistance Brignoles</t>
  </si>
  <si>
    <t>Var Assistance Tourves</t>
  </si>
  <si>
    <t>20H-08H</t>
  </si>
  <si>
    <t>Var Assistance</t>
  </si>
  <si>
    <t>L'Ourson Bleu  Nouvelle</t>
  </si>
  <si>
    <t>Ambulances Des Iles d'Or</t>
  </si>
  <si>
    <t>20H-00H</t>
  </si>
  <si>
    <t>Ambulance Santé 83</t>
  </si>
  <si>
    <t>00H-08H</t>
  </si>
  <si>
    <t>20h00 - 00h00</t>
  </si>
  <si>
    <t>SNAV</t>
  </si>
  <si>
    <t>Ambulances Auréliennes</t>
  </si>
  <si>
    <t>Omnium Six Fours Ambulances</t>
  </si>
  <si>
    <t>Ambulance Assistance 83</t>
  </si>
  <si>
    <t>XXXXX</t>
  </si>
  <si>
    <t>XXXX</t>
  </si>
  <si>
    <t>Centre Ambulancier-  83</t>
  </si>
  <si>
    <t>Ambulance Victoria</t>
  </si>
  <si>
    <t>Ambulances Hyéroises SNAH</t>
  </si>
  <si>
    <t>GASSIN</t>
  </si>
  <si>
    <t>04 94 19 90 60</t>
  </si>
  <si>
    <t>Fréjus</t>
  </si>
  <si>
    <t>Sud Ambulance</t>
  </si>
  <si>
    <t>04 94 40 05 01</t>
  </si>
  <si>
    <t>urgence paramedic</t>
  </si>
  <si>
    <t>Ambulance Europe</t>
  </si>
  <si>
    <t>Ambulances Caducée</t>
  </si>
  <si>
    <t>Ambulances Riviera</t>
  </si>
  <si>
    <t>Ambulance Vigné-Gauthier</t>
  </si>
  <si>
    <t>Nouvelle  Centre Var</t>
  </si>
  <si>
    <t xml:space="preserve">Santé + </t>
  </si>
  <si>
    <t>Ambulance ISIS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</si>
</sst>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0#&quot; &quot;##&quot; &quot;##&quot; &quot;##&quot; &quot;##"/>
  </numFmts>
  <fonts count="11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7"/>
      <name val="Arial"/>
      <family val="2"/>
    </font>
    <font>
      <sz val="11"/>
      <color theme="1"/>
      <name val="Arial"/>
      <family val="2"/>
    </font>
    <font>
      <sz val="7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7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auto="1"/>
      </bottom>
      <diagonal/>
    </border>
    <border>
      <left style="thick">
        <color rgb="FFFF0000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/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74">
    <xf numFmtId="0" fontId="0" fillId="0" borderId="0" xfId="0"/>
    <xf numFmtId="164" fontId="2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vertical="center"/>
    </xf>
    <xf numFmtId="0" fontId="4" fillId="0" borderId="1" xfId="1" applyFont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5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4" fillId="2" borderId="1" xfId="1" applyFont="1" applyFill="1" applyBorder="1" applyAlignment="1">
      <alignment vertical="center" wrapText="1"/>
    </xf>
    <xf numFmtId="165" fontId="4" fillId="2" borderId="1" xfId="1" applyNumberFormat="1" applyFont="1" applyFill="1" applyBorder="1" applyAlignment="1">
      <alignment vertical="center"/>
    </xf>
    <xf numFmtId="14" fontId="3" fillId="0" borderId="3" xfId="1" applyNumberFormat="1" applyFont="1" applyBorder="1" applyAlignment="1" applyProtection="1">
      <alignment horizontal="center" vertical="center"/>
      <protection locked="0"/>
    </xf>
    <xf numFmtId="0" fontId="0" fillId="0" borderId="4" xfId="0" applyBorder="1"/>
    <xf numFmtId="0" fontId="1" fillId="2" borderId="3" xfId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4" fontId="3" fillId="0" borderId="7" xfId="1" applyNumberFormat="1" applyFont="1" applyBorder="1" applyAlignment="1" applyProtection="1">
      <alignment horizontal="center" vertical="center"/>
      <protection locked="0"/>
    </xf>
    <xf numFmtId="0" fontId="0" fillId="0" borderId="8" xfId="0" applyBorder="1"/>
    <xf numFmtId="0" fontId="1" fillId="2" borderId="7" xfId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165" fontId="1" fillId="0" borderId="9" xfId="0" applyNumberFormat="1" applyFont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 wrapText="1"/>
    </xf>
    <xf numFmtId="0" fontId="1" fillId="0" borderId="7" xfId="2" applyBorder="1" applyAlignment="1">
      <alignment horizontal="left" vertical="center"/>
    </xf>
    <xf numFmtId="0" fontId="1" fillId="0" borderId="7" xfId="2" applyBorder="1" applyAlignment="1">
      <alignment horizontal="center" vertical="center"/>
    </xf>
    <xf numFmtId="165" fontId="1" fillId="0" borderId="9" xfId="2" applyNumberFormat="1" applyBorder="1" applyAlignment="1">
      <alignment horizontal="center" vertical="center"/>
    </xf>
    <xf numFmtId="14" fontId="3" fillId="0" borderId="11" xfId="1" applyNumberFormat="1" applyFont="1" applyBorder="1" applyAlignment="1" applyProtection="1">
      <alignment horizontal="center" vertical="center"/>
      <protection locked="0"/>
    </xf>
    <xf numFmtId="0" fontId="0" fillId="0" borderId="12" xfId="0" applyBorder="1"/>
    <xf numFmtId="0" fontId="1" fillId="2" borderId="11" xfId="1" applyFill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14" fontId="3" fillId="0" borderId="15" xfId="1" applyNumberFormat="1" applyFont="1" applyBorder="1" applyAlignment="1" applyProtection="1">
      <alignment horizontal="center" vertical="center"/>
      <protection locked="0"/>
    </xf>
    <xf numFmtId="0" fontId="1" fillId="2" borderId="15" xfId="1" applyFill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165" fontId="1" fillId="0" borderId="16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4" fontId="9" fillId="0" borderId="7" xfId="1" applyNumberFormat="1" applyFont="1" applyBorder="1" applyAlignment="1" applyProtection="1">
      <alignment horizontal="center" vertical="center"/>
      <protection locked="0"/>
    </xf>
    <xf numFmtId="0" fontId="10" fillId="2" borderId="7" xfId="1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14" fontId="3" fillId="0" borderId="20" xfId="1" applyNumberFormat="1" applyFont="1" applyBorder="1" applyAlignment="1" applyProtection="1">
      <alignment horizontal="center" vertical="center"/>
      <protection locked="0"/>
    </xf>
    <xf numFmtId="0" fontId="1" fillId="2" borderId="20" xfId="1" applyFill="1" applyBorder="1" applyAlignment="1">
      <alignment horizontal="center" vertical="center"/>
    </xf>
    <xf numFmtId="0" fontId="1" fillId="0" borderId="22" xfId="0" applyFont="1" applyBorder="1" applyAlignment="1">
      <alignment horizontal="left" vertical="center"/>
    </xf>
    <xf numFmtId="0" fontId="1" fillId="0" borderId="22" xfId="0" applyFont="1" applyBorder="1" applyAlignment="1">
      <alignment horizontal="center" vertical="center"/>
    </xf>
    <xf numFmtId="165" fontId="1" fillId="0" borderId="23" xfId="0" applyNumberFormat="1" applyFont="1" applyBorder="1" applyAlignment="1">
      <alignment horizontal="center" vertical="center"/>
    </xf>
    <xf numFmtId="0" fontId="1" fillId="2" borderId="17" xfId="1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165" fontId="1" fillId="0" borderId="24" xfId="0" applyNumberFormat="1" applyFont="1" applyBorder="1" applyAlignment="1">
      <alignment horizontal="center" vertical="center"/>
    </xf>
    <xf numFmtId="0" fontId="1" fillId="0" borderId="25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26" xfId="2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14" fontId="3" fillId="0" borderId="28" xfId="1" applyNumberFormat="1" applyFont="1" applyBorder="1" applyAlignment="1" applyProtection="1">
      <alignment horizontal="center" vertical="center"/>
      <protection locked="0"/>
    </xf>
    <xf numFmtId="0" fontId="0" fillId="0" borderId="29" xfId="0" applyBorder="1"/>
    <xf numFmtId="0" fontId="1" fillId="0" borderId="30" xfId="0" applyFont="1" applyBorder="1" applyAlignment="1">
      <alignment horizontal="left" vertical="center"/>
    </xf>
    <xf numFmtId="14" fontId="3" fillId="0" borderId="31" xfId="1" applyNumberFormat="1" applyFont="1" applyBorder="1" applyAlignment="1" applyProtection="1">
      <alignment horizontal="center" vertical="center"/>
      <protection locked="0"/>
    </xf>
    <xf numFmtId="14" fontId="9" fillId="0" borderId="31" xfId="1" applyNumberFormat="1" applyFont="1" applyBorder="1" applyAlignment="1" applyProtection="1">
      <alignment horizontal="center" vertical="center"/>
      <protection locked="0"/>
    </xf>
    <xf numFmtId="0" fontId="0" fillId="0" borderId="22" xfId="0" applyBorder="1"/>
    <xf numFmtId="0" fontId="1" fillId="0" borderId="32" xfId="0" applyFont="1" applyBorder="1" applyAlignment="1">
      <alignment horizontal="left" vertical="center"/>
    </xf>
    <xf numFmtId="14" fontId="3" fillId="0" borderId="33" xfId="1" applyNumberFormat="1" applyFont="1" applyBorder="1" applyAlignment="1" applyProtection="1">
      <alignment horizontal="center" vertical="center"/>
      <protection locked="0"/>
    </xf>
    <xf numFmtId="14" fontId="3" fillId="0" borderId="34" xfId="1" applyNumberFormat="1" applyFont="1" applyBorder="1" applyAlignment="1" applyProtection="1">
      <alignment horizontal="center" vertical="center"/>
      <protection locked="0"/>
    </xf>
    <xf numFmtId="0" fontId="0" fillId="0" borderId="35" xfId="0" applyBorder="1"/>
    <xf numFmtId="0" fontId="1" fillId="0" borderId="36" xfId="0" applyFont="1" applyBorder="1" applyAlignment="1">
      <alignment horizontal="left" vertical="center"/>
    </xf>
    <xf numFmtId="164" fontId="2" fillId="0" borderId="2" xfId="1" applyNumberFormat="1" applyFont="1" applyBorder="1" applyAlignment="1" applyProtection="1">
      <alignment horizontal="center" vertical="center" textRotation="90"/>
      <protection locked="0"/>
    </xf>
    <xf numFmtId="164" fontId="2" fillId="0" borderId="6" xfId="1" applyNumberFormat="1" applyFont="1" applyBorder="1" applyAlignment="1" applyProtection="1">
      <alignment horizontal="center" vertical="center" textRotation="90"/>
      <protection locked="0"/>
    </xf>
    <xf numFmtId="164" fontId="2" fillId="0" borderId="10" xfId="1" applyNumberFormat="1" applyFont="1" applyBorder="1" applyAlignment="1" applyProtection="1">
      <alignment horizontal="center" vertical="center" textRotation="90"/>
      <protection locked="0"/>
    </xf>
    <xf numFmtId="164" fontId="2" fillId="0" borderId="14" xfId="1" applyNumberFormat="1" applyFont="1" applyBorder="1" applyAlignment="1" applyProtection="1">
      <alignment horizontal="center" vertical="center" textRotation="90"/>
      <protection locked="0"/>
    </xf>
    <xf numFmtId="164" fontId="2" fillId="0" borderId="21" xfId="1" applyNumberFormat="1" applyFont="1" applyBorder="1" applyAlignment="1" applyProtection="1">
      <alignment horizontal="center" vertical="center" textRotation="90"/>
      <protection locked="0"/>
    </xf>
    <xf numFmtId="14" fontId="8" fillId="0" borderId="6" xfId="1" applyNumberFormat="1" applyFont="1" applyBorder="1" applyAlignment="1" applyProtection="1">
      <alignment horizontal="center" vertical="center" textRotation="90"/>
      <protection locked="0"/>
    </xf>
  </cellXfs>
  <cellStyles count="3">
    <cellStyle name="Normal" xfId="0" builtinId="0"/>
    <cellStyle name="Normal_Feuil1" xfId="1" xr:uid="{E9D55FCB-753F-4F0D-BA09-7697F3526185}"/>
    <cellStyle name="Normal_Feuil1_1" xfId="2" xr:uid="{B7A53A13-755E-4ABC-80A6-798A316E557B}"/>
  </cellStyles>
  <dxfs count="2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co\OneDrive\Samu83\Ambu%20et%20Carence\Gardes%20Ambulances%202019\GARDES%20OCTOBRE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 H24 art 66"/>
      <sheetName val="secteur 1"/>
      <sheetName val="secteur 2"/>
      <sheetName val="secteur 3"/>
      <sheetName val="secteur 4"/>
      <sheetName val="secteur 5"/>
      <sheetName val="secteur 6"/>
      <sheetName val="secteur 7"/>
      <sheetName val="secteur 8"/>
      <sheetName val="autre"/>
      <sheetName val="correspondance"/>
      <sheetName val="fichier calcul import"/>
      <sheetName val="GARDES OCTOBRE 2019"/>
    </sheetNames>
    <definedNames>
      <definedName name="secteur1" refersTo="='secteur 1'!$A$1:$E$24"/>
      <definedName name="secteur2" refersTo="='secteur 2'!$A$1:$E$15"/>
      <definedName name="secteur3" refersTo="='secteur 3'!$A$1:$E$11"/>
      <definedName name="secteur4" refersTo="='secteur 4'!$A$1:$E$11"/>
      <definedName name="secteur5" refersTo="='secteur 5'!$A$1:$E$9"/>
      <definedName name="secteur6" refersTo="='secteur 6'!$A$1:$E$16"/>
      <definedName name="secteur7" refersTo="='secteur 7'!$A$1:$E$15"/>
      <definedName name="secteur8" refersTo="='secteur 8'!$A$2:$E$10"/>
    </definedNames>
    <sheetDataSet>
      <sheetData sheetId="0"/>
      <sheetData sheetId="1">
        <row r="1">
          <cell r="A1" t="str">
            <v>Ambulances Caducée</v>
          </cell>
          <cell r="B1">
            <v>1</v>
          </cell>
          <cell r="C1" t="str">
            <v>Toulon</v>
          </cell>
          <cell r="D1">
            <v>832589410</v>
          </cell>
          <cell r="E1" t="str">
            <v>04 94 93 56 45</v>
          </cell>
        </row>
        <row r="2">
          <cell r="A2" t="str">
            <v>Ambulance du Pradet</v>
          </cell>
          <cell r="B2">
            <v>1</v>
          </cell>
          <cell r="C2" t="str">
            <v>Le Pradet</v>
          </cell>
          <cell r="D2">
            <v>832501381</v>
          </cell>
          <cell r="E2" t="str">
            <v>04 94 38 40 21</v>
          </cell>
        </row>
        <row r="3">
          <cell r="A3" t="str">
            <v>Ambulance ISIS</v>
          </cell>
          <cell r="B3">
            <v>1</v>
          </cell>
          <cell r="C3" t="str">
            <v>Sollies-Pont</v>
          </cell>
          <cell r="D3">
            <v>832501423</v>
          </cell>
          <cell r="E3" t="str">
            <v>04 94 14 37 79</v>
          </cell>
        </row>
        <row r="4">
          <cell r="A4" t="str">
            <v>Ambulance La RADE</v>
          </cell>
          <cell r="B4">
            <v>1</v>
          </cell>
          <cell r="C4" t="str">
            <v>Sollies-Pont</v>
          </cell>
          <cell r="D4">
            <v>832501621</v>
          </cell>
          <cell r="E4" t="str">
            <v>04 94 23 53 44</v>
          </cell>
        </row>
        <row r="5">
          <cell r="A5" t="str">
            <v>Ambulance Le Transporteur</v>
          </cell>
          <cell r="B5">
            <v>1</v>
          </cell>
          <cell r="C5" t="str">
            <v>Sollies-Pont</v>
          </cell>
          <cell r="D5">
            <v>832501431</v>
          </cell>
          <cell r="E5" t="str">
            <v>04 94 33 61 45</v>
          </cell>
        </row>
        <row r="6">
          <cell r="A6" t="str">
            <v>Ambulance Toulon Midi</v>
          </cell>
          <cell r="B6">
            <v>1</v>
          </cell>
          <cell r="C6" t="str">
            <v>Toulon</v>
          </cell>
          <cell r="D6" t="str">
            <v>x</v>
          </cell>
          <cell r="E6">
            <v>494366565</v>
          </cell>
        </row>
        <row r="7">
          <cell r="A7" t="str">
            <v>Ambulance Victoria</v>
          </cell>
          <cell r="B7">
            <v>1</v>
          </cell>
          <cell r="C7" t="str">
            <v>Cuers</v>
          </cell>
          <cell r="D7">
            <v>832501209</v>
          </cell>
          <cell r="E7" t="str">
            <v>04 94 28 63 37</v>
          </cell>
        </row>
        <row r="8">
          <cell r="A8" t="str">
            <v>Centre Ambulancier-  83</v>
          </cell>
          <cell r="B8">
            <v>1</v>
          </cell>
          <cell r="C8" t="str">
            <v>Toulon</v>
          </cell>
          <cell r="D8">
            <v>832589659</v>
          </cell>
          <cell r="E8" t="str">
            <v>04 98 00 46 46</v>
          </cell>
        </row>
        <row r="9">
          <cell r="A9" t="str">
            <v>Le Trèfle</v>
          </cell>
          <cell r="B9">
            <v>1</v>
          </cell>
          <cell r="C9" t="str">
            <v>Toulon</v>
          </cell>
          <cell r="D9">
            <v>832589329</v>
          </cell>
          <cell r="E9" t="str">
            <v>04 94 27 31 31</v>
          </cell>
        </row>
        <row r="10">
          <cell r="A10" t="str">
            <v>L'Ourson Bleu  Nouvelle</v>
          </cell>
          <cell r="B10">
            <v>1</v>
          </cell>
          <cell r="C10" t="str">
            <v>Cuers</v>
          </cell>
          <cell r="D10">
            <v>832501456</v>
          </cell>
          <cell r="E10" t="str">
            <v>04 94 28 61 30</v>
          </cell>
        </row>
        <row r="11">
          <cell r="A11" t="str">
            <v>SARL Alizés nouvelle</v>
          </cell>
          <cell r="B11">
            <v>1</v>
          </cell>
          <cell r="C11" t="str">
            <v>Toulon</v>
          </cell>
          <cell r="D11">
            <v>832510135</v>
          </cell>
          <cell r="E11" t="str">
            <v>04 94 23 94 80</v>
          </cell>
        </row>
        <row r="12">
          <cell r="A12" t="str">
            <v>SNAH</v>
          </cell>
          <cell r="B12">
            <v>1</v>
          </cell>
          <cell r="C12" t="str">
            <v>Toulon</v>
          </cell>
          <cell r="D12">
            <v>832589592</v>
          </cell>
          <cell r="E12" t="str">
            <v>04 94 61 11 11</v>
          </cell>
        </row>
        <row r="13">
          <cell r="A13" t="str">
            <v>SNAV</v>
          </cell>
          <cell r="B13">
            <v>1</v>
          </cell>
          <cell r="C13" t="str">
            <v>Cuers</v>
          </cell>
          <cell r="D13">
            <v>832501555</v>
          </cell>
          <cell r="E13">
            <v>494609132</v>
          </cell>
        </row>
        <row r="14">
          <cell r="A14" t="str">
            <v>Var Assistance</v>
          </cell>
          <cell r="B14">
            <v>1</v>
          </cell>
          <cell r="C14" t="str">
            <v>La Valette</v>
          </cell>
          <cell r="D14">
            <v>832589428</v>
          </cell>
          <cell r="E14" t="str">
            <v>04 94 08 97 15</v>
          </cell>
        </row>
        <row r="15">
          <cell r="A15" t="str">
            <v>Vitale 83</v>
          </cell>
          <cell r="B15">
            <v>1</v>
          </cell>
          <cell r="C15" t="str">
            <v>Toulon</v>
          </cell>
          <cell r="D15">
            <v>832501480</v>
          </cell>
          <cell r="E15" t="str">
            <v>04 94 06 08 16</v>
          </cell>
        </row>
        <row r="16">
          <cell r="A16" t="str">
            <v>x</v>
          </cell>
          <cell r="B16">
            <v>1</v>
          </cell>
          <cell r="C16" t="str">
            <v>x</v>
          </cell>
          <cell r="D16" t="str">
            <v>x</v>
          </cell>
          <cell r="E16" t="str">
            <v>x</v>
          </cell>
        </row>
        <row r="17">
          <cell r="A17" t="str">
            <v>x</v>
          </cell>
          <cell r="B17">
            <v>1</v>
          </cell>
          <cell r="C17" t="str">
            <v>x</v>
          </cell>
          <cell r="D17" t="str">
            <v>x</v>
          </cell>
          <cell r="E17" t="str">
            <v>x</v>
          </cell>
        </row>
        <row r="18">
          <cell r="A18" t="str">
            <v>x</v>
          </cell>
          <cell r="B18">
            <v>1</v>
          </cell>
          <cell r="C18" t="str">
            <v>x</v>
          </cell>
          <cell r="D18" t="str">
            <v>x</v>
          </cell>
          <cell r="E18" t="str">
            <v>x</v>
          </cell>
        </row>
        <row r="19">
          <cell r="A19" t="str">
            <v>x</v>
          </cell>
          <cell r="B19">
            <v>1</v>
          </cell>
          <cell r="C19" t="str">
            <v>x</v>
          </cell>
          <cell r="D19" t="str">
            <v>x</v>
          </cell>
          <cell r="E19" t="str">
            <v>x</v>
          </cell>
        </row>
        <row r="20">
          <cell r="A20" t="str">
            <v>x</v>
          </cell>
          <cell r="B20">
            <v>1</v>
          </cell>
          <cell r="C20" t="str">
            <v>x</v>
          </cell>
          <cell r="D20" t="str">
            <v>x</v>
          </cell>
          <cell r="E20" t="str">
            <v>x</v>
          </cell>
        </row>
        <row r="21">
          <cell r="A21" t="str">
            <v>x</v>
          </cell>
          <cell r="B21">
            <v>1</v>
          </cell>
          <cell r="C21" t="str">
            <v>x</v>
          </cell>
          <cell r="D21" t="str">
            <v>x</v>
          </cell>
          <cell r="E21" t="str">
            <v>x</v>
          </cell>
        </row>
        <row r="22">
          <cell r="A22" t="str">
            <v>x</v>
          </cell>
          <cell r="B22">
            <v>1</v>
          </cell>
          <cell r="C22" t="str">
            <v>x</v>
          </cell>
          <cell r="D22" t="str">
            <v>x</v>
          </cell>
          <cell r="E22" t="str">
            <v>x</v>
          </cell>
        </row>
        <row r="23">
          <cell r="A23" t="str">
            <v>x</v>
          </cell>
          <cell r="B23">
            <v>1</v>
          </cell>
          <cell r="C23" t="str">
            <v>x</v>
          </cell>
          <cell r="D23" t="str">
            <v>x</v>
          </cell>
          <cell r="E23" t="str">
            <v>x</v>
          </cell>
        </row>
        <row r="24">
          <cell r="A24" t="str">
            <v>x</v>
          </cell>
          <cell r="B24">
            <v>1</v>
          </cell>
          <cell r="C24" t="str">
            <v>x</v>
          </cell>
          <cell r="D24" t="str">
            <v>x</v>
          </cell>
          <cell r="E24" t="str">
            <v>x</v>
          </cell>
        </row>
      </sheetData>
      <sheetData sheetId="2">
        <row r="1">
          <cell r="A1" t="str">
            <v>Ambulances Riviera</v>
          </cell>
          <cell r="B1">
            <v>2</v>
          </cell>
          <cell r="C1" t="str">
            <v>Hyères</v>
          </cell>
          <cell r="D1">
            <v>832501548</v>
          </cell>
          <cell r="E1" t="str">
            <v>04 89 79 77 31</v>
          </cell>
        </row>
        <row r="2">
          <cell r="A2" t="str">
            <v>Ambulance Elsa</v>
          </cell>
          <cell r="B2">
            <v>2</v>
          </cell>
          <cell r="C2" t="str">
            <v>Le lavandou</v>
          </cell>
          <cell r="D2">
            <v>832501274</v>
          </cell>
          <cell r="E2" t="str">
            <v>04 94 75 99 50</v>
          </cell>
        </row>
        <row r="3">
          <cell r="A3" t="str">
            <v>Ambulance Le Lys</v>
          </cell>
          <cell r="B3">
            <v>2</v>
          </cell>
          <cell r="C3" t="str">
            <v>Bormes</v>
          </cell>
          <cell r="D3">
            <v>832504115</v>
          </cell>
          <cell r="E3">
            <v>494037636</v>
          </cell>
        </row>
        <row r="4">
          <cell r="A4" t="str">
            <v>Ambulance Pierrefeu</v>
          </cell>
          <cell r="B4">
            <v>2</v>
          </cell>
          <cell r="C4" t="str">
            <v>Pierrefeu</v>
          </cell>
          <cell r="D4">
            <v>832501282</v>
          </cell>
          <cell r="E4" t="str">
            <v>04 94 66 55 78</v>
          </cell>
        </row>
        <row r="5">
          <cell r="A5" t="str">
            <v>Ambulances Des Iles d'Or</v>
          </cell>
          <cell r="B5">
            <v>2</v>
          </cell>
          <cell r="C5" t="str">
            <v>Hyères</v>
          </cell>
          <cell r="D5">
            <v>832589402</v>
          </cell>
          <cell r="E5" t="str">
            <v>04 94 65 58 98</v>
          </cell>
        </row>
        <row r="6">
          <cell r="A6" t="str">
            <v>Ambulances Hyéroises SNAH</v>
          </cell>
          <cell r="B6">
            <v>2</v>
          </cell>
          <cell r="C6" t="str">
            <v>Hyères</v>
          </cell>
          <cell r="D6">
            <v>832589592</v>
          </cell>
          <cell r="E6" t="str">
            <v>04 94 65 16 56</v>
          </cell>
        </row>
        <row r="7">
          <cell r="A7" t="str">
            <v>Ambulances Les 3 Diamants</v>
          </cell>
          <cell r="B7">
            <v>2</v>
          </cell>
          <cell r="C7" t="str">
            <v>La Londe les Maures</v>
          </cell>
          <cell r="D7">
            <v>832501498</v>
          </cell>
          <cell r="E7" t="str">
            <v>04 89 30 66 80</v>
          </cell>
        </row>
        <row r="8">
          <cell r="A8" t="str">
            <v>La Varoise Ambulance</v>
          </cell>
          <cell r="B8">
            <v>2</v>
          </cell>
          <cell r="C8" t="str">
            <v>Hyères</v>
          </cell>
          <cell r="D8">
            <v>832588065</v>
          </cell>
          <cell r="E8" t="str">
            <v>04 94 35 65 92</v>
          </cell>
        </row>
        <row r="9">
          <cell r="A9" t="str">
            <v>Le Trèfle</v>
          </cell>
          <cell r="B9">
            <v>2</v>
          </cell>
          <cell r="C9" t="str">
            <v>Hyères</v>
          </cell>
          <cell r="D9">
            <v>832589329</v>
          </cell>
          <cell r="E9" t="str">
            <v>04 94 27 31 31</v>
          </cell>
        </row>
        <row r="10">
          <cell r="A10" t="str">
            <v>XXXXXXX</v>
          </cell>
          <cell r="B10">
            <v>2</v>
          </cell>
          <cell r="C10" t="str">
            <v>XXXXX</v>
          </cell>
          <cell r="D10" t="str">
            <v>XXXX</v>
          </cell>
          <cell r="E10" t="str">
            <v>XXXX</v>
          </cell>
        </row>
        <row r="11">
          <cell r="A11" t="str">
            <v>x</v>
          </cell>
          <cell r="B11">
            <v>2</v>
          </cell>
          <cell r="C11" t="str">
            <v>x</v>
          </cell>
          <cell r="D11" t="str">
            <v>x</v>
          </cell>
          <cell r="E11" t="str">
            <v>x</v>
          </cell>
        </row>
        <row r="12">
          <cell r="A12" t="str">
            <v>x</v>
          </cell>
          <cell r="B12">
            <v>2</v>
          </cell>
          <cell r="C12" t="str">
            <v>x</v>
          </cell>
          <cell r="D12" t="str">
            <v>x</v>
          </cell>
          <cell r="E12" t="str">
            <v>x</v>
          </cell>
        </row>
        <row r="13">
          <cell r="A13" t="str">
            <v>x</v>
          </cell>
          <cell r="B13">
            <v>2</v>
          </cell>
          <cell r="C13" t="str">
            <v>x</v>
          </cell>
          <cell r="D13" t="str">
            <v>x</v>
          </cell>
          <cell r="E13" t="str">
            <v>x</v>
          </cell>
        </row>
        <row r="14">
          <cell r="A14" t="str">
            <v>x</v>
          </cell>
          <cell r="B14">
            <v>2</v>
          </cell>
          <cell r="C14" t="str">
            <v>x</v>
          </cell>
          <cell r="D14" t="str">
            <v>x</v>
          </cell>
          <cell r="E14" t="str">
            <v>x</v>
          </cell>
        </row>
        <row r="15">
          <cell r="A15" t="str">
            <v>x</v>
          </cell>
          <cell r="B15">
            <v>2</v>
          </cell>
          <cell r="C15" t="str">
            <v>x</v>
          </cell>
          <cell r="D15" t="str">
            <v>x</v>
          </cell>
          <cell r="E15" t="str">
            <v>x</v>
          </cell>
        </row>
      </sheetData>
      <sheetData sheetId="3">
        <row r="1">
          <cell r="A1" t="str">
            <v>Ambulance Provençale</v>
          </cell>
          <cell r="B1">
            <v>3</v>
          </cell>
          <cell r="C1" t="str">
            <v>Gonfaron</v>
          </cell>
          <cell r="D1">
            <v>832501043</v>
          </cell>
          <cell r="E1" t="str">
            <v>04 94 33 20 00</v>
          </cell>
        </row>
        <row r="2">
          <cell r="A2" t="str">
            <v>Ambulances Intercommunale Montagné</v>
          </cell>
          <cell r="B2">
            <v>3</v>
          </cell>
          <cell r="C2" t="str">
            <v>Le Luc</v>
          </cell>
          <cell r="D2" t="str">
            <v>x</v>
          </cell>
          <cell r="E2">
            <v>494479443</v>
          </cell>
        </row>
        <row r="3">
          <cell r="A3" t="str">
            <v>Ambulances Lucoise</v>
          </cell>
          <cell r="B3">
            <v>3</v>
          </cell>
          <cell r="C3" t="str">
            <v>Le Luc</v>
          </cell>
          <cell r="D3" t="str">
            <v>x</v>
          </cell>
          <cell r="E3" t="str">
            <v>04 94 60 72 82</v>
          </cell>
        </row>
        <row r="4">
          <cell r="A4" t="str">
            <v>Assistance Carnoulaise</v>
          </cell>
          <cell r="B4">
            <v>3</v>
          </cell>
          <cell r="C4" t="str">
            <v>Carnoules</v>
          </cell>
          <cell r="D4">
            <v>832589238</v>
          </cell>
          <cell r="E4" t="str">
            <v>04 94 28 30 07</v>
          </cell>
        </row>
        <row r="5">
          <cell r="A5" t="str">
            <v>St. Cyr Ambulances</v>
          </cell>
          <cell r="B5">
            <v>3</v>
          </cell>
          <cell r="C5" t="str">
            <v>Le Cannet</v>
          </cell>
          <cell r="D5">
            <v>832589451</v>
          </cell>
          <cell r="E5" t="str">
            <v>04 94 59 49 33</v>
          </cell>
        </row>
        <row r="6">
          <cell r="A6" t="str">
            <v>x</v>
          </cell>
          <cell r="B6">
            <v>3</v>
          </cell>
          <cell r="C6" t="str">
            <v>x</v>
          </cell>
          <cell r="D6" t="str">
            <v>x</v>
          </cell>
          <cell r="E6" t="str">
            <v>x</v>
          </cell>
        </row>
        <row r="7">
          <cell r="A7" t="str">
            <v>x</v>
          </cell>
          <cell r="B7">
            <v>3</v>
          </cell>
          <cell r="C7" t="str">
            <v>x</v>
          </cell>
          <cell r="D7" t="str">
            <v>x</v>
          </cell>
          <cell r="E7" t="str">
            <v>x</v>
          </cell>
        </row>
        <row r="8">
          <cell r="A8" t="str">
            <v>x</v>
          </cell>
          <cell r="B8">
            <v>3</v>
          </cell>
          <cell r="C8" t="str">
            <v>x</v>
          </cell>
          <cell r="D8" t="str">
            <v>x</v>
          </cell>
          <cell r="E8" t="str">
            <v>x</v>
          </cell>
        </row>
        <row r="9">
          <cell r="A9" t="str">
            <v>x</v>
          </cell>
          <cell r="B9">
            <v>3</v>
          </cell>
          <cell r="C9" t="str">
            <v>x</v>
          </cell>
          <cell r="D9" t="str">
            <v>x</v>
          </cell>
          <cell r="E9" t="str">
            <v>x</v>
          </cell>
        </row>
        <row r="10">
          <cell r="A10" t="str">
            <v>x</v>
          </cell>
          <cell r="B10">
            <v>3</v>
          </cell>
          <cell r="C10" t="str">
            <v>x</v>
          </cell>
          <cell r="D10" t="str">
            <v>x</v>
          </cell>
          <cell r="E10" t="str">
            <v>x</v>
          </cell>
        </row>
        <row r="11">
          <cell r="A11" t="str">
            <v>x</v>
          </cell>
          <cell r="B11">
            <v>3</v>
          </cell>
          <cell r="C11" t="str">
            <v>x</v>
          </cell>
          <cell r="D11" t="str">
            <v>x</v>
          </cell>
          <cell r="E11" t="str">
            <v>x</v>
          </cell>
        </row>
      </sheetData>
      <sheetData sheetId="4">
        <row r="1">
          <cell r="A1" t="str">
            <v>Royal Ambulance</v>
          </cell>
          <cell r="B1">
            <v>4</v>
          </cell>
          <cell r="C1" t="str">
            <v>Aups</v>
          </cell>
          <cell r="D1">
            <v>832501514</v>
          </cell>
          <cell r="E1" t="str">
            <v>04 94 67 60 73</v>
          </cell>
        </row>
        <row r="2">
          <cell r="A2" t="str">
            <v>Alpha Provence</v>
          </cell>
          <cell r="B2">
            <v>4</v>
          </cell>
          <cell r="C2" t="str">
            <v>Draguignan</v>
          </cell>
          <cell r="D2" t="str">
            <v>x</v>
          </cell>
          <cell r="E2">
            <v>494673322</v>
          </cell>
        </row>
        <row r="3">
          <cell r="A3" t="str">
            <v>Ambulance du SOLEIL</v>
          </cell>
          <cell r="B3">
            <v>4</v>
          </cell>
          <cell r="C3" t="str">
            <v>Draguignan</v>
          </cell>
          <cell r="D3">
            <v>832589550</v>
          </cell>
          <cell r="E3" t="str">
            <v>04 94 68 27 27</v>
          </cell>
        </row>
        <row r="4">
          <cell r="A4" t="str">
            <v>Ambulance Vidaubanaise</v>
          </cell>
          <cell r="B4">
            <v>4</v>
          </cell>
          <cell r="C4" t="str">
            <v>Vidauban</v>
          </cell>
          <cell r="D4">
            <v>832501597</v>
          </cell>
          <cell r="E4" t="str">
            <v>04 94 50 65 95</v>
          </cell>
        </row>
        <row r="5">
          <cell r="A5" t="str">
            <v>Ambulances Bel Azur</v>
          </cell>
          <cell r="B5">
            <v>4</v>
          </cell>
          <cell r="C5" t="str">
            <v>Lorgues</v>
          </cell>
          <cell r="D5" t="str">
            <v>x</v>
          </cell>
          <cell r="E5">
            <v>494495955</v>
          </cell>
        </row>
        <row r="6">
          <cell r="A6" t="str">
            <v>Ambulances de L'Etoile</v>
          </cell>
          <cell r="B6">
            <v>4</v>
          </cell>
          <cell r="C6" t="str">
            <v>Draguignan</v>
          </cell>
          <cell r="D6">
            <v>832501449</v>
          </cell>
          <cell r="E6" t="str">
            <v>04 94 76 20 48</v>
          </cell>
        </row>
        <row r="7">
          <cell r="A7" t="str">
            <v>Ambulances Lorguaises</v>
          </cell>
          <cell r="B7">
            <v>4</v>
          </cell>
          <cell r="C7" t="str">
            <v>Lorgues</v>
          </cell>
          <cell r="D7" t="str">
            <v>x</v>
          </cell>
          <cell r="E7">
            <v>494737738</v>
          </cell>
        </row>
        <row r="8">
          <cell r="A8" t="str">
            <v>Ambulances Oceanes</v>
          </cell>
          <cell r="B8">
            <v>4</v>
          </cell>
          <cell r="C8" t="str">
            <v>Draguignan</v>
          </cell>
          <cell r="D8" t="str">
            <v>x</v>
          </cell>
          <cell r="E8">
            <v>494685517</v>
          </cell>
        </row>
        <row r="9">
          <cell r="A9" t="str">
            <v>x</v>
          </cell>
          <cell r="B9">
            <v>4</v>
          </cell>
          <cell r="C9" t="str">
            <v>x</v>
          </cell>
          <cell r="D9" t="str">
            <v>x</v>
          </cell>
          <cell r="E9" t="str">
            <v>x</v>
          </cell>
        </row>
        <row r="10">
          <cell r="A10" t="str">
            <v>x</v>
          </cell>
          <cell r="B10">
            <v>4</v>
          </cell>
          <cell r="C10" t="str">
            <v>x</v>
          </cell>
          <cell r="D10" t="str">
            <v>x</v>
          </cell>
          <cell r="E10" t="str">
            <v>x</v>
          </cell>
        </row>
        <row r="11">
          <cell r="A11" t="str">
            <v>x</v>
          </cell>
          <cell r="B11">
            <v>4</v>
          </cell>
          <cell r="C11" t="str">
            <v>x</v>
          </cell>
          <cell r="D11" t="str">
            <v>x</v>
          </cell>
          <cell r="E11" t="str">
            <v>x</v>
          </cell>
        </row>
      </sheetData>
      <sheetData sheetId="5">
        <row r="1">
          <cell r="A1" t="str">
            <v>Ambulances Bel Azur</v>
          </cell>
          <cell r="B1">
            <v>5</v>
          </cell>
          <cell r="C1" t="str">
            <v>GASSIN</v>
          </cell>
          <cell r="D1">
            <v>832501159</v>
          </cell>
          <cell r="E1" t="str">
            <v>04 94 19 90 60</v>
          </cell>
        </row>
        <row r="2">
          <cell r="A2" t="str">
            <v>Ambulance Agréée AAA83</v>
          </cell>
          <cell r="B2">
            <v>5</v>
          </cell>
          <cell r="C2" t="str">
            <v xml:space="preserve">Ste Maxime </v>
          </cell>
          <cell r="D2">
            <v>832501571</v>
          </cell>
          <cell r="E2" t="str">
            <v>04 94 81 28 12</v>
          </cell>
        </row>
        <row r="3">
          <cell r="A3" t="str">
            <v>Ambulance Croix Bleue</v>
          </cell>
          <cell r="B3">
            <v>5</v>
          </cell>
          <cell r="C3" t="str">
            <v xml:space="preserve">Ste Maxime </v>
          </cell>
          <cell r="D3">
            <v>832589337</v>
          </cell>
          <cell r="E3">
            <v>494961400</v>
          </cell>
        </row>
        <row r="4">
          <cell r="A4" t="str">
            <v>Ambulance AMS</v>
          </cell>
          <cell r="B4">
            <v>5</v>
          </cell>
          <cell r="C4" t="str">
            <v xml:space="preserve">Ste Maxime </v>
          </cell>
          <cell r="D4">
            <v>832501605</v>
          </cell>
          <cell r="E4">
            <v>483351250</v>
          </cell>
        </row>
        <row r="5">
          <cell r="A5" t="str">
            <v>Ambulance Assistance 83</v>
          </cell>
          <cell r="B5">
            <v>5</v>
          </cell>
          <cell r="C5" t="str">
            <v xml:space="preserve">Ste Maxime </v>
          </cell>
          <cell r="D5">
            <v>832589386</v>
          </cell>
          <cell r="E5">
            <v>627485147</v>
          </cell>
        </row>
        <row r="6">
          <cell r="A6" t="str">
            <v xml:space="preserve">Santé + </v>
          </cell>
          <cell r="B6">
            <v>5</v>
          </cell>
          <cell r="C6" t="str">
            <v>Cogolin</v>
          </cell>
          <cell r="D6">
            <v>832501563</v>
          </cell>
          <cell r="E6">
            <v>494545353</v>
          </cell>
        </row>
        <row r="7">
          <cell r="A7" t="str">
            <v>x</v>
          </cell>
          <cell r="B7">
            <v>5</v>
          </cell>
          <cell r="C7" t="str">
            <v>x</v>
          </cell>
          <cell r="D7" t="str">
            <v>x</v>
          </cell>
          <cell r="E7" t="str">
            <v>x</v>
          </cell>
        </row>
        <row r="8">
          <cell r="A8" t="str">
            <v>x</v>
          </cell>
          <cell r="B8">
            <v>5</v>
          </cell>
          <cell r="C8" t="str">
            <v>x</v>
          </cell>
          <cell r="D8" t="str">
            <v>x</v>
          </cell>
          <cell r="E8" t="str">
            <v>x</v>
          </cell>
        </row>
        <row r="9">
          <cell r="A9" t="str">
            <v>x</v>
          </cell>
          <cell r="B9">
            <v>5</v>
          </cell>
          <cell r="C9" t="str">
            <v>x</v>
          </cell>
          <cell r="D9" t="str">
            <v>x</v>
          </cell>
          <cell r="E9" t="str">
            <v>x</v>
          </cell>
        </row>
      </sheetData>
      <sheetData sheetId="6">
        <row r="1">
          <cell r="A1" t="str">
            <v>Ambulances Auréliennes</v>
          </cell>
          <cell r="B1">
            <v>6</v>
          </cell>
          <cell r="C1" t="str">
            <v>Fréjus</v>
          </cell>
          <cell r="D1">
            <v>832501233</v>
          </cell>
          <cell r="E1" t="str">
            <v>04 94 95 63 63</v>
          </cell>
        </row>
        <row r="2">
          <cell r="A2" t="str">
            <v>Ambulance Europe</v>
          </cell>
          <cell r="B2">
            <v>6</v>
          </cell>
          <cell r="C2" t="str">
            <v>Fréjus</v>
          </cell>
          <cell r="D2">
            <v>832589154</v>
          </cell>
          <cell r="E2">
            <v>494442900</v>
          </cell>
        </row>
        <row r="3">
          <cell r="A3" t="str">
            <v>Ambulance Santé 83</v>
          </cell>
          <cell r="B3">
            <v>6</v>
          </cell>
          <cell r="C3" t="str">
            <v>Le Muy</v>
          </cell>
          <cell r="D3">
            <v>832501613</v>
          </cell>
          <cell r="E3" t="str">
            <v>04 94 95 48 53</v>
          </cell>
        </row>
        <row r="4">
          <cell r="A4" t="str">
            <v>Ambulance Vigné-Gauthier</v>
          </cell>
          <cell r="B4">
            <v>6</v>
          </cell>
          <cell r="C4" t="str">
            <v>Saint Raphael</v>
          </cell>
          <cell r="D4">
            <v>832501506</v>
          </cell>
          <cell r="E4" t="str">
            <v>04 98 11 11 99</v>
          </cell>
        </row>
        <row r="5">
          <cell r="A5" t="str">
            <v>Ambulances Bel Azur</v>
          </cell>
          <cell r="B5">
            <v>6</v>
          </cell>
          <cell r="C5" t="str">
            <v>Fréjus</v>
          </cell>
          <cell r="D5">
            <v>832501159</v>
          </cell>
          <cell r="E5" t="str">
            <v>04 94 19 90 60</v>
          </cell>
        </row>
        <row r="6">
          <cell r="A6" t="str">
            <v>Ambulances de l'Esterel</v>
          </cell>
          <cell r="B6">
            <v>6</v>
          </cell>
          <cell r="C6" t="str">
            <v>Saint Raphael</v>
          </cell>
          <cell r="D6">
            <v>832501258</v>
          </cell>
          <cell r="E6">
            <v>494544939</v>
          </cell>
        </row>
        <row r="7">
          <cell r="A7" t="str">
            <v>Ambulances des Forets</v>
          </cell>
          <cell r="B7">
            <v>6</v>
          </cell>
          <cell r="C7" t="str">
            <v>Montauroux</v>
          </cell>
          <cell r="D7" t="str">
            <v>x</v>
          </cell>
          <cell r="E7">
            <v>494851296</v>
          </cell>
        </row>
        <row r="8">
          <cell r="A8" t="str">
            <v>Ambulances Fréjusienne</v>
          </cell>
          <cell r="B8">
            <v>6</v>
          </cell>
          <cell r="C8" t="str">
            <v>Fréjus</v>
          </cell>
          <cell r="D8">
            <v>832591838</v>
          </cell>
          <cell r="E8">
            <v>494170660</v>
          </cell>
        </row>
        <row r="9">
          <cell r="A9" t="str">
            <v>Ambulances Laetitia</v>
          </cell>
          <cell r="B9">
            <v>6</v>
          </cell>
          <cell r="C9" t="str">
            <v>Roquebrune s/argens</v>
          </cell>
          <cell r="D9">
            <v>832595102</v>
          </cell>
          <cell r="E9">
            <v>494816526</v>
          </cell>
        </row>
        <row r="10">
          <cell r="A10" t="str">
            <v>Ambulances Raphaeloises</v>
          </cell>
          <cell r="B10">
            <v>6</v>
          </cell>
          <cell r="C10" t="str">
            <v>Saint Raphael</v>
          </cell>
          <cell r="D10">
            <v>832589527</v>
          </cell>
          <cell r="E10">
            <v>494831200</v>
          </cell>
        </row>
        <row r="11">
          <cell r="A11" t="str">
            <v>Ambulances Secours 83</v>
          </cell>
          <cell r="B11">
            <v>6</v>
          </cell>
          <cell r="C11" t="str">
            <v>Fréjus</v>
          </cell>
          <cell r="D11">
            <v>832501290</v>
          </cell>
          <cell r="E11" t="str">
            <v>04 94 19 05 39</v>
          </cell>
        </row>
        <row r="12">
          <cell r="A12" t="str">
            <v>France Ambulance</v>
          </cell>
          <cell r="B12">
            <v>6</v>
          </cell>
          <cell r="C12" t="str">
            <v>Fayence</v>
          </cell>
          <cell r="D12" t="str">
            <v>x</v>
          </cell>
          <cell r="E12">
            <v>494847558</v>
          </cell>
        </row>
        <row r="13">
          <cell r="A13" t="str">
            <v>Sud Ambulance</v>
          </cell>
          <cell r="B13">
            <v>6</v>
          </cell>
          <cell r="C13" t="str">
            <v>Fréjus</v>
          </cell>
          <cell r="D13">
            <v>832501191</v>
          </cell>
          <cell r="E13" t="str">
            <v>04 94 40 05 01</v>
          </cell>
        </row>
        <row r="14">
          <cell r="A14" t="str">
            <v>Ambulance Les Cigales</v>
          </cell>
          <cell r="B14">
            <v>6</v>
          </cell>
          <cell r="C14" t="str">
            <v>Le Muy</v>
          </cell>
          <cell r="D14">
            <v>832501399</v>
          </cell>
          <cell r="E14">
            <v>494198646</v>
          </cell>
        </row>
        <row r="15">
          <cell r="A15"/>
          <cell r="B15"/>
          <cell r="C15"/>
          <cell r="D15"/>
          <cell r="E15"/>
        </row>
        <row r="16">
          <cell r="A16" t="str">
            <v>XXXXXXX</v>
          </cell>
          <cell r="B16">
            <v>6</v>
          </cell>
          <cell r="C16" t="str">
            <v>XXXXX</v>
          </cell>
          <cell r="D16" t="str">
            <v>XXXX</v>
          </cell>
          <cell r="E16" t="str">
            <v>XXXX</v>
          </cell>
        </row>
      </sheetData>
      <sheetData sheetId="7">
        <row r="1">
          <cell r="A1" t="str">
            <v>Omnium Six Fours Ambulances</v>
          </cell>
          <cell r="B1">
            <v>7</v>
          </cell>
          <cell r="C1" t="str">
            <v>Six Fours</v>
          </cell>
          <cell r="D1">
            <v>832589121</v>
          </cell>
          <cell r="E1" t="str">
            <v>04 94 34 61 61</v>
          </cell>
        </row>
        <row r="2">
          <cell r="A2" t="str">
            <v>Azur Oceane</v>
          </cell>
          <cell r="B2">
            <v>7</v>
          </cell>
          <cell r="C2" t="str">
            <v>Bandol</v>
          </cell>
          <cell r="D2">
            <v>832501373</v>
          </cell>
          <cell r="E2" t="str">
            <v>04 94 34 00 00</v>
          </cell>
        </row>
        <row r="3">
          <cell r="A3" t="str">
            <v>Le Trèfle</v>
          </cell>
          <cell r="B3">
            <v>7</v>
          </cell>
          <cell r="C3" t="str">
            <v>La Seyne</v>
          </cell>
          <cell r="D3">
            <v>832589329</v>
          </cell>
          <cell r="E3" t="str">
            <v>04 94 27 31 31</v>
          </cell>
        </row>
        <row r="4">
          <cell r="A4" t="str">
            <v>urgence paramedic</v>
          </cell>
          <cell r="B4">
            <v>7</v>
          </cell>
          <cell r="C4" t="str">
            <v>La Seyne</v>
          </cell>
          <cell r="D4">
            <v>832501266</v>
          </cell>
          <cell r="E4" t="str">
            <v>04 94 23 16 16</v>
          </cell>
        </row>
        <row r="5">
          <cell r="A5" t="str">
            <v>VA -Ambulances Brunet</v>
          </cell>
          <cell r="B5">
            <v>7</v>
          </cell>
          <cell r="C5" t="str">
            <v>Ollioules</v>
          </cell>
          <cell r="D5">
            <v>832589428</v>
          </cell>
          <cell r="E5" t="str">
            <v>04 94 08 97 15</v>
          </cell>
        </row>
        <row r="6">
          <cell r="A6" t="str">
            <v>St. Cyr Ambulances</v>
          </cell>
          <cell r="B6">
            <v>7</v>
          </cell>
          <cell r="C6" t="str">
            <v xml:space="preserve">Saint Cyr </v>
          </cell>
          <cell r="D6">
            <v>832589451</v>
          </cell>
          <cell r="E6" t="str">
            <v>04 94 32 11 99</v>
          </cell>
        </row>
        <row r="7">
          <cell r="A7" t="str">
            <v>Ambulance Secours d'Urgence</v>
          </cell>
          <cell r="B7">
            <v>7</v>
          </cell>
          <cell r="C7" t="str">
            <v>Six Fours</v>
          </cell>
          <cell r="D7">
            <v>832509132</v>
          </cell>
          <cell r="E7">
            <v>494090000</v>
          </cell>
        </row>
        <row r="8">
          <cell r="A8" t="str">
            <v>Ambulances Ariane 83</v>
          </cell>
          <cell r="B8">
            <v>7</v>
          </cell>
          <cell r="C8" t="str">
            <v>La Seyne</v>
          </cell>
          <cell r="D8">
            <v>832589147</v>
          </cell>
          <cell r="E8">
            <v>494300500</v>
          </cell>
        </row>
        <row r="9">
          <cell r="A9" t="str">
            <v>Bleu Azur</v>
          </cell>
          <cell r="B9">
            <v>7</v>
          </cell>
          <cell r="C9" t="str">
            <v>La seyne</v>
          </cell>
          <cell r="D9">
            <v>832501472</v>
          </cell>
          <cell r="E9">
            <v>494079058</v>
          </cell>
        </row>
        <row r="10">
          <cell r="A10" t="str">
            <v>Les Bleuets</v>
          </cell>
          <cell r="B10">
            <v>7</v>
          </cell>
          <cell r="C10" t="str">
            <v>La Seyne</v>
          </cell>
          <cell r="D10">
            <v>832501530</v>
          </cell>
          <cell r="E10">
            <v>494466844</v>
          </cell>
        </row>
        <row r="11">
          <cell r="A11" t="str">
            <v>Alpha Ambulances</v>
          </cell>
          <cell r="B11">
            <v>7</v>
          </cell>
          <cell r="C11" t="str">
            <v xml:space="preserve">Sanary </v>
          </cell>
          <cell r="D11">
            <v>832589519</v>
          </cell>
          <cell r="E11">
            <v>494253030</v>
          </cell>
        </row>
        <row r="12">
          <cell r="A12" t="str">
            <v>Var Assistance La Seyne</v>
          </cell>
          <cell r="B12">
            <v>7</v>
          </cell>
          <cell r="C12" t="str">
            <v>La Seyne</v>
          </cell>
          <cell r="D12">
            <v>832589246</v>
          </cell>
          <cell r="E12" t="str">
            <v>04 94 10 22 22</v>
          </cell>
        </row>
        <row r="13">
          <cell r="A13" t="str">
            <v>x</v>
          </cell>
          <cell r="B13">
            <v>7</v>
          </cell>
          <cell r="C13" t="str">
            <v>x</v>
          </cell>
          <cell r="D13" t="str">
            <v>x</v>
          </cell>
          <cell r="E13" t="str">
            <v>x</v>
          </cell>
        </row>
        <row r="14">
          <cell r="A14" t="str">
            <v>x</v>
          </cell>
          <cell r="B14">
            <v>7</v>
          </cell>
          <cell r="C14" t="str">
            <v>x</v>
          </cell>
          <cell r="D14" t="str">
            <v>x</v>
          </cell>
          <cell r="E14" t="str">
            <v>x</v>
          </cell>
        </row>
        <row r="15">
          <cell r="A15" t="str">
            <v>x</v>
          </cell>
          <cell r="B15">
            <v>7</v>
          </cell>
          <cell r="C15" t="str">
            <v>x</v>
          </cell>
          <cell r="D15" t="str">
            <v>x</v>
          </cell>
          <cell r="E15" t="str">
            <v>x</v>
          </cell>
        </row>
      </sheetData>
      <sheetData sheetId="8">
        <row r="1">
          <cell r="A1"/>
        </row>
        <row r="2">
          <cell r="A2" t="str">
            <v>Le Val  Ambulance</v>
          </cell>
          <cell r="B2">
            <v>8</v>
          </cell>
          <cell r="C2" t="str">
            <v>Le Val</v>
          </cell>
          <cell r="D2">
            <v>832501316</v>
          </cell>
          <cell r="E2" t="str">
            <v>04 94 78 25 07</v>
          </cell>
        </row>
        <row r="3">
          <cell r="A3" t="str">
            <v>L'Enclos</v>
          </cell>
          <cell r="B3">
            <v>8</v>
          </cell>
          <cell r="C3" t="str">
            <v>Tavernes</v>
          </cell>
          <cell r="D3">
            <v>832501183</v>
          </cell>
          <cell r="E3" t="str">
            <v>06 21 16 71 13</v>
          </cell>
        </row>
        <row r="4">
          <cell r="A4" t="str">
            <v>Nouvelle  Centre Var</v>
          </cell>
          <cell r="B4">
            <v>8</v>
          </cell>
          <cell r="C4" t="str">
            <v>Brignoles</v>
          </cell>
          <cell r="D4">
            <v>832501522</v>
          </cell>
          <cell r="E4" t="str">
            <v>04 94 59 27 27</v>
          </cell>
        </row>
        <row r="5">
          <cell r="A5" t="str">
            <v>Sotram Var</v>
          </cell>
          <cell r="B5">
            <v>8</v>
          </cell>
          <cell r="C5" t="str">
            <v>St-Maximin</v>
          </cell>
          <cell r="D5">
            <v>832589311</v>
          </cell>
          <cell r="E5" t="str">
            <v>06 30 90 42 18</v>
          </cell>
        </row>
        <row r="6">
          <cell r="A6" t="str">
            <v>St. Cyr Ambulances</v>
          </cell>
          <cell r="B6">
            <v>8</v>
          </cell>
          <cell r="C6" t="str">
            <v>Brignoles</v>
          </cell>
          <cell r="D6">
            <v>832589451</v>
          </cell>
          <cell r="E6" t="str">
            <v>04 94 59 49 33</v>
          </cell>
        </row>
        <row r="7">
          <cell r="A7" t="str">
            <v>St. Cyr Ambulances</v>
          </cell>
          <cell r="B7">
            <v>8</v>
          </cell>
          <cell r="C7" t="str">
            <v>St-Maximin</v>
          </cell>
          <cell r="D7">
            <v>832589451</v>
          </cell>
          <cell r="E7" t="str">
            <v>04 94 59 49 33</v>
          </cell>
        </row>
        <row r="8">
          <cell r="A8" t="str">
            <v>Var Assistance Brignoles</v>
          </cell>
          <cell r="B8">
            <v>8</v>
          </cell>
          <cell r="C8" t="str">
            <v>Brignoles</v>
          </cell>
          <cell r="D8">
            <v>832589428</v>
          </cell>
          <cell r="E8" t="str">
            <v>04 94 59 14 30</v>
          </cell>
        </row>
        <row r="9">
          <cell r="A9" t="str">
            <v>Var Assistance Tourves</v>
          </cell>
          <cell r="B9">
            <v>8</v>
          </cell>
          <cell r="C9" t="str">
            <v>Tourves</v>
          </cell>
          <cell r="D9">
            <v>832589428</v>
          </cell>
          <cell r="E9" t="str">
            <v>04 94 78 70 90</v>
          </cell>
        </row>
        <row r="10">
          <cell r="A10" t="str">
            <v>x</v>
          </cell>
          <cell r="B10"/>
          <cell r="C10" t="str">
            <v>x</v>
          </cell>
          <cell r="D10" t="str">
            <v>x</v>
          </cell>
          <cell r="E10" t="str">
            <v>x</v>
          </cell>
        </row>
      </sheetData>
      <sheetData sheetId="9">
        <row r="1">
          <cell r="A1" t="str">
            <v>08H00 - 20H00</v>
          </cell>
        </row>
        <row r="2">
          <cell r="A2" t="str">
            <v>20H00 - 08H00</v>
          </cell>
        </row>
        <row r="3">
          <cell r="A3" t="str">
            <v>Journée 08h00 - 20h00</v>
          </cell>
        </row>
        <row r="4">
          <cell r="A4" t="str">
            <v>Nuit 20h00 - 08h00</v>
          </cell>
        </row>
        <row r="5">
          <cell r="A5" t="str">
            <v>x</v>
          </cell>
        </row>
      </sheetData>
      <sheetData sheetId="10">
        <row r="1">
          <cell r="A1" t="str">
            <v>DESIGNATION CPAM</v>
          </cell>
          <cell r="B1" t="str">
            <v>SECTEUR</v>
          </cell>
          <cell r="C1" t="str">
            <v>ville secteur</v>
          </cell>
          <cell r="D1"/>
          <cell r="E1"/>
          <cell r="F1" t="str">
            <v>DESIGNATION SPEEDCALL</v>
          </cell>
          <cell r="G1" t="str">
            <v>ID SPEEDCALL</v>
          </cell>
        </row>
        <row r="2">
          <cell r="A2" t="str">
            <v>Ambulances Caducée</v>
          </cell>
          <cell r="B2">
            <v>1</v>
          </cell>
          <cell r="C2" t="str">
            <v>Toulon</v>
          </cell>
          <cell r="D2">
            <v>832589410</v>
          </cell>
          <cell r="E2" t="str">
            <v>04 94 93 56 45</v>
          </cell>
          <cell r="F2" t="str">
            <v>Ambulances CADUCEE (83)</v>
          </cell>
          <cell r="G2">
            <v>2370</v>
          </cell>
        </row>
        <row r="3">
          <cell r="A3" t="str">
            <v>Var Assistance</v>
          </cell>
          <cell r="B3">
            <v>1</v>
          </cell>
          <cell r="C3" t="str">
            <v>La Valette</v>
          </cell>
          <cell r="D3">
            <v>832589428</v>
          </cell>
          <cell r="E3" t="str">
            <v>04 94 08 97 15</v>
          </cell>
          <cell r="F3" t="str">
            <v>Ambulances VAR ASSISTANCE LA VALETTE (83) bariatrique</v>
          </cell>
          <cell r="G3">
            <v>1865</v>
          </cell>
        </row>
        <row r="4">
          <cell r="A4" t="str">
            <v>Ambulance du Pradet</v>
          </cell>
          <cell r="B4">
            <v>1</v>
          </cell>
          <cell r="C4" t="str">
            <v>Le Pradet</v>
          </cell>
          <cell r="D4">
            <v>832501381</v>
          </cell>
          <cell r="E4" t="str">
            <v>04 94 38 40 21</v>
          </cell>
          <cell r="F4" t="str">
            <v>AMBULANCE DU PRADET (83)</v>
          </cell>
          <cell r="G4">
            <v>3898</v>
          </cell>
        </row>
        <row r="5">
          <cell r="A5" t="str">
            <v>Ambulance ISIS</v>
          </cell>
          <cell r="B5">
            <v>1</v>
          </cell>
          <cell r="C5" t="str">
            <v>Sollies-Pont</v>
          </cell>
          <cell r="D5">
            <v>832501423</v>
          </cell>
          <cell r="E5" t="str">
            <v>04 94 14 37 79</v>
          </cell>
          <cell r="F5" t="str">
            <v>AMBULANCE ISIS (83)</v>
          </cell>
          <cell r="G5">
            <v>3905</v>
          </cell>
        </row>
        <row r="6">
          <cell r="A6" t="str">
            <v>Ambulance La RADE</v>
          </cell>
          <cell r="B6">
            <v>1</v>
          </cell>
          <cell r="C6" t="str">
            <v>Sollies-Pont</v>
          </cell>
          <cell r="D6">
            <v>832501621</v>
          </cell>
          <cell r="E6" t="str">
            <v>04 94 23 53 44</v>
          </cell>
          <cell r="F6" t="str">
            <v>AMBULANCE DE LA RADE (83)</v>
          </cell>
          <cell r="G6">
            <v>2847</v>
          </cell>
        </row>
        <row r="7">
          <cell r="A7" t="str">
            <v>Ambulance Le Transporteur</v>
          </cell>
          <cell r="B7">
            <v>1</v>
          </cell>
          <cell r="C7" t="str">
            <v>Sollies-Pont</v>
          </cell>
          <cell r="D7">
            <v>832501431</v>
          </cell>
          <cell r="E7" t="str">
            <v>04 94 33 61 45</v>
          </cell>
          <cell r="F7" t="str">
            <v>AMBULANCE LE TRANSPORTEUR (83)</v>
          </cell>
          <cell r="G7">
            <v>4482</v>
          </cell>
        </row>
        <row r="8">
          <cell r="A8" t="str">
            <v>Centre Ambulancier-  83</v>
          </cell>
          <cell r="B8">
            <v>1</v>
          </cell>
          <cell r="C8" t="str">
            <v>Toulon</v>
          </cell>
          <cell r="D8">
            <v>832589659</v>
          </cell>
          <cell r="E8" t="str">
            <v>04 98 00 46 46</v>
          </cell>
          <cell r="F8" t="str">
            <v>CENTRE AMBULANCIER 83</v>
          </cell>
          <cell r="G8">
            <v>3120</v>
          </cell>
        </row>
        <row r="9">
          <cell r="A9" t="str">
            <v>SNAH</v>
          </cell>
          <cell r="B9">
            <v>1</v>
          </cell>
          <cell r="C9" t="str">
            <v>Toulon</v>
          </cell>
          <cell r="D9">
            <v>832589592</v>
          </cell>
          <cell r="E9" t="str">
            <v>04 94 61 11 11</v>
          </cell>
          <cell r="F9" t="str">
            <v>SOCIETE NOUVELLE DES Ambulances HYEROISE (83)</v>
          </cell>
          <cell r="G9">
            <v>2322</v>
          </cell>
        </row>
        <row r="10">
          <cell r="A10" t="str">
            <v>SARL Alizés nouvelle</v>
          </cell>
          <cell r="B10">
            <v>1</v>
          </cell>
          <cell r="C10" t="str">
            <v>Toulon</v>
          </cell>
          <cell r="D10">
            <v>832510135</v>
          </cell>
          <cell r="E10" t="str">
            <v>04 94 23 94 80</v>
          </cell>
          <cell r="F10" t="str">
            <v>AMBULANCE ALIZES NOUVELLE (83)</v>
          </cell>
          <cell r="G10">
            <v>3858</v>
          </cell>
        </row>
        <row r="11">
          <cell r="A11" t="str">
            <v>Le Trèfle</v>
          </cell>
          <cell r="B11">
            <v>1</v>
          </cell>
          <cell r="C11" t="str">
            <v>Toulon</v>
          </cell>
          <cell r="D11">
            <v>832589329</v>
          </cell>
          <cell r="E11" t="str">
            <v>04 94 27 31 31</v>
          </cell>
          <cell r="F11" t="str">
            <v>Ambulances LE TREFLE (83)</v>
          </cell>
          <cell r="G11">
            <v>2290</v>
          </cell>
        </row>
        <row r="12">
          <cell r="A12" t="str">
            <v>Vitale 83</v>
          </cell>
          <cell r="B12">
            <v>1</v>
          </cell>
          <cell r="C12" t="str">
            <v>Toulon</v>
          </cell>
          <cell r="D12">
            <v>832501480</v>
          </cell>
          <cell r="E12" t="str">
            <v>04 94 06 08 16</v>
          </cell>
          <cell r="F12" t="str">
            <v>AMBULANCE VITALE (83)</v>
          </cell>
          <cell r="G12">
            <v>2845</v>
          </cell>
        </row>
        <row r="13">
          <cell r="A13" t="str">
            <v>Ambulance Victoria</v>
          </cell>
          <cell r="B13">
            <v>1</v>
          </cell>
          <cell r="C13" t="str">
            <v>Cuers</v>
          </cell>
          <cell r="D13">
            <v>832501209</v>
          </cell>
          <cell r="E13" t="str">
            <v>04 94 28 63 37</v>
          </cell>
          <cell r="F13" t="str">
            <v>Ambulances VICTORIA CUERS (83)</v>
          </cell>
          <cell r="G13">
            <v>2350</v>
          </cell>
        </row>
        <row r="14">
          <cell r="A14" t="str">
            <v>L'Ourson Bleu  Nouvelle</v>
          </cell>
          <cell r="B14">
            <v>1</v>
          </cell>
          <cell r="C14" t="str">
            <v>Cuers</v>
          </cell>
          <cell r="D14">
            <v>832501456</v>
          </cell>
          <cell r="E14" t="str">
            <v>04 94 28 61 30</v>
          </cell>
          <cell r="F14" t="str">
            <v>Ambulances OURSON BLEU (83)</v>
          </cell>
          <cell r="G14">
            <v>3891</v>
          </cell>
        </row>
        <row r="15">
          <cell r="A15" t="str">
            <v>Ambulance Toulon Midi</v>
          </cell>
          <cell r="B15">
            <v>1</v>
          </cell>
          <cell r="C15" t="str">
            <v>Toulon</v>
          </cell>
          <cell r="D15" t="str">
            <v>x</v>
          </cell>
          <cell r="E15">
            <v>494366565</v>
          </cell>
          <cell r="F15" t="str">
            <v>Ambulances MIDI TOULON (83)</v>
          </cell>
          <cell r="G15">
            <v>2329</v>
          </cell>
        </row>
        <row r="16">
          <cell r="A16" t="str">
            <v>SNAV</v>
          </cell>
          <cell r="B16">
            <v>1</v>
          </cell>
          <cell r="C16" t="str">
            <v>Cuers</v>
          </cell>
          <cell r="D16" t="str">
            <v>x</v>
          </cell>
          <cell r="E16" t="str">
            <v>x</v>
          </cell>
          <cell r="F16" t="str">
            <v>Ambulances VAROISE (83)</v>
          </cell>
          <cell r="G16">
            <v>3255</v>
          </cell>
        </row>
        <row r="17">
          <cell r="A17" t="str">
            <v>Ambulances Riviera</v>
          </cell>
          <cell r="B17">
            <v>2</v>
          </cell>
          <cell r="C17" t="str">
            <v>Hyères</v>
          </cell>
          <cell r="D17">
            <v>832501548</v>
          </cell>
          <cell r="E17" t="str">
            <v>04 89 79 77 31</v>
          </cell>
          <cell r="F17" t="str">
            <v>Ambulances Riviera (83)</v>
          </cell>
          <cell r="G17">
            <v>3207</v>
          </cell>
        </row>
        <row r="18">
          <cell r="A18" t="str">
            <v>Ambulances Des Iles d'Or</v>
          </cell>
          <cell r="B18">
            <v>2</v>
          </cell>
          <cell r="C18" t="str">
            <v>Hyères</v>
          </cell>
          <cell r="D18">
            <v>832589402</v>
          </cell>
          <cell r="E18" t="str">
            <v>04 94 65 58 98</v>
          </cell>
          <cell r="F18" t="str">
            <v>Ambulances DES ILES D'OR (83)</v>
          </cell>
          <cell r="G18">
            <v>2371</v>
          </cell>
        </row>
        <row r="19">
          <cell r="A19" t="str">
            <v>Ambulances Hyéroises SNAH</v>
          </cell>
          <cell r="B19">
            <v>2</v>
          </cell>
          <cell r="C19" t="str">
            <v>Hyères</v>
          </cell>
          <cell r="D19">
            <v>832589592</v>
          </cell>
          <cell r="E19" t="str">
            <v>04 94 65 16 56</v>
          </cell>
          <cell r="F19" t="str">
            <v>SOCIETE NOUVELLE DES Ambulances HYEROISE (83)</v>
          </cell>
          <cell r="G19">
            <v>2322</v>
          </cell>
        </row>
        <row r="20">
          <cell r="A20" t="str">
            <v>La Varoise Ambulance</v>
          </cell>
          <cell r="B20">
            <v>2</v>
          </cell>
          <cell r="C20" t="str">
            <v>Hyères</v>
          </cell>
          <cell r="D20">
            <v>832588065</v>
          </cell>
          <cell r="E20" t="str">
            <v>04 94 35 65 92</v>
          </cell>
          <cell r="F20" t="str">
            <v>Ambulances LA VAROISE (83)</v>
          </cell>
          <cell r="G20">
            <v>2270</v>
          </cell>
        </row>
        <row r="21">
          <cell r="A21" t="str">
            <v>Le Trèfle</v>
          </cell>
          <cell r="B21">
            <v>2</v>
          </cell>
          <cell r="C21" t="str">
            <v>Hyères</v>
          </cell>
          <cell r="D21">
            <v>832589329</v>
          </cell>
          <cell r="E21" t="str">
            <v>04 94 27 31 31</v>
          </cell>
          <cell r="F21" t="str">
            <v>Ambulances LE TREFLE (83)</v>
          </cell>
          <cell r="G21">
            <v>2290</v>
          </cell>
        </row>
        <row r="22">
          <cell r="A22" t="str">
            <v>Ambulances Les 3 Diamants</v>
          </cell>
          <cell r="B22">
            <v>2</v>
          </cell>
          <cell r="C22" t="str">
            <v>La Londe les Maures</v>
          </cell>
          <cell r="D22">
            <v>832501498</v>
          </cell>
          <cell r="E22" t="str">
            <v>04 89 30 66 80</v>
          </cell>
          <cell r="F22" t="str">
            <v>Ambulances LES TROIS DIAMANTS (83)</v>
          </cell>
          <cell r="G22">
            <v>3310</v>
          </cell>
        </row>
        <row r="23">
          <cell r="A23" t="str">
            <v>Ambulance Elsa</v>
          </cell>
          <cell r="B23">
            <v>2</v>
          </cell>
          <cell r="C23" t="str">
            <v>Le lavandou</v>
          </cell>
          <cell r="D23">
            <v>832501274</v>
          </cell>
          <cell r="E23" t="str">
            <v>04 94 75 99 50</v>
          </cell>
          <cell r="F23" t="str">
            <v>Ambulances ELSA LE LAVANDOU (83)</v>
          </cell>
          <cell r="G23">
            <v>2366</v>
          </cell>
        </row>
        <row r="24">
          <cell r="A24" t="str">
            <v>Ambulance Pierrefeu</v>
          </cell>
          <cell r="B24">
            <v>2</v>
          </cell>
          <cell r="C24" t="str">
            <v>Pierrefeu</v>
          </cell>
          <cell r="D24">
            <v>832501282</v>
          </cell>
          <cell r="E24" t="str">
            <v>04 94 66 55 78</v>
          </cell>
          <cell r="F24" t="str">
            <v>Ambulances PIERREFEU (83)</v>
          </cell>
          <cell r="G24">
            <v>2354</v>
          </cell>
        </row>
        <row r="25">
          <cell r="A25" t="str">
            <v>Ambulance Le Lys</v>
          </cell>
          <cell r="B25">
            <v>2</v>
          </cell>
          <cell r="C25" t="str">
            <v>Bormes</v>
          </cell>
          <cell r="D25">
            <v>832504115</v>
          </cell>
          <cell r="E25">
            <v>494037636</v>
          </cell>
          <cell r="F25" t="str">
            <v>AMBULANCE LE LYS (83)</v>
          </cell>
          <cell r="G25">
            <v>3810</v>
          </cell>
        </row>
        <row r="26">
          <cell r="A26" t="str">
            <v>Ambulance Provençale</v>
          </cell>
          <cell r="B26">
            <v>3</v>
          </cell>
          <cell r="C26" t="str">
            <v>Gonfaron</v>
          </cell>
          <cell r="D26">
            <v>832501043</v>
          </cell>
          <cell r="E26" t="str">
            <v>04 94 33 20 00</v>
          </cell>
          <cell r="F26" t="str">
            <v>Ambulances PROVENCALE GONFARON (83)</v>
          </cell>
          <cell r="G26">
            <v>2332</v>
          </cell>
        </row>
        <row r="27">
          <cell r="A27" t="str">
            <v>St. Cyr Ambulances</v>
          </cell>
          <cell r="B27">
            <v>3</v>
          </cell>
          <cell r="C27" t="str">
            <v>Le Cannet</v>
          </cell>
          <cell r="D27">
            <v>832589451</v>
          </cell>
          <cell r="E27" t="str">
            <v>04 94 59 49 33</v>
          </cell>
          <cell r="F27" t="str">
            <v>Ambulances SAINT CYR (83)</v>
          </cell>
          <cell r="G27">
            <v>2317</v>
          </cell>
        </row>
        <row r="28">
          <cell r="A28" t="str">
            <v>Ambulances Intercommunale Montagné</v>
          </cell>
          <cell r="B28">
            <v>3</v>
          </cell>
          <cell r="C28" t="str">
            <v>Le Luc</v>
          </cell>
          <cell r="D28" t="str">
            <v>x</v>
          </cell>
          <cell r="E28">
            <v>494479443</v>
          </cell>
          <cell r="F28" t="str">
            <v>Ambulances INTERCOMMUNALE MONTAGNE (83)</v>
          </cell>
          <cell r="G28">
            <v>2286</v>
          </cell>
        </row>
        <row r="29">
          <cell r="A29" t="str">
            <v>Ambulances Lucoise</v>
          </cell>
          <cell r="B29">
            <v>3</v>
          </cell>
          <cell r="C29" t="str">
            <v>Le Luc</v>
          </cell>
          <cell r="D29" t="str">
            <v>x</v>
          </cell>
          <cell r="E29" t="str">
            <v>04 94 60 72 82</v>
          </cell>
          <cell r="F29" t="str">
            <v>Ambulances LUCOISE (83)</v>
          </cell>
          <cell r="G29">
            <v>2271</v>
          </cell>
        </row>
        <row r="30">
          <cell r="A30" t="str">
            <v>Assistance Carnoulaise</v>
          </cell>
          <cell r="B30">
            <v>3</v>
          </cell>
          <cell r="C30" t="str">
            <v>Carnoules</v>
          </cell>
          <cell r="D30">
            <v>832589238</v>
          </cell>
          <cell r="E30" t="str">
            <v>04 94 28 30 07</v>
          </cell>
          <cell r="F30" t="str">
            <v xml:space="preserve">Ambulances CARNOULAISE (83) </v>
          </cell>
          <cell r="G30">
            <v>2280</v>
          </cell>
        </row>
        <row r="31">
          <cell r="A31" t="str">
            <v>Royal Ambulance</v>
          </cell>
          <cell r="B31">
            <v>4</v>
          </cell>
          <cell r="C31" t="str">
            <v>Aups</v>
          </cell>
          <cell r="D31">
            <v>832501514</v>
          </cell>
          <cell r="E31" t="str">
            <v>04 94 67 60 73</v>
          </cell>
          <cell r="F31" t="str">
            <v>Ambulances ROYAL (83)</v>
          </cell>
          <cell r="G31">
            <v>2374</v>
          </cell>
        </row>
        <row r="32">
          <cell r="A32" t="str">
            <v>Ambulance du SOLEIL</v>
          </cell>
          <cell r="B32">
            <v>4</v>
          </cell>
          <cell r="C32" t="str">
            <v>Draguignan</v>
          </cell>
          <cell r="D32">
            <v>832589550</v>
          </cell>
          <cell r="E32" t="str">
            <v>04 94 68 27 27</v>
          </cell>
          <cell r="F32" t="str">
            <v>Ambulances DU SOLEIL DRAGUIGNAN (83)</v>
          </cell>
          <cell r="G32">
            <v>2308</v>
          </cell>
        </row>
        <row r="33">
          <cell r="A33" t="str">
            <v>Ambulances de L'Etoile</v>
          </cell>
          <cell r="B33">
            <v>4</v>
          </cell>
          <cell r="C33" t="str">
            <v>Draguignan</v>
          </cell>
          <cell r="D33">
            <v>832501449</v>
          </cell>
          <cell r="E33" t="str">
            <v>04 94 76 20 48</v>
          </cell>
          <cell r="F33" t="str">
            <v>Ambulances de L'ETOILE (83)</v>
          </cell>
          <cell r="G33">
            <v>3007</v>
          </cell>
        </row>
        <row r="34">
          <cell r="A34" t="str">
            <v>Ambulances Bel Azur</v>
          </cell>
          <cell r="B34">
            <v>4</v>
          </cell>
          <cell r="C34" t="str">
            <v>Lorgues</v>
          </cell>
          <cell r="D34" t="str">
            <v>x</v>
          </cell>
          <cell r="E34">
            <v>494495955</v>
          </cell>
          <cell r="F34" t="str">
            <v>Ambulances BEL AZUR (83)</v>
          </cell>
          <cell r="G34">
            <v>2343</v>
          </cell>
        </row>
        <row r="35">
          <cell r="A35" t="str">
            <v>Ambulance Vidaubanaise</v>
          </cell>
          <cell r="B35">
            <v>4</v>
          </cell>
          <cell r="C35" t="str">
            <v>Vidauban</v>
          </cell>
          <cell r="D35">
            <v>832501597</v>
          </cell>
          <cell r="E35" t="str">
            <v>04 94 50 65 95</v>
          </cell>
          <cell r="F35" t="str">
            <v>Ambulances VIDAUBANAISE</v>
          </cell>
          <cell r="G35">
            <v>2380</v>
          </cell>
        </row>
        <row r="36">
          <cell r="A36" t="str">
            <v>Alpha Provence</v>
          </cell>
          <cell r="B36">
            <v>4</v>
          </cell>
          <cell r="C36" t="str">
            <v>Draguignan</v>
          </cell>
          <cell r="D36" t="str">
            <v>x</v>
          </cell>
          <cell r="E36">
            <v>494673322</v>
          </cell>
          <cell r="F36" t="str">
            <v xml:space="preserve">Ambulances ALPHA PROVENCE Draguigan (83) </v>
          </cell>
          <cell r="G36">
            <v>2330</v>
          </cell>
        </row>
        <row r="37">
          <cell r="A37" t="str">
            <v>Ambulances Lorguaises</v>
          </cell>
          <cell r="B37">
            <v>4</v>
          </cell>
          <cell r="C37" t="str">
            <v>Lorgues</v>
          </cell>
          <cell r="D37" t="str">
            <v>x</v>
          </cell>
          <cell r="E37">
            <v>494737738</v>
          </cell>
          <cell r="F37" t="str">
            <v>AMBULANCE LORGUAISES (83)</v>
          </cell>
          <cell r="G37">
            <v>10955</v>
          </cell>
        </row>
        <row r="38">
          <cell r="A38" t="str">
            <v>Ambulances Oceanes</v>
          </cell>
          <cell r="B38">
            <v>4</v>
          </cell>
          <cell r="C38" t="str">
            <v>Draguignan</v>
          </cell>
          <cell r="D38" t="str">
            <v>x</v>
          </cell>
          <cell r="E38">
            <v>494685517</v>
          </cell>
          <cell r="F38" t="str">
            <v>Ambulances OCEANES (83)</v>
          </cell>
          <cell r="G38">
            <v>2333</v>
          </cell>
        </row>
        <row r="39">
          <cell r="A39" t="str">
            <v>Ambulances Bel Azur</v>
          </cell>
          <cell r="B39">
            <v>5</v>
          </cell>
          <cell r="C39" t="str">
            <v>GASSIN</v>
          </cell>
          <cell r="D39">
            <v>832501159</v>
          </cell>
          <cell r="E39" t="str">
            <v>04 94 19 90 60</v>
          </cell>
          <cell r="F39" t="str">
            <v>Ambulances BEL AZUR (83)</v>
          </cell>
          <cell r="G39">
            <v>2343</v>
          </cell>
        </row>
        <row r="40">
          <cell r="A40" t="str">
            <v>Ambulance Agréée AAA83</v>
          </cell>
          <cell r="B40">
            <v>5</v>
          </cell>
          <cell r="C40" t="str">
            <v xml:space="preserve">Ste Maxime </v>
          </cell>
          <cell r="D40">
            <v>832501571</v>
          </cell>
          <cell r="E40" t="str">
            <v>04 94 81 28 12</v>
          </cell>
          <cell r="F40" t="str">
            <v>ambulance agréée AAA 83</v>
          </cell>
          <cell r="G40">
            <v>2387</v>
          </cell>
        </row>
        <row r="41">
          <cell r="A41" t="str">
            <v>Ambulance Croix Bleue</v>
          </cell>
          <cell r="B41">
            <v>5</v>
          </cell>
          <cell r="C41" t="str">
            <v xml:space="preserve">Ste Maxime </v>
          </cell>
          <cell r="D41">
            <v>832589337</v>
          </cell>
          <cell r="E41">
            <v>494961400</v>
          </cell>
          <cell r="F41" t="str">
            <v>Ambulances CROIX BLEUE (83)</v>
          </cell>
          <cell r="G41">
            <v>2293</v>
          </cell>
        </row>
        <row r="42">
          <cell r="A42" t="str">
            <v>Ambulance AMS</v>
          </cell>
          <cell r="B42">
            <v>5</v>
          </cell>
          <cell r="C42" t="str">
            <v xml:space="preserve">Ste Maxime </v>
          </cell>
          <cell r="D42">
            <v>832501605</v>
          </cell>
          <cell r="E42">
            <v>483351250</v>
          </cell>
          <cell r="F42" t="str">
            <v>Ambulances AMS (83)</v>
          </cell>
          <cell r="G42">
            <v>2381</v>
          </cell>
        </row>
        <row r="43">
          <cell r="A43" t="str">
            <v>Ambulance Assistance 83</v>
          </cell>
          <cell r="B43">
            <v>5</v>
          </cell>
          <cell r="C43" t="str">
            <v xml:space="preserve">Ste Maxime </v>
          </cell>
          <cell r="D43">
            <v>832589386</v>
          </cell>
          <cell r="E43">
            <v>627485147</v>
          </cell>
          <cell r="F43" t="str">
            <v>Ambulances Assistance 83 (83)</v>
          </cell>
          <cell r="G43">
            <v>2530</v>
          </cell>
        </row>
        <row r="44">
          <cell r="A44" t="str">
            <v xml:space="preserve">Santé + </v>
          </cell>
          <cell r="B44">
            <v>5</v>
          </cell>
          <cell r="C44" t="str">
            <v>Cogolin</v>
          </cell>
          <cell r="D44">
            <v>832501563</v>
          </cell>
          <cell r="E44">
            <v>494545353</v>
          </cell>
          <cell r="F44" t="str">
            <v>Ambulances SANTE +</v>
          </cell>
          <cell r="G44">
            <v>2383</v>
          </cell>
        </row>
        <row r="45">
          <cell r="A45" t="str">
            <v>Ambulances Auréliennes</v>
          </cell>
          <cell r="B45">
            <v>6</v>
          </cell>
          <cell r="C45" t="str">
            <v>Fréjus</v>
          </cell>
          <cell r="D45">
            <v>832501233</v>
          </cell>
          <cell r="E45" t="str">
            <v>04 94 95 63 63</v>
          </cell>
          <cell r="F45" t="str">
            <v>Ambulances AURELIENNES</v>
          </cell>
          <cell r="G45">
            <v>2352</v>
          </cell>
        </row>
        <row r="46">
          <cell r="A46" t="str">
            <v>Ambulances Secours 83</v>
          </cell>
          <cell r="B46">
            <v>6</v>
          </cell>
          <cell r="C46" t="str">
            <v>Fréjus</v>
          </cell>
          <cell r="D46">
            <v>832501290</v>
          </cell>
          <cell r="E46" t="str">
            <v>04 94 19 05 39</v>
          </cell>
          <cell r="F46" t="str">
            <v>Ambulances SECOURS 83 (83)</v>
          </cell>
          <cell r="G46">
            <v>2355</v>
          </cell>
        </row>
        <row r="47">
          <cell r="A47" t="str">
            <v>Ambulances Bel Azur</v>
          </cell>
          <cell r="B47">
            <v>6</v>
          </cell>
          <cell r="C47" t="str">
            <v>Fréjus</v>
          </cell>
          <cell r="D47">
            <v>832501159</v>
          </cell>
          <cell r="E47" t="str">
            <v>04 94 19 90 60</v>
          </cell>
          <cell r="F47" t="str">
            <v>Ambulances BEL AZUR (83)</v>
          </cell>
          <cell r="G47">
            <v>2343</v>
          </cell>
        </row>
        <row r="48">
          <cell r="A48" t="str">
            <v>Sud Ambulance</v>
          </cell>
          <cell r="B48">
            <v>6</v>
          </cell>
          <cell r="C48" t="str">
            <v>Fréjus</v>
          </cell>
          <cell r="D48">
            <v>832501191</v>
          </cell>
          <cell r="E48" t="str">
            <v>04 94 40 05 01</v>
          </cell>
          <cell r="F48" t="str">
            <v>Ambulances SUD FREJUS (83)</v>
          </cell>
          <cell r="G48">
            <v>2344</v>
          </cell>
        </row>
        <row r="49">
          <cell r="A49" t="str">
            <v>Ambulance Santé 83</v>
          </cell>
          <cell r="B49">
            <v>6</v>
          </cell>
          <cell r="C49" t="str">
            <v>Le Muy</v>
          </cell>
          <cell r="D49">
            <v>832501613</v>
          </cell>
          <cell r="E49" t="str">
            <v>04 94 95 48 53</v>
          </cell>
          <cell r="F49" t="str">
            <v>SARL SANTE 83 (83)</v>
          </cell>
          <cell r="G49">
            <v>2360</v>
          </cell>
        </row>
        <row r="50">
          <cell r="A50" t="str">
            <v>Ambulance Vigné-Gauthier</v>
          </cell>
          <cell r="B50">
            <v>6</v>
          </cell>
          <cell r="C50" t="str">
            <v>Saint Raphael</v>
          </cell>
          <cell r="D50">
            <v>832501506</v>
          </cell>
          <cell r="E50" t="str">
            <v>04 98 11 11 99</v>
          </cell>
          <cell r="F50" t="str">
            <v>Ambulances VIGNE-GAUTHIER (83)</v>
          </cell>
          <cell r="G50">
            <v>2395</v>
          </cell>
        </row>
        <row r="51">
          <cell r="A51" t="str">
            <v>Ambulance Europe</v>
          </cell>
          <cell r="B51">
            <v>6</v>
          </cell>
          <cell r="C51" t="str">
            <v>Fréjus</v>
          </cell>
          <cell r="D51">
            <v>832589154</v>
          </cell>
          <cell r="E51">
            <v>494442900</v>
          </cell>
          <cell r="F51" t="str">
            <v>Ambulances EUROPE (83)</v>
          </cell>
          <cell r="G51">
            <v>2285</v>
          </cell>
        </row>
        <row r="52">
          <cell r="A52" t="str">
            <v>Ambulances de l'Esterel</v>
          </cell>
          <cell r="B52">
            <v>6</v>
          </cell>
          <cell r="C52" t="str">
            <v>Saint Raphael</v>
          </cell>
          <cell r="D52">
            <v>832501258</v>
          </cell>
          <cell r="E52">
            <v>494544939</v>
          </cell>
          <cell r="F52" t="str">
            <v>Ambulance ESTEREL (83)</v>
          </cell>
          <cell r="G52">
            <v>2425</v>
          </cell>
        </row>
        <row r="53">
          <cell r="A53" t="str">
            <v>Ambulances des Forets</v>
          </cell>
          <cell r="B53">
            <v>6</v>
          </cell>
          <cell r="C53" t="str">
            <v>Montauroux</v>
          </cell>
          <cell r="D53" t="str">
            <v>x</v>
          </cell>
          <cell r="E53">
            <v>494851296</v>
          </cell>
          <cell r="F53" t="str">
            <v>Ambulances DES FORETS (83)</v>
          </cell>
          <cell r="G53">
            <v>2364</v>
          </cell>
        </row>
        <row r="54">
          <cell r="A54" t="str">
            <v>Ambulances Laetitia</v>
          </cell>
          <cell r="B54">
            <v>6</v>
          </cell>
          <cell r="C54" t="str">
            <v>Roquebrune s/argens</v>
          </cell>
          <cell r="D54">
            <v>832595102</v>
          </cell>
          <cell r="E54">
            <v>494816526</v>
          </cell>
          <cell r="F54" t="str">
            <v>Ambulances LAETITIA (83)</v>
          </cell>
          <cell r="G54">
            <v>2331</v>
          </cell>
        </row>
        <row r="55">
          <cell r="A55" t="str">
            <v>Ambulances Raphaeloises</v>
          </cell>
          <cell r="B55">
            <v>6</v>
          </cell>
          <cell r="C55" t="str">
            <v>Saint Raphael</v>
          </cell>
          <cell r="D55">
            <v>832589527</v>
          </cell>
          <cell r="E55">
            <v>494831200</v>
          </cell>
          <cell r="F55" t="str">
            <v>Ambulances RAPHAELOISE (83)</v>
          </cell>
          <cell r="G55">
            <v>2316</v>
          </cell>
        </row>
        <row r="56">
          <cell r="A56" t="str">
            <v>France Ambulance</v>
          </cell>
          <cell r="B56">
            <v>6</v>
          </cell>
          <cell r="C56" t="str">
            <v>Fayence</v>
          </cell>
          <cell r="D56" t="str">
            <v>x</v>
          </cell>
          <cell r="E56">
            <v>494847558</v>
          </cell>
          <cell r="F56" t="str">
            <v>Ambulance France (83)</v>
          </cell>
          <cell r="G56">
            <v>2400</v>
          </cell>
        </row>
        <row r="57">
          <cell r="A57" t="str">
            <v>Ambulance Les Cigales</v>
          </cell>
          <cell r="B57">
            <v>6</v>
          </cell>
          <cell r="C57" t="str">
            <v>Le Muy</v>
          </cell>
          <cell r="D57">
            <v>832501399</v>
          </cell>
          <cell r="E57">
            <v>494198646</v>
          </cell>
          <cell r="F57" t="str">
            <v>Ambulances LES CIGALES (83)</v>
          </cell>
          <cell r="G57">
            <v>2357</v>
          </cell>
        </row>
        <row r="58">
          <cell r="A58" t="str">
            <v>Ambulances Fréjusienne</v>
          </cell>
          <cell r="B58">
            <v>6</v>
          </cell>
          <cell r="C58" t="str">
            <v>Fréjus</v>
          </cell>
          <cell r="D58">
            <v>832591838</v>
          </cell>
          <cell r="E58">
            <v>494170660</v>
          </cell>
          <cell r="F58" t="str">
            <v>Ambulances FREJUSSIENNES (83)</v>
          </cell>
          <cell r="G58">
            <v>2328</v>
          </cell>
        </row>
        <row r="59">
          <cell r="A59" t="str">
            <v>Omnium Six Fours Ambulances</v>
          </cell>
          <cell r="B59">
            <v>7</v>
          </cell>
          <cell r="C59" t="str">
            <v>Six Fours</v>
          </cell>
          <cell r="D59">
            <v>832589121</v>
          </cell>
          <cell r="E59" t="str">
            <v>04 94 34 61 61</v>
          </cell>
          <cell r="F59" t="str">
            <v>Ambulances OMNIUM (83)</v>
          </cell>
          <cell r="G59">
            <v>2272</v>
          </cell>
        </row>
        <row r="60">
          <cell r="A60" t="str">
            <v>Azur Oceane</v>
          </cell>
          <cell r="B60">
            <v>7</v>
          </cell>
          <cell r="C60" t="str">
            <v>Bandol</v>
          </cell>
          <cell r="D60">
            <v>832501373</v>
          </cell>
          <cell r="E60" t="str">
            <v>04 94 34 00 00</v>
          </cell>
          <cell r="F60" t="str">
            <v>SARL AZUR OCEANE (83)</v>
          </cell>
          <cell r="G60">
            <v>4480</v>
          </cell>
        </row>
        <row r="61">
          <cell r="A61" t="str">
            <v>Le Trèfle</v>
          </cell>
          <cell r="B61">
            <v>7</v>
          </cell>
          <cell r="C61" t="str">
            <v>La Seyne</v>
          </cell>
          <cell r="D61">
            <v>832589329</v>
          </cell>
          <cell r="E61" t="str">
            <v>04 94 27 31 31</v>
          </cell>
          <cell r="F61" t="str">
            <v>Ambulances LE TREFLE (83)</v>
          </cell>
          <cell r="G61">
            <v>2290</v>
          </cell>
        </row>
        <row r="62">
          <cell r="A62" t="str">
            <v>urgence paramedic</v>
          </cell>
          <cell r="B62">
            <v>7</v>
          </cell>
          <cell r="C62" t="str">
            <v>La Seyne</v>
          </cell>
          <cell r="D62">
            <v>832501266</v>
          </cell>
          <cell r="E62" t="str">
            <v>04 94 23 16 16</v>
          </cell>
          <cell r="F62" t="str">
            <v>Ambulances URGENCE PARAMEDIC (83)</v>
          </cell>
          <cell r="G62">
            <v>2363</v>
          </cell>
        </row>
        <row r="63">
          <cell r="A63" t="str">
            <v>VA -Ambulances Brunet</v>
          </cell>
          <cell r="B63">
            <v>7</v>
          </cell>
          <cell r="C63" t="str">
            <v>Ollioules</v>
          </cell>
          <cell r="D63">
            <v>832589428</v>
          </cell>
          <cell r="E63" t="str">
            <v>04 94 08 97 15</v>
          </cell>
          <cell r="F63" t="str">
            <v>Ambulances BRUNET (83)</v>
          </cell>
          <cell r="G63">
            <v>2312</v>
          </cell>
        </row>
        <row r="64">
          <cell r="A64" t="str">
            <v>St. Cyr Ambulances</v>
          </cell>
          <cell r="B64">
            <v>7</v>
          </cell>
          <cell r="C64" t="str">
            <v xml:space="preserve">Saint Cyr </v>
          </cell>
          <cell r="D64">
            <v>832589451</v>
          </cell>
          <cell r="E64" t="str">
            <v>04 94 32 11 99</v>
          </cell>
          <cell r="F64" t="str">
            <v>Ambulances SAINT CYR (83)</v>
          </cell>
          <cell r="G64">
            <v>2317</v>
          </cell>
        </row>
        <row r="65">
          <cell r="A65" t="str">
            <v>Ambulance Secours d'Urgence</v>
          </cell>
          <cell r="B65">
            <v>7</v>
          </cell>
          <cell r="C65" t="str">
            <v>Six Fours</v>
          </cell>
          <cell r="D65">
            <v>832509132</v>
          </cell>
          <cell r="E65">
            <v>494090000</v>
          </cell>
          <cell r="F65" t="str">
            <v>Ambulances SECOURS 83 (83)</v>
          </cell>
          <cell r="G65">
            <v>2355</v>
          </cell>
        </row>
        <row r="66">
          <cell r="A66" t="str">
            <v>Ambulances Ariane 83</v>
          </cell>
          <cell r="B66">
            <v>7</v>
          </cell>
          <cell r="C66" t="str">
            <v>La Seyne</v>
          </cell>
          <cell r="D66">
            <v>832589147</v>
          </cell>
          <cell r="E66">
            <v>494300500</v>
          </cell>
          <cell r="F66" t="str">
            <v>NOUVELLES AMBULANCES ARIANE (83)</v>
          </cell>
          <cell r="G66">
            <v>2882</v>
          </cell>
        </row>
        <row r="67">
          <cell r="A67" t="str">
            <v>Bleu Azur</v>
          </cell>
          <cell r="B67">
            <v>7</v>
          </cell>
          <cell r="C67" t="str">
            <v>La seyne</v>
          </cell>
          <cell r="D67">
            <v>832501472</v>
          </cell>
          <cell r="E67">
            <v>494079058</v>
          </cell>
          <cell r="F67" t="str">
            <v>SARL AMBULANCE BLEU AZUR (83)</v>
          </cell>
          <cell r="G67">
            <v>4481</v>
          </cell>
        </row>
        <row r="68">
          <cell r="A68" t="str">
            <v>Les Bleuets</v>
          </cell>
          <cell r="B68">
            <v>7</v>
          </cell>
          <cell r="C68" t="str">
            <v>La Seyne</v>
          </cell>
          <cell r="D68">
            <v>832501530</v>
          </cell>
          <cell r="E68">
            <v>494466844</v>
          </cell>
          <cell r="F68" t="str">
            <v>Ambulances LES BLEUETS (83)</v>
          </cell>
          <cell r="G68">
            <v>3072</v>
          </cell>
        </row>
        <row r="69">
          <cell r="A69" t="str">
            <v>Alpha Ambulances</v>
          </cell>
          <cell r="B69">
            <v>7</v>
          </cell>
          <cell r="C69" t="str">
            <v xml:space="preserve">Sanary </v>
          </cell>
          <cell r="D69">
            <v>832589519</v>
          </cell>
          <cell r="E69">
            <v>494253030</v>
          </cell>
          <cell r="F69" t="str">
            <v>Ambulances ALPHA (83)</v>
          </cell>
          <cell r="G69">
            <v>2883</v>
          </cell>
        </row>
        <row r="70">
          <cell r="A70" t="str">
            <v>Var Assistance La Seyne</v>
          </cell>
          <cell r="B70">
            <v>7</v>
          </cell>
          <cell r="C70" t="str">
            <v>La Seyne</v>
          </cell>
          <cell r="D70">
            <v>832589246</v>
          </cell>
          <cell r="E70" t="str">
            <v>04 94 10 22 22</v>
          </cell>
          <cell r="F70" t="str">
            <v>Ambulances VAR ASSISTANCE LA SEYNE (83)</v>
          </cell>
          <cell r="G70">
            <v>2287</v>
          </cell>
        </row>
        <row r="71">
          <cell r="A71" t="str">
            <v>Le Val  Ambulance</v>
          </cell>
          <cell r="B71">
            <v>8</v>
          </cell>
          <cell r="C71" t="str">
            <v>Le Val</v>
          </cell>
          <cell r="D71">
            <v>832501316</v>
          </cell>
          <cell r="E71" t="str">
            <v>04 94 78 25 07</v>
          </cell>
          <cell r="F71" t="str">
            <v>Ambulances LE VAL (83)</v>
          </cell>
          <cell r="G71">
            <v>2367</v>
          </cell>
        </row>
        <row r="72">
          <cell r="A72" t="str">
            <v>L'Enclos</v>
          </cell>
          <cell r="B72">
            <v>8</v>
          </cell>
          <cell r="C72" t="str">
            <v>Tavernes</v>
          </cell>
          <cell r="D72">
            <v>832501183</v>
          </cell>
          <cell r="E72" t="str">
            <v>06 21 16 71 13</v>
          </cell>
          <cell r="F72" t="str">
            <v>Ambulances L'ENCLOS TAVERNES (83)</v>
          </cell>
          <cell r="G72">
            <v>2345</v>
          </cell>
        </row>
        <row r="73">
          <cell r="A73" t="str">
            <v>Nouvelle  Centre Var</v>
          </cell>
          <cell r="B73">
            <v>8</v>
          </cell>
          <cell r="C73" t="str">
            <v>Brignoles</v>
          </cell>
          <cell r="D73">
            <v>832501522</v>
          </cell>
          <cell r="E73" t="str">
            <v>04 94 59 27 27</v>
          </cell>
          <cell r="F73" t="str">
            <v>Ambulances CENTRE VAR (83)</v>
          </cell>
          <cell r="G73">
            <v>2269</v>
          </cell>
        </row>
        <row r="74">
          <cell r="A74" t="str">
            <v>Sotram Var</v>
          </cell>
          <cell r="B74">
            <v>8</v>
          </cell>
          <cell r="C74" t="str">
            <v>St-Maximin</v>
          </cell>
          <cell r="D74">
            <v>832589311</v>
          </cell>
          <cell r="E74" t="str">
            <v>06 30 90 42 18</v>
          </cell>
          <cell r="F74" t="str">
            <v>Ambulances SOTRAM VAR (83)</v>
          </cell>
          <cell r="G74">
            <v>2288</v>
          </cell>
        </row>
        <row r="75">
          <cell r="A75" t="str">
            <v>St. Cyr Ambulances</v>
          </cell>
          <cell r="B75">
            <v>8</v>
          </cell>
          <cell r="C75" t="str">
            <v>Brignoles</v>
          </cell>
          <cell r="D75">
            <v>832589451</v>
          </cell>
          <cell r="E75" t="str">
            <v>04 94 59 49 33</v>
          </cell>
          <cell r="F75" t="str">
            <v>Ambulances SAINT CYR (83)</v>
          </cell>
          <cell r="G75">
            <v>2317</v>
          </cell>
        </row>
        <row r="76">
          <cell r="A76" t="str">
            <v>St. Cyr Ambulances</v>
          </cell>
          <cell r="B76">
            <v>8</v>
          </cell>
          <cell r="C76" t="str">
            <v>St-Maximin</v>
          </cell>
          <cell r="D76">
            <v>832589451</v>
          </cell>
          <cell r="E76" t="str">
            <v>04 94 59 49 33</v>
          </cell>
          <cell r="F76" t="str">
            <v>Ambulances SAINT CYR (83)</v>
          </cell>
          <cell r="G76">
            <v>2317</v>
          </cell>
        </row>
        <row r="77">
          <cell r="A77" t="str">
            <v>Var Assistance Tourves</v>
          </cell>
          <cell r="B77">
            <v>8</v>
          </cell>
          <cell r="C77" t="str">
            <v>Tourves</v>
          </cell>
          <cell r="D77">
            <v>832589428</v>
          </cell>
          <cell r="E77" t="str">
            <v>04 94 78 70 90</v>
          </cell>
          <cell r="F77" t="str">
            <v>Ambulances VAR ASSISTANCE BRIGNOLES (83)</v>
          </cell>
          <cell r="G77">
            <v>2309</v>
          </cell>
        </row>
        <row r="78">
          <cell r="A78" t="str">
            <v>Var Assistance Brignoles</v>
          </cell>
          <cell r="B78">
            <v>8</v>
          </cell>
          <cell r="C78" t="str">
            <v>Brignoles</v>
          </cell>
          <cell r="D78">
            <v>832589428</v>
          </cell>
          <cell r="E78" t="str">
            <v>04 94 59 14 30</v>
          </cell>
          <cell r="F78" t="str">
            <v>Ambulances VAR ASSISTANCE BRIGNOLES (83)</v>
          </cell>
          <cell r="G78">
            <v>2309</v>
          </cell>
        </row>
        <row r="79">
          <cell r="A79" t="str">
            <v>XXXXXXX</v>
          </cell>
          <cell r="B79"/>
          <cell r="C79"/>
          <cell r="D79"/>
          <cell r="E79"/>
          <cell r="F79" t="str">
            <v>a supprimer</v>
          </cell>
          <cell r="G79"/>
        </row>
      </sheetData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FCF30-5BD9-49EE-82A6-97A39CCFC7BF}">
  <dimension ref="A1:K170"/>
  <sheetViews>
    <sheetView tabSelected="1" workbookViewId="0">
      <selection activeCell="I1" sqref="I1"/>
    </sheetView>
  </sheetViews>
  <sheetFormatPr baseColWidth="10" defaultRowHeight="15" x14ac:dyDescent="0.25"/>
  <cols>
    <col min="7" max="7" width="26.5703125" customWidth="1"/>
    <col min="8" max="9" width="11.42578125" hidden="1" customWidth="1"/>
    <col min="10" max="10" width="15" customWidth="1"/>
    <col min="11" max="11" width="17.140625" customWidth="1"/>
  </cols>
  <sheetData>
    <row r="1" spans="1:11" ht="45.75" thickBot="1" x14ac:dyDescent="0.3">
      <c r="A1" s="1" t="s">
        <v>0</v>
      </c>
      <c r="B1" s="2"/>
      <c r="C1" s="3" t="s">
        <v>1</v>
      </c>
      <c r="D1" s="4" t="s">
        <v>2</v>
      </c>
      <c r="E1" s="5" t="s">
        <v>3</v>
      </c>
      <c r="F1" s="6" t="s">
        <v>4</v>
      </c>
      <c r="G1" s="6" t="s">
        <v>5</v>
      </c>
      <c r="H1" s="7"/>
      <c r="I1" s="7"/>
      <c r="J1" s="8" t="s">
        <v>6</v>
      </c>
      <c r="K1" s="9" t="s">
        <v>7</v>
      </c>
    </row>
    <row r="2" spans="1:11" ht="15.75" thickTop="1" x14ac:dyDescent="0.25">
      <c r="A2" s="68">
        <v>43739</v>
      </c>
      <c r="B2" s="10">
        <f>$A$2</f>
        <v>43739</v>
      </c>
      <c r="C2" s="11" t="s">
        <v>8</v>
      </c>
      <c r="D2" s="12">
        <v>1</v>
      </c>
      <c r="E2" s="12"/>
      <c r="F2" s="13" t="str">
        <f>VLOOKUP(G2,[1]!secteur1,3,FALSE)</f>
        <v>Toulon</v>
      </c>
      <c r="G2" s="13" t="s">
        <v>9</v>
      </c>
      <c r="H2" s="7" t="str">
        <f>VLOOKUP(G2,[1]correspondance!A:F,6,FALSE)</f>
        <v>AMBULANCE ALIZES NOUVELLE (83)</v>
      </c>
      <c r="I2" s="7">
        <f>VLOOKUP(G2,[1]correspondance!A:G,7,FALSE)</f>
        <v>3858</v>
      </c>
      <c r="J2" s="14">
        <f>VLOOKUP(G2,[1]!secteur1,4,FALSE)</f>
        <v>832510135</v>
      </c>
      <c r="K2" s="15" t="str">
        <f>VLOOKUP(G2,[1]!secteur1,5,FALSE)</f>
        <v>04 94 23 94 80</v>
      </c>
    </row>
    <row r="3" spans="1:11" x14ac:dyDescent="0.25">
      <c r="A3" s="69"/>
      <c r="B3" s="16">
        <f t="shared" ref="B3:B14" si="0">$A$2</f>
        <v>43739</v>
      </c>
      <c r="C3" s="17" t="s">
        <v>8</v>
      </c>
      <c r="D3" s="18">
        <v>1</v>
      </c>
      <c r="E3" s="18"/>
      <c r="F3" s="19" t="str">
        <f>VLOOKUP(G3,[1]!secteur1,3,FALSE)</f>
        <v>Toulon</v>
      </c>
      <c r="G3" s="19" t="s">
        <v>10</v>
      </c>
      <c r="H3" s="7" t="str">
        <f>VLOOKUP(G3,[1]correspondance!A:F,6,FALSE)</f>
        <v>SOCIETE NOUVELLE DES Ambulances HYEROISE (83)</v>
      </c>
      <c r="I3" s="7">
        <f>VLOOKUP(G3,[1]correspondance!A:G,7,FALSE)</f>
        <v>2322</v>
      </c>
      <c r="J3" s="20">
        <f>VLOOKUP(G3,[1]!secteur1,4,FALSE)</f>
        <v>832589592</v>
      </c>
      <c r="K3" s="21" t="str">
        <f>VLOOKUP(G3,[1]!secteur1,5,FALSE)</f>
        <v>04 94 61 11 11</v>
      </c>
    </row>
    <row r="4" spans="1:11" x14ac:dyDescent="0.25">
      <c r="A4" s="69"/>
      <c r="B4" s="16">
        <f t="shared" si="0"/>
        <v>43739</v>
      </c>
      <c r="C4" s="17" t="s">
        <v>8</v>
      </c>
      <c r="D4" s="18">
        <v>2</v>
      </c>
      <c r="E4" s="18"/>
      <c r="F4" s="19" t="str">
        <f>VLOOKUP(G4,[1]!secteur2,3,FALSE)</f>
        <v>Hyères</v>
      </c>
      <c r="G4" s="19" t="s">
        <v>11</v>
      </c>
      <c r="H4" s="7" t="str">
        <f>VLOOKUP(G4,[1]correspondance!A:F,6,FALSE)</f>
        <v>Ambulances LE TREFLE (83)</v>
      </c>
      <c r="I4" s="7">
        <f>VLOOKUP(G4,[1]correspondance!A:G,7,FALSE)</f>
        <v>2290</v>
      </c>
      <c r="J4" s="20">
        <f>VLOOKUP(G4,[1]!secteur2,4,FALSE)</f>
        <v>832589329</v>
      </c>
      <c r="K4" s="21" t="str">
        <f>VLOOKUP(G4,[1]!secteur2,5,FALSE)</f>
        <v>04 94 27 31 31</v>
      </c>
    </row>
    <row r="5" spans="1:11" ht="18" x14ac:dyDescent="0.25">
      <c r="A5" s="69"/>
      <c r="B5" s="16">
        <f t="shared" si="0"/>
        <v>43739</v>
      </c>
      <c r="C5" s="17" t="s">
        <v>8</v>
      </c>
      <c r="D5" s="22">
        <v>2</v>
      </c>
      <c r="E5" s="23" t="s">
        <v>12</v>
      </c>
      <c r="F5" s="19" t="str">
        <f>VLOOKUP(G5,[1]!secteur2,3,FALSE)</f>
        <v>XXXXX</v>
      </c>
      <c r="G5" s="19" t="s">
        <v>13</v>
      </c>
      <c r="H5" s="7" t="str">
        <f>VLOOKUP(G5,[1]correspondance!A:F,6,FALSE)</f>
        <v>a supprimer</v>
      </c>
      <c r="I5" s="7">
        <f>VLOOKUP(G5,[1]correspondance!A:G,7,FALSE)</f>
        <v>0</v>
      </c>
      <c r="J5" s="20" t="str">
        <f>VLOOKUP(G5,[1]!secteur2,4,FALSE)</f>
        <v>XXXX</v>
      </c>
      <c r="K5" s="21" t="str">
        <f>VLOOKUP(G5,[1]!secteur2,5,FALSE)</f>
        <v>XXXX</v>
      </c>
    </row>
    <row r="6" spans="1:11" x14ac:dyDescent="0.25">
      <c r="A6" s="69"/>
      <c r="B6" s="16">
        <f t="shared" si="0"/>
        <v>43739</v>
      </c>
      <c r="C6" s="17" t="s">
        <v>8</v>
      </c>
      <c r="D6" s="18">
        <v>3</v>
      </c>
      <c r="E6" s="18"/>
      <c r="F6" s="19" t="str">
        <f>VLOOKUP(G6,[1]!secteur3,3,FALSE)</f>
        <v>Le Cannet</v>
      </c>
      <c r="G6" s="19" t="s">
        <v>14</v>
      </c>
      <c r="H6" s="7" t="str">
        <f>VLOOKUP(G6,[1]correspondance!A:F,6,FALSE)</f>
        <v>Ambulances SAINT CYR (83)</v>
      </c>
      <c r="I6" s="7">
        <f>VLOOKUP(G6,[1]correspondance!A:G,7,FALSE)</f>
        <v>2317</v>
      </c>
      <c r="J6" s="20">
        <f>VLOOKUP(G6,[1]!secteur3,4,FALSE)</f>
        <v>832589451</v>
      </c>
      <c r="K6" s="21" t="str">
        <f>VLOOKUP(G6,[1]!secteur3,5,FALSE)</f>
        <v>04 94 59 49 33</v>
      </c>
    </row>
    <row r="7" spans="1:11" x14ac:dyDescent="0.25">
      <c r="A7" s="69"/>
      <c r="B7" s="16">
        <f t="shared" si="0"/>
        <v>43739</v>
      </c>
      <c r="C7" s="17" t="s">
        <v>8</v>
      </c>
      <c r="D7" s="18">
        <v>4</v>
      </c>
      <c r="E7" s="18"/>
      <c r="F7" s="24" t="str">
        <f>VLOOKUP(G7,[1]!secteur4,3,FALSE)</f>
        <v>Draguignan</v>
      </c>
      <c r="G7" s="24" t="s">
        <v>15</v>
      </c>
      <c r="H7" s="7" t="str">
        <f>VLOOKUP(G7,[1]correspondance!A:F,6,FALSE)</f>
        <v>Ambulances DU SOLEIL DRAGUIGNAN (83)</v>
      </c>
      <c r="I7" s="7">
        <f>VLOOKUP(G7,[1]correspondance!A:G,7,FALSE)</f>
        <v>2308</v>
      </c>
      <c r="J7" s="25">
        <f>VLOOKUP(G7,[1]!secteur4,4,FALSE)</f>
        <v>832589550</v>
      </c>
      <c r="K7" s="26" t="str">
        <f>VLOOKUP(G7,[1]!secteur4,5,FALSE)</f>
        <v>04 94 68 27 27</v>
      </c>
    </row>
    <row r="8" spans="1:11" x14ac:dyDescent="0.25">
      <c r="A8" s="69"/>
      <c r="B8" s="16">
        <f t="shared" si="0"/>
        <v>43739</v>
      </c>
      <c r="C8" s="17" t="s">
        <v>8</v>
      </c>
      <c r="D8" s="18">
        <v>5</v>
      </c>
      <c r="E8" s="18"/>
      <c r="F8" s="19" t="str">
        <f>VLOOKUP(G8,[1]!secteur5,3,FALSE)</f>
        <v>x</v>
      </c>
      <c r="G8" s="19" t="s">
        <v>16</v>
      </c>
      <c r="H8" s="7" t="e">
        <f>VLOOKUP(G8,[1]correspondance!A:F,6,FALSE)</f>
        <v>#N/A</v>
      </c>
      <c r="I8" s="7" t="e">
        <f>VLOOKUP(G8,[1]correspondance!A:G,7,FALSE)</f>
        <v>#N/A</v>
      </c>
      <c r="J8" s="20" t="str">
        <f>VLOOKUP(G8,[1]!secteur5,4,FALSE)</f>
        <v>x</v>
      </c>
      <c r="K8" s="21" t="str">
        <f>VLOOKUP(G8,[1]!secteur5,5,FALSE)</f>
        <v>x</v>
      </c>
    </row>
    <row r="9" spans="1:11" x14ac:dyDescent="0.25">
      <c r="A9" s="69"/>
      <c r="B9" s="16">
        <f t="shared" si="0"/>
        <v>43739</v>
      </c>
      <c r="C9" s="17" t="s">
        <v>8</v>
      </c>
      <c r="D9" s="18">
        <v>6</v>
      </c>
      <c r="E9" s="18"/>
      <c r="F9" s="19" t="str">
        <f>VLOOKUP(G9,[1]!secteur6,3,FALSE)</f>
        <v>Fréjus</v>
      </c>
      <c r="G9" s="19" t="s">
        <v>17</v>
      </c>
      <c r="H9" s="7" t="str">
        <f>VLOOKUP(G9,[1]correspondance!A:F,6,FALSE)</f>
        <v>Ambulances BEL AZUR (83)</v>
      </c>
      <c r="I9" s="7">
        <f>VLOOKUP(G9,[1]correspondance!A:G,7,FALSE)</f>
        <v>2343</v>
      </c>
      <c r="J9" s="20">
        <f>VLOOKUP(G9,[1]!secteur6,4,FALSE)</f>
        <v>832501159</v>
      </c>
      <c r="K9" s="21" t="str">
        <f>VLOOKUP(G9,[1]!secteur6,5,FALSE)</f>
        <v>04 94 19 90 60</v>
      </c>
    </row>
    <row r="10" spans="1:11" x14ac:dyDescent="0.25">
      <c r="A10" s="69"/>
      <c r="B10" s="16">
        <f t="shared" si="0"/>
        <v>43739</v>
      </c>
      <c r="C10" s="17" t="s">
        <v>8</v>
      </c>
      <c r="D10" s="18">
        <v>6</v>
      </c>
      <c r="E10" s="18"/>
      <c r="F10" s="19" t="str">
        <f>VLOOKUP(G10,[1]!secteur6,3,FALSE)</f>
        <v>Fréjus</v>
      </c>
      <c r="G10" s="19" t="s">
        <v>17</v>
      </c>
      <c r="H10" s="7" t="str">
        <f>VLOOKUP(G10,[1]correspondance!A:F,6,FALSE)</f>
        <v>Ambulances BEL AZUR (83)</v>
      </c>
      <c r="I10" s="7">
        <f>VLOOKUP(G10,[1]correspondance!A:G,7,FALSE)</f>
        <v>2343</v>
      </c>
      <c r="J10" s="20">
        <f>VLOOKUP(G10,[1]!secteur6,4,FALSE)</f>
        <v>832501159</v>
      </c>
      <c r="K10" s="21" t="str">
        <f>VLOOKUP(G10,[1]!secteur6,5,FALSE)</f>
        <v>04 94 19 90 60</v>
      </c>
    </row>
    <row r="11" spans="1:11" x14ac:dyDescent="0.25">
      <c r="A11" s="69"/>
      <c r="B11" s="16">
        <f t="shared" si="0"/>
        <v>43739</v>
      </c>
      <c r="C11" s="17" t="s">
        <v>8</v>
      </c>
      <c r="D11" s="18">
        <v>7</v>
      </c>
      <c r="E11" s="18"/>
      <c r="F11" s="19" t="str">
        <f>VLOOKUP(G11,[1]!secteur7,3,FALSE)</f>
        <v>La Seyne</v>
      </c>
      <c r="G11" s="19" t="s">
        <v>18</v>
      </c>
      <c r="H11" s="7" t="str">
        <f>VLOOKUP(G11,[1]correspondance!A:F,6,FALSE)</f>
        <v>NOUVELLES AMBULANCES ARIANE (83)</v>
      </c>
      <c r="I11" s="7">
        <f>VLOOKUP(G11,[1]correspondance!A:G,7,FALSE)</f>
        <v>2882</v>
      </c>
      <c r="J11" s="20">
        <f>VLOOKUP(G11,[1]!secteur7,4,FALSE)</f>
        <v>832589147</v>
      </c>
      <c r="K11" s="21">
        <f>VLOOKUP(G11,[1]!secteur7,5,FALSE)</f>
        <v>494300500</v>
      </c>
    </row>
    <row r="12" spans="1:11" x14ac:dyDescent="0.25">
      <c r="A12" s="69"/>
      <c r="B12" s="16">
        <f t="shared" si="0"/>
        <v>43739</v>
      </c>
      <c r="C12" s="17" t="s">
        <v>8</v>
      </c>
      <c r="D12" s="18">
        <v>7</v>
      </c>
      <c r="E12" s="18"/>
      <c r="F12" s="19" t="str">
        <f>VLOOKUP(G12,[1]!secteur7,3,FALSE)</f>
        <v>Ollioules</v>
      </c>
      <c r="G12" s="19" t="s">
        <v>19</v>
      </c>
      <c r="H12" s="7" t="str">
        <f>VLOOKUP(G12,[1]correspondance!A:F,6,FALSE)</f>
        <v>Ambulances BRUNET (83)</v>
      </c>
      <c r="I12" s="7">
        <f>VLOOKUP(G12,[1]correspondance!A:G,7,FALSE)</f>
        <v>2312</v>
      </c>
      <c r="J12" s="20">
        <f>VLOOKUP(G12,[1]!secteur7,4,FALSE)</f>
        <v>832589428</v>
      </c>
      <c r="K12" s="21" t="str">
        <f>VLOOKUP(G12,[1]!secteur7,5,FALSE)</f>
        <v>04 94 08 97 15</v>
      </c>
    </row>
    <row r="13" spans="1:11" x14ac:dyDescent="0.25">
      <c r="A13" s="69"/>
      <c r="B13" s="16">
        <f t="shared" si="0"/>
        <v>43739</v>
      </c>
      <c r="C13" s="17" t="s">
        <v>8</v>
      </c>
      <c r="D13" s="18">
        <v>8</v>
      </c>
      <c r="E13" s="18"/>
      <c r="F13" s="19" t="str">
        <f>VLOOKUP(G13,[1]!secteur8,3,FALSE)</f>
        <v>Brignoles</v>
      </c>
      <c r="G13" s="19" t="s">
        <v>20</v>
      </c>
      <c r="H13" s="7" t="str">
        <f>VLOOKUP(G13,[1]correspondance!A:F,6,FALSE)</f>
        <v>Ambulances VAR ASSISTANCE BRIGNOLES (83)</v>
      </c>
      <c r="I13" s="7">
        <f>VLOOKUP(G13,[1]correspondance!A:G,7,FALSE)</f>
        <v>2309</v>
      </c>
      <c r="J13" s="20">
        <f>VLOOKUP(G13,[1]!secteur8,4,FALSE)</f>
        <v>832589428</v>
      </c>
      <c r="K13" s="21" t="str">
        <f>VLOOKUP(G13,[1]!secteur8,5,FALSE)</f>
        <v>04 94 59 14 30</v>
      </c>
    </row>
    <row r="14" spans="1:11" ht="15.75" thickBot="1" x14ac:dyDescent="0.3">
      <c r="A14" s="70"/>
      <c r="B14" s="27">
        <f t="shared" si="0"/>
        <v>43739</v>
      </c>
      <c r="C14" s="28" t="s">
        <v>8</v>
      </c>
      <c r="D14" s="29">
        <v>8</v>
      </c>
      <c r="E14" s="29"/>
      <c r="F14" s="30" t="str">
        <f>VLOOKUP(G14,[1]!secteur8,3,FALSE)</f>
        <v>Tourves</v>
      </c>
      <c r="G14" s="30" t="s">
        <v>21</v>
      </c>
      <c r="H14" s="7" t="str">
        <f>VLOOKUP(G14,[1]correspondance!A:F,6,FALSE)</f>
        <v>Ambulances VAR ASSISTANCE BRIGNOLES (83)</v>
      </c>
      <c r="I14" s="7">
        <f>VLOOKUP(G14,[1]correspondance!A:G,7,FALSE)</f>
        <v>2309</v>
      </c>
      <c r="J14" s="31">
        <f>VLOOKUP(G14,[1]!secteur8,4,FALSE)</f>
        <v>832589428</v>
      </c>
      <c r="K14" s="32" t="str">
        <f>VLOOKUP(G14,[1]!secteur8,5,FALSE)</f>
        <v>04 94 78 70 90</v>
      </c>
    </row>
    <row r="15" spans="1:11" ht="15.75" thickTop="1" x14ac:dyDescent="0.25">
      <c r="A15" s="71">
        <f>A2</f>
        <v>43739</v>
      </c>
      <c r="B15" s="33">
        <f>$A$15</f>
        <v>43739</v>
      </c>
      <c r="C15" t="s">
        <v>22</v>
      </c>
      <c r="D15" s="34">
        <v>1</v>
      </c>
      <c r="E15" s="34"/>
      <c r="F15" s="35" t="str">
        <f>VLOOKUP(G15,[1]!secteur1,3,FALSE)</f>
        <v>La Valette</v>
      </c>
      <c r="G15" s="35" t="s">
        <v>23</v>
      </c>
      <c r="H15" s="7" t="str">
        <f>VLOOKUP(G15,[1]correspondance!A:F,6,FALSE)</f>
        <v>Ambulances VAR ASSISTANCE LA VALETTE (83) bariatrique</v>
      </c>
      <c r="I15" s="7">
        <f>VLOOKUP(G15,[1]correspondance!A:G,7,FALSE)</f>
        <v>1865</v>
      </c>
      <c r="J15" s="36">
        <f>VLOOKUP(G15,[1]!secteur1,4,FALSE)</f>
        <v>832589428</v>
      </c>
      <c r="K15" s="37" t="str">
        <f>VLOOKUP(G15,[1]!secteur1,5,FALSE)</f>
        <v>04 94 08 97 15</v>
      </c>
    </row>
    <row r="16" spans="1:11" x14ac:dyDescent="0.25">
      <c r="A16" s="69"/>
      <c r="B16" s="16">
        <f t="shared" ref="B16:B25" si="1">$A$15</f>
        <v>43739</v>
      </c>
      <c r="C16" t="s">
        <v>22</v>
      </c>
      <c r="D16" s="18">
        <v>1</v>
      </c>
      <c r="E16" s="18"/>
      <c r="F16" s="19" t="str">
        <f>VLOOKUP(G16,[1]!secteur1,3,FALSE)</f>
        <v>Cuers</v>
      </c>
      <c r="G16" s="19" t="s">
        <v>24</v>
      </c>
      <c r="H16" s="7" t="str">
        <f>VLOOKUP(G16,[1]correspondance!A:F,6,FALSE)</f>
        <v>Ambulances OURSON BLEU (83)</v>
      </c>
      <c r="I16" s="7">
        <f>VLOOKUP(G16,[1]correspondance!A:G,7,FALSE)</f>
        <v>3891</v>
      </c>
      <c r="J16" s="20">
        <f>VLOOKUP(G16,[1]!secteur1,4,FALSE)</f>
        <v>832501456</v>
      </c>
      <c r="K16" s="21" t="str">
        <f>VLOOKUP(G16,[1]!secteur1,5,FALSE)</f>
        <v>04 94 28 61 30</v>
      </c>
    </row>
    <row r="17" spans="1:11" x14ac:dyDescent="0.25">
      <c r="A17" s="69"/>
      <c r="B17" s="16">
        <f t="shared" si="1"/>
        <v>43739</v>
      </c>
      <c r="C17" t="s">
        <v>22</v>
      </c>
      <c r="D17" s="18">
        <v>2</v>
      </c>
      <c r="E17" s="18"/>
      <c r="F17" s="19" t="str">
        <f>VLOOKUP(G17,[1]!secteur2,3,FALSE)</f>
        <v>Hyères</v>
      </c>
      <c r="G17" s="19" t="s">
        <v>25</v>
      </c>
      <c r="H17" s="7" t="str">
        <f>VLOOKUP(G17,[1]correspondance!A:F,6,FALSE)</f>
        <v>Ambulances DES ILES D'OR (83)</v>
      </c>
      <c r="I17" s="7">
        <f>VLOOKUP(G17,[1]correspondance!A:G,7,FALSE)</f>
        <v>2371</v>
      </c>
      <c r="J17" s="20">
        <f>VLOOKUP(G17,[1]!secteur2,4,FALSE)</f>
        <v>832589402</v>
      </c>
      <c r="K17" s="21" t="str">
        <f>VLOOKUP(G17,[1]!secteur2,5,FALSE)</f>
        <v>04 94 65 58 98</v>
      </c>
    </row>
    <row r="18" spans="1:11" x14ac:dyDescent="0.25">
      <c r="A18" s="69"/>
      <c r="B18" s="16">
        <f t="shared" si="1"/>
        <v>43739</v>
      </c>
      <c r="C18" t="s">
        <v>26</v>
      </c>
      <c r="D18" s="18">
        <v>3</v>
      </c>
      <c r="E18" t="s">
        <v>26</v>
      </c>
      <c r="F18" s="19" t="str">
        <f>VLOOKUP(G18,[1]!secteur3,3,FALSE)</f>
        <v>Le Cannet</v>
      </c>
      <c r="G18" s="19" t="s">
        <v>14</v>
      </c>
      <c r="H18" s="7" t="str">
        <f>VLOOKUP(G18,[1]correspondance!A:F,6,FALSE)</f>
        <v>Ambulances SAINT CYR (83)</v>
      </c>
      <c r="I18" s="7">
        <f>VLOOKUP(G18,[1]correspondance!A:G,7,FALSE)</f>
        <v>2317</v>
      </c>
      <c r="J18" s="20">
        <f>VLOOKUP(G18,[1]!secteur3,4,FALSE)</f>
        <v>832589451</v>
      </c>
      <c r="K18" s="21" t="str">
        <f>VLOOKUP(G18,[1]!secteur3,5,FALSE)</f>
        <v>04 94 59 49 33</v>
      </c>
    </row>
    <row r="19" spans="1:11" x14ac:dyDescent="0.25">
      <c r="A19" s="69"/>
      <c r="B19" s="16">
        <f t="shared" si="1"/>
        <v>43739</v>
      </c>
      <c r="C19" t="s">
        <v>22</v>
      </c>
      <c r="D19" s="18">
        <v>4</v>
      </c>
      <c r="E19" s="18"/>
      <c r="F19" s="24" t="str">
        <f>VLOOKUP(G19,[1]!secteur4,3,FALSE)</f>
        <v>Draguignan</v>
      </c>
      <c r="G19" s="24" t="s">
        <v>15</v>
      </c>
      <c r="H19" s="7" t="str">
        <f>VLOOKUP(G19,[1]correspondance!A:F,6,FALSE)</f>
        <v>Ambulances DU SOLEIL DRAGUIGNAN (83)</v>
      </c>
      <c r="I19" s="7">
        <f>VLOOKUP(G19,[1]correspondance!A:G,7,FALSE)</f>
        <v>2308</v>
      </c>
      <c r="J19" s="25">
        <f>VLOOKUP(G19,[1]!secteur4,4,FALSE)</f>
        <v>832589550</v>
      </c>
      <c r="K19" s="26" t="str">
        <f>VLOOKUP(G19,[1]!secteur4,5,FALSE)</f>
        <v>04 94 68 27 27</v>
      </c>
    </row>
    <row r="20" spans="1:11" x14ac:dyDescent="0.25">
      <c r="A20" s="69"/>
      <c r="B20" s="16">
        <f t="shared" si="1"/>
        <v>43739</v>
      </c>
      <c r="C20" t="s">
        <v>22</v>
      </c>
      <c r="D20" s="18">
        <v>5</v>
      </c>
      <c r="E20" s="18"/>
      <c r="F20" s="19" t="str">
        <f>VLOOKUP(G20,[1]!secteur5,3,FALSE)</f>
        <v>GASSIN</v>
      </c>
      <c r="G20" s="19" t="s">
        <v>17</v>
      </c>
      <c r="H20" s="7" t="str">
        <f>VLOOKUP(G20,[1]correspondance!A:F,6,FALSE)</f>
        <v>Ambulances BEL AZUR (83)</v>
      </c>
      <c r="I20" s="7">
        <f>VLOOKUP(G20,[1]correspondance!A:G,7,FALSE)</f>
        <v>2343</v>
      </c>
      <c r="J20" s="20">
        <f>VLOOKUP(G20,[1]!secteur5,4,FALSE)</f>
        <v>832501159</v>
      </c>
      <c r="K20" s="21" t="str">
        <f>VLOOKUP(G20,[1]!secteur5,5,FALSE)</f>
        <v>04 94 19 90 60</v>
      </c>
    </row>
    <row r="21" spans="1:11" x14ac:dyDescent="0.25">
      <c r="A21" s="69"/>
      <c r="B21" s="16">
        <f t="shared" si="1"/>
        <v>43739</v>
      </c>
      <c r="C21" t="s">
        <v>22</v>
      </c>
      <c r="D21" s="18">
        <v>6</v>
      </c>
      <c r="E21" s="18"/>
      <c r="F21" s="19" t="str">
        <f>VLOOKUP(G21,[1]!secteur6,3,FALSE)</f>
        <v>Le Muy</v>
      </c>
      <c r="G21" s="19" t="s">
        <v>27</v>
      </c>
      <c r="H21" s="7" t="str">
        <f>VLOOKUP(G21,[1]correspondance!A:F,6,FALSE)</f>
        <v>SARL SANTE 83 (83)</v>
      </c>
      <c r="I21" s="7">
        <f>VLOOKUP(G21,[1]correspondance!A:G,7,FALSE)</f>
        <v>2360</v>
      </c>
      <c r="J21" s="20">
        <f>VLOOKUP(G21,[1]!secteur6,4,FALSE)</f>
        <v>832501613</v>
      </c>
      <c r="K21" s="21" t="str">
        <f>VLOOKUP(G21,[1]!secteur6,5,FALSE)</f>
        <v>04 94 95 48 53</v>
      </c>
    </row>
    <row r="22" spans="1:11" ht="18" x14ac:dyDescent="0.25">
      <c r="A22" s="69"/>
      <c r="B22" s="16">
        <f t="shared" si="1"/>
        <v>43739</v>
      </c>
      <c r="C22" t="s">
        <v>22</v>
      </c>
      <c r="D22" s="22">
        <v>6</v>
      </c>
      <c r="E22" s="23" t="s">
        <v>12</v>
      </c>
      <c r="F22" s="19" t="str">
        <f>VLOOKUP(G22,[1]!secteur6,3,FALSE)</f>
        <v>XXXXX</v>
      </c>
      <c r="G22" s="19" t="s">
        <v>13</v>
      </c>
      <c r="H22" s="7" t="str">
        <f>VLOOKUP(G22,[1]correspondance!A:F,6,FALSE)</f>
        <v>a supprimer</v>
      </c>
      <c r="I22" s="7">
        <f>VLOOKUP(G22,[1]correspondance!A:G,7,FALSE)</f>
        <v>0</v>
      </c>
      <c r="J22" s="20" t="str">
        <f>VLOOKUP(G22,[1]!secteur6,4,FALSE)</f>
        <v>XXXX</v>
      </c>
      <c r="K22" s="21" t="str">
        <f>VLOOKUP(G22,[1]!secteur6,5,FALSE)</f>
        <v>XXXX</v>
      </c>
    </row>
    <row r="23" spans="1:11" x14ac:dyDescent="0.25">
      <c r="A23" s="69"/>
      <c r="B23" s="16">
        <f t="shared" si="1"/>
        <v>43739</v>
      </c>
      <c r="C23" t="s">
        <v>22</v>
      </c>
      <c r="D23" s="18">
        <v>7</v>
      </c>
      <c r="E23" s="18"/>
      <c r="F23" s="38" t="str">
        <f>VLOOKUP(G23,[1]!secteur7,3,FALSE)</f>
        <v xml:space="preserve">Saint Cyr </v>
      </c>
      <c r="G23" s="38" t="s">
        <v>14</v>
      </c>
      <c r="H23" s="7" t="str">
        <f>VLOOKUP(G23,[1]correspondance!A:F,6,FALSE)</f>
        <v>Ambulances SAINT CYR (83)</v>
      </c>
      <c r="I23" s="7">
        <f>VLOOKUP(G23,[1]correspondance!A:G,7,FALSE)</f>
        <v>2317</v>
      </c>
      <c r="J23" s="39">
        <f>VLOOKUP(G23,[1]!secteur7,4,FALSE)</f>
        <v>832589451</v>
      </c>
      <c r="K23" s="40" t="str">
        <f>VLOOKUP(G23,[1]!secteur7,5,FALSE)</f>
        <v>04 94 32 11 99</v>
      </c>
    </row>
    <row r="24" spans="1:11" x14ac:dyDescent="0.25">
      <c r="A24" s="73"/>
      <c r="B24" s="41">
        <f>$A$15+1</f>
        <v>43740</v>
      </c>
      <c r="C24" t="s">
        <v>28</v>
      </c>
      <c r="D24" s="18">
        <v>3</v>
      </c>
      <c r="E24" s="42" t="s">
        <v>29</v>
      </c>
      <c r="F24" s="19" t="e">
        <f>VLOOKUP(G24,[1]!secteur8,3,FALSE)</f>
        <v>#N/A</v>
      </c>
      <c r="G24" s="19"/>
      <c r="H24" s="43" t="e">
        <f>VLOOKUP(G24,[1]correspondance!A:F,6,FALSE)</f>
        <v>#N/A</v>
      </c>
      <c r="I24" s="43" t="e">
        <f>VLOOKUP(G24,[1]correspondance!A:G,7,FALSE)</f>
        <v>#N/A</v>
      </c>
      <c r="J24" s="20" t="e">
        <f>VLOOKUP(G24,[1]!secteur8,4,FALSE)</f>
        <v>#N/A</v>
      </c>
      <c r="K24" s="21" t="e">
        <f>VLOOKUP(G24,[1]!secteur8,5,FALSE)</f>
        <v>#N/A</v>
      </c>
    </row>
    <row r="25" spans="1:11" ht="15.75" thickBot="1" x14ac:dyDescent="0.3">
      <c r="A25" s="72"/>
      <c r="B25" s="44">
        <f t="shared" si="1"/>
        <v>43739</v>
      </c>
      <c r="C25" t="s">
        <v>22</v>
      </c>
      <c r="D25" s="45">
        <v>8</v>
      </c>
      <c r="E25" s="45"/>
      <c r="F25" s="46" t="str">
        <f>VLOOKUP(G25,[1]!secteur8,3,FALSE)</f>
        <v>Brignoles</v>
      </c>
      <c r="G25" s="46" t="s">
        <v>20</v>
      </c>
      <c r="H25" s="7" t="str">
        <f>VLOOKUP(G25,[1]correspondance!A:F,6,FALSE)</f>
        <v>Ambulances VAR ASSISTANCE BRIGNOLES (83)</v>
      </c>
      <c r="I25" s="7">
        <f>VLOOKUP(G25,[1]correspondance!A:G,7,FALSE)</f>
        <v>2309</v>
      </c>
      <c r="J25" s="47">
        <f>VLOOKUP(G25,[1]!secteur8,4,FALSE)</f>
        <v>832589428</v>
      </c>
      <c r="K25" s="48" t="str">
        <f>VLOOKUP(G25,[1]!secteur8,5,FALSE)</f>
        <v>04 94 59 14 30</v>
      </c>
    </row>
    <row r="26" spans="1:11" ht="15.75" thickTop="1" x14ac:dyDescent="0.25">
      <c r="A26" s="68">
        <f>A2+1</f>
        <v>43740</v>
      </c>
      <c r="B26" s="10">
        <f>$A$26</f>
        <v>43740</v>
      </c>
      <c r="C26" s="11" t="s">
        <v>8</v>
      </c>
      <c r="D26" s="12">
        <v>1</v>
      </c>
      <c r="E26" s="12"/>
      <c r="F26" s="13" t="str">
        <f>VLOOKUP(G26,[1]!secteur1,3,FALSE)</f>
        <v>La Valette</v>
      </c>
      <c r="G26" s="13" t="s">
        <v>23</v>
      </c>
      <c r="H26" s="7" t="str">
        <f>VLOOKUP(G26,[1]correspondance!A:F,6,FALSE)</f>
        <v>Ambulances VAR ASSISTANCE LA VALETTE (83) bariatrique</v>
      </c>
      <c r="I26" s="7">
        <f>VLOOKUP(G26,[1]correspondance!A:G,7,FALSE)</f>
        <v>1865</v>
      </c>
      <c r="J26" s="14">
        <f>VLOOKUP(G26,[1]!secteur1,4,FALSE)</f>
        <v>832589428</v>
      </c>
      <c r="K26" s="15" t="str">
        <f>VLOOKUP(G26,[1]!secteur1,5,FALSE)</f>
        <v>04 94 08 97 15</v>
      </c>
    </row>
    <row r="27" spans="1:11" x14ac:dyDescent="0.25">
      <c r="A27" s="69"/>
      <c r="B27" s="16">
        <f t="shared" ref="B27:B38" si="2">$A$26</f>
        <v>43740</v>
      </c>
      <c r="C27" s="17" t="s">
        <v>8</v>
      </c>
      <c r="D27" s="18">
        <v>1</v>
      </c>
      <c r="E27" s="18"/>
      <c r="F27" s="19" t="str">
        <f>VLOOKUP(G27,[1]!secteur1,3,FALSE)</f>
        <v>Cuers</v>
      </c>
      <c r="G27" s="19" t="s">
        <v>30</v>
      </c>
      <c r="H27" s="7" t="str">
        <f>VLOOKUP(G27,[1]correspondance!A:F,6,FALSE)</f>
        <v>Ambulances VAROISE (83)</v>
      </c>
      <c r="I27" s="7">
        <f>VLOOKUP(G27,[1]correspondance!A:G,7,FALSE)</f>
        <v>3255</v>
      </c>
      <c r="J27" s="20">
        <f>VLOOKUP(G27,[1]!secteur1,4,FALSE)</f>
        <v>832501555</v>
      </c>
      <c r="K27" s="21">
        <f>VLOOKUP(G27,[1]!secteur1,5,FALSE)</f>
        <v>494609132</v>
      </c>
    </row>
    <row r="28" spans="1:11" x14ac:dyDescent="0.25">
      <c r="A28" s="69"/>
      <c r="B28" s="16">
        <f t="shared" si="2"/>
        <v>43740</v>
      </c>
      <c r="C28" s="17" t="s">
        <v>8</v>
      </c>
      <c r="D28" s="18">
        <v>2</v>
      </c>
      <c r="E28" s="18"/>
      <c r="F28" s="19" t="str">
        <f>VLOOKUP(G28,[1]!secteur2,3,FALSE)</f>
        <v>Hyères</v>
      </c>
      <c r="G28" s="19" t="s">
        <v>25</v>
      </c>
      <c r="H28" s="7" t="str">
        <f>VLOOKUP(G28,[1]correspondance!A:F,6,FALSE)</f>
        <v>Ambulances DES ILES D'OR (83)</v>
      </c>
      <c r="I28" s="7">
        <f>VLOOKUP(G28,[1]correspondance!A:G,7,FALSE)</f>
        <v>2371</v>
      </c>
      <c r="J28" s="20">
        <f>VLOOKUP(G28,[1]!secteur2,4,FALSE)</f>
        <v>832589402</v>
      </c>
      <c r="K28" s="21" t="str">
        <f>VLOOKUP(G28,[1]!secteur2,5,FALSE)</f>
        <v>04 94 65 58 98</v>
      </c>
    </row>
    <row r="29" spans="1:11" ht="18" x14ac:dyDescent="0.25">
      <c r="A29" s="69"/>
      <c r="B29" s="16">
        <f t="shared" si="2"/>
        <v>43740</v>
      </c>
      <c r="C29" s="17" t="s">
        <v>8</v>
      </c>
      <c r="D29" s="22">
        <v>2</v>
      </c>
      <c r="E29" s="23" t="s">
        <v>12</v>
      </c>
      <c r="F29" s="19" t="str">
        <f>VLOOKUP(G29,[1]!secteur2,3,FALSE)</f>
        <v>XXXXX</v>
      </c>
      <c r="G29" s="19" t="s">
        <v>13</v>
      </c>
      <c r="H29" s="7" t="str">
        <f>VLOOKUP(G29,[1]correspondance!A:F,6,FALSE)</f>
        <v>a supprimer</v>
      </c>
      <c r="I29" s="7">
        <f>VLOOKUP(G29,[1]correspondance!A:G,7,FALSE)</f>
        <v>0</v>
      </c>
      <c r="J29" s="20" t="str">
        <f>VLOOKUP(G29,[1]!secteur2,4,FALSE)</f>
        <v>XXXX</v>
      </c>
      <c r="K29" s="21" t="str">
        <f>VLOOKUP(G29,[1]!secteur2,5,FALSE)</f>
        <v>XXXX</v>
      </c>
    </row>
    <row r="30" spans="1:11" x14ac:dyDescent="0.25">
      <c r="A30" s="69"/>
      <c r="B30" s="16">
        <f t="shared" si="2"/>
        <v>43740</v>
      </c>
      <c r="C30" s="17" t="s">
        <v>8</v>
      </c>
      <c r="D30" s="18">
        <v>3</v>
      </c>
      <c r="E30" s="18"/>
      <c r="F30" s="19" t="str">
        <f>VLOOKUP(G30,[1]!secteur3,3,FALSE)</f>
        <v>Le Cannet</v>
      </c>
      <c r="G30" s="19" t="s">
        <v>14</v>
      </c>
      <c r="H30" s="7" t="str">
        <f>VLOOKUP(G30,[1]correspondance!A:F,6,FALSE)</f>
        <v>Ambulances SAINT CYR (83)</v>
      </c>
      <c r="I30" s="7">
        <f>VLOOKUP(G30,[1]correspondance!A:G,7,FALSE)</f>
        <v>2317</v>
      </c>
      <c r="J30" s="20">
        <f>VLOOKUP(G30,[1]!secteur3,4,FALSE)</f>
        <v>832589451</v>
      </c>
      <c r="K30" s="21" t="str">
        <f>VLOOKUP(G30,[1]!secteur3,5,FALSE)</f>
        <v>04 94 59 49 33</v>
      </c>
    </row>
    <row r="31" spans="1:11" x14ac:dyDescent="0.25">
      <c r="A31" s="69"/>
      <c r="B31" s="16">
        <f t="shared" si="2"/>
        <v>43740</v>
      </c>
      <c r="C31" s="17" t="s">
        <v>8</v>
      </c>
      <c r="D31" s="18">
        <v>4</v>
      </c>
      <c r="E31" s="18"/>
      <c r="F31" s="24" t="str">
        <f>VLOOKUP(G31,[1]!secteur4,3,FALSE)</f>
        <v>Draguignan</v>
      </c>
      <c r="G31" s="24" t="s">
        <v>15</v>
      </c>
      <c r="H31" s="7" t="str">
        <f>VLOOKUP(G31,[1]correspondance!A:F,6,FALSE)</f>
        <v>Ambulances DU SOLEIL DRAGUIGNAN (83)</v>
      </c>
      <c r="I31" s="7">
        <f>VLOOKUP(G31,[1]correspondance!A:G,7,FALSE)</f>
        <v>2308</v>
      </c>
      <c r="J31" s="25">
        <f>VLOOKUP(G31,[1]!secteur4,4,FALSE)</f>
        <v>832589550</v>
      </c>
      <c r="K31" s="26" t="str">
        <f>VLOOKUP(G31,[1]!secteur4,5,FALSE)</f>
        <v>04 94 68 27 27</v>
      </c>
    </row>
    <row r="32" spans="1:11" x14ac:dyDescent="0.25">
      <c r="A32" s="69"/>
      <c r="B32" s="16">
        <f t="shared" si="2"/>
        <v>43740</v>
      </c>
      <c r="C32" s="17" t="s">
        <v>8</v>
      </c>
      <c r="D32" s="18">
        <v>5</v>
      </c>
      <c r="E32" s="18"/>
      <c r="F32" s="19" t="str">
        <f>VLOOKUP(G32,[1]!secteur5,3,FALSE)</f>
        <v>GASSIN</v>
      </c>
      <c r="G32" s="19" t="s">
        <v>17</v>
      </c>
      <c r="H32" s="7" t="str">
        <f>VLOOKUP(G32,[1]correspondance!A:F,6,FALSE)</f>
        <v>Ambulances BEL AZUR (83)</v>
      </c>
      <c r="I32" s="7">
        <f>VLOOKUP(G32,[1]correspondance!A:G,7,FALSE)</f>
        <v>2343</v>
      </c>
      <c r="J32" s="20">
        <f>VLOOKUP(G32,[1]!secteur5,4,FALSE)</f>
        <v>832501159</v>
      </c>
      <c r="K32" s="21" t="str">
        <f>VLOOKUP(G32,[1]!secteur5,5,FALSE)</f>
        <v>04 94 19 90 60</v>
      </c>
    </row>
    <row r="33" spans="1:11" x14ac:dyDescent="0.25">
      <c r="A33" s="69"/>
      <c r="B33" s="16">
        <f t="shared" si="2"/>
        <v>43740</v>
      </c>
      <c r="C33" s="17" t="s">
        <v>8</v>
      </c>
      <c r="D33" s="18">
        <v>6</v>
      </c>
      <c r="E33" s="18"/>
      <c r="F33" s="19" t="str">
        <f>VLOOKUP(G33,[1]!secteur6,3,FALSE)</f>
        <v>Fréjus</v>
      </c>
      <c r="G33" s="19" t="s">
        <v>17</v>
      </c>
      <c r="H33" s="7" t="str">
        <f>VLOOKUP(G33,[1]correspondance!A:F,6,FALSE)</f>
        <v>Ambulances BEL AZUR (83)</v>
      </c>
      <c r="I33" s="7">
        <f>VLOOKUP(G33,[1]correspondance!A:G,7,FALSE)</f>
        <v>2343</v>
      </c>
      <c r="J33" s="20">
        <f>VLOOKUP(G33,[1]!secteur6,4,FALSE)</f>
        <v>832501159</v>
      </c>
      <c r="K33" s="21" t="str">
        <f>VLOOKUP(G33,[1]!secteur6,5,FALSE)</f>
        <v>04 94 19 90 60</v>
      </c>
    </row>
    <row r="34" spans="1:11" x14ac:dyDescent="0.25">
      <c r="A34" s="69"/>
      <c r="B34" s="16">
        <f t="shared" si="2"/>
        <v>43740</v>
      </c>
      <c r="C34" s="17" t="s">
        <v>8</v>
      </c>
      <c r="D34" s="18">
        <v>6</v>
      </c>
      <c r="E34" s="18"/>
      <c r="F34" s="19" t="str">
        <f>VLOOKUP(G34,[1]!secteur6,3,FALSE)</f>
        <v>Fréjus</v>
      </c>
      <c r="G34" s="19" t="s">
        <v>31</v>
      </c>
      <c r="H34" s="7" t="str">
        <f>VLOOKUP(G34,[1]correspondance!A:F,6,FALSE)</f>
        <v>Ambulances AURELIENNES</v>
      </c>
      <c r="I34" s="7">
        <f>VLOOKUP(G34,[1]correspondance!A:G,7,FALSE)</f>
        <v>2352</v>
      </c>
      <c r="J34" s="20">
        <f>VLOOKUP(G34,[1]!secteur6,4,FALSE)</f>
        <v>832501233</v>
      </c>
      <c r="K34" s="21" t="str">
        <f>VLOOKUP(G34,[1]!secteur6,5,FALSE)</f>
        <v>04 94 95 63 63</v>
      </c>
    </row>
    <row r="35" spans="1:11" x14ac:dyDescent="0.25">
      <c r="A35" s="69"/>
      <c r="B35" s="16">
        <f t="shared" si="2"/>
        <v>43740</v>
      </c>
      <c r="C35" s="17" t="s">
        <v>8</v>
      </c>
      <c r="D35" s="18">
        <v>7</v>
      </c>
      <c r="E35" s="18"/>
      <c r="F35" s="19" t="str">
        <f>VLOOKUP(G35,[1]!secteur7,3,FALSE)</f>
        <v>Six Fours</v>
      </c>
      <c r="G35" s="19" t="s">
        <v>32</v>
      </c>
      <c r="H35" s="7" t="str">
        <f>VLOOKUP(G35,[1]correspondance!A:F,6,FALSE)</f>
        <v>Ambulances OMNIUM (83)</v>
      </c>
      <c r="I35" s="7">
        <f>VLOOKUP(G35,[1]correspondance!A:G,7,FALSE)</f>
        <v>2272</v>
      </c>
      <c r="J35" s="20">
        <f>VLOOKUP(G35,[1]!secteur7,4,FALSE)</f>
        <v>832589121</v>
      </c>
      <c r="K35" s="21" t="str">
        <f>VLOOKUP(G35,[1]!secteur7,5,FALSE)</f>
        <v>04 94 34 61 61</v>
      </c>
    </row>
    <row r="36" spans="1:11" x14ac:dyDescent="0.25">
      <c r="A36" s="69"/>
      <c r="B36" s="16">
        <f t="shared" si="2"/>
        <v>43740</v>
      </c>
      <c r="C36" s="17" t="s">
        <v>8</v>
      </c>
      <c r="D36" s="18">
        <v>7</v>
      </c>
      <c r="E36" s="18"/>
      <c r="F36" s="19" t="str">
        <f>VLOOKUP(G36,[1]!secteur7,3,FALSE)</f>
        <v xml:space="preserve">Saint Cyr </v>
      </c>
      <c r="G36" s="19" t="s">
        <v>14</v>
      </c>
      <c r="H36" s="7" t="str">
        <f>VLOOKUP(G36,[1]correspondance!A:F,6,FALSE)</f>
        <v>Ambulances SAINT CYR (83)</v>
      </c>
      <c r="I36" s="7">
        <f>VLOOKUP(G36,[1]correspondance!A:G,7,FALSE)</f>
        <v>2317</v>
      </c>
      <c r="J36" s="20">
        <f>VLOOKUP(G36,[1]!secteur7,4,FALSE)</f>
        <v>832589451</v>
      </c>
      <c r="K36" s="21" t="str">
        <f>VLOOKUP(G36,[1]!secteur7,5,FALSE)</f>
        <v>04 94 32 11 99</v>
      </c>
    </row>
    <row r="37" spans="1:11" x14ac:dyDescent="0.25">
      <c r="A37" s="69"/>
      <c r="B37" s="16">
        <f t="shared" si="2"/>
        <v>43740</v>
      </c>
      <c r="C37" s="17" t="s">
        <v>8</v>
      </c>
      <c r="D37" s="18">
        <v>8</v>
      </c>
      <c r="E37" s="18"/>
      <c r="F37" s="19" t="str">
        <f>VLOOKUP(G37,[1]!secteur8,3,FALSE)</f>
        <v>Brignoles</v>
      </c>
      <c r="G37" s="19" t="s">
        <v>20</v>
      </c>
      <c r="H37" s="7" t="str">
        <f>VLOOKUP(G37,[1]correspondance!A:F,6,FALSE)</f>
        <v>Ambulances VAR ASSISTANCE BRIGNOLES (83)</v>
      </c>
      <c r="I37" s="7">
        <f>VLOOKUP(G37,[1]correspondance!A:G,7,FALSE)</f>
        <v>2309</v>
      </c>
      <c r="J37" s="20">
        <f>VLOOKUP(G37,[1]!secteur8,4,FALSE)</f>
        <v>832589428</v>
      </c>
      <c r="K37" s="21" t="str">
        <f>VLOOKUP(G37,[1]!secteur8,5,FALSE)</f>
        <v>04 94 59 14 30</v>
      </c>
    </row>
    <row r="38" spans="1:11" ht="15.75" thickBot="1" x14ac:dyDescent="0.3">
      <c r="A38" s="70"/>
      <c r="B38" s="27">
        <f t="shared" si="2"/>
        <v>43740</v>
      </c>
      <c r="C38" s="28" t="s">
        <v>8</v>
      </c>
      <c r="D38" s="29">
        <v>8</v>
      </c>
      <c r="E38" s="29"/>
      <c r="F38" s="30" t="str">
        <f>VLOOKUP(G38,[1]!secteur8,3,FALSE)</f>
        <v>Tourves</v>
      </c>
      <c r="G38" s="30" t="s">
        <v>21</v>
      </c>
      <c r="H38" s="7" t="str">
        <f>VLOOKUP(G38,[1]correspondance!A:F,6,FALSE)</f>
        <v>Ambulances VAR ASSISTANCE BRIGNOLES (83)</v>
      </c>
      <c r="I38" s="7">
        <f>VLOOKUP(G38,[1]correspondance!A:G,7,FALSE)</f>
        <v>2309</v>
      </c>
      <c r="J38" s="31">
        <f>VLOOKUP(G38,[1]!secteur8,4,FALSE)</f>
        <v>832589428</v>
      </c>
      <c r="K38" s="32" t="str">
        <f>VLOOKUP(G38,[1]!secteur8,5,FALSE)</f>
        <v>04 94 78 70 90</v>
      </c>
    </row>
    <row r="39" spans="1:11" ht="15.75" thickTop="1" x14ac:dyDescent="0.25">
      <c r="A39" s="71">
        <f>A26</f>
        <v>43740</v>
      </c>
      <c r="B39" s="33">
        <f>$A$39</f>
        <v>43740</v>
      </c>
      <c r="C39" t="s">
        <v>22</v>
      </c>
      <c r="D39" s="34">
        <v>1</v>
      </c>
      <c r="E39" s="34"/>
      <c r="F39" s="35" t="str">
        <f>VLOOKUP(G39,[1]!secteur1,3,FALSE)</f>
        <v>La Valette</v>
      </c>
      <c r="G39" s="35" t="s">
        <v>23</v>
      </c>
      <c r="H39" s="7" t="str">
        <f>VLOOKUP(G39,[1]correspondance!A:F,6,FALSE)</f>
        <v>Ambulances VAR ASSISTANCE LA VALETTE (83) bariatrique</v>
      </c>
      <c r="I39" s="7">
        <f>VLOOKUP(G39,[1]correspondance!A:G,7,FALSE)</f>
        <v>1865</v>
      </c>
      <c r="J39" s="36">
        <f>VLOOKUP(G39,[1]!secteur1,4,FALSE)</f>
        <v>832589428</v>
      </c>
      <c r="K39" s="37" t="str">
        <f>VLOOKUP(G39,[1]!secteur1,5,FALSE)</f>
        <v>04 94 08 97 15</v>
      </c>
    </row>
    <row r="40" spans="1:11" x14ac:dyDescent="0.25">
      <c r="A40" s="69"/>
      <c r="B40" s="16">
        <f t="shared" ref="B40:B49" si="3">$A$39</f>
        <v>43740</v>
      </c>
      <c r="C40" t="s">
        <v>22</v>
      </c>
      <c r="D40" s="18">
        <v>1</v>
      </c>
      <c r="E40" s="18"/>
      <c r="F40" s="19" t="str">
        <f>VLOOKUP(G40,[1]!secteur1,3,FALSE)</f>
        <v>Toulon</v>
      </c>
      <c r="G40" s="19" t="s">
        <v>10</v>
      </c>
      <c r="H40" s="7" t="str">
        <f>VLOOKUP(G40,[1]correspondance!A:F,6,FALSE)</f>
        <v>SOCIETE NOUVELLE DES Ambulances HYEROISE (83)</v>
      </c>
      <c r="I40" s="7">
        <f>VLOOKUP(G40,[1]correspondance!A:G,7,FALSE)</f>
        <v>2322</v>
      </c>
      <c r="J40" s="20">
        <f>VLOOKUP(G40,[1]!secteur1,4,FALSE)</f>
        <v>832589592</v>
      </c>
      <c r="K40" s="21" t="str">
        <f>VLOOKUP(G40,[1]!secteur1,5,FALSE)</f>
        <v>04 94 61 11 11</v>
      </c>
    </row>
    <row r="41" spans="1:11" x14ac:dyDescent="0.25">
      <c r="A41" s="69"/>
      <c r="B41" s="16">
        <f t="shared" si="3"/>
        <v>43740</v>
      </c>
      <c r="C41" t="s">
        <v>22</v>
      </c>
      <c r="D41" s="18">
        <v>2</v>
      </c>
      <c r="E41" s="18"/>
      <c r="F41" s="19" t="str">
        <f>VLOOKUP(G41,[1]!secteur2,3,FALSE)</f>
        <v>Hyères</v>
      </c>
      <c r="G41" s="19" t="s">
        <v>25</v>
      </c>
      <c r="H41" s="7" t="str">
        <f>VLOOKUP(G41,[1]correspondance!A:F,6,FALSE)</f>
        <v>Ambulances DES ILES D'OR (83)</v>
      </c>
      <c r="I41" s="7">
        <f>VLOOKUP(G41,[1]correspondance!A:G,7,FALSE)</f>
        <v>2371</v>
      </c>
      <c r="J41" s="20">
        <f>VLOOKUP(G41,[1]!secteur2,4,FALSE)</f>
        <v>832589402</v>
      </c>
      <c r="K41" s="21" t="str">
        <f>VLOOKUP(G41,[1]!secteur2,5,FALSE)</f>
        <v>04 94 65 58 98</v>
      </c>
    </row>
    <row r="42" spans="1:11" x14ac:dyDescent="0.25">
      <c r="A42" s="69"/>
      <c r="B42" s="16">
        <f t="shared" si="3"/>
        <v>43740</v>
      </c>
      <c r="C42" t="s">
        <v>26</v>
      </c>
      <c r="D42" s="18">
        <v>3</v>
      </c>
      <c r="E42" s="42" t="s">
        <v>29</v>
      </c>
      <c r="F42" s="19" t="str">
        <f>VLOOKUP(G42,[1]!secteur3,3,FALSE)</f>
        <v>Le Cannet</v>
      </c>
      <c r="G42" s="19" t="s">
        <v>14</v>
      </c>
      <c r="H42" s="7" t="str">
        <f>VLOOKUP(G42,[1]correspondance!A:F,6,FALSE)</f>
        <v>Ambulances SAINT CYR (83)</v>
      </c>
      <c r="I42" s="7">
        <f>VLOOKUP(G42,[1]correspondance!A:G,7,FALSE)</f>
        <v>2317</v>
      </c>
      <c r="J42" s="20">
        <f>VLOOKUP(G42,[1]!secteur3,4,FALSE)</f>
        <v>832589451</v>
      </c>
      <c r="K42" s="21" t="str">
        <f>VLOOKUP(G42,[1]!secteur3,5,FALSE)</f>
        <v>04 94 59 49 33</v>
      </c>
    </row>
    <row r="43" spans="1:11" x14ac:dyDescent="0.25">
      <c r="A43" s="69"/>
      <c r="B43" s="16">
        <f t="shared" si="3"/>
        <v>43740</v>
      </c>
      <c r="C43" t="s">
        <v>22</v>
      </c>
      <c r="D43" s="18">
        <v>4</v>
      </c>
      <c r="E43" s="18"/>
      <c r="F43" s="24" t="str">
        <f>VLOOKUP(G43,[1]!secteur4,3,FALSE)</f>
        <v>Draguignan</v>
      </c>
      <c r="G43" s="24" t="s">
        <v>15</v>
      </c>
      <c r="H43" s="7" t="str">
        <f>VLOOKUP(G43,[1]correspondance!A:F,6,FALSE)</f>
        <v>Ambulances DU SOLEIL DRAGUIGNAN (83)</v>
      </c>
      <c r="I43" s="7">
        <f>VLOOKUP(G43,[1]correspondance!A:G,7,FALSE)</f>
        <v>2308</v>
      </c>
      <c r="J43" s="25">
        <f>VLOOKUP(G43,[1]!secteur4,4,FALSE)</f>
        <v>832589550</v>
      </c>
      <c r="K43" s="26" t="str">
        <f>VLOOKUP(G43,[1]!secteur4,5,FALSE)</f>
        <v>04 94 68 27 27</v>
      </c>
    </row>
    <row r="44" spans="1:11" x14ac:dyDescent="0.25">
      <c r="A44" s="69"/>
      <c r="B44" s="16">
        <f t="shared" si="3"/>
        <v>43740</v>
      </c>
      <c r="C44" t="s">
        <v>22</v>
      </c>
      <c r="D44" s="18">
        <v>5</v>
      </c>
      <c r="E44" s="18"/>
      <c r="F44" s="19" t="str">
        <f>VLOOKUP(G44,[1]!secteur5,3,FALSE)</f>
        <v xml:space="preserve">Ste Maxime </v>
      </c>
      <c r="G44" s="19" t="s">
        <v>33</v>
      </c>
      <c r="H44" s="7" t="str">
        <f>VLOOKUP(G44,[1]correspondance!A:F,6,FALSE)</f>
        <v>Ambulances Assistance 83 (83)</v>
      </c>
      <c r="I44" s="7">
        <f>VLOOKUP(G44,[1]correspondance!A:G,7,FALSE)</f>
        <v>2530</v>
      </c>
      <c r="J44" s="20">
        <f>VLOOKUP(G44,[1]!secteur5,4,FALSE)</f>
        <v>832589386</v>
      </c>
      <c r="K44" s="21">
        <f>VLOOKUP(G44,[1]!secteur5,5,FALSE)</f>
        <v>627485147</v>
      </c>
    </row>
    <row r="45" spans="1:11" x14ac:dyDescent="0.25">
      <c r="A45" s="69"/>
      <c r="B45" s="16">
        <f t="shared" si="3"/>
        <v>43740</v>
      </c>
      <c r="C45" t="s">
        <v>22</v>
      </c>
      <c r="D45" s="18">
        <v>6</v>
      </c>
      <c r="E45" s="18"/>
      <c r="F45" s="19" t="str">
        <f>VLOOKUP(G45,[1]!secteur6,3,FALSE)</f>
        <v>Fréjus</v>
      </c>
      <c r="G45" s="19" t="s">
        <v>17</v>
      </c>
      <c r="H45" s="7" t="str">
        <f>VLOOKUP(G45,[1]correspondance!A:F,6,FALSE)</f>
        <v>Ambulances BEL AZUR (83)</v>
      </c>
      <c r="I45" s="7">
        <f>VLOOKUP(G45,[1]correspondance!A:G,7,FALSE)</f>
        <v>2343</v>
      </c>
      <c r="J45" s="20">
        <f>VLOOKUP(G45,[1]!secteur6,4,FALSE)</f>
        <v>832501159</v>
      </c>
      <c r="K45" s="21" t="str">
        <f>VLOOKUP(G45,[1]!secteur6,5,FALSE)</f>
        <v>04 94 19 90 60</v>
      </c>
    </row>
    <row r="46" spans="1:11" ht="18" x14ac:dyDescent="0.25">
      <c r="A46" s="69"/>
      <c r="B46" s="16">
        <f t="shared" si="3"/>
        <v>43740</v>
      </c>
      <c r="C46" t="s">
        <v>22</v>
      </c>
      <c r="D46" s="22">
        <v>6</v>
      </c>
      <c r="E46" s="23" t="s">
        <v>12</v>
      </c>
      <c r="F46" s="19" t="s">
        <v>34</v>
      </c>
      <c r="G46" s="19" t="s">
        <v>13</v>
      </c>
      <c r="H46" s="20" t="s">
        <v>35</v>
      </c>
      <c r="I46" s="21" t="s">
        <v>35</v>
      </c>
      <c r="J46" s="20" t="str">
        <f>VLOOKUP(G46,[1]!secteur6,4,FALSE)</f>
        <v>XXXX</v>
      </c>
      <c r="K46" s="21" t="str">
        <f>VLOOKUP(G46,[1]!secteur6,5,FALSE)</f>
        <v>XXXX</v>
      </c>
    </row>
    <row r="47" spans="1:11" x14ac:dyDescent="0.25">
      <c r="A47" s="69"/>
      <c r="B47" s="16">
        <f t="shared" si="3"/>
        <v>43740</v>
      </c>
      <c r="C47" t="s">
        <v>22</v>
      </c>
      <c r="D47" s="18">
        <v>7</v>
      </c>
      <c r="E47" s="18"/>
      <c r="F47" s="19" t="str">
        <f>VLOOKUP(G47,[1]!secteur7,3,FALSE)</f>
        <v>Six Fours</v>
      </c>
      <c r="G47" s="19" t="s">
        <v>32</v>
      </c>
      <c r="H47" s="7" t="str">
        <f>VLOOKUP(G47,[1]correspondance!A:F,6,FALSE)</f>
        <v>Ambulances OMNIUM (83)</v>
      </c>
      <c r="I47" s="7">
        <f>VLOOKUP(G47,[1]correspondance!A:G,7,FALSE)</f>
        <v>2272</v>
      </c>
      <c r="J47" s="20">
        <f>VLOOKUP(G47,[1]!secteur7,4,FALSE)</f>
        <v>832589121</v>
      </c>
      <c r="K47" s="21" t="str">
        <f>VLOOKUP(G47,[1]!secteur7,5,FALSE)</f>
        <v>04 94 34 61 61</v>
      </c>
    </row>
    <row r="48" spans="1:11" ht="15.75" thickBot="1" x14ac:dyDescent="0.3">
      <c r="A48" s="73"/>
      <c r="B48" s="41">
        <f>$A$39+1</f>
        <v>43741</v>
      </c>
      <c r="C48" t="s">
        <v>28</v>
      </c>
      <c r="D48" s="49">
        <v>3</v>
      </c>
      <c r="E48" s="49"/>
      <c r="F48" s="50" t="e">
        <f>VLOOKUP(G48,[1]!secteur8,3,FALSE)</f>
        <v>#N/A</v>
      </c>
      <c r="G48" s="50"/>
      <c r="H48" s="7" t="e">
        <f>VLOOKUP(G48,[1]correspondance!A:F,6,FALSE)</f>
        <v>#N/A</v>
      </c>
      <c r="I48" s="7" t="e">
        <f>VLOOKUP(G48,[1]correspondance!A:G,7,FALSE)</f>
        <v>#N/A</v>
      </c>
      <c r="J48" s="51" t="e">
        <f>VLOOKUP(G48,[1]!secteur8,4,FALSE)</f>
        <v>#N/A</v>
      </c>
      <c r="K48" s="52" t="e">
        <f>VLOOKUP(G48,[1]!secteur8,5,FALSE)</f>
        <v>#N/A</v>
      </c>
    </row>
    <row r="49" spans="1:11" ht="16.5" thickTop="1" thickBot="1" x14ac:dyDescent="0.3">
      <c r="A49" s="72"/>
      <c r="B49" s="44">
        <f t="shared" si="3"/>
        <v>43740</v>
      </c>
      <c r="C49" t="s">
        <v>22</v>
      </c>
      <c r="D49" s="45">
        <v>8</v>
      </c>
      <c r="E49" s="45"/>
      <c r="F49" s="50" t="str">
        <f>VLOOKUP(G49,[1]!secteur8,3,FALSE)</f>
        <v>Brignoles</v>
      </c>
      <c r="G49" s="50" t="s">
        <v>20</v>
      </c>
      <c r="H49" s="7" t="str">
        <f>VLOOKUP(G49,[1]correspondance!A:F,6,FALSE)</f>
        <v>Ambulances VAR ASSISTANCE BRIGNOLES (83)</v>
      </c>
      <c r="I49" s="7">
        <f>VLOOKUP(G49,[1]correspondance!A:G,7,FALSE)</f>
        <v>2309</v>
      </c>
      <c r="J49" s="51">
        <f>VLOOKUP(G49,[1]!secteur8,4,FALSE)</f>
        <v>832589428</v>
      </c>
      <c r="K49" s="52" t="str">
        <f>VLOOKUP(G49,[1]!secteur8,5,FALSE)</f>
        <v>04 94 59 14 30</v>
      </c>
    </row>
    <row r="50" spans="1:11" ht="15.75" thickTop="1" x14ac:dyDescent="0.25">
      <c r="A50" s="68">
        <f>A2+2</f>
        <v>43741</v>
      </c>
      <c r="B50" s="10">
        <f>$A$50</f>
        <v>43741</v>
      </c>
      <c r="C50" s="11" t="s">
        <v>8</v>
      </c>
      <c r="D50" s="12">
        <v>1</v>
      </c>
      <c r="E50" s="12"/>
      <c r="F50" s="13" t="str">
        <f>VLOOKUP(G50,[1]!secteur1,3,FALSE)</f>
        <v>La Valette</v>
      </c>
      <c r="G50" s="53" t="s">
        <v>23</v>
      </c>
      <c r="H50" s="7" t="str">
        <f>VLOOKUP(G50,[1]correspondance!A:F,6,FALSE)</f>
        <v>Ambulances VAR ASSISTANCE LA VALETTE (83) bariatrique</v>
      </c>
      <c r="I50" s="7">
        <f>VLOOKUP(G50,[1]correspondance!A:G,7,FALSE)</f>
        <v>1865</v>
      </c>
      <c r="J50" s="14">
        <f>VLOOKUP(G50,[1]!secteur1,4,FALSE)</f>
        <v>832589428</v>
      </c>
      <c r="K50" s="15" t="str">
        <f>VLOOKUP(G50,[1]!secteur1,5,FALSE)</f>
        <v>04 94 08 97 15</v>
      </c>
    </row>
    <row r="51" spans="1:11" x14ac:dyDescent="0.25">
      <c r="A51" s="69"/>
      <c r="B51" s="16">
        <f t="shared" ref="B51:B62" si="4">$A$50</f>
        <v>43741</v>
      </c>
      <c r="C51" s="17" t="s">
        <v>8</v>
      </c>
      <c r="D51" s="18">
        <v>1</v>
      </c>
      <c r="E51" s="18"/>
      <c r="F51" s="19" t="str">
        <f>VLOOKUP(G51,[1]!secteur1,3,FALSE)</f>
        <v>Toulon</v>
      </c>
      <c r="G51" s="54" t="s">
        <v>36</v>
      </c>
      <c r="H51" s="7" t="str">
        <f>VLOOKUP(G51,[1]correspondance!A:F,6,FALSE)</f>
        <v>CENTRE AMBULANCIER 83</v>
      </c>
      <c r="I51" s="7">
        <f>VLOOKUP(G51,[1]correspondance!A:G,7,FALSE)</f>
        <v>3120</v>
      </c>
      <c r="J51" s="20">
        <f>VLOOKUP(G51,[1]!secteur1,4,FALSE)</f>
        <v>832589659</v>
      </c>
      <c r="K51" s="21" t="str">
        <f>VLOOKUP(G51,[1]!secteur1,5,FALSE)</f>
        <v>04 98 00 46 46</v>
      </c>
    </row>
    <row r="52" spans="1:11" x14ac:dyDescent="0.25">
      <c r="A52" s="69"/>
      <c r="B52" s="16">
        <f t="shared" si="4"/>
        <v>43741</v>
      </c>
      <c r="C52" s="17" t="s">
        <v>8</v>
      </c>
      <c r="D52" s="18">
        <v>2</v>
      </c>
      <c r="E52" s="18"/>
      <c r="F52" s="19" t="str">
        <f>VLOOKUP(G52,[1]!secteur2,3,FALSE)</f>
        <v>Hyères</v>
      </c>
      <c r="G52" s="54" t="s">
        <v>25</v>
      </c>
      <c r="H52" s="7" t="str">
        <f>VLOOKUP(G52,[1]correspondance!A:F,6,FALSE)</f>
        <v>Ambulances DES ILES D'OR (83)</v>
      </c>
      <c r="I52" s="7">
        <f>VLOOKUP(G52,[1]correspondance!A:G,7,FALSE)</f>
        <v>2371</v>
      </c>
      <c r="J52" s="20">
        <f>VLOOKUP(G52,[1]!secteur2,4,FALSE)</f>
        <v>832589402</v>
      </c>
      <c r="K52" s="21" t="str">
        <f>VLOOKUP(G52,[1]!secteur2,5,FALSE)</f>
        <v>04 94 65 58 98</v>
      </c>
    </row>
    <row r="53" spans="1:11" ht="18" x14ac:dyDescent="0.25">
      <c r="A53" s="69"/>
      <c r="B53" s="16">
        <f t="shared" si="4"/>
        <v>43741</v>
      </c>
      <c r="C53" s="17" t="s">
        <v>8</v>
      </c>
      <c r="D53" s="22">
        <v>2</v>
      </c>
      <c r="E53" s="23" t="s">
        <v>12</v>
      </c>
      <c r="F53" s="19" t="str">
        <f>VLOOKUP(G53,[1]!secteur2,3,FALSE)</f>
        <v>XXXXX</v>
      </c>
      <c r="G53" s="54" t="s">
        <v>13</v>
      </c>
      <c r="H53" s="7" t="str">
        <f>VLOOKUP(G53,[1]correspondance!A:F,6,FALSE)</f>
        <v>a supprimer</v>
      </c>
      <c r="I53" s="7">
        <f>VLOOKUP(G53,[1]correspondance!A:G,7,FALSE)</f>
        <v>0</v>
      </c>
      <c r="J53" s="20" t="str">
        <f>VLOOKUP(G53,[1]!secteur2,4,FALSE)</f>
        <v>XXXX</v>
      </c>
      <c r="K53" s="21" t="str">
        <f>VLOOKUP(G53,[1]!secteur2,5,FALSE)</f>
        <v>XXXX</v>
      </c>
    </row>
    <row r="54" spans="1:11" x14ac:dyDescent="0.25">
      <c r="A54" s="69"/>
      <c r="B54" s="16">
        <f t="shared" si="4"/>
        <v>43741</v>
      </c>
      <c r="C54" s="17" t="s">
        <v>8</v>
      </c>
      <c r="D54" s="18">
        <v>3</v>
      </c>
      <c r="E54" s="18"/>
      <c r="F54" s="19" t="str">
        <f>VLOOKUP(G54,[1]!secteur3,3,FALSE)</f>
        <v>Le Cannet</v>
      </c>
      <c r="G54" s="54" t="s">
        <v>14</v>
      </c>
      <c r="H54" s="7" t="str">
        <f>VLOOKUP(G54,[1]correspondance!A:F,6,FALSE)</f>
        <v>Ambulances SAINT CYR (83)</v>
      </c>
      <c r="I54" s="7">
        <f>VLOOKUP(G54,[1]correspondance!A:G,7,FALSE)</f>
        <v>2317</v>
      </c>
      <c r="J54" s="20">
        <f>VLOOKUP(G54,[1]!secteur3,4,FALSE)</f>
        <v>832589451</v>
      </c>
      <c r="K54" s="21" t="str">
        <f>VLOOKUP(G54,[1]!secteur3,5,FALSE)</f>
        <v>04 94 59 49 33</v>
      </c>
    </row>
    <row r="55" spans="1:11" x14ac:dyDescent="0.25">
      <c r="A55" s="69"/>
      <c r="B55" s="16">
        <f t="shared" si="4"/>
        <v>43741</v>
      </c>
      <c r="C55" s="17" t="s">
        <v>8</v>
      </c>
      <c r="D55" s="18">
        <v>4</v>
      </c>
      <c r="E55" s="18"/>
      <c r="F55" s="24" t="str">
        <f>VLOOKUP(G55,[1]!secteur4,3,FALSE)</f>
        <v>Draguignan</v>
      </c>
      <c r="G55" s="55" t="s">
        <v>15</v>
      </c>
      <c r="H55" s="7" t="str">
        <f>VLOOKUP(G55,[1]correspondance!A:F,6,FALSE)</f>
        <v>Ambulances DU SOLEIL DRAGUIGNAN (83)</v>
      </c>
      <c r="I55" s="7">
        <f>VLOOKUP(G55,[1]correspondance!A:G,7,FALSE)</f>
        <v>2308</v>
      </c>
      <c r="J55" s="25">
        <f>VLOOKUP(G55,[1]!secteur4,4,FALSE)</f>
        <v>832589550</v>
      </c>
      <c r="K55" s="26" t="str">
        <f>VLOOKUP(G55,[1]!secteur4,5,FALSE)</f>
        <v>04 94 68 27 27</v>
      </c>
    </row>
    <row r="56" spans="1:11" x14ac:dyDescent="0.25">
      <c r="A56" s="69"/>
      <c r="B56" s="16">
        <f t="shared" si="4"/>
        <v>43741</v>
      </c>
      <c r="C56" s="17" t="s">
        <v>8</v>
      </c>
      <c r="D56" s="18">
        <v>5</v>
      </c>
      <c r="E56" s="18"/>
      <c r="F56" s="19" t="str">
        <f>VLOOKUP(G56,[1]!secteur5,3,FALSE)</f>
        <v>x</v>
      </c>
      <c r="G56" s="54" t="s">
        <v>16</v>
      </c>
      <c r="H56" s="7" t="e">
        <f>VLOOKUP(G56,[1]correspondance!A:F,6,FALSE)</f>
        <v>#N/A</v>
      </c>
      <c r="I56" s="7" t="e">
        <f>VLOOKUP(G56,[1]correspondance!A:G,7,FALSE)</f>
        <v>#N/A</v>
      </c>
      <c r="J56" s="20" t="str">
        <f>VLOOKUP(G56,[1]!secteur5,4,FALSE)</f>
        <v>x</v>
      </c>
      <c r="K56" s="21" t="str">
        <f>VLOOKUP(G56,[1]!secteur5,5,FALSE)</f>
        <v>x</v>
      </c>
    </row>
    <row r="57" spans="1:11" x14ac:dyDescent="0.25">
      <c r="A57" s="69"/>
      <c r="B57" s="16">
        <f t="shared" si="4"/>
        <v>43741</v>
      </c>
      <c r="C57" s="17" t="s">
        <v>8</v>
      </c>
      <c r="D57" s="18">
        <v>6</v>
      </c>
      <c r="E57" s="18"/>
      <c r="F57" s="19" t="str">
        <f>VLOOKUP(G57,[1]!secteur6,3,FALSE)</f>
        <v>Fréjus</v>
      </c>
      <c r="G57" s="54" t="s">
        <v>17</v>
      </c>
      <c r="H57" s="7" t="str">
        <f>VLOOKUP(G57,[1]correspondance!A:F,6,FALSE)</f>
        <v>Ambulances BEL AZUR (83)</v>
      </c>
      <c r="I57" s="7">
        <f>VLOOKUP(G57,[1]correspondance!A:G,7,FALSE)</f>
        <v>2343</v>
      </c>
      <c r="J57" s="20">
        <f>VLOOKUP(G57,[1]!secteur6,4,FALSE)</f>
        <v>832501159</v>
      </c>
      <c r="K57" s="21" t="str">
        <f>VLOOKUP(G57,[1]!secteur6,5,FALSE)</f>
        <v>04 94 19 90 60</v>
      </c>
    </row>
    <row r="58" spans="1:11" x14ac:dyDescent="0.25">
      <c r="A58" s="69"/>
      <c r="B58" s="16">
        <f t="shared" si="4"/>
        <v>43741</v>
      </c>
      <c r="C58" s="17" t="s">
        <v>8</v>
      </c>
      <c r="D58" s="18">
        <v>6</v>
      </c>
      <c r="E58" s="18"/>
      <c r="F58" s="19" t="str">
        <f>VLOOKUP(G58,[1]!secteur6,3,FALSE)</f>
        <v>Fréjus</v>
      </c>
      <c r="G58" s="54" t="s">
        <v>17</v>
      </c>
      <c r="H58" s="7" t="str">
        <f>VLOOKUP(G58,[1]correspondance!A:F,6,FALSE)</f>
        <v>Ambulances BEL AZUR (83)</v>
      </c>
      <c r="I58" s="7">
        <f>VLOOKUP(G58,[1]correspondance!A:G,7,FALSE)</f>
        <v>2343</v>
      </c>
      <c r="J58" s="20">
        <f>VLOOKUP(G58,[1]!secteur6,4,FALSE)</f>
        <v>832501159</v>
      </c>
      <c r="K58" s="21" t="str">
        <f>VLOOKUP(G58,[1]!secteur6,5,FALSE)</f>
        <v>04 94 19 90 60</v>
      </c>
    </row>
    <row r="59" spans="1:11" x14ac:dyDescent="0.25">
      <c r="A59" s="69"/>
      <c r="B59" s="16">
        <f t="shared" si="4"/>
        <v>43741</v>
      </c>
      <c r="C59" s="17" t="s">
        <v>8</v>
      </c>
      <c r="D59" s="18">
        <v>7</v>
      </c>
      <c r="E59" s="18"/>
      <c r="F59" s="19" t="str">
        <f>VLOOKUP(G59,[1]!secteur7,3,FALSE)</f>
        <v>Six Fours</v>
      </c>
      <c r="G59" s="54" t="s">
        <v>32</v>
      </c>
      <c r="H59" s="7" t="str">
        <f>VLOOKUP(G59,[1]correspondance!A:F,6,FALSE)</f>
        <v>Ambulances OMNIUM (83)</v>
      </c>
      <c r="I59" s="7">
        <f>VLOOKUP(G59,[1]correspondance!A:G,7,FALSE)</f>
        <v>2272</v>
      </c>
      <c r="J59" s="20">
        <f>VLOOKUP(G59,[1]!secteur7,4,FALSE)</f>
        <v>832589121</v>
      </c>
      <c r="K59" s="21" t="str">
        <f>VLOOKUP(G59,[1]!secteur7,5,FALSE)</f>
        <v>04 94 34 61 61</v>
      </c>
    </row>
    <row r="60" spans="1:11" x14ac:dyDescent="0.25">
      <c r="A60" s="69"/>
      <c r="B60" s="16">
        <f t="shared" si="4"/>
        <v>43741</v>
      </c>
      <c r="C60" s="17" t="s">
        <v>8</v>
      </c>
      <c r="D60" s="18">
        <v>7</v>
      </c>
      <c r="E60" s="18"/>
      <c r="F60" s="19" t="str">
        <f>VLOOKUP(G60,[1]!secteur7,3,FALSE)</f>
        <v xml:space="preserve">Saint Cyr </v>
      </c>
      <c r="G60" s="54" t="s">
        <v>14</v>
      </c>
      <c r="H60" s="7" t="str">
        <f>VLOOKUP(G60,[1]correspondance!A:F,6,FALSE)</f>
        <v>Ambulances SAINT CYR (83)</v>
      </c>
      <c r="I60" s="7">
        <f>VLOOKUP(G60,[1]correspondance!A:G,7,FALSE)</f>
        <v>2317</v>
      </c>
      <c r="J60" s="20">
        <f>VLOOKUP(G60,[1]!secteur7,4,FALSE)</f>
        <v>832589451</v>
      </c>
      <c r="K60" s="21" t="str">
        <f>VLOOKUP(G60,[1]!secteur7,5,FALSE)</f>
        <v>04 94 32 11 99</v>
      </c>
    </row>
    <row r="61" spans="1:11" x14ac:dyDescent="0.25">
      <c r="A61" s="69"/>
      <c r="B61" s="16">
        <f t="shared" si="4"/>
        <v>43741</v>
      </c>
      <c r="C61" s="17" t="s">
        <v>8</v>
      </c>
      <c r="D61" s="18">
        <v>8</v>
      </c>
      <c r="E61" s="18"/>
      <c r="F61" s="19" t="str">
        <f>VLOOKUP(G61,[1]!secteur8,3,FALSE)</f>
        <v>Brignoles</v>
      </c>
      <c r="G61" s="54" t="s">
        <v>20</v>
      </c>
      <c r="H61" s="7" t="str">
        <f>VLOOKUP(G61,[1]correspondance!A:F,6,FALSE)</f>
        <v>Ambulances VAR ASSISTANCE BRIGNOLES (83)</v>
      </c>
      <c r="I61" s="7">
        <f>VLOOKUP(G61,[1]correspondance!A:G,7,FALSE)</f>
        <v>2309</v>
      </c>
      <c r="J61" s="20">
        <f>VLOOKUP(G61,[1]!secteur8,4,FALSE)</f>
        <v>832589428</v>
      </c>
      <c r="K61" s="21" t="str">
        <f>VLOOKUP(G61,[1]!secteur8,5,FALSE)</f>
        <v>04 94 59 14 30</v>
      </c>
    </row>
    <row r="62" spans="1:11" ht="15.75" thickBot="1" x14ac:dyDescent="0.3">
      <c r="A62" s="70"/>
      <c r="B62" s="27">
        <f t="shared" si="4"/>
        <v>43741</v>
      </c>
      <c r="C62" s="28" t="s">
        <v>8</v>
      </c>
      <c r="D62" s="29">
        <v>8</v>
      </c>
      <c r="E62" s="29"/>
      <c r="F62" s="30" t="str">
        <f>VLOOKUP(G62,[1]!secteur8,3,FALSE)</f>
        <v>Tourves</v>
      </c>
      <c r="G62" s="56" t="s">
        <v>21</v>
      </c>
      <c r="H62" s="7" t="str">
        <f>VLOOKUP(G62,[1]correspondance!A:F,6,FALSE)</f>
        <v>Ambulances VAR ASSISTANCE BRIGNOLES (83)</v>
      </c>
      <c r="I62" s="7">
        <f>VLOOKUP(G62,[1]correspondance!A:G,7,FALSE)</f>
        <v>2309</v>
      </c>
      <c r="J62" s="31">
        <f>VLOOKUP(G62,[1]!secteur8,4,FALSE)</f>
        <v>832589428</v>
      </c>
      <c r="K62" s="32" t="str">
        <f>VLOOKUP(G62,[1]!secteur8,5,FALSE)</f>
        <v>04 94 78 70 90</v>
      </c>
    </row>
    <row r="63" spans="1:11" ht="16.5" thickTop="1" thickBot="1" x14ac:dyDescent="0.3">
      <c r="A63" s="71">
        <f>A50</f>
        <v>43741</v>
      </c>
      <c r="B63" s="57">
        <f>$A$63</f>
        <v>43741</v>
      </c>
      <c r="C63" s="58" t="s">
        <v>22</v>
      </c>
      <c r="D63" s="34">
        <v>1</v>
      </c>
      <c r="E63" s="34"/>
      <c r="F63" s="35" t="str">
        <f>VLOOKUP(G63,[1]!secteur1,3,FALSE)</f>
        <v>Cuers</v>
      </c>
      <c r="G63" s="59" t="s">
        <v>37</v>
      </c>
      <c r="H63" s="7" t="str">
        <f>VLOOKUP(G63,[1]correspondance!A:F,6,FALSE)</f>
        <v>Ambulances VICTORIA CUERS (83)</v>
      </c>
      <c r="I63" s="7">
        <f>VLOOKUP(G63,[1]correspondance!A:G,7,FALSE)</f>
        <v>2350</v>
      </c>
      <c r="J63" s="36">
        <f>VLOOKUP(G63,[1]!secteur1,4,FALSE)</f>
        <v>832501209</v>
      </c>
      <c r="K63" s="37" t="str">
        <f>VLOOKUP(G63,[1]!secteur1,5,FALSE)</f>
        <v>04 94 28 63 37</v>
      </c>
    </row>
    <row r="64" spans="1:11" ht="15.75" thickBot="1" x14ac:dyDescent="0.3">
      <c r="A64" s="69"/>
      <c r="B64" s="60">
        <f t="shared" ref="B64:B73" si="5">$A$63</f>
        <v>43741</v>
      </c>
      <c r="C64" s="17" t="s">
        <v>22</v>
      </c>
      <c r="D64" s="18">
        <v>1</v>
      </c>
      <c r="E64" s="18"/>
      <c r="F64" s="19" t="str">
        <f>VLOOKUP(G64,[1]!secteur1,3,FALSE)</f>
        <v>Toulon</v>
      </c>
      <c r="G64" s="54" t="s">
        <v>36</v>
      </c>
      <c r="H64" s="7" t="str">
        <f>VLOOKUP(G64,[1]correspondance!A:F,6,FALSE)</f>
        <v>CENTRE AMBULANCIER 83</v>
      </c>
      <c r="I64" s="7">
        <f>VLOOKUP(G64,[1]correspondance!A:G,7,FALSE)</f>
        <v>3120</v>
      </c>
      <c r="J64" s="20">
        <f>VLOOKUP(G64,[1]!secteur1,4,FALSE)</f>
        <v>832589659</v>
      </c>
      <c r="K64" s="21" t="str">
        <f>VLOOKUP(G64,[1]!secteur1,5,FALSE)</f>
        <v>04 98 00 46 46</v>
      </c>
    </row>
    <row r="65" spans="1:11" ht="15.75" thickBot="1" x14ac:dyDescent="0.3">
      <c r="A65" s="69"/>
      <c r="B65" s="60">
        <f t="shared" si="5"/>
        <v>43741</v>
      </c>
      <c r="C65" s="17" t="s">
        <v>22</v>
      </c>
      <c r="D65" s="18">
        <v>2</v>
      </c>
      <c r="E65" s="18"/>
      <c r="F65" s="19" t="str">
        <f>VLOOKUP(G65,[1]!secteur2,3,FALSE)</f>
        <v>Hyères</v>
      </c>
      <c r="G65" s="54" t="s">
        <v>38</v>
      </c>
      <c r="H65" s="7" t="str">
        <f>VLOOKUP(G65,[1]correspondance!A:F,6,FALSE)</f>
        <v>SOCIETE NOUVELLE DES Ambulances HYEROISE (83)</v>
      </c>
      <c r="I65" s="7">
        <f>VLOOKUP(G65,[1]correspondance!A:G,7,FALSE)</f>
        <v>2322</v>
      </c>
      <c r="J65" s="20">
        <f>VLOOKUP(G65,[1]!secteur2,4,FALSE)</f>
        <v>832589592</v>
      </c>
      <c r="K65" s="21" t="str">
        <f>VLOOKUP(G65,[1]!secteur2,5,FALSE)</f>
        <v>04 94 65 16 56</v>
      </c>
    </row>
    <row r="66" spans="1:11" ht="15.75" thickBot="1" x14ac:dyDescent="0.3">
      <c r="A66" s="69"/>
      <c r="B66" s="60">
        <f t="shared" si="5"/>
        <v>43741</v>
      </c>
      <c r="C66" s="17" t="s">
        <v>26</v>
      </c>
      <c r="D66" s="18">
        <v>3</v>
      </c>
      <c r="E66" s="42" t="s">
        <v>29</v>
      </c>
      <c r="F66" s="19" t="str">
        <f>VLOOKUP(G66,[1]!secteur3,3,FALSE)</f>
        <v>Le Cannet</v>
      </c>
      <c r="G66" s="54" t="s">
        <v>14</v>
      </c>
      <c r="H66" s="7" t="str">
        <f>VLOOKUP(G66,[1]correspondance!A:F,6,FALSE)</f>
        <v>Ambulances SAINT CYR (83)</v>
      </c>
      <c r="I66" s="7">
        <f>VLOOKUP(G66,[1]correspondance!A:G,7,FALSE)</f>
        <v>2317</v>
      </c>
      <c r="J66" s="20">
        <f>VLOOKUP(G66,[1]!secteur3,4,FALSE)</f>
        <v>832589451</v>
      </c>
      <c r="K66" s="21" t="str">
        <f>VLOOKUP(G66,[1]!secteur3,5,FALSE)</f>
        <v>04 94 59 49 33</v>
      </c>
    </row>
    <row r="67" spans="1:11" ht="15.75" thickBot="1" x14ac:dyDescent="0.3">
      <c r="A67" s="69"/>
      <c r="B67" s="60">
        <f t="shared" si="5"/>
        <v>43741</v>
      </c>
      <c r="C67" s="17" t="s">
        <v>22</v>
      </c>
      <c r="D67" s="18">
        <v>4</v>
      </c>
      <c r="E67" s="18"/>
      <c r="F67" s="24" t="str">
        <f>VLOOKUP(G67,[1]!secteur4,3,FALSE)</f>
        <v>Draguignan</v>
      </c>
      <c r="G67" s="55" t="s">
        <v>15</v>
      </c>
      <c r="H67" s="7" t="str">
        <f>VLOOKUP(G67,[1]correspondance!A:F,6,FALSE)</f>
        <v>Ambulances DU SOLEIL DRAGUIGNAN (83)</v>
      </c>
      <c r="I67" s="7">
        <f>VLOOKUP(G67,[1]correspondance!A:G,7,FALSE)</f>
        <v>2308</v>
      </c>
      <c r="J67" s="25">
        <f>VLOOKUP(G67,[1]!secteur4,4,FALSE)</f>
        <v>832589550</v>
      </c>
      <c r="K67" s="26" t="str">
        <f>VLOOKUP(G67,[1]!secteur4,5,FALSE)</f>
        <v>04 94 68 27 27</v>
      </c>
    </row>
    <row r="68" spans="1:11" ht="15.75" thickBot="1" x14ac:dyDescent="0.3">
      <c r="A68" s="69"/>
      <c r="B68" s="60">
        <f t="shared" si="5"/>
        <v>43741</v>
      </c>
      <c r="C68" s="17" t="s">
        <v>22</v>
      </c>
      <c r="D68" s="18">
        <v>5</v>
      </c>
      <c r="E68" s="18"/>
      <c r="F68" s="19" t="s">
        <v>39</v>
      </c>
      <c r="G68" s="19" t="s">
        <v>17</v>
      </c>
      <c r="H68" s="20">
        <v>832501159</v>
      </c>
      <c r="I68" s="21" t="s">
        <v>40</v>
      </c>
      <c r="J68" s="20">
        <f>VLOOKUP(G68,[1]!secteur5,4,FALSE)</f>
        <v>832501159</v>
      </c>
      <c r="K68" s="21" t="str">
        <f>VLOOKUP(G68,[1]!secteur5,5,FALSE)</f>
        <v>04 94 19 90 60</v>
      </c>
    </row>
    <row r="69" spans="1:11" ht="15.75" thickBot="1" x14ac:dyDescent="0.3">
      <c r="A69" s="69"/>
      <c r="B69" s="60">
        <f t="shared" si="5"/>
        <v>43741</v>
      </c>
      <c r="C69" s="17" t="s">
        <v>22</v>
      </c>
      <c r="D69" s="18">
        <v>6</v>
      </c>
      <c r="E69" s="18"/>
      <c r="F69" s="19" t="s">
        <v>41</v>
      </c>
      <c r="G69" s="54" t="s">
        <v>42</v>
      </c>
      <c r="H69" s="20">
        <v>832501191</v>
      </c>
      <c r="I69" s="21" t="s">
        <v>43</v>
      </c>
      <c r="J69" s="20">
        <f>VLOOKUP(G69,[1]!secteur6,4,FALSE)</f>
        <v>832501191</v>
      </c>
      <c r="K69" s="21" t="str">
        <f>VLOOKUP(G69,[1]!secteur6,5,FALSE)</f>
        <v>04 94 40 05 01</v>
      </c>
    </row>
    <row r="70" spans="1:11" ht="18.75" thickBot="1" x14ac:dyDescent="0.3">
      <c r="A70" s="69"/>
      <c r="B70" s="60">
        <f t="shared" si="5"/>
        <v>43741</v>
      </c>
      <c r="C70" s="17" t="s">
        <v>22</v>
      </c>
      <c r="D70" s="22">
        <v>6</v>
      </c>
      <c r="E70" s="23" t="s">
        <v>12</v>
      </c>
      <c r="F70" s="19" t="s">
        <v>34</v>
      </c>
      <c r="G70" s="19" t="s">
        <v>13</v>
      </c>
      <c r="H70" s="20" t="s">
        <v>35</v>
      </c>
      <c r="I70" s="21" t="s">
        <v>35</v>
      </c>
      <c r="J70" s="20" t="str">
        <f>VLOOKUP(G70,[1]!secteur6,4,FALSE)</f>
        <v>XXXX</v>
      </c>
      <c r="K70" s="21" t="str">
        <f>VLOOKUP(G70,[1]!secteur6,5,FALSE)</f>
        <v>XXXX</v>
      </c>
    </row>
    <row r="71" spans="1:11" ht="15.75" thickBot="1" x14ac:dyDescent="0.3">
      <c r="A71" s="69"/>
      <c r="B71" s="60">
        <f t="shared" si="5"/>
        <v>43741</v>
      </c>
      <c r="C71" s="17" t="s">
        <v>22</v>
      </c>
      <c r="D71" s="18">
        <v>7</v>
      </c>
      <c r="E71" s="18"/>
      <c r="F71" s="19" t="str">
        <f>VLOOKUP(G71,[1]!secteur7,3,FALSE)</f>
        <v>Ollioules</v>
      </c>
      <c r="G71" s="54" t="s">
        <v>19</v>
      </c>
      <c r="H71" s="7" t="str">
        <f>VLOOKUP(G71,[1]correspondance!A:F,6,FALSE)</f>
        <v>Ambulances BRUNET (83)</v>
      </c>
      <c r="I71" s="7">
        <f>VLOOKUP(G71,[1]correspondance!A:G,7,FALSE)</f>
        <v>2312</v>
      </c>
      <c r="J71" s="20">
        <f>VLOOKUP(G71,[1]!secteur7,4,FALSE)</f>
        <v>832589428</v>
      </c>
      <c r="K71" s="21" t="str">
        <f>VLOOKUP(G71,[1]!secteur7,5,FALSE)</f>
        <v>04 94 08 97 15</v>
      </c>
    </row>
    <row r="72" spans="1:11" ht="15.75" thickBot="1" x14ac:dyDescent="0.3">
      <c r="A72" s="73"/>
      <c r="B72" s="61">
        <f>$A$63+1</f>
        <v>43742</v>
      </c>
      <c r="C72" s="17" t="s">
        <v>28</v>
      </c>
      <c r="D72" s="49">
        <v>3</v>
      </c>
      <c r="E72" s="49"/>
      <c r="F72" s="50" t="e">
        <f>VLOOKUP(G72,[1]!secteur8,3,FALSE)</f>
        <v>#N/A</v>
      </c>
      <c r="G72" s="50"/>
      <c r="H72" s="7" t="e">
        <f>VLOOKUP(G72,[1]correspondance!A:F,6,FALSE)</f>
        <v>#N/A</v>
      </c>
      <c r="I72" s="7" t="e">
        <f>VLOOKUP(G72,[1]correspondance!A:G,7,FALSE)</f>
        <v>#N/A</v>
      </c>
      <c r="J72" s="51" t="e">
        <f>VLOOKUP(G72,[1]!secteur8,4,FALSE)</f>
        <v>#N/A</v>
      </c>
      <c r="K72" s="52" t="e">
        <f>VLOOKUP(G72,[1]!secteur8,5,FALSE)</f>
        <v>#N/A</v>
      </c>
    </row>
    <row r="73" spans="1:11" ht="16.5" thickTop="1" thickBot="1" x14ac:dyDescent="0.3">
      <c r="A73" s="72"/>
      <c r="B73" s="60">
        <f t="shared" si="5"/>
        <v>43741</v>
      </c>
      <c r="C73" s="62" t="s">
        <v>22</v>
      </c>
      <c r="D73" s="45">
        <v>8</v>
      </c>
      <c r="E73" s="45"/>
      <c r="F73" s="50" t="str">
        <f>VLOOKUP(G73,[1]!secteur8,3,FALSE)</f>
        <v>Brignoles</v>
      </c>
      <c r="G73" s="63" t="s">
        <v>20</v>
      </c>
      <c r="H73" s="7" t="str">
        <f>VLOOKUP(G73,[1]correspondance!A:F,6,FALSE)</f>
        <v>Ambulances VAR ASSISTANCE BRIGNOLES (83)</v>
      </c>
      <c r="I73" s="7">
        <f>VLOOKUP(G73,[1]correspondance!A:G,7,FALSE)</f>
        <v>2309</v>
      </c>
      <c r="J73" s="51">
        <f>VLOOKUP(G73,[1]!secteur8,4,FALSE)</f>
        <v>832589428</v>
      </c>
      <c r="K73" s="52" t="str">
        <f>VLOOKUP(G73,[1]!secteur8,5,FALSE)</f>
        <v>04 94 59 14 30</v>
      </c>
    </row>
    <row r="74" spans="1:11" ht="15.75" thickTop="1" x14ac:dyDescent="0.25">
      <c r="A74" s="68">
        <f>A2+3</f>
        <v>43742</v>
      </c>
      <c r="B74" s="64">
        <f>$A$74</f>
        <v>43742</v>
      </c>
      <c r="C74" t="s">
        <v>8</v>
      </c>
      <c r="D74" s="12">
        <v>1</v>
      </c>
      <c r="E74" s="12"/>
      <c r="F74" s="13" t="str">
        <f>VLOOKUP(G74,[1]!secteur1,3,FALSE)</f>
        <v>Cuers</v>
      </c>
      <c r="G74" s="53" t="s">
        <v>37</v>
      </c>
      <c r="H74" s="7" t="str">
        <f>VLOOKUP(G74,[1]correspondance!A:F,6,FALSE)</f>
        <v>Ambulances VICTORIA CUERS (83)</v>
      </c>
      <c r="I74" s="7">
        <f>VLOOKUP(G74,[1]correspondance!A:G,7,FALSE)</f>
        <v>2350</v>
      </c>
      <c r="J74" s="14">
        <f>VLOOKUP(G74,[1]!secteur1,4,FALSE)</f>
        <v>832501209</v>
      </c>
      <c r="K74" s="15" t="str">
        <f>VLOOKUP(G74,[1]!secteur1,5,FALSE)</f>
        <v>04 94 28 63 37</v>
      </c>
    </row>
    <row r="75" spans="1:11" x14ac:dyDescent="0.25">
      <c r="A75" s="69"/>
      <c r="B75" s="16">
        <f t="shared" ref="B75:B86" si="6">$A$74</f>
        <v>43742</v>
      </c>
      <c r="C75" t="s">
        <v>8</v>
      </c>
      <c r="D75" s="18">
        <v>1</v>
      </c>
      <c r="E75" s="18"/>
      <c r="F75" s="19" t="str">
        <f>VLOOKUP(G75,[1]!secteur1,3,FALSE)</f>
        <v>Toulon</v>
      </c>
      <c r="G75" s="54" t="s">
        <v>10</v>
      </c>
      <c r="H75" s="7" t="str">
        <f>VLOOKUP(G75,[1]correspondance!A:F,6,FALSE)</f>
        <v>SOCIETE NOUVELLE DES Ambulances HYEROISE (83)</v>
      </c>
      <c r="I75" s="7">
        <f>VLOOKUP(G75,[1]correspondance!A:G,7,FALSE)</f>
        <v>2322</v>
      </c>
      <c r="J75" s="20">
        <f>VLOOKUP(G75,[1]!secteur1,4,FALSE)</f>
        <v>832589592</v>
      </c>
      <c r="K75" s="21" t="str">
        <f>VLOOKUP(G75,[1]!secteur1,5,FALSE)</f>
        <v>04 94 61 11 11</v>
      </c>
    </row>
    <row r="76" spans="1:11" x14ac:dyDescent="0.25">
      <c r="A76" s="69"/>
      <c r="B76" s="16">
        <f t="shared" si="6"/>
        <v>43742</v>
      </c>
      <c r="C76" t="s">
        <v>8</v>
      </c>
      <c r="D76" s="18">
        <v>2</v>
      </c>
      <c r="E76" s="18"/>
      <c r="F76" s="19" t="str">
        <f>VLOOKUP(G76,[1]!secteur2,3,FALSE)</f>
        <v>Hyères</v>
      </c>
      <c r="G76" s="54" t="s">
        <v>25</v>
      </c>
      <c r="H76" s="7" t="str">
        <f>VLOOKUP(G76,[1]correspondance!A:F,6,FALSE)</f>
        <v>Ambulances DES ILES D'OR (83)</v>
      </c>
      <c r="I76" s="7">
        <f>VLOOKUP(G76,[1]correspondance!A:G,7,FALSE)</f>
        <v>2371</v>
      </c>
      <c r="J76" s="20">
        <f>VLOOKUP(G76,[1]!secteur2,4,FALSE)</f>
        <v>832589402</v>
      </c>
      <c r="K76" s="21" t="str">
        <f>VLOOKUP(G76,[1]!secteur2,5,FALSE)</f>
        <v>04 94 65 58 98</v>
      </c>
    </row>
    <row r="77" spans="1:11" ht="18" x14ac:dyDescent="0.25">
      <c r="A77" s="69"/>
      <c r="B77" s="16">
        <f t="shared" si="6"/>
        <v>43742</v>
      </c>
      <c r="C77" t="s">
        <v>8</v>
      </c>
      <c r="D77" s="22">
        <v>2</v>
      </c>
      <c r="E77" s="23" t="s">
        <v>12</v>
      </c>
      <c r="F77" s="19" t="str">
        <f>VLOOKUP(G77,[1]!secteur2,3,FALSE)</f>
        <v>XXXXX</v>
      </c>
      <c r="G77" s="54" t="s">
        <v>13</v>
      </c>
      <c r="H77" s="7" t="str">
        <f>VLOOKUP(G77,[1]correspondance!A:F,6,FALSE)</f>
        <v>a supprimer</v>
      </c>
      <c r="I77" s="7">
        <f>VLOOKUP(G77,[1]correspondance!A:G,7,FALSE)</f>
        <v>0</v>
      </c>
      <c r="J77" s="20" t="str">
        <f>VLOOKUP(G77,[1]!secteur2,4,FALSE)</f>
        <v>XXXX</v>
      </c>
      <c r="K77" s="21" t="str">
        <f>VLOOKUP(G77,[1]!secteur2,5,FALSE)</f>
        <v>XXXX</v>
      </c>
    </row>
    <row r="78" spans="1:11" x14ac:dyDescent="0.25">
      <c r="A78" s="69"/>
      <c r="B78" s="16">
        <f t="shared" si="6"/>
        <v>43742</v>
      </c>
      <c r="C78" t="s">
        <v>8</v>
      </c>
      <c r="D78" s="18">
        <v>3</v>
      </c>
      <c r="E78" s="18"/>
      <c r="F78" s="19" t="str">
        <f>VLOOKUP(G78,[1]!secteur3,3,FALSE)</f>
        <v>Le Cannet</v>
      </c>
      <c r="G78" s="54" t="s">
        <v>14</v>
      </c>
      <c r="H78" s="7" t="str">
        <f>VLOOKUP(G78,[1]correspondance!A:F,6,FALSE)</f>
        <v>Ambulances SAINT CYR (83)</v>
      </c>
      <c r="I78" s="7">
        <f>VLOOKUP(G78,[1]correspondance!A:G,7,FALSE)</f>
        <v>2317</v>
      </c>
      <c r="J78" s="20">
        <f>VLOOKUP(G78,[1]!secteur3,4,FALSE)</f>
        <v>832589451</v>
      </c>
      <c r="K78" s="21" t="str">
        <f>VLOOKUP(G78,[1]!secteur3,5,FALSE)</f>
        <v>04 94 59 49 33</v>
      </c>
    </row>
    <row r="79" spans="1:11" x14ac:dyDescent="0.25">
      <c r="A79" s="69"/>
      <c r="B79" s="16">
        <f t="shared" si="6"/>
        <v>43742</v>
      </c>
      <c r="C79" t="s">
        <v>8</v>
      </c>
      <c r="D79" s="18">
        <v>4</v>
      </c>
      <c r="E79" s="18"/>
      <c r="F79" s="24" t="str">
        <f>VLOOKUP(G79,[1]!secteur4,3,FALSE)</f>
        <v>Draguignan</v>
      </c>
      <c r="G79" s="55" t="s">
        <v>15</v>
      </c>
      <c r="H79" s="7" t="str">
        <f>VLOOKUP(G79,[1]correspondance!A:F,6,FALSE)</f>
        <v>Ambulances DU SOLEIL DRAGUIGNAN (83)</v>
      </c>
      <c r="I79" s="7">
        <f>VLOOKUP(G79,[1]correspondance!A:G,7,FALSE)</f>
        <v>2308</v>
      </c>
      <c r="J79" s="25">
        <f>VLOOKUP(G79,[1]!secteur4,4,FALSE)</f>
        <v>832589550</v>
      </c>
      <c r="K79" s="26" t="str">
        <f>VLOOKUP(G79,[1]!secteur4,5,FALSE)</f>
        <v>04 94 68 27 27</v>
      </c>
    </row>
    <row r="80" spans="1:11" x14ac:dyDescent="0.25">
      <c r="A80" s="69"/>
      <c r="B80" s="16">
        <f t="shared" si="6"/>
        <v>43742</v>
      </c>
      <c r="C80" t="s">
        <v>8</v>
      </c>
      <c r="D80" s="18">
        <v>5</v>
      </c>
      <c r="E80" s="18"/>
      <c r="F80" s="19" t="s">
        <v>39</v>
      </c>
      <c r="G80" s="19" t="s">
        <v>17</v>
      </c>
      <c r="H80" s="20">
        <v>832501159</v>
      </c>
      <c r="I80" s="21" t="s">
        <v>40</v>
      </c>
      <c r="J80" s="20">
        <f>VLOOKUP(G80,[1]!secteur5,4,FALSE)</f>
        <v>832501159</v>
      </c>
      <c r="K80" s="21" t="str">
        <f>VLOOKUP(G80,[1]!secteur5,5,FALSE)</f>
        <v>04 94 19 90 60</v>
      </c>
    </row>
    <row r="81" spans="1:11" x14ac:dyDescent="0.25">
      <c r="A81" s="69"/>
      <c r="B81" s="16">
        <f t="shared" si="6"/>
        <v>43742</v>
      </c>
      <c r="C81" t="s">
        <v>8</v>
      </c>
      <c r="D81" s="18">
        <v>6</v>
      </c>
      <c r="E81" s="18"/>
      <c r="F81" s="19" t="str">
        <f>VLOOKUP(G81,[1]!secteur6,3,FALSE)</f>
        <v>Fréjus</v>
      </c>
      <c r="G81" s="54" t="s">
        <v>17</v>
      </c>
      <c r="H81" s="7" t="str">
        <f>VLOOKUP(G81,[1]correspondance!A:F,6,FALSE)</f>
        <v>Ambulances BEL AZUR (83)</v>
      </c>
      <c r="I81" s="7">
        <f>VLOOKUP(G81,[1]correspondance!A:G,7,FALSE)</f>
        <v>2343</v>
      </c>
      <c r="J81" s="20">
        <f>VLOOKUP(G81,[1]!secteur6,4,FALSE)</f>
        <v>832501159</v>
      </c>
      <c r="K81" s="21" t="str">
        <f>VLOOKUP(G81,[1]!secteur6,5,FALSE)</f>
        <v>04 94 19 90 60</v>
      </c>
    </row>
    <row r="82" spans="1:11" x14ac:dyDescent="0.25">
      <c r="A82" s="69"/>
      <c r="B82" s="16">
        <f t="shared" si="6"/>
        <v>43742</v>
      </c>
      <c r="C82" t="s">
        <v>8</v>
      </c>
      <c r="D82" s="18">
        <v>6</v>
      </c>
      <c r="E82" s="18"/>
      <c r="F82" s="19" t="str">
        <f>VLOOKUP(G82,[1]!secteur6,3,FALSE)</f>
        <v>Fréjus</v>
      </c>
      <c r="G82" s="54" t="s">
        <v>42</v>
      </c>
      <c r="H82" s="7" t="str">
        <f>VLOOKUP(G82,[1]correspondance!A:F,6,FALSE)</f>
        <v>Ambulances SUD FREJUS (83)</v>
      </c>
      <c r="I82" s="7">
        <f>VLOOKUP(G82,[1]correspondance!A:G,7,FALSE)</f>
        <v>2344</v>
      </c>
      <c r="J82" s="20">
        <f>VLOOKUP(G82,[1]!secteur6,4,FALSE)</f>
        <v>832501191</v>
      </c>
      <c r="K82" s="21" t="str">
        <f>VLOOKUP(G82,[1]!secteur6,5,FALSE)</f>
        <v>04 94 40 05 01</v>
      </c>
    </row>
    <row r="83" spans="1:11" x14ac:dyDescent="0.25">
      <c r="A83" s="69"/>
      <c r="B83" s="16">
        <f t="shared" si="6"/>
        <v>43742</v>
      </c>
      <c r="C83" t="s">
        <v>8</v>
      </c>
      <c r="D83" s="18">
        <v>7</v>
      </c>
      <c r="E83" s="18"/>
      <c r="F83" s="19" t="str">
        <f>VLOOKUP(G83,[1]!secteur7,3,FALSE)</f>
        <v>La Seyne</v>
      </c>
      <c r="G83" s="54" t="s">
        <v>44</v>
      </c>
      <c r="H83" s="7" t="str">
        <f>VLOOKUP(G83,[1]correspondance!A:F,6,FALSE)</f>
        <v>Ambulances URGENCE PARAMEDIC (83)</v>
      </c>
      <c r="I83" s="7">
        <f>VLOOKUP(G83,[1]correspondance!A:G,7,FALSE)</f>
        <v>2363</v>
      </c>
      <c r="J83" s="20">
        <f>VLOOKUP(G83,[1]!secteur7,4,FALSE)</f>
        <v>832501266</v>
      </c>
      <c r="K83" s="21" t="str">
        <f>VLOOKUP(G83,[1]!secteur7,5,FALSE)</f>
        <v>04 94 23 16 16</v>
      </c>
    </row>
    <row r="84" spans="1:11" x14ac:dyDescent="0.25">
      <c r="A84" s="69"/>
      <c r="B84" s="16">
        <f t="shared" si="6"/>
        <v>43742</v>
      </c>
      <c r="C84" t="s">
        <v>8</v>
      </c>
      <c r="D84" s="18">
        <v>7</v>
      </c>
      <c r="E84" s="18"/>
      <c r="F84" s="19" t="str">
        <f>VLOOKUP(G84,[1]!secteur7,3,FALSE)</f>
        <v>Ollioules</v>
      </c>
      <c r="G84" s="54" t="s">
        <v>19</v>
      </c>
      <c r="H84" s="7" t="str">
        <f>VLOOKUP(G84,[1]correspondance!A:F,6,FALSE)</f>
        <v>Ambulances BRUNET (83)</v>
      </c>
      <c r="I84" s="7">
        <f>VLOOKUP(G84,[1]correspondance!A:G,7,FALSE)</f>
        <v>2312</v>
      </c>
      <c r="J84" s="20">
        <f>VLOOKUP(G84,[1]!secteur7,4,FALSE)</f>
        <v>832589428</v>
      </c>
      <c r="K84" s="21" t="str">
        <f>VLOOKUP(G84,[1]!secteur7,5,FALSE)</f>
        <v>04 94 08 97 15</v>
      </c>
    </row>
    <row r="85" spans="1:11" x14ac:dyDescent="0.25">
      <c r="A85" s="69"/>
      <c r="B85" s="16">
        <f t="shared" si="6"/>
        <v>43742</v>
      </c>
      <c r="C85" t="s">
        <v>8</v>
      </c>
      <c r="D85" s="18">
        <v>8</v>
      </c>
      <c r="E85" s="18"/>
      <c r="F85" s="19" t="str">
        <f>VLOOKUP(G85,[1]!secteur8,3,FALSE)</f>
        <v>Brignoles</v>
      </c>
      <c r="G85" s="54" t="s">
        <v>20</v>
      </c>
      <c r="H85" s="7" t="str">
        <f>VLOOKUP(G85,[1]correspondance!A:F,6,FALSE)</f>
        <v>Ambulances VAR ASSISTANCE BRIGNOLES (83)</v>
      </c>
      <c r="I85" s="7">
        <f>VLOOKUP(G85,[1]correspondance!A:G,7,FALSE)</f>
        <v>2309</v>
      </c>
      <c r="J85" s="20">
        <f>VLOOKUP(G85,[1]!secteur8,4,FALSE)</f>
        <v>832589428</v>
      </c>
      <c r="K85" s="21" t="str">
        <f>VLOOKUP(G85,[1]!secteur8,5,FALSE)</f>
        <v>04 94 59 14 30</v>
      </c>
    </row>
    <row r="86" spans="1:11" ht="15.75" thickBot="1" x14ac:dyDescent="0.3">
      <c r="A86" s="70"/>
      <c r="B86" s="65">
        <f t="shared" si="6"/>
        <v>43742</v>
      </c>
      <c r="C86" t="s">
        <v>8</v>
      </c>
      <c r="D86" s="29">
        <v>8</v>
      </c>
      <c r="E86" s="29"/>
      <c r="F86" s="30" t="str">
        <f>VLOOKUP(G86,[1]!secteur8,3,FALSE)</f>
        <v>Tourves</v>
      </c>
      <c r="G86" s="56" t="s">
        <v>21</v>
      </c>
      <c r="H86" s="7" t="str">
        <f>VLOOKUP(G86,[1]correspondance!A:F,6,FALSE)</f>
        <v>Ambulances VAR ASSISTANCE BRIGNOLES (83)</v>
      </c>
      <c r="I86" s="7">
        <f>VLOOKUP(G86,[1]correspondance!A:G,7,FALSE)</f>
        <v>2309</v>
      </c>
      <c r="J86" s="31">
        <f>VLOOKUP(G86,[1]!secteur8,4,FALSE)</f>
        <v>832589428</v>
      </c>
      <c r="K86" s="32" t="str">
        <f>VLOOKUP(G86,[1]!secteur8,5,FALSE)</f>
        <v>04 94 78 70 90</v>
      </c>
    </row>
    <row r="87" spans="1:11" ht="16.5" thickTop="1" thickBot="1" x14ac:dyDescent="0.3">
      <c r="A87" s="71">
        <f>A74</f>
        <v>43742</v>
      </c>
      <c r="B87" s="57">
        <f>$A$87</f>
        <v>43742</v>
      </c>
      <c r="C87" s="58" t="s">
        <v>22</v>
      </c>
      <c r="D87" s="34">
        <v>1</v>
      </c>
      <c r="E87" s="34"/>
      <c r="F87" s="35" t="str">
        <f>VLOOKUP(G87,[1]!secteur1,3,FALSE)</f>
        <v>Toulon</v>
      </c>
      <c r="G87" s="59" t="s">
        <v>9</v>
      </c>
      <c r="H87" s="7" t="str">
        <f>VLOOKUP(G87,[1]correspondance!A:F,6,FALSE)</f>
        <v>AMBULANCE ALIZES NOUVELLE (83)</v>
      </c>
      <c r="I87" s="7">
        <f>VLOOKUP(G87,[1]correspondance!A:G,7,FALSE)</f>
        <v>3858</v>
      </c>
      <c r="J87" s="36">
        <f>VLOOKUP(G87,[1]!secteur1,4,FALSE)</f>
        <v>832510135</v>
      </c>
      <c r="K87" s="37" t="str">
        <f>VLOOKUP(G87,[1]!secteur1,5,FALSE)</f>
        <v>04 94 23 94 80</v>
      </c>
    </row>
    <row r="88" spans="1:11" ht="15.75" thickBot="1" x14ac:dyDescent="0.3">
      <c r="A88" s="69"/>
      <c r="B88" s="60">
        <f t="shared" ref="B88:B97" si="7">$A$87</f>
        <v>43742</v>
      </c>
      <c r="C88" s="17" t="s">
        <v>22</v>
      </c>
      <c r="D88" s="18">
        <v>1</v>
      </c>
      <c r="E88" s="18"/>
      <c r="F88" s="19" t="str">
        <f>VLOOKUP(G88,[1]!secteur1,3,FALSE)</f>
        <v>Toulon</v>
      </c>
      <c r="G88" s="54" t="s">
        <v>36</v>
      </c>
      <c r="H88" s="7" t="str">
        <f>VLOOKUP(G88,[1]correspondance!A:F,6,FALSE)</f>
        <v>CENTRE AMBULANCIER 83</v>
      </c>
      <c r="I88" s="7">
        <f>VLOOKUP(G88,[1]correspondance!A:G,7,FALSE)</f>
        <v>3120</v>
      </c>
      <c r="J88" s="20">
        <f>VLOOKUP(G88,[1]!secteur1,4,FALSE)</f>
        <v>832589659</v>
      </c>
      <c r="K88" s="21" t="str">
        <f>VLOOKUP(G88,[1]!secteur1,5,FALSE)</f>
        <v>04 98 00 46 46</v>
      </c>
    </row>
    <row r="89" spans="1:11" ht="15.75" thickBot="1" x14ac:dyDescent="0.3">
      <c r="A89" s="69"/>
      <c r="B89" s="60">
        <f t="shared" si="7"/>
        <v>43742</v>
      </c>
      <c r="C89" s="17" t="s">
        <v>22</v>
      </c>
      <c r="D89" s="18">
        <v>2</v>
      </c>
      <c r="E89" s="18"/>
      <c r="F89" s="19" t="str">
        <f>VLOOKUP(G89,[1]!secteur2,3,FALSE)</f>
        <v>Hyères</v>
      </c>
      <c r="G89" s="54" t="s">
        <v>38</v>
      </c>
      <c r="H89" s="7" t="str">
        <f>VLOOKUP(G89,[1]correspondance!A:F,6,FALSE)</f>
        <v>SOCIETE NOUVELLE DES Ambulances HYEROISE (83)</v>
      </c>
      <c r="I89" s="7">
        <f>VLOOKUP(G89,[1]correspondance!A:G,7,FALSE)</f>
        <v>2322</v>
      </c>
      <c r="J89" s="20">
        <f>VLOOKUP(G89,[1]!secteur2,4,FALSE)</f>
        <v>832589592</v>
      </c>
      <c r="K89" s="21" t="str">
        <f>VLOOKUP(G89,[1]!secteur2,5,FALSE)</f>
        <v>04 94 65 16 56</v>
      </c>
    </row>
    <row r="90" spans="1:11" ht="15.75" thickBot="1" x14ac:dyDescent="0.3">
      <c r="A90" s="69"/>
      <c r="B90" s="60">
        <f t="shared" si="7"/>
        <v>43742</v>
      </c>
      <c r="C90" s="17" t="s">
        <v>26</v>
      </c>
      <c r="D90" s="18">
        <v>3</v>
      </c>
      <c r="E90" s="42" t="s">
        <v>29</v>
      </c>
      <c r="F90" s="19" t="str">
        <f>VLOOKUP(G90,[1]!secteur3,3,FALSE)</f>
        <v>Le Cannet</v>
      </c>
      <c r="G90" s="54" t="s">
        <v>14</v>
      </c>
      <c r="H90" s="7" t="str">
        <f>VLOOKUP(G90,[1]correspondance!A:F,6,FALSE)</f>
        <v>Ambulances SAINT CYR (83)</v>
      </c>
      <c r="I90" s="7">
        <f>VLOOKUP(G90,[1]correspondance!A:G,7,FALSE)</f>
        <v>2317</v>
      </c>
      <c r="J90" s="20">
        <f>VLOOKUP(G90,[1]!secteur3,4,FALSE)</f>
        <v>832589451</v>
      </c>
      <c r="K90" s="21" t="str">
        <f>VLOOKUP(G90,[1]!secteur3,5,FALSE)</f>
        <v>04 94 59 49 33</v>
      </c>
    </row>
    <row r="91" spans="1:11" ht="15.75" thickBot="1" x14ac:dyDescent="0.3">
      <c r="A91" s="69"/>
      <c r="B91" s="60">
        <f t="shared" si="7"/>
        <v>43742</v>
      </c>
      <c r="C91" s="17" t="s">
        <v>22</v>
      </c>
      <c r="D91" s="18">
        <v>4</v>
      </c>
      <c r="E91" s="18"/>
      <c r="F91" s="24" t="str">
        <f>VLOOKUP(G91,[1]!secteur4,3,FALSE)</f>
        <v>Draguignan</v>
      </c>
      <c r="G91" s="55" t="s">
        <v>15</v>
      </c>
      <c r="H91" s="7" t="str">
        <f>VLOOKUP(G91,[1]correspondance!A:F,6,FALSE)</f>
        <v>Ambulances DU SOLEIL DRAGUIGNAN (83)</v>
      </c>
      <c r="I91" s="7">
        <f>VLOOKUP(G91,[1]correspondance!A:G,7,FALSE)</f>
        <v>2308</v>
      </c>
      <c r="J91" s="25">
        <f>VLOOKUP(G91,[1]!secteur4,4,FALSE)</f>
        <v>832589550</v>
      </c>
      <c r="K91" s="26" t="str">
        <f>VLOOKUP(G91,[1]!secteur4,5,FALSE)</f>
        <v>04 94 68 27 27</v>
      </c>
    </row>
    <row r="92" spans="1:11" ht="15.75" thickBot="1" x14ac:dyDescent="0.3">
      <c r="A92" s="69"/>
      <c r="B92" s="60">
        <f t="shared" si="7"/>
        <v>43742</v>
      </c>
      <c r="C92" s="17" t="s">
        <v>22</v>
      </c>
      <c r="D92" s="18">
        <v>5</v>
      </c>
      <c r="E92" s="18"/>
      <c r="F92" s="19" t="s">
        <v>39</v>
      </c>
      <c r="G92" s="19" t="s">
        <v>17</v>
      </c>
      <c r="H92" s="20">
        <v>832501159</v>
      </c>
      <c r="I92" s="21" t="s">
        <v>40</v>
      </c>
      <c r="J92" s="20">
        <f>VLOOKUP(G92,[1]!secteur5,4,FALSE)</f>
        <v>832501159</v>
      </c>
      <c r="K92" s="21" t="str">
        <f>VLOOKUP(G92,[1]!secteur5,5,FALSE)</f>
        <v>04 94 19 90 60</v>
      </c>
    </row>
    <row r="93" spans="1:11" ht="15.75" thickBot="1" x14ac:dyDescent="0.3">
      <c r="A93" s="69"/>
      <c r="B93" s="60">
        <f t="shared" si="7"/>
        <v>43742</v>
      </c>
      <c r="C93" s="17" t="s">
        <v>22</v>
      </c>
      <c r="D93" s="18">
        <v>6</v>
      </c>
      <c r="E93" s="18"/>
      <c r="F93" s="19" t="str">
        <f>VLOOKUP(G93,[1]!secteur6,3,FALSE)</f>
        <v>Fréjus</v>
      </c>
      <c r="G93" s="54" t="s">
        <v>45</v>
      </c>
      <c r="H93" s="7" t="str">
        <f>VLOOKUP(G93,[1]correspondance!A:F,6,FALSE)</f>
        <v>Ambulances EUROPE (83)</v>
      </c>
      <c r="I93" s="7">
        <f>VLOOKUP(G93,[1]correspondance!A:G,7,FALSE)</f>
        <v>2285</v>
      </c>
      <c r="J93" s="20">
        <f>VLOOKUP(G93,[1]!secteur6,4,FALSE)</f>
        <v>832589154</v>
      </c>
      <c r="K93" s="21">
        <f>VLOOKUP(G93,[1]!secteur6,5,FALSE)</f>
        <v>494442900</v>
      </c>
    </row>
    <row r="94" spans="1:11" ht="18.75" thickBot="1" x14ac:dyDescent="0.3">
      <c r="A94" s="69"/>
      <c r="B94" s="60">
        <f t="shared" si="7"/>
        <v>43742</v>
      </c>
      <c r="C94" s="17" t="s">
        <v>22</v>
      </c>
      <c r="D94" s="22">
        <v>6</v>
      </c>
      <c r="E94" s="23" t="s">
        <v>12</v>
      </c>
      <c r="F94" s="19" t="s">
        <v>34</v>
      </c>
      <c r="G94" s="19" t="s">
        <v>13</v>
      </c>
      <c r="H94" s="20" t="s">
        <v>35</v>
      </c>
      <c r="I94" s="21" t="s">
        <v>35</v>
      </c>
      <c r="J94" s="20" t="str">
        <f>VLOOKUP(G94,[1]!secteur6,4,FALSE)</f>
        <v>XXXX</v>
      </c>
      <c r="K94" s="21" t="str">
        <f>VLOOKUP(G94,[1]!secteur6,5,FALSE)</f>
        <v>XXXX</v>
      </c>
    </row>
    <row r="95" spans="1:11" ht="15.75" thickBot="1" x14ac:dyDescent="0.3">
      <c r="A95" s="69"/>
      <c r="B95" s="60">
        <f t="shared" si="7"/>
        <v>43742</v>
      </c>
      <c r="C95" s="17" t="s">
        <v>22</v>
      </c>
      <c r="D95" s="18">
        <v>7</v>
      </c>
      <c r="E95" s="18"/>
      <c r="F95" s="19" t="str">
        <f>VLOOKUP(G95,[1]!secteur7,3,FALSE)</f>
        <v>Ollioules</v>
      </c>
      <c r="G95" s="54" t="s">
        <v>19</v>
      </c>
      <c r="H95" s="7" t="str">
        <f>VLOOKUP(G95,[1]correspondance!A:F,6,FALSE)</f>
        <v>Ambulances BRUNET (83)</v>
      </c>
      <c r="I95" s="7">
        <f>VLOOKUP(G95,[1]correspondance!A:G,7,FALSE)</f>
        <v>2312</v>
      </c>
      <c r="J95" s="20">
        <f>VLOOKUP(G95,[1]!secteur7,4,FALSE)</f>
        <v>832589428</v>
      </c>
      <c r="K95" s="21" t="str">
        <f>VLOOKUP(G95,[1]!secteur7,5,FALSE)</f>
        <v>04 94 08 97 15</v>
      </c>
    </row>
    <row r="96" spans="1:11" ht="15.75" thickBot="1" x14ac:dyDescent="0.3">
      <c r="A96" s="73"/>
      <c r="B96" s="61">
        <f>$A$87+1</f>
        <v>43743</v>
      </c>
      <c r="C96" s="17" t="s">
        <v>28</v>
      </c>
      <c r="D96" s="49">
        <v>3</v>
      </c>
      <c r="E96" s="49"/>
      <c r="F96" s="50" t="e">
        <f>VLOOKUP(G96,[1]!secteur8,3,FALSE)</f>
        <v>#N/A</v>
      </c>
      <c r="G96" s="50"/>
      <c r="H96" s="7" t="e">
        <f>VLOOKUP(G96,[1]correspondance!A:F,6,FALSE)</f>
        <v>#N/A</v>
      </c>
      <c r="I96" s="7" t="e">
        <f>VLOOKUP(G96,[1]correspondance!A:G,7,FALSE)</f>
        <v>#N/A</v>
      </c>
      <c r="J96" s="51" t="e">
        <f>VLOOKUP(G96,[1]!secteur8,4,FALSE)</f>
        <v>#N/A</v>
      </c>
      <c r="K96" s="52" t="e">
        <f>VLOOKUP(G96,[1]!secteur8,5,FALSE)</f>
        <v>#N/A</v>
      </c>
    </row>
    <row r="97" spans="1:11" ht="16.5" thickTop="1" thickBot="1" x14ac:dyDescent="0.3">
      <c r="A97" s="72"/>
      <c r="B97" s="60">
        <f t="shared" si="7"/>
        <v>43742</v>
      </c>
      <c r="C97" s="62" t="s">
        <v>22</v>
      </c>
      <c r="D97" s="45">
        <v>8</v>
      </c>
      <c r="E97" s="45"/>
      <c r="F97" s="50" t="str">
        <f>VLOOKUP(G97,[1]!secteur8,3,FALSE)</f>
        <v>Brignoles</v>
      </c>
      <c r="G97" s="63" t="s">
        <v>20</v>
      </c>
      <c r="H97" s="7" t="str">
        <f>VLOOKUP(G97,[1]correspondance!A:F,6,FALSE)</f>
        <v>Ambulances VAR ASSISTANCE BRIGNOLES (83)</v>
      </c>
      <c r="I97" s="7">
        <f>VLOOKUP(G97,[1]correspondance!A:G,7,FALSE)</f>
        <v>2309</v>
      </c>
      <c r="J97" s="51">
        <f>VLOOKUP(G97,[1]!secteur8,4,FALSE)</f>
        <v>832589428</v>
      </c>
      <c r="K97" s="52" t="str">
        <f>VLOOKUP(G97,[1]!secteur8,5,FALSE)</f>
        <v>04 94 59 14 30</v>
      </c>
    </row>
    <row r="98" spans="1:11" ht="15.75" thickTop="1" x14ac:dyDescent="0.25">
      <c r="A98" s="68">
        <f>A2+4</f>
        <v>43743</v>
      </c>
      <c r="B98" s="64">
        <f>$A$98</f>
        <v>43743</v>
      </c>
      <c r="C98" t="s">
        <v>8</v>
      </c>
      <c r="D98" s="12">
        <v>1</v>
      </c>
      <c r="E98" s="12"/>
      <c r="F98" s="13" t="str">
        <f>VLOOKUP(G98,[1]!secteur1,3,FALSE)</f>
        <v>La Valette</v>
      </c>
      <c r="G98" s="53" t="s">
        <v>23</v>
      </c>
      <c r="H98" s="7" t="str">
        <f>VLOOKUP(G98,[1]correspondance!A:F,6,FALSE)</f>
        <v>Ambulances VAR ASSISTANCE LA VALETTE (83) bariatrique</v>
      </c>
      <c r="I98" s="7">
        <f>VLOOKUP(G98,[1]correspondance!A:G,7,FALSE)</f>
        <v>1865</v>
      </c>
      <c r="J98" s="14">
        <f>VLOOKUP(G98,[1]!secteur1,4,FALSE)</f>
        <v>832589428</v>
      </c>
      <c r="K98" s="15" t="str">
        <f>VLOOKUP(G98,[1]!secteur1,5,FALSE)</f>
        <v>04 94 08 97 15</v>
      </c>
    </row>
    <row r="99" spans="1:11" x14ac:dyDescent="0.25">
      <c r="A99" s="69"/>
      <c r="B99" s="16">
        <f t="shared" ref="B99:B110" si="8">$A$98</f>
        <v>43743</v>
      </c>
      <c r="C99" t="s">
        <v>8</v>
      </c>
      <c r="D99" s="18">
        <v>1</v>
      </c>
      <c r="E99" s="18"/>
      <c r="F99" s="19" t="str">
        <f>VLOOKUP(G99,[1]!secteur1,3,FALSE)</f>
        <v>Toulon</v>
      </c>
      <c r="G99" s="54" t="s">
        <v>11</v>
      </c>
      <c r="H99" s="7" t="str">
        <f>VLOOKUP(G99,[1]correspondance!A:F,6,FALSE)</f>
        <v>Ambulances LE TREFLE (83)</v>
      </c>
      <c r="I99" s="7">
        <f>VLOOKUP(G99,[1]correspondance!A:G,7,FALSE)</f>
        <v>2290</v>
      </c>
      <c r="J99" s="20">
        <f>VLOOKUP(G99,[1]!secteur1,4,FALSE)</f>
        <v>832589329</v>
      </c>
      <c r="K99" s="21" t="str">
        <f>VLOOKUP(G99,[1]!secteur1,5,FALSE)</f>
        <v>04 94 27 31 31</v>
      </c>
    </row>
    <row r="100" spans="1:11" x14ac:dyDescent="0.25">
      <c r="A100" s="69"/>
      <c r="B100" s="16">
        <f t="shared" si="8"/>
        <v>43743</v>
      </c>
      <c r="C100" t="s">
        <v>8</v>
      </c>
      <c r="D100" s="18">
        <v>2</v>
      </c>
      <c r="E100" s="18"/>
      <c r="F100" s="19" t="str">
        <f>VLOOKUP(G100,[1]!secteur2,3,FALSE)</f>
        <v>Hyères</v>
      </c>
      <c r="G100" s="54" t="s">
        <v>25</v>
      </c>
      <c r="H100" s="7" t="str">
        <f>VLOOKUP(G100,[1]correspondance!A:F,6,FALSE)</f>
        <v>Ambulances DES ILES D'OR (83)</v>
      </c>
      <c r="I100" s="7">
        <f>VLOOKUP(G100,[1]correspondance!A:G,7,FALSE)</f>
        <v>2371</v>
      </c>
      <c r="J100" s="20">
        <f>VLOOKUP(G100,[1]!secteur2,4,FALSE)</f>
        <v>832589402</v>
      </c>
      <c r="K100" s="21" t="str">
        <f>VLOOKUP(G100,[1]!secteur2,5,FALSE)</f>
        <v>04 94 65 58 98</v>
      </c>
    </row>
    <row r="101" spans="1:11" ht="18" x14ac:dyDescent="0.25">
      <c r="A101" s="69"/>
      <c r="B101" s="16">
        <f t="shared" si="8"/>
        <v>43743</v>
      </c>
      <c r="C101" t="s">
        <v>8</v>
      </c>
      <c r="D101" s="22">
        <v>2</v>
      </c>
      <c r="E101" s="23" t="s">
        <v>12</v>
      </c>
      <c r="F101" s="19" t="str">
        <f>VLOOKUP(G101,[1]!secteur2,3,FALSE)</f>
        <v>XXXXX</v>
      </c>
      <c r="G101" s="54" t="s">
        <v>13</v>
      </c>
      <c r="H101" s="7" t="str">
        <f>VLOOKUP(G101,[1]correspondance!A:F,6,FALSE)</f>
        <v>a supprimer</v>
      </c>
      <c r="I101" s="7">
        <f>VLOOKUP(G101,[1]correspondance!A:G,7,FALSE)</f>
        <v>0</v>
      </c>
      <c r="J101" s="20" t="str">
        <f>VLOOKUP(G101,[1]!secteur2,4,FALSE)</f>
        <v>XXXX</v>
      </c>
      <c r="K101" s="21" t="str">
        <f>VLOOKUP(G101,[1]!secteur2,5,FALSE)</f>
        <v>XXXX</v>
      </c>
    </row>
    <row r="102" spans="1:11" x14ac:dyDescent="0.25">
      <c r="A102" s="69"/>
      <c r="B102" s="16">
        <f t="shared" si="8"/>
        <v>43743</v>
      </c>
      <c r="C102" t="s">
        <v>8</v>
      </c>
      <c r="D102" s="18">
        <v>3</v>
      </c>
      <c r="E102" s="18"/>
      <c r="F102" s="19" t="str">
        <f>VLOOKUP(G102,[1]!secteur3,3,FALSE)</f>
        <v>Le Cannet</v>
      </c>
      <c r="G102" s="54" t="s">
        <v>14</v>
      </c>
      <c r="H102" s="7" t="str">
        <f>VLOOKUP(G102,[1]correspondance!A:F,6,FALSE)</f>
        <v>Ambulances SAINT CYR (83)</v>
      </c>
      <c r="I102" s="7">
        <f>VLOOKUP(G102,[1]correspondance!A:G,7,FALSE)</f>
        <v>2317</v>
      </c>
      <c r="J102" s="20">
        <f>VLOOKUP(G102,[1]!secteur3,4,FALSE)</f>
        <v>832589451</v>
      </c>
      <c r="K102" s="21" t="str">
        <f>VLOOKUP(G102,[1]!secteur3,5,FALSE)</f>
        <v>04 94 59 49 33</v>
      </c>
    </row>
    <row r="103" spans="1:11" x14ac:dyDescent="0.25">
      <c r="A103" s="69"/>
      <c r="B103" s="16">
        <f t="shared" si="8"/>
        <v>43743</v>
      </c>
      <c r="C103" t="s">
        <v>8</v>
      </c>
      <c r="D103" s="18">
        <v>4</v>
      </c>
      <c r="E103" s="18"/>
      <c r="F103" s="24" t="str">
        <f>VLOOKUP(G103,[1]!secteur4,3,FALSE)</f>
        <v>Draguignan</v>
      </c>
      <c r="G103" s="55" t="s">
        <v>15</v>
      </c>
      <c r="H103" s="7" t="str">
        <f>VLOOKUP(G103,[1]correspondance!A:F,6,FALSE)</f>
        <v>Ambulances DU SOLEIL DRAGUIGNAN (83)</v>
      </c>
      <c r="I103" s="7">
        <f>VLOOKUP(G103,[1]correspondance!A:G,7,FALSE)</f>
        <v>2308</v>
      </c>
      <c r="J103" s="25">
        <f>VLOOKUP(G103,[1]!secteur4,4,FALSE)</f>
        <v>832589550</v>
      </c>
      <c r="K103" s="26" t="str">
        <f>VLOOKUP(G103,[1]!secteur4,5,FALSE)</f>
        <v>04 94 68 27 27</v>
      </c>
    </row>
    <row r="104" spans="1:11" x14ac:dyDescent="0.25">
      <c r="A104" s="69"/>
      <c r="B104" s="16">
        <f t="shared" si="8"/>
        <v>43743</v>
      </c>
      <c r="C104" t="s">
        <v>8</v>
      </c>
      <c r="D104" s="18">
        <v>5</v>
      </c>
      <c r="E104" s="18"/>
      <c r="F104" s="19" t="s">
        <v>16</v>
      </c>
      <c r="G104" s="54" t="s">
        <v>16</v>
      </c>
      <c r="H104" s="20" t="s">
        <v>16</v>
      </c>
      <c r="I104" s="21" t="s">
        <v>16</v>
      </c>
      <c r="J104" s="20" t="str">
        <f>VLOOKUP(G104,[1]!secteur5,4,FALSE)</f>
        <v>x</v>
      </c>
      <c r="K104" s="21" t="str">
        <f>VLOOKUP(G104,[1]!secteur5,5,FALSE)</f>
        <v>x</v>
      </c>
    </row>
    <row r="105" spans="1:11" x14ac:dyDescent="0.25">
      <c r="A105" s="69"/>
      <c r="B105" s="16">
        <f t="shared" si="8"/>
        <v>43743</v>
      </c>
      <c r="C105" t="s">
        <v>8</v>
      </c>
      <c r="D105" s="18">
        <v>6</v>
      </c>
      <c r="E105" s="18"/>
      <c r="F105" s="19" t="str">
        <f>VLOOKUP(G105,[1]!secteur6,3,FALSE)</f>
        <v>Fréjus</v>
      </c>
      <c r="G105" s="54" t="s">
        <v>17</v>
      </c>
      <c r="H105" s="7" t="str">
        <f>VLOOKUP(G105,[1]correspondance!A:F,6,FALSE)</f>
        <v>Ambulances BEL AZUR (83)</v>
      </c>
      <c r="I105" s="7">
        <f>VLOOKUP(G105,[1]correspondance!A:G,7,FALSE)</f>
        <v>2343</v>
      </c>
      <c r="J105" s="20">
        <f>VLOOKUP(G105,[1]!secteur6,4,FALSE)</f>
        <v>832501159</v>
      </c>
      <c r="K105" s="21" t="str">
        <f>VLOOKUP(G105,[1]!secteur6,5,FALSE)</f>
        <v>04 94 19 90 60</v>
      </c>
    </row>
    <row r="106" spans="1:11" x14ac:dyDescent="0.25">
      <c r="A106" s="69"/>
      <c r="B106" s="16">
        <f t="shared" si="8"/>
        <v>43743</v>
      </c>
      <c r="C106" t="s">
        <v>8</v>
      </c>
      <c r="D106" s="18">
        <v>6</v>
      </c>
      <c r="E106" s="18"/>
      <c r="F106" s="19" t="str">
        <f>VLOOKUP(G106,[1]!secteur6,3,FALSE)</f>
        <v>Fréjus</v>
      </c>
      <c r="G106" s="54" t="s">
        <v>31</v>
      </c>
      <c r="H106" s="7" t="str">
        <f>VLOOKUP(G106,[1]correspondance!A:F,6,FALSE)</f>
        <v>Ambulances AURELIENNES</v>
      </c>
      <c r="I106" s="7">
        <f>VLOOKUP(G106,[1]correspondance!A:G,7,FALSE)</f>
        <v>2352</v>
      </c>
      <c r="J106" s="20">
        <f>VLOOKUP(G106,[1]!secteur6,4,FALSE)</f>
        <v>832501233</v>
      </c>
      <c r="K106" s="21" t="str">
        <f>VLOOKUP(G106,[1]!secteur6,5,FALSE)</f>
        <v>04 94 95 63 63</v>
      </c>
    </row>
    <row r="107" spans="1:11" x14ac:dyDescent="0.25">
      <c r="A107" s="69"/>
      <c r="B107" s="16">
        <f t="shared" si="8"/>
        <v>43743</v>
      </c>
      <c r="C107" t="s">
        <v>8</v>
      </c>
      <c r="D107" s="18">
        <v>7</v>
      </c>
      <c r="E107" s="18"/>
      <c r="F107" s="19" t="str">
        <f>VLOOKUP(G107,[1]!secteur7,3,FALSE)</f>
        <v>Six Fours</v>
      </c>
      <c r="G107" s="54" t="s">
        <v>32</v>
      </c>
      <c r="H107" s="7" t="str">
        <f>VLOOKUP(G107,[1]correspondance!A:F,6,FALSE)</f>
        <v>Ambulances OMNIUM (83)</v>
      </c>
      <c r="I107" s="7">
        <f>VLOOKUP(G107,[1]correspondance!A:G,7,FALSE)</f>
        <v>2272</v>
      </c>
      <c r="J107" s="20">
        <f>VLOOKUP(G107,[1]!secteur7,4,FALSE)</f>
        <v>832589121</v>
      </c>
      <c r="K107" s="21" t="str">
        <f>VLOOKUP(G107,[1]!secteur7,5,FALSE)</f>
        <v>04 94 34 61 61</v>
      </c>
    </row>
    <row r="108" spans="1:11" x14ac:dyDescent="0.25">
      <c r="A108" s="69"/>
      <c r="B108" s="16">
        <f t="shared" si="8"/>
        <v>43743</v>
      </c>
      <c r="C108" t="s">
        <v>8</v>
      </c>
      <c r="D108" s="18">
        <v>7</v>
      </c>
      <c r="E108" s="18"/>
      <c r="F108" s="19" t="str">
        <f>VLOOKUP(G108,[1]!secteur7,3,FALSE)</f>
        <v xml:space="preserve">Saint Cyr </v>
      </c>
      <c r="G108" s="54" t="s">
        <v>14</v>
      </c>
      <c r="H108" s="7" t="str">
        <f>VLOOKUP(G108,[1]correspondance!A:F,6,FALSE)</f>
        <v>Ambulances SAINT CYR (83)</v>
      </c>
      <c r="I108" s="7">
        <f>VLOOKUP(G108,[1]correspondance!A:G,7,FALSE)</f>
        <v>2317</v>
      </c>
      <c r="J108" s="20">
        <f>VLOOKUP(G108,[1]!secteur7,4,FALSE)</f>
        <v>832589451</v>
      </c>
      <c r="K108" s="21" t="str">
        <f>VLOOKUP(G108,[1]!secteur7,5,FALSE)</f>
        <v>04 94 32 11 99</v>
      </c>
    </row>
    <row r="109" spans="1:11" x14ac:dyDescent="0.25">
      <c r="A109" s="69"/>
      <c r="B109" s="16">
        <f t="shared" si="8"/>
        <v>43743</v>
      </c>
      <c r="C109" t="s">
        <v>8</v>
      </c>
      <c r="D109" s="18">
        <v>8</v>
      </c>
      <c r="E109" s="18"/>
      <c r="F109" s="19" t="str">
        <f>VLOOKUP(G109,[1]!secteur8,3,FALSE)</f>
        <v>Brignoles</v>
      </c>
      <c r="G109" s="54" t="s">
        <v>20</v>
      </c>
      <c r="H109" s="7" t="str">
        <f>VLOOKUP(G109,[1]correspondance!A:F,6,FALSE)</f>
        <v>Ambulances VAR ASSISTANCE BRIGNOLES (83)</v>
      </c>
      <c r="I109" s="7">
        <f>VLOOKUP(G109,[1]correspondance!A:G,7,FALSE)</f>
        <v>2309</v>
      </c>
      <c r="J109" s="20">
        <f>VLOOKUP(G109,[1]!secteur8,4,FALSE)</f>
        <v>832589428</v>
      </c>
      <c r="K109" s="21" t="str">
        <f>VLOOKUP(G109,[1]!secteur8,5,FALSE)</f>
        <v>04 94 59 14 30</v>
      </c>
    </row>
    <row r="110" spans="1:11" ht="15.75" thickBot="1" x14ac:dyDescent="0.3">
      <c r="A110" s="70"/>
      <c r="B110" s="65">
        <f t="shared" si="8"/>
        <v>43743</v>
      </c>
      <c r="C110" t="s">
        <v>8</v>
      </c>
      <c r="D110" s="29">
        <v>8</v>
      </c>
      <c r="E110" s="29"/>
      <c r="F110" s="30" t="str">
        <f>VLOOKUP(G110,[1]!secteur8,3,FALSE)</f>
        <v>Tourves</v>
      </c>
      <c r="G110" s="56" t="s">
        <v>21</v>
      </c>
      <c r="H110" s="7" t="str">
        <f>VLOOKUP(G110,[1]correspondance!A:F,6,FALSE)</f>
        <v>Ambulances VAR ASSISTANCE BRIGNOLES (83)</v>
      </c>
      <c r="I110" s="7">
        <f>VLOOKUP(G110,[1]correspondance!A:G,7,FALSE)</f>
        <v>2309</v>
      </c>
      <c r="J110" s="31">
        <f>VLOOKUP(G110,[1]!secteur8,4,FALSE)</f>
        <v>832589428</v>
      </c>
      <c r="K110" s="32" t="str">
        <f>VLOOKUP(G110,[1]!secteur8,5,FALSE)</f>
        <v>04 94 78 70 90</v>
      </c>
    </row>
    <row r="111" spans="1:11" ht="16.5" thickTop="1" thickBot="1" x14ac:dyDescent="0.3">
      <c r="A111" s="71">
        <f>A98</f>
        <v>43743</v>
      </c>
      <c r="B111" s="57">
        <f>$A$111</f>
        <v>43743</v>
      </c>
      <c r="C111" s="58" t="s">
        <v>22</v>
      </c>
      <c r="D111" s="34">
        <v>1</v>
      </c>
      <c r="E111" s="34"/>
      <c r="F111" s="35" t="str">
        <f>VLOOKUP(G111,[1]!secteur1,3,FALSE)</f>
        <v>La Valette</v>
      </c>
      <c r="G111" s="59" t="s">
        <v>23</v>
      </c>
      <c r="H111" s="7" t="str">
        <f>VLOOKUP(G111,[1]correspondance!A:F,6,FALSE)</f>
        <v>Ambulances VAR ASSISTANCE LA VALETTE (83) bariatrique</v>
      </c>
      <c r="I111" s="7">
        <f>VLOOKUP(G111,[1]correspondance!A:G,7,FALSE)</f>
        <v>1865</v>
      </c>
      <c r="J111" s="36">
        <f>VLOOKUP(G111,[1]!secteur1,4,FALSE)</f>
        <v>832589428</v>
      </c>
      <c r="K111" s="37" t="str">
        <f>VLOOKUP(G111,[1]!secteur1,5,FALSE)</f>
        <v>04 94 08 97 15</v>
      </c>
    </row>
    <row r="112" spans="1:11" ht="15.75" thickBot="1" x14ac:dyDescent="0.3">
      <c r="A112" s="69"/>
      <c r="B112" s="60">
        <f t="shared" ref="B112:B121" si="9">$A$111</f>
        <v>43743</v>
      </c>
      <c r="C112" s="17" t="s">
        <v>22</v>
      </c>
      <c r="D112" s="18">
        <v>1</v>
      </c>
      <c r="E112" s="18"/>
      <c r="F112" s="19" t="str">
        <f>VLOOKUP(G112,[1]!secteur1,3,FALSE)</f>
        <v>Toulon</v>
      </c>
      <c r="G112" s="54" t="s">
        <v>10</v>
      </c>
      <c r="H112" s="7" t="str">
        <f>VLOOKUP(G112,[1]correspondance!A:F,6,FALSE)</f>
        <v>SOCIETE NOUVELLE DES Ambulances HYEROISE (83)</v>
      </c>
      <c r="I112" s="7">
        <f>VLOOKUP(G112,[1]correspondance!A:G,7,FALSE)</f>
        <v>2322</v>
      </c>
      <c r="J112" s="20">
        <f>VLOOKUP(G112,[1]!secteur1,4,FALSE)</f>
        <v>832589592</v>
      </c>
      <c r="K112" s="21" t="str">
        <f>VLOOKUP(G112,[1]!secteur1,5,FALSE)</f>
        <v>04 94 61 11 11</v>
      </c>
    </row>
    <row r="113" spans="1:11" ht="15.75" thickBot="1" x14ac:dyDescent="0.3">
      <c r="A113" s="69"/>
      <c r="B113" s="60">
        <f t="shared" si="9"/>
        <v>43743</v>
      </c>
      <c r="C113" s="17" t="s">
        <v>22</v>
      </c>
      <c r="D113" s="18">
        <v>2</v>
      </c>
      <c r="E113" s="18"/>
      <c r="F113" s="19" t="str">
        <f>VLOOKUP(G113,[1]!secteur2,3,FALSE)</f>
        <v>Hyères</v>
      </c>
      <c r="G113" s="54" t="s">
        <v>11</v>
      </c>
      <c r="H113" s="7" t="str">
        <f>VLOOKUP(G113,[1]correspondance!A:F,6,FALSE)</f>
        <v>Ambulances LE TREFLE (83)</v>
      </c>
      <c r="I113" s="7">
        <f>VLOOKUP(G113,[1]correspondance!A:G,7,FALSE)</f>
        <v>2290</v>
      </c>
      <c r="J113" s="20">
        <f>VLOOKUP(G113,[1]!secteur2,4,FALSE)</f>
        <v>832589329</v>
      </c>
      <c r="K113" s="21" t="str">
        <f>VLOOKUP(G113,[1]!secteur2,5,FALSE)</f>
        <v>04 94 27 31 31</v>
      </c>
    </row>
    <row r="114" spans="1:11" ht="15.75" thickBot="1" x14ac:dyDescent="0.3">
      <c r="A114" s="69"/>
      <c r="B114" s="60">
        <f t="shared" si="9"/>
        <v>43743</v>
      </c>
      <c r="C114" s="17" t="s">
        <v>26</v>
      </c>
      <c r="D114" s="18">
        <v>3</v>
      </c>
      <c r="E114" s="42" t="s">
        <v>29</v>
      </c>
      <c r="F114" s="19" t="str">
        <f>VLOOKUP(G114,[1]!secteur3,3,FALSE)</f>
        <v>Le Cannet</v>
      </c>
      <c r="G114" s="54" t="s">
        <v>14</v>
      </c>
      <c r="H114" s="7" t="str">
        <f>VLOOKUP(G114,[1]correspondance!A:F,6,FALSE)</f>
        <v>Ambulances SAINT CYR (83)</v>
      </c>
      <c r="I114" s="7">
        <f>VLOOKUP(G114,[1]correspondance!A:G,7,FALSE)</f>
        <v>2317</v>
      </c>
      <c r="J114" s="20">
        <f>VLOOKUP(G114,[1]!secteur3,4,FALSE)</f>
        <v>832589451</v>
      </c>
      <c r="K114" s="21" t="str">
        <f>VLOOKUP(G114,[1]!secteur3,5,FALSE)</f>
        <v>04 94 59 49 33</v>
      </c>
    </row>
    <row r="115" spans="1:11" ht="15.75" thickBot="1" x14ac:dyDescent="0.3">
      <c r="A115" s="69"/>
      <c r="B115" s="60">
        <f t="shared" si="9"/>
        <v>43743</v>
      </c>
      <c r="C115" s="17" t="s">
        <v>22</v>
      </c>
      <c r="D115" s="18">
        <v>4</v>
      </c>
      <c r="E115" s="18"/>
      <c r="F115" s="24" t="str">
        <f>VLOOKUP(G115,[1]!secteur4,3,FALSE)</f>
        <v>Draguignan</v>
      </c>
      <c r="G115" s="55" t="s">
        <v>15</v>
      </c>
      <c r="H115" s="7" t="str">
        <f>VLOOKUP(G115,[1]correspondance!A:F,6,FALSE)</f>
        <v>Ambulances DU SOLEIL DRAGUIGNAN (83)</v>
      </c>
      <c r="I115" s="7">
        <f>VLOOKUP(G115,[1]correspondance!A:G,7,FALSE)</f>
        <v>2308</v>
      </c>
      <c r="J115" s="25">
        <f>VLOOKUP(G115,[1]!secteur4,4,FALSE)</f>
        <v>832589550</v>
      </c>
      <c r="K115" s="26" t="str">
        <f>VLOOKUP(G115,[1]!secteur4,5,FALSE)</f>
        <v>04 94 68 27 27</v>
      </c>
    </row>
    <row r="116" spans="1:11" ht="15.75" thickBot="1" x14ac:dyDescent="0.3">
      <c r="A116" s="69"/>
      <c r="B116" s="60">
        <f t="shared" si="9"/>
        <v>43743</v>
      </c>
      <c r="C116" s="17" t="s">
        <v>22</v>
      </c>
      <c r="D116" s="18">
        <v>5</v>
      </c>
      <c r="E116" s="18"/>
      <c r="F116" s="19" t="s">
        <v>39</v>
      </c>
      <c r="G116" s="19" t="s">
        <v>17</v>
      </c>
      <c r="H116" s="20">
        <v>832501159</v>
      </c>
      <c r="I116" s="21" t="s">
        <v>40</v>
      </c>
      <c r="J116" s="20">
        <f>VLOOKUP(G116,[1]!secteur5,4,FALSE)</f>
        <v>832501159</v>
      </c>
      <c r="K116" s="21" t="str">
        <f>VLOOKUP(G116,[1]!secteur5,5,FALSE)</f>
        <v>04 94 19 90 60</v>
      </c>
    </row>
    <row r="117" spans="1:11" ht="15.75" thickBot="1" x14ac:dyDescent="0.3">
      <c r="A117" s="69"/>
      <c r="B117" s="60">
        <f t="shared" si="9"/>
        <v>43743</v>
      </c>
      <c r="C117" s="17" t="s">
        <v>22</v>
      </c>
      <c r="D117" s="18">
        <v>6</v>
      </c>
      <c r="E117" s="18"/>
      <c r="F117" s="19" t="str">
        <f>VLOOKUP(G117,[1]!secteur6,3,FALSE)</f>
        <v>Fréjus</v>
      </c>
      <c r="G117" s="54" t="s">
        <v>31</v>
      </c>
      <c r="H117" s="7" t="str">
        <f>VLOOKUP(G117,[1]correspondance!A:F,6,FALSE)</f>
        <v>Ambulances AURELIENNES</v>
      </c>
      <c r="I117" s="7">
        <f>VLOOKUP(G117,[1]correspondance!A:G,7,FALSE)</f>
        <v>2352</v>
      </c>
      <c r="J117" s="20">
        <f>VLOOKUP(G117,[1]!secteur6,4,FALSE)</f>
        <v>832501233</v>
      </c>
      <c r="K117" s="21" t="str">
        <f>VLOOKUP(G117,[1]!secteur6,5,FALSE)</f>
        <v>04 94 95 63 63</v>
      </c>
    </row>
    <row r="118" spans="1:11" ht="18.75" thickBot="1" x14ac:dyDescent="0.3">
      <c r="A118" s="69"/>
      <c r="B118" s="60">
        <f t="shared" si="9"/>
        <v>43743</v>
      </c>
      <c r="C118" s="17" t="s">
        <v>22</v>
      </c>
      <c r="D118" s="22">
        <v>6</v>
      </c>
      <c r="E118" s="23" t="s">
        <v>12</v>
      </c>
      <c r="F118" s="19" t="s">
        <v>34</v>
      </c>
      <c r="G118" s="19" t="s">
        <v>13</v>
      </c>
      <c r="H118" s="20" t="s">
        <v>35</v>
      </c>
      <c r="I118" s="21" t="s">
        <v>35</v>
      </c>
      <c r="J118" s="20" t="str">
        <f>VLOOKUP(G118,[1]!secteur6,4,FALSE)</f>
        <v>XXXX</v>
      </c>
      <c r="K118" s="21" t="str">
        <f>VLOOKUP(G118,[1]!secteur6,5,FALSE)</f>
        <v>XXXX</v>
      </c>
    </row>
    <row r="119" spans="1:11" ht="15.75" thickBot="1" x14ac:dyDescent="0.3">
      <c r="A119" s="69"/>
      <c r="B119" s="60">
        <f t="shared" si="9"/>
        <v>43743</v>
      </c>
      <c r="C119" s="62" t="s">
        <v>22</v>
      </c>
      <c r="D119" s="18">
        <v>7</v>
      </c>
      <c r="E119" s="18"/>
      <c r="F119" s="19" t="str">
        <f>VLOOKUP(G119,[1]!secteur7,3,FALSE)</f>
        <v>Six Fours</v>
      </c>
      <c r="G119" s="54" t="s">
        <v>32</v>
      </c>
      <c r="H119" s="7" t="str">
        <f>VLOOKUP(G119,[1]correspondance!A:F,6,FALSE)</f>
        <v>Ambulances OMNIUM (83)</v>
      </c>
      <c r="I119" s="7">
        <f>VLOOKUP(G119,[1]correspondance!A:G,7,FALSE)</f>
        <v>2272</v>
      </c>
      <c r="J119" s="20">
        <f>VLOOKUP(G119,[1]!secteur7,4,FALSE)</f>
        <v>832589121</v>
      </c>
      <c r="K119" s="21" t="str">
        <f>VLOOKUP(G119,[1]!secteur7,5,FALSE)</f>
        <v>04 94 34 61 61</v>
      </c>
    </row>
    <row r="120" spans="1:11" ht="16.5" thickTop="1" thickBot="1" x14ac:dyDescent="0.3">
      <c r="A120" s="73"/>
      <c r="B120" s="61">
        <f>$A$111+1</f>
        <v>43744</v>
      </c>
      <c r="C120" t="s">
        <v>28</v>
      </c>
      <c r="D120" s="49">
        <v>3</v>
      </c>
      <c r="E120" s="49"/>
      <c r="F120" s="38" t="e">
        <f>VLOOKUP(G120,[1]!secteur8,3,FALSE)</f>
        <v>#N/A</v>
      </c>
      <c r="G120" s="50"/>
      <c r="H120" s="7" t="e">
        <f>VLOOKUP(G120,[1]correspondance!A:F,6,FALSE)</f>
        <v>#N/A</v>
      </c>
      <c r="I120" s="7" t="e">
        <f>VLOOKUP(G120,[1]correspondance!A:G,7,FALSE)</f>
        <v>#N/A</v>
      </c>
      <c r="J120" s="39" t="e">
        <f>VLOOKUP(G120,[1]!secteur8,4,FALSE)</f>
        <v>#N/A</v>
      </c>
      <c r="K120" s="40" t="e">
        <f>VLOOKUP(G120,[1]!secteur8,5,FALSE)</f>
        <v>#N/A</v>
      </c>
    </row>
    <row r="121" spans="1:11" ht="16.5" thickTop="1" thickBot="1" x14ac:dyDescent="0.3">
      <c r="A121" s="72"/>
      <c r="B121" s="60">
        <f t="shared" si="9"/>
        <v>43743</v>
      </c>
      <c r="C121" s="66" t="s">
        <v>22</v>
      </c>
      <c r="D121" s="49">
        <v>8</v>
      </c>
      <c r="E121" s="49"/>
      <c r="F121" s="38" t="str">
        <f>VLOOKUP(G121,[1]!secteur8,3,FALSE)</f>
        <v>Brignoles</v>
      </c>
      <c r="G121" s="67" t="s">
        <v>20</v>
      </c>
      <c r="H121" s="7" t="str">
        <f>VLOOKUP(G121,[1]correspondance!A:F,6,FALSE)</f>
        <v>Ambulances VAR ASSISTANCE BRIGNOLES (83)</v>
      </c>
      <c r="I121" s="7">
        <f>VLOOKUP(G121,[1]correspondance!A:G,7,FALSE)</f>
        <v>2309</v>
      </c>
      <c r="J121" s="39">
        <f>VLOOKUP(G121,[1]!secteur8,4,FALSE)</f>
        <v>832589428</v>
      </c>
      <c r="K121" s="40" t="str">
        <f>VLOOKUP(G121,[1]!secteur8,5,FALSE)</f>
        <v>04 94 59 14 30</v>
      </c>
    </row>
    <row r="122" spans="1:11" ht="15.75" thickTop="1" x14ac:dyDescent="0.25">
      <c r="A122" s="68">
        <f>A2+5</f>
        <v>43744</v>
      </c>
      <c r="B122" s="64">
        <f>$A$122</f>
        <v>43744</v>
      </c>
      <c r="C122" t="s">
        <v>8</v>
      </c>
      <c r="D122" s="12">
        <v>1</v>
      </c>
      <c r="E122" s="12"/>
      <c r="F122" s="13" t="str">
        <f>VLOOKUP(G122,[1]!secteur1,3,FALSE)</f>
        <v>Toulon</v>
      </c>
      <c r="G122" s="53" t="s">
        <v>46</v>
      </c>
      <c r="H122" s="7" t="str">
        <f>VLOOKUP(G122,[1]correspondance!A:F,6,FALSE)</f>
        <v>Ambulances CADUCEE (83)</v>
      </c>
      <c r="I122" s="7">
        <f>VLOOKUP(G122,[1]correspondance!A:G,7,FALSE)</f>
        <v>2370</v>
      </c>
      <c r="J122" s="14">
        <f>VLOOKUP(G122,[1]!secteur1,4,FALSE)</f>
        <v>832589410</v>
      </c>
      <c r="K122" s="15" t="str">
        <f>VLOOKUP(G122,[1]!secteur1,5,FALSE)</f>
        <v>04 94 93 56 45</v>
      </c>
    </row>
    <row r="123" spans="1:11" x14ac:dyDescent="0.25">
      <c r="A123" s="69"/>
      <c r="B123" s="16">
        <f t="shared" ref="B123:B134" si="10">$A$122</f>
        <v>43744</v>
      </c>
      <c r="C123" t="s">
        <v>8</v>
      </c>
      <c r="D123" s="18">
        <v>1</v>
      </c>
      <c r="E123" s="18"/>
      <c r="F123" s="19" t="str">
        <f>VLOOKUP(G123,[1]!secteur1,3,FALSE)</f>
        <v>Toulon</v>
      </c>
      <c r="G123" s="54" t="s">
        <v>10</v>
      </c>
      <c r="H123" s="7" t="str">
        <f>VLOOKUP(G123,[1]correspondance!A:F,6,FALSE)</f>
        <v>SOCIETE NOUVELLE DES Ambulances HYEROISE (83)</v>
      </c>
      <c r="I123" s="7">
        <f>VLOOKUP(G123,[1]correspondance!A:G,7,FALSE)</f>
        <v>2322</v>
      </c>
      <c r="J123" s="20">
        <f>VLOOKUP(G123,[1]!secteur1,4,FALSE)</f>
        <v>832589592</v>
      </c>
      <c r="K123" s="21" t="str">
        <f>VLOOKUP(G123,[1]!secteur1,5,FALSE)</f>
        <v>04 94 61 11 11</v>
      </c>
    </row>
    <row r="124" spans="1:11" x14ac:dyDescent="0.25">
      <c r="A124" s="69"/>
      <c r="B124" s="16">
        <f t="shared" si="10"/>
        <v>43744</v>
      </c>
      <c r="C124" t="s">
        <v>8</v>
      </c>
      <c r="D124" s="18">
        <v>2</v>
      </c>
      <c r="E124" s="18"/>
      <c r="F124" s="19" t="str">
        <f>VLOOKUP(G124,[1]!secteur2,3,FALSE)</f>
        <v>Hyères</v>
      </c>
      <c r="G124" s="54" t="s">
        <v>47</v>
      </c>
      <c r="H124" s="7" t="str">
        <f>VLOOKUP(G124,[1]correspondance!A:F,6,FALSE)</f>
        <v>Ambulances Riviera (83)</v>
      </c>
      <c r="I124" s="7">
        <f>VLOOKUP(G124,[1]correspondance!A:G,7,FALSE)</f>
        <v>3207</v>
      </c>
      <c r="J124" s="20">
        <f>VLOOKUP(G124,[1]!secteur2,4,FALSE)</f>
        <v>832501548</v>
      </c>
      <c r="K124" s="21" t="str">
        <f>VLOOKUP(G124,[1]!secteur2,5,FALSE)</f>
        <v>04 89 79 77 31</v>
      </c>
    </row>
    <row r="125" spans="1:11" ht="18" x14ac:dyDescent="0.25">
      <c r="A125" s="69"/>
      <c r="B125" s="16">
        <f t="shared" si="10"/>
        <v>43744</v>
      </c>
      <c r="C125" t="s">
        <v>8</v>
      </c>
      <c r="D125" s="22">
        <v>2</v>
      </c>
      <c r="E125" s="23" t="s">
        <v>12</v>
      </c>
      <c r="F125" s="19" t="str">
        <f>VLOOKUP(G125,[1]!secteur2,3,FALSE)</f>
        <v>XXXXX</v>
      </c>
      <c r="G125" s="54" t="s">
        <v>13</v>
      </c>
      <c r="H125" s="7" t="str">
        <f>VLOOKUP(G125,[1]correspondance!A:F,6,FALSE)</f>
        <v>a supprimer</v>
      </c>
      <c r="I125" s="7">
        <f>VLOOKUP(G125,[1]correspondance!A:G,7,FALSE)</f>
        <v>0</v>
      </c>
      <c r="J125" s="20" t="str">
        <f>VLOOKUP(G125,[1]!secteur2,4,FALSE)</f>
        <v>XXXX</v>
      </c>
      <c r="K125" s="21" t="str">
        <f>VLOOKUP(G125,[1]!secteur2,5,FALSE)</f>
        <v>XXXX</v>
      </c>
    </row>
    <row r="126" spans="1:11" x14ac:dyDescent="0.25">
      <c r="A126" s="69"/>
      <c r="B126" s="16">
        <f t="shared" si="10"/>
        <v>43744</v>
      </c>
      <c r="C126" t="s">
        <v>8</v>
      </c>
      <c r="D126" s="18">
        <v>3</v>
      </c>
      <c r="E126" s="18"/>
      <c r="F126" s="19" t="str">
        <f>VLOOKUP(G126,[1]!secteur3,3,FALSE)</f>
        <v>Le Cannet</v>
      </c>
      <c r="G126" s="54" t="s">
        <v>14</v>
      </c>
      <c r="H126" s="7" t="str">
        <f>VLOOKUP(G126,[1]correspondance!A:F,6,FALSE)</f>
        <v>Ambulances SAINT CYR (83)</v>
      </c>
      <c r="I126" s="7">
        <f>VLOOKUP(G126,[1]correspondance!A:G,7,FALSE)</f>
        <v>2317</v>
      </c>
      <c r="J126" s="20">
        <f>VLOOKUP(G126,[1]!secteur3,4,FALSE)</f>
        <v>832589451</v>
      </c>
      <c r="K126" s="21" t="str">
        <f>VLOOKUP(G126,[1]!secteur3,5,FALSE)</f>
        <v>04 94 59 49 33</v>
      </c>
    </row>
    <row r="127" spans="1:11" x14ac:dyDescent="0.25">
      <c r="A127" s="69"/>
      <c r="B127" s="16">
        <f t="shared" si="10"/>
        <v>43744</v>
      </c>
      <c r="C127" t="s">
        <v>8</v>
      </c>
      <c r="D127" s="18">
        <v>4</v>
      </c>
      <c r="E127" s="18"/>
      <c r="F127" s="24" t="str">
        <f>VLOOKUP(G127,[1]!secteur4,3,FALSE)</f>
        <v>Draguignan</v>
      </c>
      <c r="G127" s="55" t="s">
        <v>15</v>
      </c>
      <c r="H127" s="7" t="str">
        <f>VLOOKUP(G127,[1]correspondance!A:F,6,FALSE)</f>
        <v>Ambulances DU SOLEIL DRAGUIGNAN (83)</v>
      </c>
      <c r="I127" s="7">
        <f>VLOOKUP(G127,[1]correspondance!A:G,7,FALSE)</f>
        <v>2308</v>
      </c>
      <c r="J127" s="25">
        <f>VLOOKUP(G127,[1]!secteur4,4,FALSE)</f>
        <v>832589550</v>
      </c>
      <c r="K127" s="26" t="str">
        <f>VLOOKUP(G127,[1]!secteur4,5,FALSE)</f>
        <v>04 94 68 27 27</v>
      </c>
    </row>
    <row r="128" spans="1:11" x14ac:dyDescent="0.25">
      <c r="A128" s="69"/>
      <c r="B128" s="16">
        <f t="shared" si="10"/>
        <v>43744</v>
      </c>
      <c r="C128" t="s">
        <v>8</v>
      </c>
      <c r="D128" s="18">
        <v>5</v>
      </c>
      <c r="E128" s="18"/>
      <c r="F128" s="19" t="s">
        <v>39</v>
      </c>
      <c r="G128" s="19" t="s">
        <v>17</v>
      </c>
      <c r="H128" s="20">
        <v>832501159</v>
      </c>
      <c r="I128" s="21" t="s">
        <v>40</v>
      </c>
      <c r="J128" s="20">
        <f>VLOOKUP(G128,[1]!secteur5,4,FALSE)</f>
        <v>832501159</v>
      </c>
      <c r="K128" s="21" t="str">
        <f>VLOOKUP(G128,[1]!secteur5,5,FALSE)</f>
        <v>04 94 19 90 60</v>
      </c>
    </row>
    <row r="129" spans="1:11" x14ac:dyDescent="0.25">
      <c r="A129" s="69"/>
      <c r="B129" s="16">
        <f t="shared" si="10"/>
        <v>43744</v>
      </c>
      <c r="C129" t="s">
        <v>8</v>
      </c>
      <c r="D129" s="18">
        <v>6</v>
      </c>
      <c r="E129" s="18"/>
      <c r="F129" s="19" t="str">
        <f>VLOOKUP(G129,[1]!secteur6,3,FALSE)</f>
        <v>Fréjus</v>
      </c>
      <c r="G129" s="54" t="s">
        <v>31</v>
      </c>
      <c r="H129" s="7" t="str">
        <f>VLOOKUP(G129,[1]correspondance!A:F,6,FALSE)</f>
        <v>Ambulances AURELIENNES</v>
      </c>
      <c r="I129" s="7">
        <f>VLOOKUP(G129,[1]correspondance!A:G,7,FALSE)</f>
        <v>2352</v>
      </c>
      <c r="J129" s="20">
        <f>VLOOKUP(G129,[1]!secteur6,4,FALSE)</f>
        <v>832501233</v>
      </c>
      <c r="K129" s="21" t="str">
        <f>VLOOKUP(G129,[1]!secteur6,5,FALSE)</f>
        <v>04 94 95 63 63</v>
      </c>
    </row>
    <row r="130" spans="1:11" x14ac:dyDescent="0.25">
      <c r="A130" s="69"/>
      <c r="B130" s="16">
        <f t="shared" si="10"/>
        <v>43744</v>
      </c>
      <c r="C130" t="s">
        <v>8</v>
      </c>
      <c r="D130" s="18">
        <v>6</v>
      </c>
      <c r="E130" s="18"/>
      <c r="F130" s="19" t="str">
        <f>VLOOKUP(G130,[1]!secteur6,3,FALSE)</f>
        <v>Saint Raphael</v>
      </c>
      <c r="G130" s="54" t="s">
        <v>48</v>
      </c>
      <c r="H130" s="7" t="str">
        <f>VLOOKUP(G130,[1]correspondance!A:F,6,FALSE)</f>
        <v>Ambulances VIGNE-GAUTHIER (83)</v>
      </c>
      <c r="I130" s="7">
        <f>VLOOKUP(G130,[1]correspondance!A:G,7,FALSE)</f>
        <v>2395</v>
      </c>
      <c r="J130" s="20">
        <f>VLOOKUP(G130,[1]!secteur6,4,FALSE)</f>
        <v>832501506</v>
      </c>
      <c r="K130" s="21" t="str">
        <f>VLOOKUP(G130,[1]!secteur6,5,FALSE)</f>
        <v>04 98 11 11 99</v>
      </c>
    </row>
    <row r="131" spans="1:11" x14ac:dyDescent="0.25">
      <c r="A131" s="69"/>
      <c r="B131" s="16">
        <f t="shared" si="10"/>
        <v>43744</v>
      </c>
      <c r="C131" t="s">
        <v>8</v>
      </c>
      <c r="D131" s="18">
        <v>7</v>
      </c>
      <c r="E131" s="18"/>
      <c r="F131" s="19" t="str">
        <f>VLOOKUP(G131,[1]!secteur7,3,FALSE)</f>
        <v>La Seyne</v>
      </c>
      <c r="G131" s="54" t="s">
        <v>11</v>
      </c>
      <c r="H131" s="7" t="str">
        <f>VLOOKUP(G131,[1]correspondance!A:F,6,FALSE)</f>
        <v>Ambulances LE TREFLE (83)</v>
      </c>
      <c r="I131" s="7">
        <f>VLOOKUP(G131,[1]correspondance!A:G,7,FALSE)</f>
        <v>2290</v>
      </c>
      <c r="J131" s="20">
        <f>VLOOKUP(G131,[1]!secteur7,4,FALSE)</f>
        <v>832589329</v>
      </c>
      <c r="K131" s="21" t="str">
        <f>VLOOKUP(G131,[1]!secteur7,5,FALSE)</f>
        <v>04 94 27 31 31</v>
      </c>
    </row>
    <row r="132" spans="1:11" x14ac:dyDescent="0.25">
      <c r="A132" s="69"/>
      <c r="B132" s="16">
        <f t="shared" si="10"/>
        <v>43744</v>
      </c>
      <c r="C132" t="s">
        <v>8</v>
      </c>
      <c r="D132" s="18">
        <v>7</v>
      </c>
      <c r="E132" s="18"/>
      <c r="F132" s="19" t="str">
        <f>VLOOKUP(G132,[1]!secteur7,3,FALSE)</f>
        <v>Ollioules</v>
      </c>
      <c r="G132" s="54" t="s">
        <v>19</v>
      </c>
      <c r="H132" s="7" t="str">
        <f>VLOOKUP(G132,[1]correspondance!A:F,6,FALSE)</f>
        <v>Ambulances BRUNET (83)</v>
      </c>
      <c r="I132" s="7">
        <f>VLOOKUP(G132,[1]correspondance!A:G,7,FALSE)</f>
        <v>2312</v>
      </c>
      <c r="J132" s="20">
        <f>VLOOKUP(G132,[1]!secteur7,4,FALSE)</f>
        <v>832589428</v>
      </c>
      <c r="K132" s="21" t="str">
        <f>VLOOKUP(G132,[1]!secteur7,5,FALSE)</f>
        <v>04 94 08 97 15</v>
      </c>
    </row>
    <row r="133" spans="1:11" x14ac:dyDescent="0.25">
      <c r="A133" s="69"/>
      <c r="B133" s="16">
        <f t="shared" si="10"/>
        <v>43744</v>
      </c>
      <c r="C133" t="s">
        <v>8</v>
      </c>
      <c r="D133" s="18">
        <v>8</v>
      </c>
      <c r="E133" s="18"/>
      <c r="F133" s="19" t="str">
        <f>VLOOKUP(G133,[1]!secteur8,3,FALSE)</f>
        <v>Brignoles</v>
      </c>
      <c r="G133" s="54" t="s">
        <v>49</v>
      </c>
      <c r="H133" s="7" t="str">
        <f>VLOOKUP(G133,[1]correspondance!A:F,6,FALSE)</f>
        <v>Ambulances CENTRE VAR (83)</v>
      </c>
      <c r="I133" s="7">
        <f>VLOOKUP(G133,[1]correspondance!A:G,7,FALSE)</f>
        <v>2269</v>
      </c>
      <c r="J133" s="20">
        <f>VLOOKUP(G133,[1]!secteur8,4,FALSE)</f>
        <v>832501522</v>
      </c>
      <c r="K133" s="21" t="str">
        <f>VLOOKUP(G133,[1]!secteur8,5,FALSE)</f>
        <v>04 94 59 27 27</v>
      </c>
    </row>
    <row r="134" spans="1:11" ht="15.75" thickBot="1" x14ac:dyDescent="0.3">
      <c r="A134" s="70"/>
      <c r="B134" s="65">
        <f t="shared" si="10"/>
        <v>43744</v>
      </c>
      <c r="C134" t="s">
        <v>8</v>
      </c>
      <c r="D134" s="29">
        <v>8</v>
      </c>
      <c r="E134" s="29"/>
      <c r="F134" s="30" t="str">
        <f>VLOOKUP(G134,[1]!secteur8,3,FALSE)</f>
        <v>Tourves</v>
      </c>
      <c r="G134" s="56" t="s">
        <v>21</v>
      </c>
      <c r="H134" s="7" t="str">
        <f>VLOOKUP(G134,[1]correspondance!A:F,6,FALSE)</f>
        <v>Ambulances VAR ASSISTANCE BRIGNOLES (83)</v>
      </c>
      <c r="I134" s="7">
        <f>VLOOKUP(G134,[1]correspondance!A:G,7,FALSE)</f>
        <v>2309</v>
      </c>
      <c r="J134" s="31">
        <f>VLOOKUP(G134,[1]!secteur8,4,FALSE)</f>
        <v>832589428</v>
      </c>
      <c r="K134" s="32" t="str">
        <f>VLOOKUP(G134,[1]!secteur8,5,FALSE)</f>
        <v>04 94 78 70 90</v>
      </c>
    </row>
    <row r="135" spans="1:11" ht="16.5" thickTop="1" thickBot="1" x14ac:dyDescent="0.3">
      <c r="A135" s="71">
        <f>A122</f>
        <v>43744</v>
      </c>
      <c r="B135" s="57">
        <f>$A$135</f>
        <v>43744</v>
      </c>
      <c r="C135" s="58" t="s">
        <v>22</v>
      </c>
      <c r="D135" s="34">
        <v>1</v>
      </c>
      <c r="E135" s="34"/>
      <c r="F135" s="35" t="str">
        <f>VLOOKUP(G135,[1]!secteur1,3,FALSE)</f>
        <v>Toulon</v>
      </c>
      <c r="G135" s="59" t="s">
        <v>36</v>
      </c>
      <c r="H135" s="7" t="str">
        <f>VLOOKUP(G135,[1]correspondance!A:F,6,FALSE)</f>
        <v>CENTRE AMBULANCIER 83</v>
      </c>
      <c r="I135" s="7">
        <f>VLOOKUP(G135,[1]correspondance!A:G,7,FALSE)</f>
        <v>3120</v>
      </c>
      <c r="J135" s="36">
        <f>VLOOKUP(G135,[1]!secteur1,4,FALSE)</f>
        <v>832589659</v>
      </c>
      <c r="K135" s="37" t="str">
        <f>VLOOKUP(G135,[1]!secteur1,5,FALSE)</f>
        <v>04 98 00 46 46</v>
      </c>
    </row>
    <row r="136" spans="1:11" ht="15.75" thickBot="1" x14ac:dyDescent="0.3">
      <c r="A136" s="69"/>
      <c r="B136" s="60">
        <f t="shared" ref="B136:B145" si="11">$A$135</f>
        <v>43744</v>
      </c>
      <c r="C136" s="17" t="s">
        <v>22</v>
      </c>
      <c r="D136" s="18">
        <v>1</v>
      </c>
      <c r="E136" s="18"/>
      <c r="F136" s="19" t="str">
        <f>VLOOKUP(G136,[1]!secteur1,3,FALSE)</f>
        <v>Toulon</v>
      </c>
      <c r="G136" s="54" t="s">
        <v>10</v>
      </c>
      <c r="H136" s="7" t="str">
        <f>VLOOKUP(G136,[1]correspondance!A:F,6,FALSE)</f>
        <v>SOCIETE NOUVELLE DES Ambulances HYEROISE (83)</v>
      </c>
      <c r="I136" s="7">
        <f>VLOOKUP(G136,[1]correspondance!A:G,7,FALSE)</f>
        <v>2322</v>
      </c>
      <c r="J136" s="20">
        <f>VLOOKUP(G136,[1]!secteur1,4,FALSE)</f>
        <v>832589592</v>
      </c>
      <c r="K136" s="21" t="str">
        <f>VLOOKUP(G136,[1]!secteur1,5,FALSE)</f>
        <v>04 94 61 11 11</v>
      </c>
    </row>
    <row r="137" spans="1:11" ht="15.75" thickBot="1" x14ac:dyDescent="0.3">
      <c r="A137" s="69"/>
      <c r="B137" s="60">
        <f t="shared" si="11"/>
        <v>43744</v>
      </c>
      <c r="C137" s="17" t="s">
        <v>22</v>
      </c>
      <c r="D137" s="18">
        <v>2</v>
      </c>
      <c r="E137" s="18"/>
      <c r="F137" s="19" t="str">
        <f>VLOOKUP(G137,[1]!secteur2,3,FALSE)</f>
        <v>Hyères</v>
      </c>
      <c r="G137" s="54" t="s">
        <v>25</v>
      </c>
      <c r="H137" s="7" t="str">
        <f>VLOOKUP(G137,[1]correspondance!A:F,6,FALSE)</f>
        <v>Ambulances DES ILES D'OR (83)</v>
      </c>
      <c r="I137" s="7">
        <f>VLOOKUP(G137,[1]correspondance!A:G,7,FALSE)</f>
        <v>2371</v>
      </c>
      <c r="J137" s="20">
        <f>VLOOKUP(G137,[1]!secteur2,4,FALSE)</f>
        <v>832589402</v>
      </c>
      <c r="K137" s="21" t="str">
        <f>VLOOKUP(G137,[1]!secteur2,5,FALSE)</f>
        <v>04 94 65 58 98</v>
      </c>
    </row>
    <row r="138" spans="1:11" ht="15.75" thickBot="1" x14ac:dyDescent="0.3">
      <c r="A138" s="69"/>
      <c r="B138" s="60">
        <f t="shared" si="11"/>
        <v>43744</v>
      </c>
      <c r="C138" s="17" t="s">
        <v>26</v>
      </c>
      <c r="D138" s="18">
        <v>3</v>
      </c>
      <c r="E138" s="42" t="s">
        <v>29</v>
      </c>
      <c r="F138" s="19" t="str">
        <f>VLOOKUP(G138,[1]!secteur3,3,FALSE)</f>
        <v>Le Cannet</v>
      </c>
      <c r="G138" s="54" t="s">
        <v>14</v>
      </c>
      <c r="H138" s="7" t="str">
        <f>VLOOKUP(G138,[1]correspondance!A:F,6,FALSE)</f>
        <v>Ambulances SAINT CYR (83)</v>
      </c>
      <c r="I138" s="7">
        <f>VLOOKUP(G138,[1]correspondance!A:G,7,FALSE)</f>
        <v>2317</v>
      </c>
      <c r="J138" s="20">
        <f>VLOOKUP(G138,[1]!secteur3,4,FALSE)</f>
        <v>832589451</v>
      </c>
      <c r="K138" s="21" t="str">
        <f>VLOOKUP(G138,[1]!secteur3,5,FALSE)</f>
        <v>04 94 59 49 33</v>
      </c>
    </row>
    <row r="139" spans="1:11" ht="15.75" thickBot="1" x14ac:dyDescent="0.3">
      <c r="A139" s="69"/>
      <c r="B139" s="60">
        <f t="shared" si="11"/>
        <v>43744</v>
      </c>
      <c r="C139" s="17" t="s">
        <v>22</v>
      </c>
      <c r="D139" s="18">
        <v>4</v>
      </c>
      <c r="E139" s="18"/>
      <c r="F139" s="24" t="str">
        <f>VLOOKUP(G139,[1]!secteur4,3,FALSE)</f>
        <v>Draguignan</v>
      </c>
      <c r="G139" s="55" t="s">
        <v>15</v>
      </c>
      <c r="H139" s="7" t="str">
        <f>VLOOKUP(G139,[1]correspondance!A:F,6,FALSE)</f>
        <v>Ambulances DU SOLEIL DRAGUIGNAN (83)</v>
      </c>
      <c r="I139" s="7">
        <f>VLOOKUP(G139,[1]correspondance!A:G,7,FALSE)</f>
        <v>2308</v>
      </c>
      <c r="J139" s="25">
        <f>VLOOKUP(G139,[1]!secteur4,4,FALSE)</f>
        <v>832589550</v>
      </c>
      <c r="K139" s="26" t="str">
        <f>VLOOKUP(G139,[1]!secteur4,5,FALSE)</f>
        <v>04 94 68 27 27</v>
      </c>
    </row>
    <row r="140" spans="1:11" ht="15.75" thickBot="1" x14ac:dyDescent="0.3">
      <c r="A140" s="69"/>
      <c r="B140" s="60">
        <f t="shared" si="11"/>
        <v>43744</v>
      </c>
      <c r="C140" s="17" t="s">
        <v>22</v>
      </c>
      <c r="D140" s="18">
        <v>5</v>
      </c>
      <c r="E140" s="18"/>
      <c r="F140" s="19" t="str">
        <f>VLOOKUP(G140,[1]!secteur5,3,FALSE)</f>
        <v>Cogolin</v>
      </c>
      <c r="G140" s="54" t="s">
        <v>50</v>
      </c>
      <c r="H140" s="7" t="str">
        <f>VLOOKUP(G140,[1]correspondance!A:F,6,FALSE)</f>
        <v>Ambulances SANTE +</v>
      </c>
      <c r="I140" s="7">
        <f>VLOOKUP(G140,[1]correspondance!A:G,7,FALSE)</f>
        <v>2383</v>
      </c>
      <c r="J140" s="20">
        <f>VLOOKUP(G140,[1]!secteur5,4,FALSE)</f>
        <v>832501563</v>
      </c>
      <c r="K140" s="21">
        <f>VLOOKUP(G140,[1]!secteur5,5,FALSE)</f>
        <v>494545353</v>
      </c>
    </row>
    <row r="141" spans="1:11" ht="15.75" thickBot="1" x14ac:dyDescent="0.3">
      <c r="A141" s="69"/>
      <c r="B141" s="60">
        <f t="shared" si="11"/>
        <v>43744</v>
      </c>
      <c r="C141" s="17" t="s">
        <v>22</v>
      </c>
      <c r="D141" s="18">
        <v>6</v>
      </c>
      <c r="E141" s="18"/>
      <c r="F141" s="19" t="str">
        <f>VLOOKUP(G141,[1]!secteur6,3,FALSE)</f>
        <v>Fréjus</v>
      </c>
      <c r="G141" s="54" t="s">
        <v>17</v>
      </c>
      <c r="H141" s="7" t="str">
        <f>VLOOKUP(G141,[1]correspondance!A:F,6,FALSE)</f>
        <v>Ambulances BEL AZUR (83)</v>
      </c>
      <c r="I141" s="7">
        <f>VLOOKUP(G141,[1]correspondance!A:G,7,FALSE)</f>
        <v>2343</v>
      </c>
      <c r="J141" s="20">
        <f>VLOOKUP(G141,[1]!secteur6,4,FALSE)</f>
        <v>832501159</v>
      </c>
      <c r="K141" s="21" t="str">
        <f>VLOOKUP(G141,[1]!secteur6,5,FALSE)</f>
        <v>04 94 19 90 60</v>
      </c>
    </row>
    <row r="142" spans="1:11" ht="18.75" thickBot="1" x14ac:dyDescent="0.3">
      <c r="A142" s="69"/>
      <c r="B142" s="60">
        <f t="shared" si="11"/>
        <v>43744</v>
      </c>
      <c r="C142" s="17" t="s">
        <v>22</v>
      </c>
      <c r="D142" s="22">
        <v>6</v>
      </c>
      <c r="E142" s="23" t="s">
        <v>12</v>
      </c>
      <c r="F142" s="19" t="s">
        <v>34</v>
      </c>
      <c r="G142" s="19" t="s">
        <v>13</v>
      </c>
      <c r="H142" s="20" t="s">
        <v>35</v>
      </c>
      <c r="I142" s="21" t="s">
        <v>35</v>
      </c>
      <c r="J142" s="20" t="str">
        <f>VLOOKUP(G142,[1]!secteur6,4,FALSE)</f>
        <v>XXXX</v>
      </c>
      <c r="K142" s="21" t="str">
        <f>VLOOKUP(G142,[1]!secteur6,5,FALSE)</f>
        <v>XXXX</v>
      </c>
    </row>
    <row r="143" spans="1:11" ht="15.75" thickBot="1" x14ac:dyDescent="0.3">
      <c r="A143" s="69"/>
      <c r="B143" s="60">
        <f t="shared" si="11"/>
        <v>43744</v>
      </c>
      <c r="C143" s="62" t="s">
        <v>22</v>
      </c>
      <c r="D143" s="18">
        <v>7</v>
      </c>
      <c r="E143" s="18"/>
      <c r="F143" s="19" t="str">
        <f>VLOOKUP(G143,[1]!secteur7,3,FALSE)</f>
        <v>Ollioules</v>
      </c>
      <c r="G143" s="54" t="s">
        <v>19</v>
      </c>
      <c r="H143" s="7" t="str">
        <f>VLOOKUP(G143,[1]correspondance!A:F,6,FALSE)</f>
        <v>Ambulances BRUNET (83)</v>
      </c>
      <c r="I143" s="7">
        <f>VLOOKUP(G143,[1]correspondance!A:G,7,FALSE)</f>
        <v>2312</v>
      </c>
      <c r="J143" s="20">
        <f>VLOOKUP(G143,[1]!secteur7,4,FALSE)</f>
        <v>832589428</v>
      </c>
      <c r="K143" s="21" t="str">
        <f>VLOOKUP(G143,[1]!secteur7,5,FALSE)</f>
        <v>04 94 08 97 15</v>
      </c>
    </row>
    <row r="144" spans="1:11" ht="16.5" thickTop="1" thickBot="1" x14ac:dyDescent="0.3">
      <c r="A144" s="73"/>
      <c r="B144" s="61">
        <f>$A$135+1</f>
        <v>43745</v>
      </c>
      <c r="C144" t="s">
        <v>28</v>
      </c>
      <c r="D144" s="49">
        <v>3</v>
      </c>
      <c r="E144" s="49"/>
      <c r="F144" s="50" t="e">
        <f>VLOOKUP(G144,[1]!secteur8,3,FALSE)</f>
        <v>#N/A</v>
      </c>
      <c r="G144" s="50"/>
      <c r="H144" s="7" t="e">
        <f>VLOOKUP(G144,[1]correspondance!A:F,6,FALSE)</f>
        <v>#N/A</v>
      </c>
      <c r="I144" s="7" t="e">
        <f>VLOOKUP(G144,[1]correspondance!A:G,7,FALSE)</f>
        <v>#N/A</v>
      </c>
      <c r="J144" s="51" t="e">
        <f>VLOOKUP(G144,[1]!secteur8,4,FALSE)</f>
        <v>#N/A</v>
      </c>
      <c r="K144" s="52" t="e">
        <f>VLOOKUP(G144,[1]!secteur8,5,FALSE)</f>
        <v>#N/A</v>
      </c>
    </row>
    <row r="145" spans="1:11" ht="16.5" thickTop="1" thickBot="1" x14ac:dyDescent="0.3">
      <c r="A145" s="72"/>
      <c r="B145" s="60">
        <f t="shared" si="11"/>
        <v>43744</v>
      </c>
      <c r="C145" s="66" t="s">
        <v>22</v>
      </c>
      <c r="D145" s="45">
        <v>8</v>
      </c>
      <c r="E145" s="45"/>
      <c r="F145" s="50" t="str">
        <f>VLOOKUP(G145,[1]!secteur8,3,FALSE)</f>
        <v>Brignoles</v>
      </c>
      <c r="G145" s="63" t="s">
        <v>20</v>
      </c>
      <c r="H145" s="7" t="str">
        <f>VLOOKUP(G145,[1]correspondance!A:F,6,FALSE)</f>
        <v>Ambulances VAR ASSISTANCE BRIGNOLES (83)</v>
      </c>
      <c r="I145" s="7">
        <f>VLOOKUP(G145,[1]correspondance!A:G,7,FALSE)</f>
        <v>2309</v>
      </c>
      <c r="J145" s="51">
        <f>VLOOKUP(G145,[1]!secteur8,4,FALSE)</f>
        <v>832589428</v>
      </c>
      <c r="K145" s="52" t="str">
        <f>VLOOKUP(G145,[1]!secteur8,5,FALSE)</f>
        <v>04 94 59 14 30</v>
      </c>
    </row>
    <row r="146" spans="1:11" ht="15.75" thickTop="1" x14ac:dyDescent="0.25">
      <c r="A146" s="68">
        <f>A2+6</f>
        <v>43745</v>
      </c>
      <c r="B146" s="64">
        <f>$A$146</f>
        <v>43745</v>
      </c>
      <c r="C146" t="s">
        <v>8</v>
      </c>
      <c r="D146" s="12">
        <v>1</v>
      </c>
      <c r="E146" s="12"/>
      <c r="F146" s="13" t="str">
        <f>VLOOKUP(G146,[1]!secteur1,3,FALSE)</f>
        <v>La Valette</v>
      </c>
      <c r="G146" s="53" t="s">
        <v>23</v>
      </c>
      <c r="H146" s="7" t="str">
        <f>VLOOKUP(G146,[1]correspondance!A:F,6,FALSE)</f>
        <v>Ambulances VAR ASSISTANCE LA VALETTE (83) bariatrique</v>
      </c>
      <c r="I146" s="7">
        <f>VLOOKUP(G146,[1]correspondance!A:G,7,FALSE)</f>
        <v>1865</v>
      </c>
      <c r="J146" s="14">
        <f>VLOOKUP(G146,[1]!secteur1,4,FALSE)</f>
        <v>832589428</v>
      </c>
      <c r="K146" s="15" t="str">
        <f>VLOOKUP(G146,[1]!secteur1,5,FALSE)</f>
        <v>04 94 08 97 15</v>
      </c>
    </row>
    <row r="147" spans="1:11" x14ac:dyDescent="0.25">
      <c r="A147" s="69"/>
      <c r="B147" s="16">
        <f t="shared" ref="B147:B158" si="12">$A$146</f>
        <v>43745</v>
      </c>
      <c r="C147" t="s">
        <v>8</v>
      </c>
      <c r="D147" s="18">
        <v>1</v>
      </c>
      <c r="E147" s="18"/>
      <c r="F147" s="19" t="str">
        <f>VLOOKUP(G147,[1]!secteur1,3,FALSE)</f>
        <v>Toulon</v>
      </c>
      <c r="G147" s="54" t="s">
        <v>10</v>
      </c>
      <c r="H147" s="7" t="str">
        <f>VLOOKUP(G147,[1]correspondance!A:F,6,FALSE)</f>
        <v>SOCIETE NOUVELLE DES Ambulances HYEROISE (83)</v>
      </c>
      <c r="I147" s="7">
        <f>VLOOKUP(G147,[1]correspondance!A:G,7,FALSE)</f>
        <v>2322</v>
      </c>
      <c r="J147" s="20">
        <f>VLOOKUP(G147,[1]!secteur1,4,FALSE)</f>
        <v>832589592</v>
      </c>
      <c r="K147" s="21" t="str">
        <f>VLOOKUP(G147,[1]!secteur1,5,FALSE)</f>
        <v>04 94 61 11 11</v>
      </c>
    </row>
    <row r="148" spans="1:11" x14ac:dyDescent="0.25">
      <c r="A148" s="69"/>
      <c r="B148" s="16">
        <f t="shared" si="12"/>
        <v>43745</v>
      </c>
      <c r="C148" t="s">
        <v>8</v>
      </c>
      <c r="D148" s="18">
        <v>2</v>
      </c>
      <c r="E148" s="18"/>
      <c r="F148" s="19" t="str">
        <f>VLOOKUP(G148,[1]!secteur2,3,FALSE)</f>
        <v>Hyères</v>
      </c>
      <c r="G148" s="54" t="s">
        <v>25</v>
      </c>
      <c r="H148" s="7" t="str">
        <f>VLOOKUP(G148,[1]correspondance!A:F,6,FALSE)</f>
        <v>Ambulances DES ILES D'OR (83)</v>
      </c>
      <c r="I148" s="7">
        <f>VLOOKUP(G148,[1]correspondance!A:G,7,FALSE)</f>
        <v>2371</v>
      </c>
      <c r="J148" s="20">
        <f>VLOOKUP(G148,[1]!secteur2,4,FALSE)</f>
        <v>832589402</v>
      </c>
      <c r="K148" s="21" t="str">
        <f>VLOOKUP(G148,[1]!secteur2,5,FALSE)</f>
        <v>04 94 65 58 98</v>
      </c>
    </row>
    <row r="149" spans="1:11" ht="18" x14ac:dyDescent="0.25">
      <c r="A149" s="69"/>
      <c r="B149" s="16">
        <f t="shared" si="12"/>
        <v>43745</v>
      </c>
      <c r="C149" t="s">
        <v>8</v>
      </c>
      <c r="D149" s="22">
        <v>2</v>
      </c>
      <c r="E149" s="23" t="s">
        <v>12</v>
      </c>
      <c r="F149" s="19" t="str">
        <f>VLOOKUP(G149,[1]!secteur2,3,FALSE)</f>
        <v>XXXXX</v>
      </c>
      <c r="G149" s="54" t="s">
        <v>13</v>
      </c>
      <c r="H149" s="7" t="str">
        <f>VLOOKUP(G149,[1]correspondance!A:F,6,FALSE)</f>
        <v>a supprimer</v>
      </c>
      <c r="I149" s="7">
        <f>VLOOKUP(G149,[1]correspondance!A:G,7,FALSE)</f>
        <v>0</v>
      </c>
      <c r="J149" s="20" t="str">
        <f>VLOOKUP(G149,[1]!secteur2,4,FALSE)</f>
        <v>XXXX</v>
      </c>
      <c r="K149" s="21" t="str">
        <f>VLOOKUP(G149,[1]!secteur2,5,FALSE)</f>
        <v>XXXX</v>
      </c>
    </row>
    <row r="150" spans="1:11" x14ac:dyDescent="0.25">
      <c r="A150" s="69"/>
      <c r="B150" s="16">
        <f t="shared" si="12"/>
        <v>43745</v>
      </c>
      <c r="C150" t="s">
        <v>8</v>
      </c>
      <c r="D150" s="18">
        <v>3</v>
      </c>
      <c r="E150" s="18"/>
      <c r="F150" s="19" t="str">
        <f>VLOOKUP(G150,[1]!secteur3,3,FALSE)</f>
        <v>Le Cannet</v>
      </c>
      <c r="G150" s="54" t="s">
        <v>14</v>
      </c>
      <c r="H150" s="7" t="str">
        <f>VLOOKUP(G150,[1]correspondance!A:F,6,FALSE)</f>
        <v>Ambulances SAINT CYR (83)</v>
      </c>
      <c r="I150" s="7">
        <f>VLOOKUP(G150,[1]correspondance!A:G,7,FALSE)</f>
        <v>2317</v>
      </c>
      <c r="J150" s="20">
        <f>VLOOKUP(G150,[1]!secteur3,4,FALSE)</f>
        <v>832589451</v>
      </c>
      <c r="K150" s="21" t="str">
        <f>VLOOKUP(G150,[1]!secteur3,5,FALSE)</f>
        <v>04 94 59 49 33</v>
      </c>
    </row>
    <row r="151" spans="1:11" x14ac:dyDescent="0.25">
      <c r="A151" s="69"/>
      <c r="B151" s="16">
        <f t="shared" si="12"/>
        <v>43745</v>
      </c>
      <c r="C151" t="s">
        <v>8</v>
      </c>
      <c r="D151" s="18">
        <v>4</v>
      </c>
      <c r="E151" s="18"/>
      <c r="F151" s="24" t="str">
        <f>VLOOKUP(G151,[1]!secteur4,3,FALSE)</f>
        <v>Draguignan</v>
      </c>
      <c r="G151" s="55" t="s">
        <v>15</v>
      </c>
      <c r="H151" s="7" t="str">
        <f>VLOOKUP(G151,[1]correspondance!A:F,6,FALSE)</f>
        <v>Ambulances DU SOLEIL DRAGUIGNAN (83)</v>
      </c>
      <c r="I151" s="7">
        <f>VLOOKUP(G151,[1]correspondance!A:G,7,FALSE)</f>
        <v>2308</v>
      </c>
      <c r="J151" s="25">
        <f>VLOOKUP(G151,[1]!secteur4,4,FALSE)</f>
        <v>832589550</v>
      </c>
      <c r="K151" s="26" t="str">
        <f>VLOOKUP(G151,[1]!secteur4,5,FALSE)</f>
        <v>04 94 68 27 27</v>
      </c>
    </row>
    <row r="152" spans="1:11" x14ac:dyDescent="0.25">
      <c r="A152" s="69"/>
      <c r="B152" s="16">
        <f t="shared" si="12"/>
        <v>43745</v>
      </c>
      <c r="C152" t="s">
        <v>8</v>
      </c>
      <c r="D152" s="18">
        <v>5</v>
      </c>
      <c r="E152" s="18"/>
      <c r="F152" s="19" t="s">
        <v>16</v>
      </c>
      <c r="G152" s="54" t="s">
        <v>16</v>
      </c>
      <c r="H152" s="20" t="s">
        <v>16</v>
      </c>
      <c r="I152" s="21" t="s">
        <v>16</v>
      </c>
      <c r="J152" s="20" t="str">
        <f>VLOOKUP(G152,[1]!secteur5,4,FALSE)</f>
        <v>x</v>
      </c>
      <c r="K152" s="21" t="str">
        <f>VLOOKUP(G152,[1]!secteur5,5,FALSE)</f>
        <v>x</v>
      </c>
    </row>
    <row r="153" spans="1:11" x14ac:dyDescent="0.25">
      <c r="A153" s="69"/>
      <c r="B153" s="16">
        <f t="shared" si="12"/>
        <v>43745</v>
      </c>
      <c r="C153" t="s">
        <v>8</v>
      </c>
      <c r="D153" s="18">
        <v>6</v>
      </c>
      <c r="E153" s="18"/>
      <c r="F153" s="19" t="str">
        <f>VLOOKUP(G153,[1]!secteur6,3,FALSE)</f>
        <v>Fréjus</v>
      </c>
      <c r="G153" s="54" t="s">
        <v>17</v>
      </c>
      <c r="H153" s="7" t="str">
        <f>VLOOKUP(G153,[1]correspondance!A:F,6,FALSE)</f>
        <v>Ambulances BEL AZUR (83)</v>
      </c>
      <c r="I153" s="7">
        <f>VLOOKUP(G153,[1]correspondance!A:G,7,FALSE)</f>
        <v>2343</v>
      </c>
      <c r="J153" s="20">
        <f>VLOOKUP(G153,[1]!secteur6,4,FALSE)</f>
        <v>832501159</v>
      </c>
      <c r="K153" s="21" t="str">
        <f>VLOOKUP(G153,[1]!secteur6,5,FALSE)</f>
        <v>04 94 19 90 60</v>
      </c>
    </row>
    <row r="154" spans="1:11" x14ac:dyDescent="0.25">
      <c r="A154" s="69"/>
      <c r="B154" s="16">
        <f t="shared" si="12"/>
        <v>43745</v>
      </c>
      <c r="C154" t="s">
        <v>8</v>
      </c>
      <c r="D154" s="18">
        <v>6</v>
      </c>
      <c r="E154" s="18"/>
      <c r="F154" s="19" t="str">
        <f>VLOOKUP(G154,[1]!secteur6,3,FALSE)</f>
        <v>Fréjus</v>
      </c>
      <c r="G154" s="54" t="s">
        <v>17</v>
      </c>
      <c r="H154" s="7" t="str">
        <f>VLOOKUP(G154,[1]correspondance!A:F,6,FALSE)</f>
        <v>Ambulances BEL AZUR (83)</v>
      </c>
      <c r="I154" s="7">
        <f>VLOOKUP(G154,[1]correspondance!A:G,7,FALSE)</f>
        <v>2343</v>
      </c>
      <c r="J154" s="20">
        <f>VLOOKUP(G154,[1]!secteur6,4,FALSE)</f>
        <v>832501159</v>
      </c>
      <c r="K154" s="21" t="str">
        <f>VLOOKUP(G154,[1]!secteur6,5,FALSE)</f>
        <v>04 94 19 90 60</v>
      </c>
    </row>
    <row r="155" spans="1:11" x14ac:dyDescent="0.25">
      <c r="A155" s="69"/>
      <c r="B155" s="16">
        <f t="shared" si="12"/>
        <v>43745</v>
      </c>
      <c r="C155" t="s">
        <v>8</v>
      </c>
      <c r="D155" s="18">
        <v>7</v>
      </c>
      <c r="E155" s="18"/>
      <c r="F155" s="19" t="str">
        <f>VLOOKUP(G155,[1]!secteur7,3,FALSE)</f>
        <v>Six Fours</v>
      </c>
      <c r="G155" s="54" t="s">
        <v>32</v>
      </c>
      <c r="H155" s="7" t="str">
        <f>VLOOKUP(G155,[1]correspondance!A:F,6,FALSE)</f>
        <v>Ambulances OMNIUM (83)</v>
      </c>
      <c r="I155" s="7">
        <f>VLOOKUP(G155,[1]correspondance!A:G,7,FALSE)</f>
        <v>2272</v>
      </c>
      <c r="J155" s="20">
        <f>VLOOKUP(G155,[1]!secteur7,4,FALSE)</f>
        <v>832589121</v>
      </c>
      <c r="K155" s="21" t="str">
        <f>VLOOKUP(G155,[1]!secteur7,5,FALSE)</f>
        <v>04 94 34 61 61</v>
      </c>
    </row>
    <row r="156" spans="1:11" x14ac:dyDescent="0.25">
      <c r="A156" s="69"/>
      <c r="B156" s="16">
        <f t="shared" si="12"/>
        <v>43745</v>
      </c>
      <c r="C156" t="s">
        <v>8</v>
      </c>
      <c r="D156" s="18">
        <v>7</v>
      </c>
      <c r="E156" s="18"/>
      <c r="F156" s="19" t="str">
        <f>VLOOKUP(G156,[1]!secteur7,3,FALSE)</f>
        <v>La Seyne</v>
      </c>
      <c r="G156" s="54" t="s">
        <v>44</v>
      </c>
      <c r="H156" s="7" t="str">
        <f>VLOOKUP(G156,[1]correspondance!A:F,6,FALSE)</f>
        <v>Ambulances URGENCE PARAMEDIC (83)</v>
      </c>
      <c r="I156" s="7">
        <f>VLOOKUP(G156,[1]correspondance!A:G,7,FALSE)</f>
        <v>2363</v>
      </c>
      <c r="J156" s="20">
        <f>VLOOKUP(G156,[1]!secteur7,4,FALSE)</f>
        <v>832501266</v>
      </c>
      <c r="K156" s="21" t="str">
        <f>VLOOKUP(G156,[1]!secteur7,5,FALSE)</f>
        <v>04 94 23 16 16</v>
      </c>
    </row>
    <row r="157" spans="1:11" x14ac:dyDescent="0.25">
      <c r="A157" s="69"/>
      <c r="B157" s="16">
        <f t="shared" si="12"/>
        <v>43745</v>
      </c>
      <c r="C157" t="s">
        <v>8</v>
      </c>
      <c r="D157" s="18">
        <v>8</v>
      </c>
      <c r="E157" s="18"/>
      <c r="F157" s="19" t="str">
        <f>VLOOKUP(G157,[1]!secteur8,3,FALSE)</f>
        <v>Brignoles</v>
      </c>
      <c r="G157" s="54" t="s">
        <v>20</v>
      </c>
      <c r="H157" s="7" t="str">
        <f>VLOOKUP(G157,[1]correspondance!A:F,6,FALSE)</f>
        <v>Ambulances VAR ASSISTANCE BRIGNOLES (83)</v>
      </c>
      <c r="I157" s="7">
        <f>VLOOKUP(G157,[1]correspondance!A:G,7,FALSE)</f>
        <v>2309</v>
      </c>
      <c r="J157" s="20">
        <f>VLOOKUP(G157,[1]!secteur8,4,FALSE)</f>
        <v>832589428</v>
      </c>
      <c r="K157" s="21" t="str">
        <f>VLOOKUP(G157,[1]!secteur8,5,FALSE)</f>
        <v>04 94 59 14 30</v>
      </c>
    </row>
    <row r="158" spans="1:11" ht="15.75" thickBot="1" x14ac:dyDescent="0.3">
      <c r="A158" s="70"/>
      <c r="B158" s="65">
        <f t="shared" si="12"/>
        <v>43745</v>
      </c>
      <c r="C158" t="s">
        <v>8</v>
      </c>
      <c r="D158" s="29">
        <v>8</v>
      </c>
      <c r="E158" s="29"/>
      <c r="F158" s="30" t="str">
        <f>VLOOKUP(G158,[1]!secteur8,3,FALSE)</f>
        <v>Tourves</v>
      </c>
      <c r="G158" s="56" t="s">
        <v>21</v>
      </c>
      <c r="H158" s="7" t="str">
        <f>VLOOKUP(G158,[1]correspondance!A:F,6,FALSE)</f>
        <v>Ambulances VAR ASSISTANCE BRIGNOLES (83)</v>
      </c>
      <c r="I158" s="7">
        <f>VLOOKUP(G158,[1]correspondance!A:G,7,FALSE)</f>
        <v>2309</v>
      </c>
      <c r="J158" s="31">
        <f>VLOOKUP(G158,[1]!secteur8,4,FALSE)</f>
        <v>832589428</v>
      </c>
      <c r="K158" s="32" t="str">
        <f>VLOOKUP(G158,[1]!secteur8,5,FALSE)</f>
        <v>04 94 78 70 90</v>
      </c>
    </row>
    <row r="159" spans="1:11" ht="16.5" thickTop="1" thickBot="1" x14ac:dyDescent="0.3">
      <c r="A159" s="71">
        <f>A146</f>
        <v>43745</v>
      </c>
      <c r="B159" s="57">
        <f>$A$159</f>
        <v>43745</v>
      </c>
      <c r="C159" s="58" t="s">
        <v>22</v>
      </c>
      <c r="D159" s="34">
        <v>1</v>
      </c>
      <c r="E159" s="34"/>
      <c r="F159" s="35" t="str">
        <f>VLOOKUP(G159,[1]!secteur1,3,FALSE)</f>
        <v>Sollies-Pont</v>
      </c>
      <c r="G159" s="59" t="s">
        <v>51</v>
      </c>
      <c r="H159" s="7" t="str">
        <f>VLOOKUP(G159,[1]correspondance!A:F,6,FALSE)</f>
        <v>AMBULANCE ISIS (83)</v>
      </c>
      <c r="I159" s="7">
        <f>VLOOKUP(G159,[1]correspondance!A:G,7,FALSE)</f>
        <v>3905</v>
      </c>
      <c r="J159" s="36">
        <f>VLOOKUP(G159,[1]!secteur1,4,FALSE)</f>
        <v>832501423</v>
      </c>
      <c r="K159" s="37" t="str">
        <f>VLOOKUP(G159,[1]!secteur1,5,FALSE)</f>
        <v>04 94 14 37 79</v>
      </c>
    </row>
    <row r="160" spans="1:11" ht="15.75" thickBot="1" x14ac:dyDescent="0.3">
      <c r="A160" s="69"/>
      <c r="B160" s="60">
        <f t="shared" ref="B160:B169" si="13">$A$159</f>
        <v>43745</v>
      </c>
      <c r="C160" s="17" t="s">
        <v>22</v>
      </c>
      <c r="D160" s="18">
        <v>1</v>
      </c>
      <c r="E160" s="18"/>
      <c r="F160" s="19" t="str">
        <f>VLOOKUP(G160,[1]!secteur1,3,FALSE)</f>
        <v>Cuers</v>
      </c>
      <c r="G160" s="54" t="s">
        <v>30</v>
      </c>
      <c r="H160" s="7" t="str">
        <f>VLOOKUP(G160,[1]correspondance!A:F,6,FALSE)</f>
        <v>Ambulances VAROISE (83)</v>
      </c>
      <c r="I160" s="7">
        <f>VLOOKUP(G160,[1]correspondance!A:G,7,FALSE)</f>
        <v>3255</v>
      </c>
      <c r="J160" s="20">
        <f>VLOOKUP(G160,[1]!secteur1,4,FALSE)</f>
        <v>832501555</v>
      </c>
      <c r="K160" s="21">
        <f>VLOOKUP(G160,[1]!secteur1,5,FALSE)</f>
        <v>494609132</v>
      </c>
    </row>
    <row r="161" spans="1:11" ht="15.75" thickBot="1" x14ac:dyDescent="0.3">
      <c r="A161" s="69"/>
      <c r="B161" s="60">
        <f t="shared" si="13"/>
        <v>43745</v>
      </c>
      <c r="C161" s="17" t="s">
        <v>22</v>
      </c>
      <c r="D161" s="18">
        <v>2</v>
      </c>
      <c r="E161" s="18"/>
      <c r="F161" s="19" t="str">
        <f>VLOOKUP(G161,[1]!secteur2,3,FALSE)</f>
        <v>Hyères</v>
      </c>
      <c r="G161" s="54" t="s">
        <v>25</v>
      </c>
      <c r="H161" s="7" t="str">
        <f>VLOOKUP(G161,[1]correspondance!A:F,6,FALSE)</f>
        <v>Ambulances DES ILES D'OR (83)</v>
      </c>
      <c r="I161" s="7">
        <f>VLOOKUP(G161,[1]correspondance!A:G,7,FALSE)</f>
        <v>2371</v>
      </c>
      <c r="J161" s="20">
        <f>VLOOKUP(G161,[1]!secteur2,4,FALSE)</f>
        <v>832589402</v>
      </c>
      <c r="K161" s="21" t="str">
        <f>VLOOKUP(G161,[1]!secteur2,5,FALSE)</f>
        <v>04 94 65 58 98</v>
      </c>
    </row>
    <row r="162" spans="1:11" ht="15.75" thickBot="1" x14ac:dyDescent="0.3">
      <c r="A162" s="69"/>
      <c r="B162" s="60">
        <f t="shared" si="13"/>
        <v>43745</v>
      </c>
      <c r="C162" s="17" t="s">
        <v>26</v>
      </c>
      <c r="D162" s="18">
        <v>3</v>
      </c>
      <c r="E162" s="42" t="s">
        <v>29</v>
      </c>
      <c r="F162" s="19" t="str">
        <f>VLOOKUP(G162,[1]!secteur3,3,FALSE)</f>
        <v>Le Cannet</v>
      </c>
      <c r="G162" s="54" t="s">
        <v>14</v>
      </c>
      <c r="H162" s="7" t="str">
        <f>VLOOKUP(G162,[1]correspondance!A:F,6,FALSE)</f>
        <v>Ambulances SAINT CYR (83)</v>
      </c>
      <c r="I162" s="7">
        <f>VLOOKUP(G162,[1]correspondance!A:G,7,FALSE)</f>
        <v>2317</v>
      </c>
      <c r="J162" s="20">
        <f>VLOOKUP(G162,[1]!secteur3,4,FALSE)</f>
        <v>832589451</v>
      </c>
      <c r="K162" s="21" t="str">
        <f>VLOOKUP(G162,[1]!secteur3,5,FALSE)</f>
        <v>04 94 59 49 33</v>
      </c>
    </row>
    <row r="163" spans="1:11" ht="15.75" thickBot="1" x14ac:dyDescent="0.3">
      <c r="A163" s="69"/>
      <c r="B163" s="60">
        <f t="shared" si="13"/>
        <v>43745</v>
      </c>
      <c r="C163" s="17" t="s">
        <v>22</v>
      </c>
      <c r="D163" s="18">
        <v>4</v>
      </c>
      <c r="E163" s="18"/>
      <c r="F163" s="24" t="str">
        <f>VLOOKUP(G163,[1]!secteur4,3,FALSE)</f>
        <v>Draguignan</v>
      </c>
      <c r="G163" s="55" t="s">
        <v>15</v>
      </c>
      <c r="H163" s="7" t="str">
        <f>VLOOKUP(G163,[1]correspondance!A:F,6,FALSE)</f>
        <v>Ambulances DU SOLEIL DRAGUIGNAN (83)</v>
      </c>
      <c r="I163" s="7">
        <f>VLOOKUP(G163,[1]correspondance!A:G,7,FALSE)</f>
        <v>2308</v>
      </c>
      <c r="J163" s="25">
        <f>VLOOKUP(G163,[1]!secteur4,4,FALSE)</f>
        <v>832589550</v>
      </c>
      <c r="K163" s="26" t="str">
        <f>VLOOKUP(G163,[1]!secteur4,5,FALSE)</f>
        <v>04 94 68 27 27</v>
      </c>
    </row>
    <row r="164" spans="1:11" ht="15.75" thickBot="1" x14ac:dyDescent="0.3">
      <c r="A164" s="69"/>
      <c r="B164" s="60">
        <f t="shared" si="13"/>
        <v>43745</v>
      </c>
      <c r="C164" s="17" t="s">
        <v>22</v>
      </c>
      <c r="D164" s="18">
        <v>5</v>
      </c>
      <c r="E164" s="18"/>
      <c r="F164" s="19" t="s">
        <v>39</v>
      </c>
      <c r="G164" s="19" t="s">
        <v>17</v>
      </c>
      <c r="H164" s="20">
        <v>832501159</v>
      </c>
      <c r="I164" s="21" t="s">
        <v>40</v>
      </c>
      <c r="J164" s="20">
        <f>VLOOKUP(G164,[1]!secteur5,4,FALSE)</f>
        <v>832501159</v>
      </c>
      <c r="K164" s="21" t="str">
        <f>VLOOKUP(G164,[1]!secteur5,5,FALSE)</f>
        <v>04 94 19 90 60</v>
      </c>
    </row>
    <row r="165" spans="1:11" ht="15.75" thickBot="1" x14ac:dyDescent="0.3">
      <c r="A165" s="69"/>
      <c r="B165" s="60">
        <f t="shared" si="13"/>
        <v>43745</v>
      </c>
      <c r="C165" s="17" t="s">
        <v>22</v>
      </c>
      <c r="D165" s="18">
        <v>6</v>
      </c>
      <c r="E165" s="18"/>
      <c r="F165" s="19" t="s">
        <v>41</v>
      </c>
      <c r="G165" s="54" t="s">
        <v>42</v>
      </c>
      <c r="H165" s="20">
        <v>832501191</v>
      </c>
      <c r="I165" s="21" t="s">
        <v>43</v>
      </c>
      <c r="J165" s="20">
        <f>VLOOKUP(G165,[1]!secteur6,4,FALSE)</f>
        <v>832501191</v>
      </c>
      <c r="K165" s="21" t="str">
        <f>VLOOKUP(G165,[1]!secteur6,5,FALSE)</f>
        <v>04 94 40 05 01</v>
      </c>
    </row>
    <row r="166" spans="1:11" ht="18.75" thickBot="1" x14ac:dyDescent="0.3">
      <c r="A166" s="69"/>
      <c r="B166" s="60">
        <f t="shared" si="13"/>
        <v>43745</v>
      </c>
      <c r="C166" s="17" t="s">
        <v>22</v>
      </c>
      <c r="D166" s="22">
        <v>6</v>
      </c>
      <c r="E166" s="23" t="s">
        <v>12</v>
      </c>
      <c r="F166" s="19" t="s">
        <v>34</v>
      </c>
      <c r="G166" s="19" t="s">
        <v>13</v>
      </c>
      <c r="H166" s="20" t="s">
        <v>35</v>
      </c>
      <c r="I166" s="21" t="s">
        <v>35</v>
      </c>
      <c r="J166" s="20" t="str">
        <f>VLOOKUP(G166,[1]!secteur6,4,FALSE)</f>
        <v>XXXX</v>
      </c>
      <c r="K166" s="21" t="str">
        <f>VLOOKUP(G166,[1]!secteur6,5,FALSE)</f>
        <v>XXXX</v>
      </c>
    </row>
    <row r="167" spans="1:11" ht="15.75" thickBot="1" x14ac:dyDescent="0.3">
      <c r="A167" s="69"/>
      <c r="B167" s="60">
        <f t="shared" si="13"/>
        <v>43745</v>
      </c>
      <c r="C167" s="62" t="s">
        <v>22</v>
      </c>
      <c r="D167" s="18">
        <v>7</v>
      </c>
      <c r="E167" s="18"/>
      <c r="F167" s="19" t="str">
        <f>VLOOKUP(G167,[1]!secteur7,3,FALSE)</f>
        <v>Ollioules</v>
      </c>
      <c r="G167" s="54" t="s">
        <v>19</v>
      </c>
      <c r="H167" s="7" t="str">
        <f>VLOOKUP(G167,[1]correspondance!A:F,6,FALSE)</f>
        <v>Ambulances BRUNET (83)</v>
      </c>
      <c r="I167" s="7">
        <f>VLOOKUP(G167,[1]correspondance!A:G,7,FALSE)</f>
        <v>2312</v>
      </c>
      <c r="J167" s="20">
        <f>VLOOKUP(G167,[1]!secteur7,4,FALSE)</f>
        <v>832589428</v>
      </c>
      <c r="K167" s="21" t="str">
        <f>VLOOKUP(G167,[1]!secteur7,5,FALSE)</f>
        <v>04 94 08 97 15</v>
      </c>
    </row>
    <row r="168" spans="1:11" ht="16.5" thickTop="1" thickBot="1" x14ac:dyDescent="0.3">
      <c r="A168" s="73"/>
      <c r="B168" s="61">
        <f>$A$159+1</f>
        <v>43746</v>
      </c>
      <c r="C168" t="s">
        <v>28</v>
      </c>
      <c r="D168" s="49">
        <v>3</v>
      </c>
      <c r="E168" s="49"/>
      <c r="F168" s="50" t="e">
        <f>VLOOKUP(G168,[1]!secteur8,3,FALSE)</f>
        <v>#N/A</v>
      </c>
      <c r="G168" s="50"/>
      <c r="H168" s="7" t="e">
        <f>VLOOKUP(G168,[1]correspondance!A:F,6,FALSE)</f>
        <v>#N/A</v>
      </c>
      <c r="I168" s="7" t="e">
        <f>VLOOKUP(G168,[1]correspondance!A:G,7,FALSE)</f>
        <v>#N/A</v>
      </c>
      <c r="J168" s="51" t="e">
        <f>VLOOKUP(G168,[1]!secteur8,4,FALSE)</f>
        <v>#N/A</v>
      </c>
      <c r="K168" s="52" t="e">
        <f>VLOOKUP(G168,[1]!secteur8,5,FALSE)</f>
        <v>#N/A</v>
      </c>
    </row>
    <row r="169" spans="1:11" ht="16.5" thickTop="1" thickBot="1" x14ac:dyDescent="0.3">
      <c r="A169" s="72"/>
      <c r="B169" s="60">
        <f t="shared" si="13"/>
        <v>43745</v>
      </c>
      <c r="C169" s="66" t="s">
        <v>22</v>
      </c>
      <c r="D169" s="45">
        <v>8</v>
      </c>
      <c r="E169" s="45"/>
      <c r="F169" s="50" t="str">
        <f>VLOOKUP(G169,[1]!secteur8,3,FALSE)</f>
        <v>Brignoles</v>
      </c>
      <c r="G169" s="63" t="s">
        <v>20</v>
      </c>
      <c r="H169" s="7" t="str">
        <f>VLOOKUP(G169,[1]correspondance!A:F,6,FALSE)</f>
        <v>Ambulances VAR ASSISTANCE BRIGNOLES (83)</v>
      </c>
      <c r="I169" s="7">
        <f>VLOOKUP(G169,[1]correspondance!A:G,7,FALSE)</f>
        <v>2309</v>
      </c>
      <c r="J169" s="51">
        <f>VLOOKUP(G169,[1]!secteur8,4,FALSE)</f>
        <v>832589428</v>
      </c>
      <c r="K169" s="52" t="str">
        <f>VLOOKUP(G169,[1]!secteur8,5,FALSE)</f>
        <v>04 94 59 14 30</v>
      </c>
    </row>
    <row r="170" spans="1:11" ht="15.75" thickTop="1" x14ac:dyDescent="0.25"/>
  </sheetData>
  <mergeCells count="14">
    <mergeCell ref="A146:A158"/>
    <mergeCell ref="A159:A169"/>
    <mergeCell ref="A74:A86"/>
    <mergeCell ref="A87:A97"/>
    <mergeCell ref="A98:A110"/>
    <mergeCell ref="A111:A121"/>
    <mergeCell ref="A122:A134"/>
    <mergeCell ref="A135:A145"/>
    <mergeCell ref="A2:A14"/>
    <mergeCell ref="A15:A25"/>
    <mergeCell ref="A26:A38"/>
    <mergeCell ref="A39:A49"/>
    <mergeCell ref="A50:A62"/>
    <mergeCell ref="A63:A73"/>
  </mergeCells>
  <conditionalFormatting sqref="C1:C14 C26:C47 C49:C71 C73:C95 C97:C119 C121:C143 C145:C167 C169">
    <cfRule type="cellIs" dxfId="26" priority="27" operator="equal">
      <formula>"08H00 - 20H00"</formula>
    </cfRule>
  </conditionalFormatting>
  <conditionalFormatting sqref="C1:C23 C25:C47 C49:C71 C73:C95 C97:C119 C121:C143 C145:C167 C169">
    <cfRule type="cellIs" dxfId="25" priority="26" operator="equal">
      <formula>"Journée 08h00 - 20h00"</formula>
    </cfRule>
  </conditionalFormatting>
  <conditionalFormatting sqref="C15:C23 C25">
    <cfRule type="cellIs" dxfId="24" priority="25" operator="equal">
      <formula>"08H00 - 20H00"</formula>
    </cfRule>
  </conditionalFormatting>
  <conditionalFormatting sqref="C39:C47 C63:C71 C111:C119 C135:C143 C159:C167 C87:C95 C49 C73 C97 C121 C145 C169">
    <cfRule type="cellIs" dxfId="23" priority="24" operator="equal">
      <formula>"08H00 - 20H00"</formula>
    </cfRule>
  </conditionalFormatting>
  <conditionalFormatting sqref="C63:C71 C73">
    <cfRule type="cellIs" dxfId="22" priority="23" operator="equal">
      <formula>"08H00 - 20H00"</formula>
    </cfRule>
  </conditionalFormatting>
  <conditionalFormatting sqref="C87">
    <cfRule type="cellIs" dxfId="21" priority="22" operator="equal">
      <formula>"08H00 - 20H00"</formula>
    </cfRule>
  </conditionalFormatting>
  <conditionalFormatting sqref="C111:C119 C121">
    <cfRule type="cellIs" dxfId="20" priority="21" operator="equal">
      <formula>"08H00 - 20H00"</formula>
    </cfRule>
  </conditionalFormatting>
  <conditionalFormatting sqref="C135:C143 C145">
    <cfRule type="cellIs" dxfId="19" priority="20" operator="equal">
      <formula>"08H00 - 20H00"</formula>
    </cfRule>
  </conditionalFormatting>
  <conditionalFormatting sqref="C159:C167 C169">
    <cfRule type="cellIs" dxfId="18" priority="19" operator="equal">
      <formula>"08H00 - 20H00"</formula>
    </cfRule>
  </conditionalFormatting>
  <conditionalFormatting sqref="C15:C23 C25">
    <cfRule type="cellIs" dxfId="17" priority="18" operator="equal">
      <formula>"08H00 - 20H00"</formula>
    </cfRule>
  </conditionalFormatting>
  <conditionalFormatting sqref="C15:C23 C25">
    <cfRule type="cellIs" dxfId="16" priority="17" operator="equal">
      <formula>"08H00 - 20H00"</formula>
    </cfRule>
  </conditionalFormatting>
  <conditionalFormatting sqref="C162 C138 C114 C90 C66 C42">
    <cfRule type="cellIs" dxfId="15" priority="13" operator="equal">
      <formula>"08H00 - 20H00"</formula>
    </cfRule>
  </conditionalFormatting>
  <conditionalFormatting sqref="C24">
    <cfRule type="cellIs" dxfId="14" priority="9" operator="equal">
      <formula>"08H00 - 20H00"</formula>
    </cfRule>
  </conditionalFormatting>
  <conditionalFormatting sqref="C168 C144 C120 C96 C72 C48">
    <cfRule type="cellIs" dxfId="13" priority="1" operator="equal">
      <formula>"08H00 - 20H00"</formula>
    </cfRule>
  </conditionalFormatting>
  <conditionalFormatting sqref="C87:C95 C97">
    <cfRule type="cellIs" dxfId="12" priority="16" operator="equal">
      <formula>"08H00 - 20H00"</formula>
    </cfRule>
  </conditionalFormatting>
  <conditionalFormatting sqref="C162 C138 C114 C90 C66 C42">
    <cfRule type="cellIs" dxfId="11" priority="14" operator="equal">
      <formula>"08H00 - 20H00"</formula>
    </cfRule>
  </conditionalFormatting>
  <conditionalFormatting sqref="E18">
    <cfRule type="cellIs" dxfId="10" priority="5" operator="equal">
      <formula>"08H00 - 20H00"</formula>
    </cfRule>
  </conditionalFormatting>
  <conditionalFormatting sqref="C162 C138 C114 C90 C66 C42">
    <cfRule type="cellIs" dxfId="9" priority="15" operator="equal">
      <formula>"08H00 - 20H00"</formula>
    </cfRule>
  </conditionalFormatting>
  <conditionalFormatting sqref="E18">
    <cfRule type="cellIs" dxfId="8" priority="6" operator="equal">
      <formula>"08H00 - 20H00"</formula>
    </cfRule>
  </conditionalFormatting>
  <conditionalFormatting sqref="C24">
    <cfRule type="cellIs" dxfId="7" priority="12" operator="equal">
      <formula>"Journée 08h00 - 20h00"</formula>
    </cfRule>
  </conditionalFormatting>
  <conditionalFormatting sqref="C24">
    <cfRule type="cellIs" dxfId="6" priority="11" operator="equal">
      <formula>"08H00 - 20H00"</formula>
    </cfRule>
  </conditionalFormatting>
  <conditionalFormatting sqref="C24">
    <cfRule type="cellIs" dxfId="5" priority="10" operator="equal">
      <formula>"08H00 - 20H00"</formula>
    </cfRule>
  </conditionalFormatting>
  <conditionalFormatting sqref="E18">
    <cfRule type="cellIs" dxfId="4" priority="8" operator="equal">
      <formula>"Journée 08h00 - 20h00"</formula>
    </cfRule>
  </conditionalFormatting>
  <conditionalFormatting sqref="E18">
    <cfRule type="cellIs" dxfId="3" priority="7" operator="equal">
      <formula>"08H00 - 20H00"</formula>
    </cfRule>
  </conditionalFormatting>
  <conditionalFormatting sqref="C168 C144 C120 C96 C72 C48">
    <cfRule type="cellIs" dxfId="2" priority="4" operator="equal">
      <formula>"Journée 08h00 - 20h00"</formula>
    </cfRule>
  </conditionalFormatting>
  <conditionalFormatting sqref="C168 C144 C120 C96 C72 C48">
    <cfRule type="cellIs" dxfId="1" priority="3" operator="equal">
      <formula>"08H00 - 20H00"</formula>
    </cfRule>
  </conditionalFormatting>
  <conditionalFormatting sqref="C168 C144 C120 C96 C72 C48">
    <cfRule type="cellIs" dxfId="0" priority="2" operator="equal">
      <formula>"08H00 - 20H00"</formula>
    </cfRule>
  </conditionalFormatting>
  <dataValidations count="9">
    <dataValidation type="list" allowBlank="1" showInputMessage="1" showErrorMessage="1" sqref="E18 C2:C169" xr:uid="{672FCF68-8843-489E-B0A7-85FA8A1D2961}">
      <formula1>heure</formula1>
    </dataValidation>
    <dataValidation type="list" allowBlank="1" showInputMessage="1" showErrorMessage="1" sqref="G24:G25 G48:G49 G72:G73 G96:G97 G120:G121 G144:G145 G168:G169 G13:G14 G37:G38 G61:G62 G85:G86 G109:G110 G133:G134 G157:G158" xr:uid="{AFF9CBB3-F945-497B-9DFE-5B9C359CE1E0}">
      <formula1>sect8</formula1>
    </dataValidation>
    <dataValidation type="list" allowBlank="1" showInputMessage="1" showErrorMessage="1" sqref="G11:G12 G35:G36 G83:G84 G107:G108 G131:G132 G155:G156 G23 G47 G71 G95 G119 G143 G167 G59:G60" xr:uid="{432C580F-F872-4F86-AA02-DC99B0272BA1}">
      <formula1>sect7</formula1>
    </dataValidation>
    <dataValidation type="list" allowBlank="1" showInputMessage="1" showErrorMessage="1" sqref="G9:G10 G33:G34 G81:G82 G105:G106 G129:G130 G153:G154 G21:G22 G57:G58 G45:G46 G117:G118 G93:G94 G141:G142 G69:G70 G165:G166" xr:uid="{5D9E808F-D08B-4017-83FB-2C870604EF45}">
      <formula1>sect6</formula1>
    </dataValidation>
    <dataValidation type="list" allowBlank="1" showInputMessage="1" showErrorMessage="1" sqref="G8 G32 G80 G104 G152 G128 G20 G44 G56 G68 G92 G140 G116 G164" xr:uid="{64F0A70F-9C12-447F-8DA2-05E7C2ED5F28}">
      <formula1>sect5</formula1>
    </dataValidation>
    <dataValidation type="list" allowBlank="1" showInputMessage="1" showErrorMessage="1" sqref="G7 G31 G79 G103 G127 G151 G19 G43 G67 G91 G115 G139 G163 G55" xr:uid="{874508E8-7587-4471-81ED-2D7085B178FE}">
      <formula1>sect4</formula1>
    </dataValidation>
    <dataValidation type="list" allowBlank="1" showInputMessage="1" showErrorMessage="1" sqref="G6 G30 G78 G102 G126 G150 G18 G42 G66 G90 G114 G138 G162 G54" xr:uid="{538A976B-F52E-44C3-A15C-FF156AF0AD88}">
      <formula1>sect3</formula1>
    </dataValidation>
    <dataValidation type="list" allowBlank="1" showInputMessage="1" showErrorMessage="1" sqref="G4:G5 G28:G29 G76:G77 G100:G101 G124:G125 G148:G149 G17 G41 G65 G89 G113 G137 G161 G52:G53" xr:uid="{3486F1E8-6302-4E33-90B8-2DCA8A103A3D}">
      <formula1>sect2</formula1>
    </dataValidation>
    <dataValidation type="list" allowBlank="1" showInputMessage="1" showErrorMessage="1" sqref="G26:G27 G2:G3 G50:G51 G98:G99 G122:G123 G146:G147 G15:G16 G39:G40 G63:G64 G87:G88 G111:G112 G135:G136 G159:G160 G74:G75" xr:uid="{D714FCE6-3F44-402A-AA34-260989FB9BB6}">
      <formula1>sect1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Giana</dc:creator>
  <cp:lastModifiedBy>Christophe Giana</cp:lastModifiedBy>
  <dcterms:created xsi:type="dcterms:W3CDTF">2019-12-16T16:06:41Z</dcterms:created>
  <dcterms:modified xsi:type="dcterms:W3CDTF">2019-12-16T16:53:44Z</dcterms:modified>
</cp:coreProperties>
</file>