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ECC1B8D4-507A-4927-9BFC-97B6E1D9FBBD}" xr6:coauthVersionLast="45" xr6:coauthVersionMax="45" xr10:uidLastSave="{00000000-0000-0000-0000-000000000000}"/>
  <bookViews>
    <workbookView xWindow="-120" yWindow="-120" windowWidth="29040" windowHeight="15840" xr2:uid="{0EBC88E3-FFAD-4FFB-B77C-1B7F7092CC32}"/>
  </bookViews>
  <sheets>
    <sheet name="Feuil4" sheetId="4" r:id="rId1"/>
    <sheet name="Feuil1" sheetId="3" r:id="rId2"/>
    <sheet name="Données de phases de la lune" sheetId="2" r:id="rId3"/>
  </sheets>
  <externalReferences>
    <externalReference r:id="rId4"/>
    <externalReference r:id="rId5"/>
    <externalReference r:id="rId6"/>
  </externalReferences>
  <definedNames>
    <definedName name="An">[1]Feuil1!$C$2</definedName>
    <definedName name="Années_disponibles">[2]Liste.F!$A$2:$A$15</definedName>
    <definedName name="AouDim1">#N/A</definedName>
    <definedName name="AvrDim1">#N/A</definedName>
    <definedName name="DécDim1">#N/A</definedName>
    <definedName name="FévDim1">#N/A</definedName>
    <definedName name="JanDim1">#N/A</definedName>
    <definedName name="JulDim1">#N/A</definedName>
    <definedName name="JunDim1">#N/A</definedName>
    <definedName name="MaiDim1">#N/A</definedName>
    <definedName name="MarDim1">#N/A</definedName>
    <definedName name="NovDim1">#N/A</definedName>
    <definedName name="OctDim1">#N/A</definedName>
    <definedName name="SepDim1">#N/A</definedName>
    <definedName name="Vacances">[3]!Tableau17[#Data]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" i="3" l="1"/>
  <c r="C31" i="3"/>
  <c r="C30" i="3"/>
  <c r="C29" i="3"/>
  <c r="C25" i="3"/>
  <c r="C23" i="3"/>
  <c r="C22" i="3"/>
  <c r="C21" i="3"/>
  <c r="C15" i="3"/>
  <c r="C14" i="3"/>
  <c r="C13" i="3"/>
  <c r="C12" i="3"/>
  <c r="C11" i="3"/>
  <c r="C8" i="3"/>
  <c r="C7" i="3"/>
  <c r="C19" i="3"/>
  <c r="C5" i="3"/>
  <c r="BO2" i="4" l="1"/>
  <c r="BP2" i="4" s="1"/>
  <c r="BI2" i="4"/>
  <c r="BL2" i="4" s="1"/>
  <c r="BC2" i="4"/>
  <c r="AW2" i="4"/>
  <c r="AZ2" i="4" s="1"/>
  <c r="AQ2" i="4"/>
  <c r="AK2" i="4"/>
  <c r="AN2" i="4" s="1"/>
  <c r="AE2" i="4"/>
  <c r="AF2" i="4" s="1"/>
  <c r="Y2" i="4"/>
  <c r="S2" i="4"/>
  <c r="T2" i="4" s="1"/>
  <c r="M2" i="4"/>
  <c r="P2" i="4" s="1"/>
  <c r="G2" i="4"/>
  <c r="BO1" i="4"/>
  <c r="BI1" i="4"/>
  <c r="BC1" i="4"/>
  <c r="AW1" i="4"/>
  <c r="AQ1" i="4"/>
  <c r="AK1" i="4"/>
  <c r="AE1" i="4"/>
  <c r="Y1" i="4"/>
  <c r="S1" i="4"/>
  <c r="M1" i="4"/>
  <c r="G1" i="4"/>
  <c r="A1" i="4"/>
  <c r="A2" i="4"/>
  <c r="B2" i="4" s="1"/>
  <c r="C26" i="3"/>
  <c r="C556" i="2"/>
  <c r="D556" i="2" s="1"/>
  <c r="C555" i="2"/>
  <c r="D555" i="2" s="1"/>
  <c r="C554" i="2"/>
  <c r="D554" i="2" s="1"/>
  <c r="D553" i="2"/>
  <c r="C553" i="2"/>
  <c r="C552" i="2"/>
  <c r="D552" i="2" s="1"/>
  <c r="C551" i="2"/>
  <c r="D551" i="2" s="1"/>
  <c r="C550" i="2"/>
  <c r="D550" i="2" s="1"/>
  <c r="C549" i="2"/>
  <c r="D549" i="2" s="1"/>
  <c r="C548" i="2"/>
  <c r="D548" i="2" s="1"/>
  <c r="D547" i="2"/>
  <c r="C547" i="2"/>
  <c r="C546" i="2"/>
  <c r="D546" i="2" s="1"/>
  <c r="D545" i="2"/>
  <c r="C545" i="2"/>
  <c r="C544" i="2"/>
  <c r="D544" i="2" s="1"/>
  <c r="C543" i="2"/>
  <c r="D543" i="2" s="1"/>
  <c r="C542" i="2"/>
  <c r="D542" i="2" s="1"/>
  <c r="C541" i="2"/>
  <c r="D541" i="2" s="1"/>
  <c r="C540" i="2"/>
  <c r="D540" i="2" s="1"/>
  <c r="D539" i="2"/>
  <c r="C539" i="2"/>
  <c r="C538" i="2"/>
  <c r="D538" i="2" s="1"/>
  <c r="D537" i="2"/>
  <c r="C537" i="2"/>
  <c r="C536" i="2"/>
  <c r="D536" i="2" s="1"/>
  <c r="C535" i="2"/>
  <c r="D535" i="2" s="1"/>
  <c r="C534" i="2"/>
  <c r="D534" i="2" s="1"/>
  <c r="C533" i="2"/>
  <c r="D533" i="2" s="1"/>
  <c r="C532" i="2"/>
  <c r="D532" i="2" s="1"/>
  <c r="D531" i="2"/>
  <c r="C531" i="2"/>
  <c r="C530" i="2"/>
  <c r="D530" i="2" s="1"/>
  <c r="D529" i="2"/>
  <c r="C529" i="2"/>
  <c r="C528" i="2"/>
  <c r="D528" i="2" s="1"/>
  <c r="C527" i="2"/>
  <c r="D527" i="2" s="1"/>
  <c r="C526" i="2"/>
  <c r="D526" i="2" s="1"/>
  <c r="C525" i="2"/>
  <c r="D525" i="2" s="1"/>
  <c r="C524" i="2"/>
  <c r="D524" i="2" s="1"/>
  <c r="D523" i="2"/>
  <c r="C523" i="2"/>
  <c r="C522" i="2"/>
  <c r="D522" i="2" s="1"/>
  <c r="D521" i="2"/>
  <c r="C521" i="2"/>
  <c r="C520" i="2"/>
  <c r="D520" i="2" s="1"/>
  <c r="C519" i="2"/>
  <c r="D519" i="2" s="1"/>
  <c r="C518" i="2"/>
  <c r="D518" i="2" s="1"/>
  <c r="C517" i="2"/>
  <c r="D517" i="2" s="1"/>
  <c r="C516" i="2"/>
  <c r="D516" i="2" s="1"/>
  <c r="D515" i="2"/>
  <c r="C515" i="2"/>
  <c r="C514" i="2"/>
  <c r="D514" i="2" s="1"/>
  <c r="D513" i="2"/>
  <c r="C513" i="2"/>
  <c r="C512" i="2"/>
  <c r="D512" i="2" s="1"/>
  <c r="C511" i="2"/>
  <c r="D511" i="2" s="1"/>
  <c r="C510" i="2"/>
  <c r="D510" i="2" s="1"/>
  <c r="C509" i="2"/>
  <c r="D509" i="2" s="1"/>
  <c r="C508" i="2"/>
  <c r="D508" i="2" s="1"/>
  <c r="C507" i="2"/>
  <c r="D507" i="2" s="1"/>
  <c r="C506" i="2"/>
  <c r="D506" i="2" s="1"/>
  <c r="D505" i="2"/>
  <c r="C505" i="2"/>
  <c r="C504" i="2"/>
  <c r="D504" i="2" s="1"/>
  <c r="C503" i="2"/>
  <c r="D503" i="2" s="1"/>
  <c r="C502" i="2"/>
  <c r="D502" i="2" s="1"/>
  <c r="C501" i="2"/>
  <c r="D501" i="2" s="1"/>
  <c r="C500" i="2"/>
  <c r="D500" i="2" s="1"/>
  <c r="D499" i="2"/>
  <c r="C499" i="2"/>
  <c r="C498" i="2"/>
  <c r="D498" i="2" s="1"/>
  <c r="D497" i="2"/>
  <c r="C497" i="2"/>
  <c r="C496" i="2"/>
  <c r="D496" i="2" s="1"/>
  <c r="C495" i="2"/>
  <c r="D495" i="2" s="1"/>
  <c r="C494" i="2"/>
  <c r="D494" i="2" s="1"/>
  <c r="C493" i="2"/>
  <c r="D493" i="2" s="1"/>
  <c r="C492" i="2"/>
  <c r="D492" i="2" s="1"/>
  <c r="D491" i="2"/>
  <c r="C491" i="2"/>
  <c r="C490" i="2"/>
  <c r="D490" i="2" s="1"/>
  <c r="D489" i="2"/>
  <c r="C489" i="2"/>
  <c r="C488" i="2"/>
  <c r="D488" i="2" s="1"/>
  <c r="C487" i="2"/>
  <c r="D487" i="2" s="1"/>
  <c r="C486" i="2"/>
  <c r="D486" i="2" s="1"/>
  <c r="C485" i="2"/>
  <c r="D485" i="2" s="1"/>
  <c r="C484" i="2"/>
  <c r="D484" i="2" s="1"/>
  <c r="D483" i="2"/>
  <c r="C483" i="2"/>
  <c r="C482" i="2"/>
  <c r="D482" i="2" s="1"/>
  <c r="D481" i="2"/>
  <c r="C481" i="2"/>
  <c r="C480" i="2"/>
  <c r="D480" i="2" s="1"/>
  <c r="C479" i="2"/>
  <c r="D479" i="2" s="1"/>
  <c r="C478" i="2"/>
  <c r="D478" i="2" s="1"/>
  <c r="C477" i="2"/>
  <c r="D477" i="2" s="1"/>
  <c r="C476" i="2"/>
  <c r="D476" i="2" s="1"/>
  <c r="D475" i="2"/>
  <c r="C475" i="2"/>
  <c r="C474" i="2"/>
  <c r="D474" i="2" s="1"/>
  <c r="D473" i="2"/>
  <c r="C473" i="2"/>
  <c r="C472" i="2"/>
  <c r="D472" i="2" s="1"/>
  <c r="C471" i="2"/>
  <c r="D471" i="2" s="1"/>
  <c r="C470" i="2"/>
  <c r="D470" i="2" s="1"/>
  <c r="C469" i="2"/>
  <c r="D469" i="2" s="1"/>
  <c r="C468" i="2"/>
  <c r="D468" i="2" s="1"/>
  <c r="D467" i="2"/>
  <c r="C467" i="2"/>
  <c r="C466" i="2"/>
  <c r="D466" i="2" s="1"/>
  <c r="D465" i="2"/>
  <c r="C465" i="2"/>
  <c r="C464" i="2"/>
  <c r="D464" i="2" s="1"/>
  <c r="C463" i="2"/>
  <c r="D463" i="2" s="1"/>
  <c r="C462" i="2"/>
  <c r="D462" i="2" s="1"/>
  <c r="C461" i="2"/>
  <c r="D461" i="2" s="1"/>
  <c r="C460" i="2"/>
  <c r="D460" i="2" s="1"/>
  <c r="D459" i="2"/>
  <c r="C459" i="2"/>
  <c r="C458" i="2"/>
  <c r="D458" i="2" s="1"/>
  <c r="D457" i="2"/>
  <c r="C457" i="2"/>
  <c r="C456" i="2"/>
  <c r="D456" i="2" s="1"/>
  <c r="C455" i="2"/>
  <c r="D455" i="2" s="1"/>
  <c r="C454" i="2"/>
  <c r="D454" i="2" s="1"/>
  <c r="C453" i="2"/>
  <c r="D453" i="2" s="1"/>
  <c r="C452" i="2"/>
  <c r="D452" i="2" s="1"/>
  <c r="D451" i="2"/>
  <c r="C451" i="2"/>
  <c r="C450" i="2"/>
  <c r="D450" i="2" s="1"/>
  <c r="D449" i="2"/>
  <c r="C449" i="2"/>
  <c r="C448" i="2"/>
  <c r="D448" i="2" s="1"/>
  <c r="C447" i="2"/>
  <c r="D447" i="2" s="1"/>
  <c r="C446" i="2"/>
  <c r="D446" i="2" s="1"/>
  <c r="C445" i="2"/>
  <c r="D445" i="2" s="1"/>
  <c r="C444" i="2"/>
  <c r="D444" i="2" s="1"/>
  <c r="D443" i="2"/>
  <c r="C443" i="2"/>
  <c r="C442" i="2"/>
  <c r="D442" i="2" s="1"/>
  <c r="D441" i="2"/>
  <c r="C441" i="2"/>
  <c r="C440" i="2"/>
  <c r="D440" i="2" s="1"/>
  <c r="C439" i="2"/>
  <c r="D439" i="2" s="1"/>
  <c r="C438" i="2"/>
  <c r="D438" i="2" s="1"/>
  <c r="C437" i="2"/>
  <c r="D437" i="2" s="1"/>
  <c r="C436" i="2"/>
  <c r="D436" i="2" s="1"/>
  <c r="D435" i="2"/>
  <c r="C435" i="2"/>
  <c r="C434" i="2"/>
  <c r="D434" i="2" s="1"/>
  <c r="D433" i="2"/>
  <c r="C433" i="2"/>
  <c r="C432" i="2"/>
  <c r="D432" i="2" s="1"/>
  <c r="C431" i="2"/>
  <c r="D431" i="2" s="1"/>
  <c r="C430" i="2"/>
  <c r="D430" i="2" s="1"/>
  <c r="C429" i="2"/>
  <c r="D429" i="2" s="1"/>
  <c r="C428" i="2"/>
  <c r="D428" i="2" s="1"/>
  <c r="D427" i="2"/>
  <c r="C427" i="2"/>
  <c r="C426" i="2"/>
  <c r="D426" i="2" s="1"/>
  <c r="D425" i="2"/>
  <c r="C425" i="2"/>
  <c r="C424" i="2"/>
  <c r="D424" i="2" s="1"/>
  <c r="C423" i="2"/>
  <c r="D423" i="2" s="1"/>
  <c r="C422" i="2"/>
  <c r="D422" i="2" s="1"/>
  <c r="C421" i="2"/>
  <c r="D421" i="2" s="1"/>
  <c r="C420" i="2"/>
  <c r="D420" i="2" s="1"/>
  <c r="D419" i="2"/>
  <c r="C419" i="2"/>
  <c r="C418" i="2"/>
  <c r="D418" i="2" s="1"/>
  <c r="D417" i="2"/>
  <c r="C417" i="2"/>
  <c r="C416" i="2"/>
  <c r="D416" i="2" s="1"/>
  <c r="C415" i="2"/>
  <c r="D415" i="2" s="1"/>
  <c r="C414" i="2"/>
  <c r="D414" i="2" s="1"/>
  <c r="C413" i="2"/>
  <c r="D413" i="2" s="1"/>
  <c r="C412" i="2"/>
  <c r="D412" i="2" s="1"/>
  <c r="C411" i="2"/>
  <c r="D411" i="2" s="1"/>
  <c r="C410" i="2"/>
  <c r="D410" i="2" s="1"/>
  <c r="D409" i="2"/>
  <c r="C409" i="2"/>
  <c r="C408" i="2"/>
  <c r="D408" i="2" s="1"/>
  <c r="C407" i="2"/>
  <c r="D407" i="2" s="1"/>
  <c r="C406" i="2"/>
  <c r="D406" i="2" s="1"/>
  <c r="C405" i="2"/>
  <c r="D405" i="2" s="1"/>
  <c r="C404" i="2"/>
  <c r="D404" i="2" s="1"/>
  <c r="C403" i="2"/>
  <c r="D403" i="2" s="1"/>
  <c r="C402" i="2"/>
  <c r="D402" i="2" s="1"/>
  <c r="D401" i="2"/>
  <c r="C401" i="2"/>
  <c r="C400" i="2"/>
  <c r="D400" i="2" s="1"/>
  <c r="C399" i="2"/>
  <c r="D399" i="2" s="1"/>
  <c r="C398" i="2"/>
  <c r="D398" i="2" s="1"/>
  <c r="C397" i="2"/>
  <c r="D397" i="2" s="1"/>
  <c r="C396" i="2"/>
  <c r="D396" i="2" s="1"/>
  <c r="C395" i="2"/>
  <c r="D395" i="2" s="1"/>
  <c r="C394" i="2"/>
  <c r="D394" i="2" s="1"/>
  <c r="D393" i="2"/>
  <c r="C393" i="2"/>
  <c r="C392" i="2"/>
  <c r="D392" i="2" s="1"/>
  <c r="C391" i="2"/>
  <c r="D391" i="2" s="1"/>
  <c r="C390" i="2"/>
  <c r="D390" i="2" s="1"/>
  <c r="C389" i="2"/>
  <c r="D389" i="2" s="1"/>
  <c r="C388" i="2"/>
  <c r="D388" i="2" s="1"/>
  <c r="C387" i="2"/>
  <c r="D387" i="2" s="1"/>
  <c r="C386" i="2"/>
  <c r="D386" i="2" s="1"/>
  <c r="C385" i="2"/>
  <c r="D385" i="2" s="1"/>
  <c r="C384" i="2"/>
  <c r="D384" i="2" s="1"/>
  <c r="C383" i="2"/>
  <c r="D383" i="2" s="1"/>
  <c r="C382" i="2"/>
  <c r="D382" i="2" s="1"/>
  <c r="C381" i="2"/>
  <c r="D381" i="2" s="1"/>
  <c r="C380" i="2"/>
  <c r="D380" i="2" s="1"/>
  <c r="C379" i="2"/>
  <c r="D379" i="2" s="1"/>
  <c r="C378" i="2"/>
  <c r="D378" i="2" s="1"/>
  <c r="C377" i="2"/>
  <c r="D377" i="2" s="1"/>
  <c r="C376" i="2"/>
  <c r="D376" i="2" s="1"/>
  <c r="C375" i="2"/>
  <c r="D375" i="2" s="1"/>
  <c r="C374" i="2"/>
  <c r="D374" i="2" s="1"/>
  <c r="C373" i="2"/>
  <c r="D373" i="2" s="1"/>
  <c r="C372" i="2"/>
  <c r="D372" i="2" s="1"/>
  <c r="C371" i="2"/>
  <c r="D371" i="2" s="1"/>
  <c r="C370" i="2"/>
  <c r="D370" i="2" s="1"/>
  <c r="C369" i="2"/>
  <c r="D369" i="2" s="1"/>
  <c r="C368" i="2"/>
  <c r="D368" i="2" s="1"/>
  <c r="C367" i="2"/>
  <c r="D367" i="2" s="1"/>
  <c r="C366" i="2"/>
  <c r="D366" i="2" s="1"/>
  <c r="C365" i="2"/>
  <c r="D365" i="2" s="1"/>
  <c r="C364" i="2"/>
  <c r="D364" i="2" s="1"/>
  <c r="C363" i="2"/>
  <c r="D363" i="2" s="1"/>
  <c r="C362" i="2"/>
  <c r="D362" i="2" s="1"/>
  <c r="C361" i="2"/>
  <c r="D361" i="2" s="1"/>
  <c r="C360" i="2"/>
  <c r="D360" i="2" s="1"/>
  <c r="C359" i="2"/>
  <c r="D359" i="2" s="1"/>
  <c r="C358" i="2"/>
  <c r="D358" i="2" s="1"/>
  <c r="C357" i="2"/>
  <c r="D357" i="2" s="1"/>
  <c r="C356" i="2"/>
  <c r="D356" i="2" s="1"/>
  <c r="C355" i="2"/>
  <c r="D355" i="2" s="1"/>
  <c r="C354" i="2"/>
  <c r="D354" i="2" s="1"/>
  <c r="C353" i="2"/>
  <c r="D353" i="2" s="1"/>
  <c r="C352" i="2"/>
  <c r="D352" i="2" s="1"/>
  <c r="C351" i="2"/>
  <c r="D351" i="2" s="1"/>
  <c r="C350" i="2"/>
  <c r="D350" i="2" s="1"/>
  <c r="C349" i="2"/>
  <c r="D349" i="2" s="1"/>
  <c r="C348" i="2"/>
  <c r="D348" i="2" s="1"/>
  <c r="C347" i="2"/>
  <c r="D347" i="2" s="1"/>
  <c r="C346" i="2"/>
  <c r="D346" i="2" s="1"/>
  <c r="C345" i="2"/>
  <c r="D345" i="2" s="1"/>
  <c r="C344" i="2"/>
  <c r="D344" i="2" s="1"/>
  <c r="C343" i="2"/>
  <c r="D343" i="2" s="1"/>
  <c r="C342" i="2"/>
  <c r="D342" i="2" s="1"/>
  <c r="C341" i="2"/>
  <c r="D341" i="2" s="1"/>
  <c r="C340" i="2"/>
  <c r="D340" i="2" s="1"/>
  <c r="C339" i="2"/>
  <c r="D339" i="2" s="1"/>
  <c r="C338" i="2"/>
  <c r="D338" i="2" s="1"/>
  <c r="C337" i="2"/>
  <c r="D337" i="2" s="1"/>
  <c r="C336" i="2"/>
  <c r="D336" i="2" s="1"/>
  <c r="C335" i="2"/>
  <c r="D335" i="2" s="1"/>
  <c r="C334" i="2"/>
  <c r="D334" i="2" s="1"/>
  <c r="C333" i="2"/>
  <c r="D333" i="2" s="1"/>
  <c r="C332" i="2"/>
  <c r="D332" i="2" s="1"/>
  <c r="C331" i="2"/>
  <c r="D331" i="2" s="1"/>
  <c r="C330" i="2"/>
  <c r="D330" i="2" s="1"/>
  <c r="C329" i="2"/>
  <c r="D329" i="2" s="1"/>
  <c r="C328" i="2"/>
  <c r="D328" i="2" s="1"/>
  <c r="C327" i="2"/>
  <c r="D327" i="2" s="1"/>
  <c r="C326" i="2"/>
  <c r="D326" i="2" s="1"/>
  <c r="C325" i="2"/>
  <c r="D325" i="2" s="1"/>
  <c r="C324" i="2"/>
  <c r="D324" i="2" s="1"/>
  <c r="C323" i="2"/>
  <c r="D323" i="2" s="1"/>
  <c r="C322" i="2"/>
  <c r="D322" i="2" s="1"/>
  <c r="C321" i="2"/>
  <c r="D321" i="2" s="1"/>
  <c r="C320" i="2"/>
  <c r="D320" i="2" s="1"/>
  <c r="C319" i="2"/>
  <c r="D319" i="2" s="1"/>
  <c r="C318" i="2"/>
  <c r="D318" i="2" s="1"/>
  <c r="C317" i="2"/>
  <c r="D317" i="2" s="1"/>
  <c r="C316" i="2"/>
  <c r="D316" i="2" s="1"/>
  <c r="C315" i="2"/>
  <c r="D315" i="2" s="1"/>
  <c r="C314" i="2"/>
  <c r="D314" i="2" s="1"/>
  <c r="C313" i="2"/>
  <c r="D313" i="2" s="1"/>
  <c r="C312" i="2"/>
  <c r="D312" i="2" s="1"/>
  <c r="C311" i="2"/>
  <c r="D311" i="2" s="1"/>
  <c r="C310" i="2"/>
  <c r="D310" i="2" s="1"/>
  <c r="C309" i="2"/>
  <c r="D309" i="2" s="1"/>
  <c r="C308" i="2"/>
  <c r="D308" i="2" s="1"/>
  <c r="C307" i="2"/>
  <c r="D307" i="2" s="1"/>
  <c r="C306" i="2"/>
  <c r="D306" i="2" s="1"/>
  <c r="C305" i="2"/>
  <c r="D305" i="2" s="1"/>
  <c r="C304" i="2"/>
  <c r="D304" i="2" s="1"/>
  <c r="C303" i="2"/>
  <c r="D303" i="2" s="1"/>
  <c r="C302" i="2"/>
  <c r="D302" i="2" s="1"/>
  <c r="C301" i="2"/>
  <c r="D301" i="2" s="1"/>
  <c r="C300" i="2"/>
  <c r="D300" i="2" s="1"/>
  <c r="C299" i="2"/>
  <c r="D299" i="2" s="1"/>
  <c r="C298" i="2"/>
  <c r="D298" i="2" s="1"/>
  <c r="C297" i="2"/>
  <c r="D297" i="2" s="1"/>
  <c r="C296" i="2"/>
  <c r="D296" i="2" s="1"/>
  <c r="C295" i="2"/>
  <c r="D295" i="2" s="1"/>
  <c r="C294" i="2"/>
  <c r="D294" i="2" s="1"/>
  <c r="C293" i="2"/>
  <c r="D293" i="2" s="1"/>
  <c r="C292" i="2"/>
  <c r="D292" i="2" s="1"/>
  <c r="C291" i="2"/>
  <c r="D291" i="2" s="1"/>
  <c r="C290" i="2"/>
  <c r="D290" i="2" s="1"/>
  <c r="C289" i="2"/>
  <c r="D289" i="2" s="1"/>
  <c r="C288" i="2"/>
  <c r="D288" i="2" s="1"/>
  <c r="C287" i="2"/>
  <c r="D287" i="2" s="1"/>
  <c r="C286" i="2"/>
  <c r="D286" i="2" s="1"/>
  <c r="C285" i="2"/>
  <c r="D285" i="2" s="1"/>
  <c r="C284" i="2"/>
  <c r="D284" i="2" s="1"/>
  <c r="C283" i="2"/>
  <c r="D283" i="2" s="1"/>
  <c r="C282" i="2"/>
  <c r="D282" i="2" s="1"/>
  <c r="C281" i="2"/>
  <c r="D281" i="2" s="1"/>
  <c r="C280" i="2"/>
  <c r="D280" i="2" s="1"/>
  <c r="C279" i="2"/>
  <c r="D279" i="2" s="1"/>
  <c r="C278" i="2"/>
  <c r="D278" i="2" s="1"/>
  <c r="C277" i="2"/>
  <c r="D277" i="2" s="1"/>
  <c r="C276" i="2"/>
  <c r="D276" i="2" s="1"/>
  <c r="C275" i="2"/>
  <c r="D275" i="2" s="1"/>
  <c r="C274" i="2"/>
  <c r="D274" i="2" s="1"/>
  <c r="C273" i="2"/>
  <c r="D273" i="2" s="1"/>
  <c r="C272" i="2"/>
  <c r="D272" i="2" s="1"/>
  <c r="C271" i="2"/>
  <c r="D271" i="2" s="1"/>
  <c r="C270" i="2"/>
  <c r="D270" i="2" s="1"/>
  <c r="C269" i="2"/>
  <c r="D269" i="2" s="1"/>
  <c r="C268" i="2"/>
  <c r="D268" i="2" s="1"/>
  <c r="C267" i="2"/>
  <c r="D267" i="2" s="1"/>
  <c r="C266" i="2"/>
  <c r="D266" i="2" s="1"/>
  <c r="C265" i="2"/>
  <c r="D265" i="2" s="1"/>
  <c r="C264" i="2"/>
  <c r="D264" i="2" s="1"/>
  <c r="C263" i="2"/>
  <c r="D263" i="2" s="1"/>
  <c r="C262" i="2"/>
  <c r="D262" i="2" s="1"/>
  <c r="C261" i="2"/>
  <c r="D261" i="2" s="1"/>
  <c r="C260" i="2"/>
  <c r="D260" i="2" s="1"/>
  <c r="C259" i="2"/>
  <c r="D259" i="2" s="1"/>
  <c r="D258" i="2"/>
  <c r="C258" i="2"/>
  <c r="C257" i="2"/>
  <c r="D257" i="2" s="1"/>
  <c r="C256" i="2"/>
  <c r="D256" i="2" s="1"/>
  <c r="C255" i="2"/>
  <c r="D255" i="2" s="1"/>
  <c r="D254" i="2"/>
  <c r="C254" i="2"/>
  <c r="C253" i="2"/>
  <c r="D253" i="2" s="1"/>
  <c r="C252" i="2"/>
  <c r="D252" i="2" s="1"/>
  <c r="C251" i="2"/>
  <c r="D251" i="2" s="1"/>
  <c r="D250" i="2"/>
  <c r="C250" i="2"/>
  <c r="C249" i="2"/>
  <c r="D249" i="2" s="1"/>
  <c r="C248" i="2"/>
  <c r="D248" i="2" s="1"/>
  <c r="C247" i="2"/>
  <c r="D247" i="2" s="1"/>
  <c r="D246" i="2"/>
  <c r="C246" i="2"/>
  <c r="C245" i="2"/>
  <c r="D245" i="2" s="1"/>
  <c r="C244" i="2"/>
  <c r="D244" i="2" s="1"/>
  <c r="C243" i="2"/>
  <c r="D243" i="2" s="1"/>
  <c r="D242" i="2"/>
  <c r="C242" i="2"/>
  <c r="C241" i="2"/>
  <c r="D241" i="2" s="1"/>
  <c r="C240" i="2"/>
  <c r="D240" i="2" s="1"/>
  <c r="C239" i="2"/>
  <c r="D239" i="2" s="1"/>
  <c r="D238" i="2"/>
  <c r="C238" i="2"/>
  <c r="C237" i="2"/>
  <c r="D237" i="2" s="1"/>
  <c r="C236" i="2"/>
  <c r="D236" i="2" s="1"/>
  <c r="C235" i="2"/>
  <c r="D235" i="2" s="1"/>
  <c r="D234" i="2"/>
  <c r="C234" i="2"/>
  <c r="C233" i="2"/>
  <c r="D233" i="2" s="1"/>
  <c r="C232" i="2"/>
  <c r="D232" i="2" s="1"/>
  <c r="C231" i="2"/>
  <c r="D231" i="2" s="1"/>
  <c r="D230" i="2"/>
  <c r="C230" i="2"/>
  <c r="C229" i="2"/>
  <c r="D229" i="2" s="1"/>
  <c r="C228" i="2"/>
  <c r="D228" i="2" s="1"/>
  <c r="C227" i="2"/>
  <c r="D227" i="2" s="1"/>
  <c r="C226" i="2"/>
  <c r="D226" i="2" s="1"/>
  <c r="C225" i="2"/>
  <c r="D225" i="2" s="1"/>
  <c r="C224" i="2"/>
  <c r="D224" i="2" s="1"/>
  <c r="C223" i="2"/>
  <c r="D223" i="2" s="1"/>
  <c r="C222" i="2"/>
  <c r="D222" i="2" s="1"/>
  <c r="C221" i="2"/>
  <c r="D221" i="2" s="1"/>
  <c r="C220" i="2"/>
  <c r="D220" i="2" s="1"/>
  <c r="C219" i="2"/>
  <c r="D219" i="2" s="1"/>
  <c r="C218" i="2"/>
  <c r="D218" i="2" s="1"/>
  <c r="C217" i="2"/>
  <c r="D217" i="2" s="1"/>
  <c r="C216" i="2"/>
  <c r="D216" i="2" s="1"/>
  <c r="C215" i="2"/>
  <c r="D215" i="2" s="1"/>
  <c r="C214" i="2"/>
  <c r="D214" i="2" s="1"/>
  <c r="C213" i="2"/>
  <c r="D213" i="2" s="1"/>
  <c r="C212" i="2"/>
  <c r="D212" i="2" s="1"/>
  <c r="C211" i="2"/>
  <c r="D211" i="2" s="1"/>
  <c r="C210" i="2"/>
  <c r="D210" i="2" s="1"/>
  <c r="C209" i="2"/>
  <c r="D209" i="2" s="1"/>
  <c r="C208" i="2"/>
  <c r="D208" i="2" s="1"/>
  <c r="C207" i="2"/>
  <c r="D207" i="2" s="1"/>
  <c r="C206" i="2"/>
  <c r="D206" i="2" s="1"/>
  <c r="C205" i="2"/>
  <c r="D205" i="2" s="1"/>
  <c r="C204" i="2"/>
  <c r="D204" i="2" s="1"/>
  <c r="C203" i="2"/>
  <c r="D203" i="2" s="1"/>
  <c r="C202" i="2"/>
  <c r="D202" i="2" s="1"/>
  <c r="C201" i="2"/>
  <c r="D201" i="2" s="1"/>
  <c r="C200" i="2"/>
  <c r="D200" i="2" s="1"/>
  <c r="C199" i="2"/>
  <c r="D199" i="2" s="1"/>
  <c r="C198" i="2"/>
  <c r="D198" i="2" s="1"/>
  <c r="C197" i="2"/>
  <c r="D197" i="2" s="1"/>
  <c r="C196" i="2"/>
  <c r="D196" i="2" s="1"/>
  <c r="C195" i="2"/>
  <c r="D195" i="2" s="1"/>
  <c r="C194" i="2"/>
  <c r="D194" i="2" s="1"/>
  <c r="C193" i="2"/>
  <c r="D193" i="2" s="1"/>
  <c r="C192" i="2"/>
  <c r="D192" i="2" s="1"/>
  <c r="C191" i="2"/>
  <c r="D191" i="2" s="1"/>
  <c r="C190" i="2"/>
  <c r="D190" i="2" s="1"/>
  <c r="C189" i="2"/>
  <c r="D189" i="2" s="1"/>
  <c r="C188" i="2"/>
  <c r="D188" i="2" s="1"/>
  <c r="C187" i="2"/>
  <c r="D187" i="2" s="1"/>
  <c r="C186" i="2"/>
  <c r="D186" i="2" s="1"/>
  <c r="C185" i="2"/>
  <c r="D185" i="2" s="1"/>
  <c r="C184" i="2"/>
  <c r="D184" i="2" s="1"/>
  <c r="C183" i="2"/>
  <c r="D183" i="2" s="1"/>
  <c r="C182" i="2"/>
  <c r="D182" i="2" s="1"/>
  <c r="C181" i="2"/>
  <c r="D181" i="2" s="1"/>
  <c r="C180" i="2"/>
  <c r="D180" i="2" s="1"/>
  <c r="C179" i="2"/>
  <c r="D179" i="2" s="1"/>
  <c r="C178" i="2"/>
  <c r="D178" i="2" s="1"/>
  <c r="C177" i="2"/>
  <c r="D177" i="2" s="1"/>
  <c r="C176" i="2"/>
  <c r="D176" i="2" s="1"/>
  <c r="C175" i="2"/>
  <c r="D175" i="2" s="1"/>
  <c r="C174" i="2"/>
  <c r="D174" i="2" s="1"/>
  <c r="C173" i="2"/>
  <c r="D173" i="2" s="1"/>
  <c r="C172" i="2"/>
  <c r="D172" i="2" s="1"/>
  <c r="C171" i="2"/>
  <c r="D171" i="2" s="1"/>
  <c r="C170" i="2"/>
  <c r="D170" i="2" s="1"/>
  <c r="C169" i="2"/>
  <c r="D169" i="2" s="1"/>
  <c r="C168" i="2"/>
  <c r="D168" i="2" s="1"/>
  <c r="C167" i="2"/>
  <c r="D167" i="2" s="1"/>
  <c r="C166" i="2"/>
  <c r="D166" i="2" s="1"/>
  <c r="C165" i="2"/>
  <c r="D165" i="2" s="1"/>
  <c r="C164" i="2"/>
  <c r="D164" i="2" s="1"/>
  <c r="C163" i="2"/>
  <c r="D163" i="2" s="1"/>
  <c r="C162" i="2"/>
  <c r="D162" i="2" s="1"/>
  <c r="C161" i="2"/>
  <c r="D161" i="2" s="1"/>
  <c r="C160" i="2"/>
  <c r="D160" i="2" s="1"/>
  <c r="C159" i="2"/>
  <c r="D159" i="2" s="1"/>
  <c r="C158" i="2"/>
  <c r="D158" i="2" s="1"/>
  <c r="C157" i="2"/>
  <c r="D157" i="2" s="1"/>
  <c r="C156" i="2"/>
  <c r="D156" i="2" s="1"/>
  <c r="C155" i="2"/>
  <c r="D155" i="2" s="1"/>
  <c r="C154" i="2"/>
  <c r="D154" i="2" s="1"/>
  <c r="C153" i="2"/>
  <c r="D153" i="2" s="1"/>
  <c r="C152" i="2"/>
  <c r="D152" i="2" s="1"/>
  <c r="C151" i="2"/>
  <c r="D151" i="2" s="1"/>
  <c r="C150" i="2"/>
  <c r="D150" i="2" s="1"/>
  <c r="C149" i="2"/>
  <c r="D149" i="2" s="1"/>
  <c r="C148" i="2"/>
  <c r="D148" i="2" s="1"/>
  <c r="C147" i="2"/>
  <c r="D147" i="2" s="1"/>
  <c r="C146" i="2"/>
  <c r="D146" i="2" s="1"/>
  <c r="C145" i="2"/>
  <c r="D145" i="2" s="1"/>
  <c r="C144" i="2"/>
  <c r="D144" i="2" s="1"/>
  <c r="C143" i="2"/>
  <c r="D143" i="2" s="1"/>
  <c r="C142" i="2"/>
  <c r="D142" i="2" s="1"/>
  <c r="C141" i="2"/>
  <c r="D141" i="2" s="1"/>
  <c r="C140" i="2"/>
  <c r="D140" i="2" s="1"/>
  <c r="C139" i="2"/>
  <c r="D139" i="2" s="1"/>
  <c r="C138" i="2"/>
  <c r="D138" i="2" s="1"/>
  <c r="C137" i="2"/>
  <c r="D137" i="2" s="1"/>
  <c r="C136" i="2"/>
  <c r="D136" i="2" s="1"/>
  <c r="C135" i="2"/>
  <c r="D135" i="2" s="1"/>
  <c r="C134" i="2"/>
  <c r="D134" i="2" s="1"/>
  <c r="C133" i="2"/>
  <c r="D133" i="2" s="1"/>
  <c r="C132" i="2"/>
  <c r="D132" i="2" s="1"/>
  <c r="C131" i="2"/>
  <c r="D131" i="2" s="1"/>
  <c r="C130" i="2"/>
  <c r="D130" i="2" s="1"/>
  <c r="C129" i="2"/>
  <c r="D129" i="2" s="1"/>
  <c r="C128" i="2"/>
  <c r="D128" i="2" s="1"/>
  <c r="C127" i="2"/>
  <c r="D127" i="2" s="1"/>
  <c r="C126" i="2"/>
  <c r="D126" i="2" s="1"/>
  <c r="C125" i="2"/>
  <c r="D125" i="2" s="1"/>
  <c r="C124" i="2"/>
  <c r="D124" i="2" s="1"/>
  <c r="C123" i="2"/>
  <c r="D123" i="2" s="1"/>
  <c r="C122" i="2"/>
  <c r="D122" i="2" s="1"/>
  <c r="C121" i="2"/>
  <c r="D121" i="2" s="1"/>
  <c r="C120" i="2"/>
  <c r="D120" i="2" s="1"/>
  <c r="C119" i="2"/>
  <c r="D119" i="2" s="1"/>
  <c r="C118" i="2"/>
  <c r="D118" i="2" s="1"/>
  <c r="C117" i="2"/>
  <c r="D117" i="2" s="1"/>
  <c r="C116" i="2"/>
  <c r="D116" i="2" s="1"/>
  <c r="C115" i="2"/>
  <c r="D115" i="2" s="1"/>
  <c r="C114" i="2"/>
  <c r="D114" i="2" s="1"/>
  <c r="C113" i="2"/>
  <c r="D113" i="2" s="1"/>
  <c r="C112" i="2"/>
  <c r="D112" i="2" s="1"/>
  <c r="C111" i="2"/>
  <c r="D111" i="2" s="1"/>
  <c r="C110" i="2"/>
  <c r="D110" i="2" s="1"/>
  <c r="C109" i="2"/>
  <c r="D109" i="2" s="1"/>
  <c r="C108" i="2"/>
  <c r="D108" i="2" s="1"/>
  <c r="C107" i="2"/>
  <c r="D107" i="2" s="1"/>
  <c r="C106" i="2"/>
  <c r="D106" i="2" s="1"/>
  <c r="C105" i="2"/>
  <c r="D105" i="2" s="1"/>
  <c r="C104" i="2"/>
  <c r="D104" i="2" s="1"/>
  <c r="C103" i="2"/>
  <c r="D103" i="2" s="1"/>
  <c r="C102" i="2"/>
  <c r="D102" i="2" s="1"/>
  <c r="C101" i="2"/>
  <c r="D101" i="2" s="1"/>
  <c r="C100" i="2"/>
  <c r="D100" i="2" s="1"/>
  <c r="C99" i="2"/>
  <c r="D99" i="2" s="1"/>
  <c r="C98" i="2"/>
  <c r="D98" i="2" s="1"/>
  <c r="C97" i="2"/>
  <c r="D97" i="2" s="1"/>
  <c r="C96" i="2"/>
  <c r="D96" i="2" s="1"/>
  <c r="C95" i="2"/>
  <c r="D95" i="2" s="1"/>
  <c r="C94" i="2"/>
  <c r="D94" i="2" s="1"/>
  <c r="C93" i="2"/>
  <c r="D93" i="2" s="1"/>
  <c r="C92" i="2"/>
  <c r="D92" i="2" s="1"/>
  <c r="C91" i="2"/>
  <c r="D91" i="2" s="1"/>
  <c r="C90" i="2"/>
  <c r="D90" i="2" s="1"/>
  <c r="C89" i="2"/>
  <c r="D89" i="2" s="1"/>
  <c r="C88" i="2"/>
  <c r="D88" i="2" s="1"/>
  <c r="C87" i="2"/>
  <c r="D87" i="2" s="1"/>
  <c r="C86" i="2"/>
  <c r="D86" i="2" s="1"/>
  <c r="C85" i="2"/>
  <c r="D85" i="2" s="1"/>
  <c r="C84" i="2"/>
  <c r="D84" i="2" s="1"/>
  <c r="C83" i="2"/>
  <c r="D83" i="2" s="1"/>
  <c r="C82" i="2"/>
  <c r="D82" i="2" s="1"/>
  <c r="C81" i="2"/>
  <c r="D81" i="2" s="1"/>
  <c r="C80" i="2"/>
  <c r="D80" i="2" s="1"/>
  <c r="C79" i="2"/>
  <c r="D79" i="2" s="1"/>
  <c r="C78" i="2"/>
  <c r="D78" i="2" s="1"/>
  <c r="C77" i="2"/>
  <c r="D77" i="2" s="1"/>
  <c r="C76" i="2"/>
  <c r="D76" i="2" s="1"/>
  <c r="C75" i="2"/>
  <c r="D75" i="2" s="1"/>
  <c r="C74" i="2"/>
  <c r="D74" i="2" s="1"/>
  <c r="C73" i="2"/>
  <c r="D73" i="2" s="1"/>
  <c r="C72" i="2"/>
  <c r="D72" i="2" s="1"/>
  <c r="C71" i="2"/>
  <c r="D71" i="2" s="1"/>
  <c r="C70" i="2"/>
  <c r="D70" i="2" s="1"/>
  <c r="C69" i="2"/>
  <c r="D69" i="2" s="1"/>
  <c r="C68" i="2"/>
  <c r="D68" i="2" s="1"/>
  <c r="C67" i="2"/>
  <c r="D67" i="2" s="1"/>
  <c r="C66" i="2"/>
  <c r="D66" i="2" s="1"/>
  <c r="C65" i="2"/>
  <c r="D65" i="2" s="1"/>
  <c r="C64" i="2"/>
  <c r="D64" i="2" s="1"/>
  <c r="C63" i="2"/>
  <c r="D63" i="2" s="1"/>
  <c r="C62" i="2"/>
  <c r="D62" i="2" s="1"/>
  <c r="C61" i="2"/>
  <c r="D61" i="2" s="1"/>
  <c r="C60" i="2"/>
  <c r="D60" i="2" s="1"/>
  <c r="C59" i="2"/>
  <c r="D59" i="2" s="1"/>
  <c r="C58" i="2"/>
  <c r="D58" i="2" s="1"/>
  <c r="C57" i="2"/>
  <c r="D57" i="2" s="1"/>
  <c r="C56" i="2"/>
  <c r="D56" i="2" s="1"/>
  <c r="C55" i="2"/>
  <c r="D55" i="2" s="1"/>
  <c r="C54" i="2"/>
  <c r="D54" i="2" s="1"/>
  <c r="C53" i="2"/>
  <c r="D53" i="2" s="1"/>
  <c r="C52" i="2"/>
  <c r="D52" i="2" s="1"/>
  <c r="C51" i="2"/>
  <c r="D51" i="2" s="1"/>
  <c r="C50" i="2"/>
  <c r="D50" i="2" s="1"/>
  <c r="C49" i="2"/>
  <c r="D49" i="2" s="1"/>
  <c r="C48" i="2"/>
  <c r="D48" i="2" s="1"/>
  <c r="C47" i="2"/>
  <c r="D47" i="2" s="1"/>
  <c r="C46" i="2"/>
  <c r="D46" i="2" s="1"/>
  <c r="C45" i="2"/>
  <c r="D45" i="2" s="1"/>
  <c r="C44" i="2"/>
  <c r="D44" i="2" s="1"/>
  <c r="C43" i="2"/>
  <c r="D43" i="2" s="1"/>
  <c r="C42" i="2"/>
  <c r="D42" i="2" s="1"/>
  <c r="C41" i="2"/>
  <c r="D41" i="2" s="1"/>
  <c r="C40" i="2"/>
  <c r="D40" i="2" s="1"/>
  <c r="C39" i="2"/>
  <c r="D39" i="2" s="1"/>
  <c r="C38" i="2"/>
  <c r="D38" i="2" s="1"/>
  <c r="C37" i="2"/>
  <c r="D37" i="2" s="1"/>
  <c r="C36" i="2"/>
  <c r="D36" i="2" s="1"/>
  <c r="C35" i="2"/>
  <c r="D35" i="2" s="1"/>
  <c r="C34" i="2"/>
  <c r="D34" i="2" s="1"/>
  <c r="C33" i="2"/>
  <c r="D33" i="2" s="1"/>
  <c r="C32" i="2"/>
  <c r="D32" i="2" s="1"/>
  <c r="C31" i="2"/>
  <c r="D31" i="2" s="1"/>
  <c r="C30" i="2"/>
  <c r="D30" i="2" s="1"/>
  <c r="C29" i="2"/>
  <c r="D29" i="2" s="1"/>
  <c r="C28" i="2"/>
  <c r="D28" i="2" s="1"/>
  <c r="C27" i="2"/>
  <c r="D27" i="2" s="1"/>
  <c r="C26" i="2"/>
  <c r="D26" i="2" s="1"/>
  <c r="C25" i="2"/>
  <c r="D25" i="2" s="1"/>
  <c r="C24" i="2"/>
  <c r="D24" i="2" s="1"/>
  <c r="C23" i="2"/>
  <c r="D23" i="2" s="1"/>
  <c r="C22" i="2"/>
  <c r="D22" i="2" s="1"/>
  <c r="C21" i="2"/>
  <c r="D21" i="2" s="1"/>
  <c r="C20" i="2"/>
  <c r="D20" i="2" s="1"/>
  <c r="C19" i="2"/>
  <c r="D19" i="2" s="1"/>
  <c r="C18" i="2"/>
  <c r="D18" i="2" s="1"/>
  <c r="C17" i="2"/>
  <c r="D17" i="2" s="1"/>
  <c r="C16" i="2"/>
  <c r="D16" i="2" s="1"/>
  <c r="C15" i="2"/>
  <c r="D15" i="2" s="1"/>
  <c r="C14" i="2"/>
  <c r="D14" i="2" s="1"/>
  <c r="C13" i="2"/>
  <c r="D13" i="2" s="1"/>
  <c r="C12" i="2"/>
  <c r="D12" i="2" s="1"/>
  <c r="S3" i="4" l="1"/>
  <c r="T3" i="4" s="1"/>
  <c r="BR2" i="4"/>
  <c r="Z2" i="4"/>
  <c r="AB2" i="4"/>
  <c r="H2" i="4"/>
  <c r="J2" i="4"/>
  <c r="BD2" i="4"/>
  <c r="BF2" i="4"/>
  <c r="AE3" i="4"/>
  <c r="AR2" i="4"/>
  <c r="AT2" i="4"/>
  <c r="BC3" i="4"/>
  <c r="V2" i="4"/>
  <c r="AH2" i="4"/>
  <c r="AW3" i="4"/>
  <c r="AZ3" i="4" s="1"/>
  <c r="AX2" i="4"/>
  <c r="AQ3" i="4"/>
  <c r="AT3" i="4" s="1"/>
  <c r="BO3" i="4"/>
  <c r="BR3" i="4" s="1"/>
  <c r="A3" i="4"/>
  <c r="D3" i="4" s="1"/>
  <c r="N2" i="4"/>
  <c r="M3" i="4"/>
  <c r="P3" i="4" s="1"/>
  <c r="AK3" i="4"/>
  <c r="AN3" i="4" s="1"/>
  <c r="AL2" i="4"/>
  <c r="BI3" i="4"/>
  <c r="BL3" i="4" s="1"/>
  <c r="BJ2" i="4"/>
  <c r="G3" i="4"/>
  <c r="J3" i="4" s="1"/>
  <c r="Y3" i="4"/>
  <c r="D2" i="4"/>
  <c r="C9" i="3"/>
  <c r="C10" i="3"/>
  <c r="C27" i="3"/>
  <c r="C24" i="3"/>
  <c r="C6" i="3"/>
  <c r="C20" i="3"/>
  <c r="C28" i="3" s="1"/>
  <c r="S4" i="4" l="1"/>
  <c r="V4" i="4" s="1"/>
  <c r="V3" i="4"/>
  <c r="Y4" i="4"/>
  <c r="AB3" i="4"/>
  <c r="Z3" i="4"/>
  <c r="BD3" i="4"/>
  <c r="BF3" i="4"/>
  <c r="BC4" i="4"/>
  <c r="AF3" i="4"/>
  <c r="AH3" i="4"/>
  <c r="AE4" i="4"/>
  <c r="M4" i="4"/>
  <c r="P4" i="4" s="1"/>
  <c r="N3" i="4"/>
  <c r="B3" i="4"/>
  <c r="A4" i="4"/>
  <c r="D4" i="4" s="1"/>
  <c r="BJ3" i="4"/>
  <c r="BI4" i="4"/>
  <c r="BL4" i="4" s="1"/>
  <c r="BO4" i="4"/>
  <c r="BR4" i="4" s="1"/>
  <c r="BP3" i="4"/>
  <c r="AR3" i="4"/>
  <c r="AQ4" i="4"/>
  <c r="AT4" i="4" s="1"/>
  <c r="H3" i="4"/>
  <c r="G4" i="4"/>
  <c r="J4" i="4" s="1"/>
  <c r="AL3" i="4"/>
  <c r="AK4" i="4"/>
  <c r="AN4" i="4" s="1"/>
  <c r="S5" i="4"/>
  <c r="V5" i="4" s="1"/>
  <c r="T4" i="4"/>
  <c r="AX3" i="4"/>
  <c r="AW4" i="4"/>
  <c r="AZ4" i="4" s="1"/>
  <c r="BF4" i="4" l="1"/>
  <c r="BD4" i="4"/>
  <c r="BC5" i="4"/>
  <c r="AH4" i="4"/>
  <c r="AE5" i="4"/>
  <c r="AF4" i="4"/>
  <c r="Y5" i="4"/>
  <c r="AB4" i="4"/>
  <c r="Z4" i="4"/>
  <c r="AQ5" i="4"/>
  <c r="AT5" i="4" s="1"/>
  <c r="AR4" i="4"/>
  <c r="A5" i="4"/>
  <c r="D5" i="4" s="1"/>
  <c r="B4" i="4"/>
  <c r="S6" i="4"/>
  <c r="V6" i="4" s="1"/>
  <c r="T5" i="4"/>
  <c r="BO5" i="4"/>
  <c r="BR5" i="4" s="1"/>
  <c r="BP4" i="4"/>
  <c r="AK5" i="4"/>
  <c r="AN5" i="4" s="1"/>
  <c r="AL4" i="4"/>
  <c r="AW5" i="4"/>
  <c r="AZ5" i="4" s="1"/>
  <c r="AX4" i="4"/>
  <c r="G5" i="4"/>
  <c r="J5" i="4" s="1"/>
  <c r="H4" i="4"/>
  <c r="BI5" i="4"/>
  <c r="BL5" i="4" s="1"/>
  <c r="BJ4" i="4"/>
  <c r="M5" i="4"/>
  <c r="P5" i="4" s="1"/>
  <c r="N4" i="4"/>
  <c r="Y6" i="4" l="1"/>
  <c r="AB5" i="4"/>
  <c r="Z5" i="4"/>
  <c r="BF5" i="4"/>
  <c r="BC6" i="4"/>
  <c r="BD5" i="4"/>
  <c r="AH5" i="4"/>
  <c r="AE6" i="4"/>
  <c r="AF5" i="4"/>
  <c r="BI6" i="4"/>
  <c r="BL6" i="4" s="1"/>
  <c r="BJ5" i="4"/>
  <c r="AW6" i="4"/>
  <c r="AZ6" i="4" s="1"/>
  <c r="AX5" i="4"/>
  <c r="S7" i="4"/>
  <c r="V7" i="4" s="1"/>
  <c r="T6" i="4"/>
  <c r="AQ6" i="4"/>
  <c r="AT6" i="4" s="1"/>
  <c r="AR5" i="4"/>
  <c r="M6" i="4"/>
  <c r="P6" i="4" s="1"/>
  <c r="N5" i="4"/>
  <c r="G6" i="4"/>
  <c r="J6" i="4" s="1"/>
  <c r="H5" i="4"/>
  <c r="AK6" i="4"/>
  <c r="AN6" i="4" s="1"/>
  <c r="AL5" i="4"/>
  <c r="BO6" i="4"/>
  <c r="BR6" i="4" s="1"/>
  <c r="BP5" i="4"/>
  <c r="A6" i="4"/>
  <c r="D6" i="4" s="1"/>
  <c r="B5" i="4"/>
  <c r="AH6" i="4" l="1"/>
  <c r="AE7" i="4"/>
  <c r="AF6" i="4"/>
  <c r="BF6" i="4"/>
  <c r="BD6" i="4"/>
  <c r="BC7" i="4"/>
  <c r="Y7" i="4"/>
  <c r="AB6" i="4"/>
  <c r="Z6" i="4"/>
  <c r="A7" i="4"/>
  <c r="D7" i="4" s="1"/>
  <c r="B6" i="4"/>
  <c r="AK7" i="4"/>
  <c r="AN7" i="4" s="1"/>
  <c r="AL6" i="4"/>
  <c r="M7" i="4"/>
  <c r="P7" i="4" s="1"/>
  <c r="N6" i="4"/>
  <c r="S8" i="4"/>
  <c r="V8" i="4" s="1"/>
  <c r="T7" i="4"/>
  <c r="AW7" i="4"/>
  <c r="AZ7" i="4" s="1"/>
  <c r="AX6" i="4"/>
  <c r="BO7" i="4"/>
  <c r="BR7" i="4" s="1"/>
  <c r="BP6" i="4"/>
  <c r="G7" i="4"/>
  <c r="J7" i="4" s="1"/>
  <c r="H6" i="4"/>
  <c r="AQ7" i="4"/>
  <c r="AT7" i="4" s="1"/>
  <c r="AR6" i="4"/>
  <c r="BI7" i="4"/>
  <c r="BL7" i="4" s="1"/>
  <c r="BJ6" i="4"/>
  <c r="Y8" i="4" l="1"/>
  <c r="AB7" i="4"/>
  <c r="Z7" i="4"/>
  <c r="BF7" i="4"/>
  <c r="BC8" i="4"/>
  <c r="BD7" i="4"/>
  <c r="AH7" i="4"/>
  <c r="AE8" i="4"/>
  <c r="AF7" i="4"/>
  <c r="G8" i="4"/>
  <c r="J8" i="4" s="1"/>
  <c r="H7" i="4"/>
  <c r="S9" i="4"/>
  <c r="V9" i="4" s="1"/>
  <c r="T8" i="4"/>
  <c r="AK8" i="4"/>
  <c r="AN8" i="4" s="1"/>
  <c r="AL7" i="4"/>
  <c r="BI8" i="4"/>
  <c r="BL8" i="4" s="1"/>
  <c r="BJ7" i="4"/>
  <c r="AQ8" i="4"/>
  <c r="AT8" i="4" s="1"/>
  <c r="AR7" i="4"/>
  <c r="BO8" i="4"/>
  <c r="BR8" i="4" s="1"/>
  <c r="BP7" i="4"/>
  <c r="AW8" i="4"/>
  <c r="AZ8" i="4" s="1"/>
  <c r="AX7" i="4"/>
  <c r="M8" i="4"/>
  <c r="P8" i="4" s="1"/>
  <c r="N7" i="4"/>
  <c r="A8" i="4"/>
  <c r="D8" i="4" s="1"/>
  <c r="B7" i="4"/>
  <c r="AH8" i="4" l="1"/>
  <c r="AF8" i="4"/>
  <c r="AE9" i="4"/>
  <c r="BF8" i="4"/>
  <c r="BD8" i="4"/>
  <c r="BC9" i="4"/>
  <c r="Y9" i="4"/>
  <c r="AB8" i="4"/>
  <c r="Z8" i="4"/>
  <c r="M9" i="4"/>
  <c r="P9" i="4" s="1"/>
  <c r="N8" i="4"/>
  <c r="BO9" i="4"/>
  <c r="BR9" i="4" s="1"/>
  <c r="BP8" i="4"/>
  <c r="BI9" i="4"/>
  <c r="BL9" i="4" s="1"/>
  <c r="BJ8" i="4"/>
  <c r="S10" i="4"/>
  <c r="V10" i="4" s="1"/>
  <c r="T9" i="4"/>
  <c r="G9" i="4"/>
  <c r="J9" i="4" s="1"/>
  <c r="H8" i="4"/>
  <c r="A9" i="4"/>
  <c r="D9" i="4" s="1"/>
  <c r="B8" i="4"/>
  <c r="AW9" i="4"/>
  <c r="AZ9" i="4" s="1"/>
  <c r="AX8" i="4"/>
  <c r="AQ9" i="4"/>
  <c r="AT9" i="4" s="1"/>
  <c r="AR8" i="4"/>
  <c r="AK9" i="4"/>
  <c r="AN9" i="4" s="1"/>
  <c r="AL8" i="4"/>
  <c r="Y10" i="4" l="1"/>
  <c r="AB9" i="4"/>
  <c r="Z9" i="4"/>
  <c r="AH9" i="4"/>
  <c r="AE10" i="4"/>
  <c r="AF9" i="4"/>
  <c r="BF9" i="4"/>
  <c r="BC10" i="4"/>
  <c r="BD9" i="4"/>
  <c r="AQ10" i="4"/>
  <c r="AT10" i="4" s="1"/>
  <c r="AR9" i="4"/>
  <c r="A10" i="4"/>
  <c r="D10" i="4" s="1"/>
  <c r="B9" i="4"/>
  <c r="S11" i="4"/>
  <c r="V11" i="4" s="1"/>
  <c r="T10" i="4"/>
  <c r="BO10" i="4"/>
  <c r="BR10" i="4" s="1"/>
  <c r="BP9" i="4"/>
  <c r="AK10" i="4"/>
  <c r="AN10" i="4" s="1"/>
  <c r="AL9" i="4"/>
  <c r="AW10" i="4"/>
  <c r="AZ10" i="4" s="1"/>
  <c r="AX9" i="4"/>
  <c r="G10" i="4"/>
  <c r="J10" i="4" s="1"/>
  <c r="H9" i="4"/>
  <c r="BI10" i="4"/>
  <c r="BL10" i="4" s="1"/>
  <c r="BJ9" i="4"/>
  <c r="M10" i="4"/>
  <c r="P10" i="4" s="1"/>
  <c r="N9" i="4"/>
  <c r="BF10" i="4" l="1"/>
  <c r="BC11" i="4"/>
  <c r="BD10" i="4"/>
  <c r="AH10" i="4"/>
  <c r="AF10" i="4"/>
  <c r="AE11" i="4"/>
  <c r="Y11" i="4"/>
  <c r="AB10" i="4"/>
  <c r="Z10" i="4"/>
  <c r="BI11" i="4"/>
  <c r="BL11" i="4" s="1"/>
  <c r="BJ10" i="4"/>
  <c r="AW11" i="4"/>
  <c r="AZ11" i="4" s="1"/>
  <c r="AX10" i="4"/>
  <c r="S12" i="4"/>
  <c r="V12" i="4" s="1"/>
  <c r="T11" i="4"/>
  <c r="AQ11" i="4"/>
  <c r="AT11" i="4" s="1"/>
  <c r="AR10" i="4"/>
  <c r="M11" i="4"/>
  <c r="P11" i="4" s="1"/>
  <c r="N10" i="4"/>
  <c r="G11" i="4"/>
  <c r="J11" i="4" s="1"/>
  <c r="H10" i="4"/>
  <c r="AK11" i="4"/>
  <c r="AN11" i="4" s="1"/>
  <c r="AL10" i="4"/>
  <c r="BO11" i="4"/>
  <c r="BR11" i="4" s="1"/>
  <c r="BP10" i="4"/>
  <c r="A11" i="4"/>
  <c r="D11" i="4" s="1"/>
  <c r="B10" i="4"/>
  <c r="Y12" i="4" l="1"/>
  <c r="AB11" i="4"/>
  <c r="Z11" i="4"/>
  <c r="AH11" i="4"/>
  <c r="AE12" i="4"/>
  <c r="AF11" i="4"/>
  <c r="BF11" i="4"/>
  <c r="BD11" i="4"/>
  <c r="BC12" i="4"/>
  <c r="A12" i="4"/>
  <c r="D12" i="4" s="1"/>
  <c r="B11" i="4"/>
  <c r="AK12" i="4"/>
  <c r="AN12" i="4" s="1"/>
  <c r="AL11" i="4"/>
  <c r="M12" i="4"/>
  <c r="P12" i="4" s="1"/>
  <c r="N11" i="4"/>
  <c r="S13" i="4"/>
  <c r="V13" i="4" s="1"/>
  <c r="T12" i="4"/>
  <c r="AW12" i="4"/>
  <c r="AZ12" i="4" s="1"/>
  <c r="AX11" i="4"/>
  <c r="BO12" i="4"/>
  <c r="BR12" i="4" s="1"/>
  <c r="BP11" i="4"/>
  <c r="G12" i="4"/>
  <c r="J12" i="4" s="1"/>
  <c r="H11" i="4"/>
  <c r="AQ12" i="4"/>
  <c r="AT12" i="4" s="1"/>
  <c r="AR11" i="4"/>
  <c r="BI12" i="4"/>
  <c r="BL12" i="4" s="1"/>
  <c r="BJ11" i="4"/>
  <c r="BF12" i="4" l="1"/>
  <c r="BC13" i="4"/>
  <c r="BD12" i="4"/>
  <c r="AH12" i="4"/>
  <c r="AE13" i="4"/>
  <c r="AF12" i="4"/>
  <c r="Y13" i="4"/>
  <c r="AB12" i="4"/>
  <c r="Z12" i="4"/>
  <c r="G13" i="4"/>
  <c r="J13" i="4" s="1"/>
  <c r="H12" i="4"/>
  <c r="S14" i="4"/>
  <c r="V14" i="4" s="1"/>
  <c r="T13" i="4"/>
  <c r="AK13" i="4"/>
  <c r="AN13" i="4" s="1"/>
  <c r="AL12" i="4"/>
  <c r="BI13" i="4"/>
  <c r="BL13" i="4" s="1"/>
  <c r="BJ12" i="4"/>
  <c r="AQ13" i="4"/>
  <c r="AT13" i="4" s="1"/>
  <c r="AR12" i="4"/>
  <c r="BO13" i="4"/>
  <c r="BR13" i="4" s="1"/>
  <c r="BP12" i="4"/>
  <c r="AW13" i="4"/>
  <c r="AZ13" i="4" s="1"/>
  <c r="AX12" i="4"/>
  <c r="M13" i="4"/>
  <c r="P13" i="4" s="1"/>
  <c r="N12" i="4"/>
  <c r="A13" i="4"/>
  <c r="D13" i="4" s="1"/>
  <c r="B12" i="4"/>
  <c r="Y14" i="4" l="1"/>
  <c r="AB13" i="4"/>
  <c r="Z13" i="4"/>
  <c r="BF13" i="4"/>
  <c r="BD13" i="4"/>
  <c r="BC14" i="4"/>
  <c r="AH13" i="4"/>
  <c r="AF13" i="4"/>
  <c r="AE14" i="4"/>
  <c r="M14" i="4"/>
  <c r="P14" i="4" s="1"/>
  <c r="N13" i="4"/>
  <c r="BO14" i="4"/>
  <c r="BR14" i="4" s="1"/>
  <c r="BP13" i="4"/>
  <c r="BI14" i="4"/>
  <c r="BL14" i="4" s="1"/>
  <c r="BJ13" i="4"/>
  <c r="S15" i="4"/>
  <c r="V15" i="4" s="1"/>
  <c r="T14" i="4"/>
  <c r="G14" i="4"/>
  <c r="J14" i="4" s="1"/>
  <c r="H13" i="4"/>
  <c r="B13" i="4"/>
  <c r="A14" i="4"/>
  <c r="D14" i="4" s="1"/>
  <c r="AW14" i="4"/>
  <c r="AZ14" i="4" s="1"/>
  <c r="AX13" i="4"/>
  <c r="AQ14" i="4"/>
  <c r="AT14" i="4" s="1"/>
  <c r="AR13" i="4"/>
  <c r="AK14" i="4"/>
  <c r="AN14" i="4" s="1"/>
  <c r="AL13" i="4"/>
  <c r="BF14" i="4" l="1"/>
  <c r="BC15" i="4"/>
  <c r="BD14" i="4"/>
  <c r="AH14" i="4"/>
  <c r="AE15" i="4"/>
  <c r="AF14" i="4"/>
  <c r="Y15" i="4"/>
  <c r="AB14" i="4"/>
  <c r="Z14" i="4"/>
  <c r="AQ15" i="4"/>
  <c r="AT15" i="4" s="1"/>
  <c r="AR14" i="4"/>
  <c r="S16" i="4"/>
  <c r="V16" i="4" s="1"/>
  <c r="T15" i="4"/>
  <c r="BO15" i="4"/>
  <c r="BR15" i="4" s="1"/>
  <c r="BP14" i="4"/>
  <c r="A15" i="4"/>
  <c r="D15" i="4" s="1"/>
  <c r="B14" i="4"/>
  <c r="AK15" i="4"/>
  <c r="AN15" i="4" s="1"/>
  <c r="AL14" i="4"/>
  <c r="AW15" i="4"/>
  <c r="AZ15" i="4" s="1"/>
  <c r="AX14" i="4"/>
  <c r="G15" i="4"/>
  <c r="J15" i="4" s="1"/>
  <c r="H14" i="4"/>
  <c r="BI15" i="4"/>
  <c r="BL15" i="4" s="1"/>
  <c r="BJ14" i="4"/>
  <c r="M15" i="4"/>
  <c r="P15" i="4" s="1"/>
  <c r="N14" i="4"/>
  <c r="Y16" i="4" l="1"/>
  <c r="AB15" i="4"/>
  <c r="Z15" i="4"/>
  <c r="BF15" i="4"/>
  <c r="BD15" i="4"/>
  <c r="BC16" i="4"/>
  <c r="AH15" i="4"/>
  <c r="AF15" i="4"/>
  <c r="AE16" i="4"/>
  <c r="BI16" i="4"/>
  <c r="BL16" i="4" s="1"/>
  <c r="BJ15" i="4"/>
  <c r="AW16" i="4"/>
  <c r="AZ16" i="4" s="1"/>
  <c r="AX15" i="4"/>
  <c r="BO16" i="4"/>
  <c r="BR16" i="4" s="1"/>
  <c r="BP15" i="4"/>
  <c r="AQ16" i="4"/>
  <c r="AT16" i="4" s="1"/>
  <c r="AR15" i="4"/>
  <c r="M16" i="4"/>
  <c r="P16" i="4" s="1"/>
  <c r="N15" i="4"/>
  <c r="G16" i="4"/>
  <c r="J16" i="4" s="1"/>
  <c r="H15" i="4"/>
  <c r="AK16" i="4"/>
  <c r="AN16" i="4" s="1"/>
  <c r="AL15" i="4"/>
  <c r="A16" i="4"/>
  <c r="D16" i="4" s="1"/>
  <c r="B15" i="4"/>
  <c r="S17" i="4"/>
  <c r="V17" i="4" s="1"/>
  <c r="T16" i="4"/>
  <c r="BF16" i="4" l="1"/>
  <c r="BD16" i="4"/>
  <c r="BC17" i="4"/>
  <c r="AH16" i="4"/>
  <c r="AE17" i="4"/>
  <c r="AF16" i="4"/>
  <c r="Y17" i="4"/>
  <c r="AB16" i="4"/>
  <c r="Z16" i="4"/>
  <c r="S18" i="4"/>
  <c r="V18" i="4" s="1"/>
  <c r="T17" i="4"/>
  <c r="AK17" i="4"/>
  <c r="AN17" i="4" s="1"/>
  <c r="AL16" i="4"/>
  <c r="M17" i="4"/>
  <c r="P17" i="4" s="1"/>
  <c r="N16" i="4"/>
  <c r="BO17" i="4"/>
  <c r="BR17" i="4" s="1"/>
  <c r="BP16" i="4"/>
  <c r="AW17" i="4"/>
  <c r="AZ17" i="4" s="1"/>
  <c r="AX16" i="4"/>
  <c r="A17" i="4"/>
  <c r="D17" i="4" s="1"/>
  <c r="B16" i="4"/>
  <c r="G17" i="4"/>
  <c r="J17" i="4" s="1"/>
  <c r="H16" i="4"/>
  <c r="AQ17" i="4"/>
  <c r="AT17" i="4" s="1"/>
  <c r="AR16" i="4"/>
  <c r="BI17" i="4"/>
  <c r="BL17" i="4" s="1"/>
  <c r="BJ16" i="4"/>
  <c r="Y18" i="4" l="1"/>
  <c r="AB17" i="4"/>
  <c r="Z17" i="4"/>
  <c r="BF17" i="4"/>
  <c r="BC18" i="4"/>
  <c r="BD17" i="4"/>
  <c r="AH17" i="4"/>
  <c r="AE18" i="4"/>
  <c r="AF17" i="4"/>
  <c r="G18" i="4"/>
  <c r="J18" i="4" s="1"/>
  <c r="H17" i="4"/>
  <c r="BO18" i="4"/>
  <c r="BR18" i="4" s="1"/>
  <c r="BP17" i="4"/>
  <c r="AK18" i="4"/>
  <c r="AN18" i="4" s="1"/>
  <c r="AL17" i="4"/>
  <c r="BI18" i="4"/>
  <c r="BL18" i="4" s="1"/>
  <c r="BJ17" i="4"/>
  <c r="AQ18" i="4"/>
  <c r="AT18" i="4" s="1"/>
  <c r="AR17" i="4"/>
  <c r="A18" i="4"/>
  <c r="D18" i="4" s="1"/>
  <c r="B17" i="4"/>
  <c r="AW18" i="4"/>
  <c r="AZ18" i="4" s="1"/>
  <c r="AX17" i="4"/>
  <c r="M18" i="4"/>
  <c r="P18" i="4" s="1"/>
  <c r="N17" i="4"/>
  <c r="S19" i="4"/>
  <c r="V19" i="4" s="1"/>
  <c r="T18" i="4"/>
  <c r="AH18" i="4" l="1"/>
  <c r="AF18" i="4"/>
  <c r="AE19" i="4"/>
  <c r="BF18" i="4"/>
  <c r="BD18" i="4"/>
  <c r="BC19" i="4"/>
  <c r="Y19" i="4"/>
  <c r="AB18" i="4"/>
  <c r="Z18" i="4"/>
  <c r="M19" i="4"/>
  <c r="P19" i="4" s="1"/>
  <c r="N18" i="4"/>
  <c r="A19" i="4"/>
  <c r="D19" i="4" s="1"/>
  <c r="B18" i="4"/>
  <c r="BI19" i="4"/>
  <c r="BL19" i="4" s="1"/>
  <c r="BJ18" i="4"/>
  <c r="BO19" i="4"/>
  <c r="BR19" i="4" s="1"/>
  <c r="BP18" i="4"/>
  <c r="G19" i="4"/>
  <c r="J19" i="4" s="1"/>
  <c r="H18" i="4"/>
  <c r="S20" i="4"/>
  <c r="V20" i="4" s="1"/>
  <c r="T19" i="4"/>
  <c r="AW19" i="4"/>
  <c r="AZ19" i="4" s="1"/>
  <c r="AX18" i="4"/>
  <c r="AQ19" i="4"/>
  <c r="AT19" i="4" s="1"/>
  <c r="AR18" i="4"/>
  <c r="AK19" i="4"/>
  <c r="AN19" i="4" s="1"/>
  <c r="AL18" i="4"/>
  <c r="Y20" i="4" l="1"/>
  <c r="AB19" i="4"/>
  <c r="Z19" i="4"/>
  <c r="AH19" i="4"/>
  <c r="AE20" i="4"/>
  <c r="AF19" i="4"/>
  <c r="BF19" i="4"/>
  <c r="BC20" i="4"/>
  <c r="BD19" i="4"/>
  <c r="AQ20" i="4"/>
  <c r="AT20" i="4" s="1"/>
  <c r="AR19" i="4"/>
  <c r="S21" i="4"/>
  <c r="V21" i="4" s="1"/>
  <c r="T20" i="4"/>
  <c r="BO20" i="4"/>
  <c r="BR20" i="4" s="1"/>
  <c r="BP19" i="4"/>
  <c r="A20" i="4"/>
  <c r="D20" i="4" s="1"/>
  <c r="B19" i="4"/>
  <c r="AK20" i="4"/>
  <c r="AN20" i="4" s="1"/>
  <c r="AL19" i="4"/>
  <c r="AW20" i="4"/>
  <c r="AZ20" i="4" s="1"/>
  <c r="AX19" i="4"/>
  <c r="G20" i="4"/>
  <c r="J20" i="4" s="1"/>
  <c r="H19" i="4"/>
  <c r="BI20" i="4"/>
  <c r="BL20" i="4" s="1"/>
  <c r="BJ19" i="4"/>
  <c r="M20" i="4"/>
  <c r="P20" i="4" s="1"/>
  <c r="N19" i="4"/>
  <c r="BF20" i="4" l="1"/>
  <c r="BC21" i="4"/>
  <c r="BD20" i="4"/>
  <c r="AH20" i="4"/>
  <c r="AF20" i="4"/>
  <c r="AE21" i="4"/>
  <c r="Y21" i="4"/>
  <c r="AB20" i="4"/>
  <c r="Z20" i="4"/>
  <c r="BI21" i="4"/>
  <c r="BL21" i="4" s="1"/>
  <c r="BJ20" i="4"/>
  <c r="AW21" i="4"/>
  <c r="AZ21" i="4" s="1"/>
  <c r="AX20" i="4"/>
  <c r="BO21" i="4"/>
  <c r="BR21" i="4" s="1"/>
  <c r="BP20" i="4"/>
  <c r="AQ21" i="4"/>
  <c r="AT21" i="4" s="1"/>
  <c r="AR20" i="4"/>
  <c r="M21" i="4"/>
  <c r="P21" i="4" s="1"/>
  <c r="N20" i="4"/>
  <c r="G21" i="4"/>
  <c r="J21" i="4" s="1"/>
  <c r="H20" i="4"/>
  <c r="AK21" i="4"/>
  <c r="AN21" i="4" s="1"/>
  <c r="AL20" i="4"/>
  <c r="A21" i="4"/>
  <c r="D21" i="4" s="1"/>
  <c r="B20" i="4"/>
  <c r="S22" i="4"/>
  <c r="V22" i="4" s="1"/>
  <c r="T21" i="4"/>
  <c r="AH21" i="4" l="1"/>
  <c r="AE22" i="4"/>
  <c r="AF21" i="4"/>
  <c r="Y22" i="4"/>
  <c r="AB21" i="4"/>
  <c r="Z21" i="4"/>
  <c r="BF21" i="4"/>
  <c r="BD21" i="4"/>
  <c r="BC22" i="4"/>
  <c r="S23" i="4"/>
  <c r="V23" i="4" s="1"/>
  <c r="T22" i="4"/>
  <c r="AK22" i="4"/>
  <c r="AN22" i="4" s="1"/>
  <c r="AL21" i="4"/>
  <c r="M22" i="4"/>
  <c r="P22" i="4" s="1"/>
  <c r="N21" i="4"/>
  <c r="BO22" i="4"/>
  <c r="BR22" i="4" s="1"/>
  <c r="BP21" i="4"/>
  <c r="AW22" i="4"/>
  <c r="AZ22" i="4" s="1"/>
  <c r="AX21" i="4"/>
  <c r="A22" i="4"/>
  <c r="D22" i="4" s="1"/>
  <c r="B21" i="4"/>
  <c r="G22" i="4"/>
  <c r="J22" i="4" s="1"/>
  <c r="H21" i="4"/>
  <c r="AQ22" i="4"/>
  <c r="AT22" i="4" s="1"/>
  <c r="AR21" i="4"/>
  <c r="BI22" i="4"/>
  <c r="BL22" i="4" s="1"/>
  <c r="BJ21" i="4"/>
  <c r="Y23" i="4" l="1"/>
  <c r="AB22" i="4"/>
  <c r="Z22" i="4"/>
  <c r="AH22" i="4"/>
  <c r="AE23" i="4"/>
  <c r="AF22" i="4"/>
  <c r="BF22" i="4"/>
  <c r="BD22" i="4"/>
  <c r="BC23" i="4"/>
  <c r="G23" i="4"/>
  <c r="J23" i="4" s="1"/>
  <c r="H22" i="4"/>
  <c r="BO23" i="4"/>
  <c r="BR23" i="4" s="1"/>
  <c r="BP22" i="4"/>
  <c r="AK23" i="4"/>
  <c r="AN23" i="4" s="1"/>
  <c r="AL22" i="4"/>
  <c r="BI23" i="4"/>
  <c r="BL23" i="4" s="1"/>
  <c r="BJ22" i="4"/>
  <c r="AQ23" i="4"/>
  <c r="AT23" i="4" s="1"/>
  <c r="AR22" i="4"/>
  <c r="A23" i="4"/>
  <c r="D23" i="4" s="1"/>
  <c r="B22" i="4"/>
  <c r="AW23" i="4"/>
  <c r="AZ23" i="4" s="1"/>
  <c r="AX22" i="4"/>
  <c r="M23" i="4"/>
  <c r="P23" i="4" s="1"/>
  <c r="N22" i="4"/>
  <c r="S24" i="4"/>
  <c r="V24" i="4" s="1"/>
  <c r="T23" i="4"/>
  <c r="BF23" i="4" l="1"/>
  <c r="BD23" i="4"/>
  <c r="BC24" i="4"/>
  <c r="AH23" i="4"/>
  <c r="AF23" i="4"/>
  <c r="AE24" i="4"/>
  <c r="Y24" i="4"/>
  <c r="AB23" i="4"/>
  <c r="Z23" i="4"/>
  <c r="M24" i="4"/>
  <c r="P24" i="4" s="1"/>
  <c r="N23" i="4"/>
  <c r="G24" i="4"/>
  <c r="J24" i="4" s="1"/>
  <c r="H23" i="4"/>
  <c r="BI24" i="4"/>
  <c r="BL24" i="4" s="1"/>
  <c r="BJ23" i="4"/>
  <c r="A24" i="4"/>
  <c r="B23" i="4"/>
  <c r="BO24" i="4"/>
  <c r="BR24" i="4" s="1"/>
  <c r="BP23" i="4"/>
  <c r="S25" i="4"/>
  <c r="V25" i="4" s="1"/>
  <c r="T24" i="4"/>
  <c r="AW24" i="4"/>
  <c r="AZ24" i="4" s="1"/>
  <c r="AX23" i="4"/>
  <c r="AQ24" i="4"/>
  <c r="AT24" i="4" s="1"/>
  <c r="AR23" i="4"/>
  <c r="AK24" i="4"/>
  <c r="AN24" i="4" s="1"/>
  <c r="AL23" i="4"/>
  <c r="D24" i="4" l="1"/>
  <c r="Y25" i="4"/>
  <c r="AB24" i="4"/>
  <c r="Z24" i="4"/>
  <c r="BF24" i="4"/>
  <c r="BC25" i="4"/>
  <c r="BD24" i="4"/>
  <c r="AH24" i="4"/>
  <c r="AE25" i="4"/>
  <c r="AF24" i="4"/>
  <c r="S26" i="4"/>
  <c r="V26" i="4" s="1"/>
  <c r="T25" i="4"/>
  <c r="AQ25" i="4"/>
  <c r="AT25" i="4" s="1"/>
  <c r="AR24" i="4"/>
  <c r="A25" i="4"/>
  <c r="D25" i="4" s="1"/>
  <c r="B24" i="4"/>
  <c r="G25" i="4"/>
  <c r="J25" i="4" s="1"/>
  <c r="H24" i="4"/>
  <c r="AK25" i="4"/>
  <c r="AN25" i="4" s="1"/>
  <c r="AL24" i="4"/>
  <c r="AW25" i="4"/>
  <c r="AZ25" i="4" s="1"/>
  <c r="AX24" i="4"/>
  <c r="BO25" i="4"/>
  <c r="BR25" i="4" s="1"/>
  <c r="BP24" i="4"/>
  <c r="BI25" i="4"/>
  <c r="BL25" i="4" s="1"/>
  <c r="BJ24" i="4"/>
  <c r="M25" i="4"/>
  <c r="P25" i="4" s="1"/>
  <c r="N24" i="4"/>
  <c r="AH25" i="4" l="1"/>
  <c r="AF25" i="4"/>
  <c r="AE26" i="4"/>
  <c r="BF25" i="4"/>
  <c r="BC26" i="4"/>
  <c r="BD25" i="4"/>
  <c r="Y26" i="4"/>
  <c r="AB25" i="4"/>
  <c r="Z25" i="4"/>
  <c r="AW26" i="4"/>
  <c r="AZ26" i="4" s="1"/>
  <c r="AX25" i="4"/>
  <c r="A26" i="4"/>
  <c r="D26" i="4" s="1"/>
  <c r="B25" i="4"/>
  <c r="BI26" i="4"/>
  <c r="BL26" i="4" s="1"/>
  <c r="BJ25" i="4"/>
  <c r="M26" i="4"/>
  <c r="P26" i="4" s="1"/>
  <c r="N25" i="4"/>
  <c r="BO26" i="4"/>
  <c r="BR26" i="4" s="1"/>
  <c r="BP25" i="4"/>
  <c r="AK26" i="4"/>
  <c r="AN26" i="4" s="1"/>
  <c r="AL25" i="4"/>
  <c r="G26" i="4"/>
  <c r="J26" i="4" s="1"/>
  <c r="H25" i="4"/>
  <c r="AQ26" i="4"/>
  <c r="AT26" i="4" s="1"/>
  <c r="AR25" i="4"/>
  <c r="S27" i="4"/>
  <c r="V27" i="4" s="1"/>
  <c r="T26" i="4"/>
  <c r="Y27" i="4" l="1"/>
  <c r="AB26" i="4"/>
  <c r="Z26" i="4"/>
  <c r="AH26" i="4"/>
  <c r="AF26" i="4"/>
  <c r="AE27" i="4"/>
  <c r="BF26" i="4"/>
  <c r="BD26" i="4"/>
  <c r="BC27" i="4"/>
  <c r="AQ27" i="4"/>
  <c r="AT27" i="4" s="1"/>
  <c r="AR26" i="4"/>
  <c r="AK27" i="4"/>
  <c r="AN27" i="4" s="1"/>
  <c r="AL26" i="4"/>
  <c r="M27" i="4"/>
  <c r="P27" i="4" s="1"/>
  <c r="N26" i="4"/>
  <c r="A27" i="4"/>
  <c r="D27" i="4" s="1"/>
  <c r="B26" i="4"/>
  <c r="S28" i="4"/>
  <c r="V28" i="4" s="1"/>
  <c r="T27" i="4"/>
  <c r="G27" i="4"/>
  <c r="J27" i="4" s="1"/>
  <c r="H26" i="4"/>
  <c r="BO27" i="4"/>
  <c r="BR27" i="4" s="1"/>
  <c r="BP26" i="4"/>
  <c r="BI27" i="4"/>
  <c r="BL27" i="4" s="1"/>
  <c r="BJ26" i="4"/>
  <c r="AW27" i="4"/>
  <c r="AZ27" i="4" s="1"/>
  <c r="AX26" i="4"/>
  <c r="AH27" i="4" l="1"/>
  <c r="AE28" i="4"/>
  <c r="AF27" i="4"/>
  <c r="BF27" i="4"/>
  <c r="BD27" i="4"/>
  <c r="BC28" i="4"/>
  <c r="Y28" i="4"/>
  <c r="AB27" i="4"/>
  <c r="Z27" i="4"/>
  <c r="BI28" i="4"/>
  <c r="BL28" i="4" s="1"/>
  <c r="BJ27" i="4"/>
  <c r="BO28" i="4"/>
  <c r="BR28" i="4" s="1"/>
  <c r="BP27" i="4"/>
  <c r="S29" i="4"/>
  <c r="V29" i="4" s="1"/>
  <c r="T28" i="4"/>
  <c r="AK28" i="4"/>
  <c r="AN28" i="4" s="1"/>
  <c r="AL27" i="4"/>
  <c r="AW28" i="4"/>
  <c r="AZ28" i="4" s="1"/>
  <c r="AX27" i="4"/>
  <c r="G28" i="4"/>
  <c r="J28" i="4" s="1"/>
  <c r="H27" i="4"/>
  <c r="A28" i="4"/>
  <c r="D28" i="4" s="1"/>
  <c r="B27" i="4"/>
  <c r="M28" i="4"/>
  <c r="P28" i="4" s="1"/>
  <c r="N27" i="4"/>
  <c r="AQ28" i="4"/>
  <c r="AT28" i="4" s="1"/>
  <c r="AR27" i="4"/>
  <c r="Y29" i="4" l="1"/>
  <c r="AB28" i="4"/>
  <c r="Z28" i="4"/>
  <c r="BF28" i="4"/>
  <c r="BD28" i="4"/>
  <c r="BC29" i="4"/>
  <c r="AH28" i="4"/>
  <c r="AE29" i="4"/>
  <c r="AF28" i="4"/>
  <c r="M29" i="4"/>
  <c r="P29" i="4" s="1"/>
  <c r="N28" i="4"/>
  <c r="G29" i="4"/>
  <c r="J29" i="4" s="1"/>
  <c r="H28" i="4"/>
  <c r="AW29" i="4"/>
  <c r="AZ29" i="4" s="1"/>
  <c r="AX28" i="4"/>
  <c r="BO29" i="4"/>
  <c r="BR29" i="4" s="1"/>
  <c r="BP28" i="4"/>
  <c r="AQ29" i="4"/>
  <c r="AT29" i="4" s="1"/>
  <c r="AR28" i="4"/>
  <c r="A29" i="4"/>
  <c r="D29" i="4" s="1"/>
  <c r="B28" i="4"/>
  <c r="AK29" i="4"/>
  <c r="AN29" i="4" s="1"/>
  <c r="AL28" i="4"/>
  <c r="S30" i="4"/>
  <c r="V30" i="4" s="1"/>
  <c r="T29" i="4"/>
  <c r="BI29" i="4"/>
  <c r="BL29" i="4" s="1"/>
  <c r="BJ28" i="4"/>
  <c r="AH29" i="4" l="1"/>
  <c r="AE30" i="4"/>
  <c r="AF29" i="4"/>
  <c r="BF29" i="4"/>
  <c r="BD29" i="4"/>
  <c r="BC30" i="4"/>
  <c r="Y30" i="4"/>
  <c r="AB29" i="4"/>
  <c r="Z29" i="4"/>
  <c r="S31" i="4"/>
  <c r="V31" i="4" s="1"/>
  <c r="T30" i="4"/>
  <c r="AQ30" i="4"/>
  <c r="AT30" i="4" s="1"/>
  <c r="AR29" i="4"/>
  <c r="G30" i="4"/>
  <c r="H30" i="4" s="1"/>
  <c r="H29" i="4"/>
  <c r="BI30" i="4"/>
  <c r="BL30" i="4" s="1"/>
  <c r="BJ29" i="4"/>
  <c r="AK30" i="4"/>
  <c r="AN30" i="4" s="1"/>
  <c r="AL29" i="4"/>
  <c r="A30" i="4"/>
  <c r="D30" i="4" s="1"/>
  <c r="B29" i="4"/>
  <c r="BO30" i="4"/>
  <c r="BR30" i="4" s="1"/>
  <c r="BP29" i="4"/>
  <c r="AW30" i="4"/>
  <c r="AZ30" i="4" s="1"/>
  <c r="AX29" i="4"/>
  <c r="M30" i="4"/>
  <c r="P30" i="4" s="1"/>
  <c r="N29" i="4"/>
  <c r="Y31" i="4" l="1"/>
  <c r="AB30" i="4"/>
  <c r="Z30" i="4"/>
  <c r="BF30" i="4"/>
  <c r="BD30" i="4"/>
  <c r="BC31" i="4"/>
  <c r="AH30" i="4"/>
  <c r="AF30" i="4"/>
  <c r="AE31" i="4"/>
  <c r="A31" i="4"/>
  <c r="D31" i="4" s="1"/>
  <c r="B30" i="4"/>
  <c r="BI31" i="4"/>
  <c r="BL31" i="4" s="1"/>
  <c r="BJ30" i="4"/>
  <c r="AW31" i="4"/>
  <c r="AZ31" i="4" s="1"/>
  <c r="AX30" i="4"/>
  <c r="M31" i="4"/>
  <c r="P31" i="4" s="1"/>
  <c r="N30" i="4"/>
  <c r="BO31" i="4"/>
  <c r="BR31" i="4" s="1"/>
  <c r="BP30" i="4"/>
  <c r="AK31" i="4"/>
  <c r="AN31" i="4" s="1"/>
  <c r="AL30" i="4"/>
  <c r="AQ31" i="4"/>
  <c r="AT31" i="4" s="1"/>
  <c r="AR30" i="4"/>
  <c r="S32" i="4"/>
  <c r="T32" i="4" s="1"/>
  <c r="T31" i="4"/>
  <c r="BF31" i="4" l="1"/>
  <c r="BD31" i="4"/>
  <c r="BC32" i="4"/>
  <c r="AH31" i="4"/>
  <c r="AF31" i="4"/>
  <c r="AE32" i="4"/>
  <c r="AF32" i="4" s="1"/>
  <c r="Y32" i="4"/>
  <c r="AB31" i="4"/>
  <c r="Z31" i="4"/>
  <c r="AQ32" i="4"/>
  <c r="AR31" i="4"/>
  <c r="AK32" i="4"/>
  <c r="AL31" i="4"/>
  <c r="M32" i="4"/>
  <c r="N31" i="4"/>
  <c r="BI32" i="4"/>
  <c r="BJ31" i="4"/>
  <c r="BO32" i="4"/>
  <c r="BP31" i="4"/>
  <c r="AW32" i="4"/>
  <c r="AX31" i="4"/>
  <c r="A32" i="4"/>
  <c r="B31" i="4"/>
  <c r="AB32" i="4" l="1"/>
  <c r="Z32" i="4"/>
  <c r="BD32" i="4"/>
  <c r="BF32" i="4"/>
  <c r="BP32" i="4"/>
  <c r="BR32" i="4"/>
  <c r="N32" i="4"/>
  <c r="P32" i="4"/>
  <c r="AR32" i="4"/>
  <c r="AT32" i="4"/>
  <c r="AL32" i="4"/>
  <c r="AN32" i="4"/>
  <c r="B32" i="4"/>
  <c r="D32" i="4"/>
</calcChain>
</file>

<file path=xl/sharedStrings.xml><?xml version="1.0" encoding="utf-8"?>
<sst xmlns="http://schemas.openxmlformats.org/spreadsheetml/2006/main" count="988" uniqueCount="430">
  <si>
    <t xml:space="preserve"> </t>
  </si>
  <si>
    <t>Dernier Quartier</t>
  </si>
  <si>
    <t>Nouvelle Lune</t>
  </si>
  <si>
    <t>Premier Quartier</t>
  </si>
  <si>
    <t>Pleine Lune</t>
  </si>
  <si>
    <t>DONNÉES DE PHASES DE LA LUNE</t>
  </si>
  <si>
    <r>
      <rPr>
        <vertAlign val="superscript"/>
        <sz val="10"/>
        <rFont val="Calibri"/>
        <family val="2"/>
        <scheme val="minor"/>
      </rPr>
      <t>1</t>
    </r>
    <r>
      <rPr>
        <sz val="10"/>
        <rFont val="Calibri"/>
        <family val="2"/>
        <scheme val="minor"/>
      </rPr>
      <t xml:space="preserve"> Horaire ajusté calculé pour MST (-7:00 UTC)</t>
    </r>
  </si>
  <si>
    <r>
      <rPr>
        <vertAlign val="super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 xml:space="preserve"> Données techniques provenant de https://aa.usno.navy.mil/data/docs/MoonPhase.php</t>
    </r>
  </si>
  <si>
    <t>Jour et heure (UTC)*</t>
  </si>
  <si>
    <r>
      <t>Heure ajustée</t>
    </r>
    <r>
      <rPr>
        <vertAlign val="superscript"/>
        <sz val="10"/>
        <color theme="0"/>
        <rFont val="Calibri"/>
        <family val="2"/>
        <scheme val="minor"/>
      </rPr>
      <t>1</t>
    </r>
  </si>
  <si>
    <t>Date</t>
  </si>
  <si>
    <r>
      <t>Phase de la lune</t>
    </r>
    <r>
      <rPr>
        <vertAlign val="superscript"/>
        <sz val="10"/>
        <color theme="0"/>
        <rFont val="Calibri"/>
        <family val="2"/>
        <scheme val="minor"/>
      </rPr>
      <t>2</t>
    </r>
  </si>
  <si>
    <t>Premier quartier</t>
  </si>
  <si>
    <t>Pleine lune</t>
  </si>
  <si>
    <t>Dernier quartier</t>
  </si>
  <si>
    <t>Nouvelle lune</t>
  </si>
  <si>
    <t>Année</t>
  </si>
  <si>
    <t>Jours Fériés</t>
  </si>
  <si>
    <t>Dates</t>
  </si>
  <si>
    <t>Périodes</t>
  </si>
  <si>
    <t>Date de début</t>
  </si>
  <si>
    <t>Date de fin</t>
  </si>
  <si>
    <t>Jours de l'An</t>
  </si>
  <si>
    <t>Vacances de Noël</t>
  </si>
  <si>
    <t>Pâques</t>
  </si>
  <si>
    <t>Vacances d'Hiver</t>
  </si>
  <si>
    <t>Lundi de Pâques</t>
  </si>
  <si>
    <t>Vacances de Printemps</t>
  </si>
  <si>
    <t>Fêt du travail</t>
  </si>
  <si>
    <t>Pont de l'Ascension</t>
  </si>
  <si>
    <t>Victoire 1945</t>
  </si>
  <si>
    <t>Vacances d'Été</t>
  </si>
  <si>
    <t>Ascension</t>
  </si>
  <si>
    <t>Vacances de la Toussaint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</si>
  <si>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</si>
  <si>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</si>
  <si>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</si>
  <si>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</si>
  <si>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</si>
  <si>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</si>
  <si>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</si>
  <si>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Épiphanie</t>
  </si>
  <si>
    <t>Chandeleur</t>
  </si>
  <si>
    <t>Saint Valentin</t>
  </si>
  <si>
    <t>Mardi-Gras</t>
  </si>
  <si>
    <t>Fête des Grands-mères</t>
  </si>
  <si>
    <t>Rameaux</t>
  </si>
  <si>
    <t>Vendredi Saint</t>
  </si>
  <si>
    <t>Fête des mères</t>
  </si>
  <si>
    <t>Fête des père</t>
  </si>
  <si>
    <t>Fête de la musique</t>
  </si>
  <si>
    <t>Fête des grands-pères</t>
  </si>
  <si>
    <t>Halloween</t>
  </si>
  <si>
    <t>lune</t>
  </si>
  <si>
    <t>Animations</t>
  </si>
  <si>
    <t>,</t>
  </si>
  <si>
    <t>Ste Marie</t>
  </si>
  <si>
    <t xml:space="preserve">St Basile                                 </t>
  </si>
  <si>
    <t xml:space="preserve">Ste Geneviève </t>
  </si>
  <si>
    <t xml:space="preserve">St Odilon      </t>
  </si>
  <si>
    <t xml:space="preserve">St Edouard                         </t>
  </si>
  <si>
    <t>Ste Tiphaine</t>
  </si>
  <si>
    <t>St Raymond</t>
  </si>
  <si>
    <t xml:space="preserve">St Lucien                              </t>
  </si>
  <si>
    <t xml:space="preserve">Ste Alix                                   </t>
  </si>
  <si>
    <t xml:space="preserve">St Guillaume                         </t>
  </si>
  <si>
    <t xml:space="preserve">St Paulin  </t>
  </si>
  <si>
    <t xml:space="preserve">Ste Tatiana                      </t>
  </si>
  <si>
    <t>Ste Yvette</t>
  </si>
  <si>
    <t>Ste Nina</t>
  </si>
  <si>
    <t xml:space="preserve">St Rémi                           </t>
  </si>
  <si>
    <t xml:space="preserve">St Marcel                               </t>
  </si>
  <si>
    <t xml:space="preserve">Ste Roseline                          </t>
  </si>
  <si>
    <t xml:space="preserve">Ste Prisca    </t>
  </si>
  <si>
    <t xml:space="preserve">St Marius          </t>
  </si>
  <si>
    <t>St Sébastien</t>
  </si>
  <si>
    <t>Ste Agnès</t>
  </si>
  <si>
    <t xml:space="preserve">St Vincent                      </t>
  </si>
  <si>
    <t xml:space="preserve">St Barnard                           </t>
  </si>
  <si>
    <t xml:space="preserve">St Fr. de Sales                        </t>
  </si>
  <si>
    <t xml:space="preserve">Conv. St Paul  </t>
  </si>
  <si>
    <t xml:space="preserve">Ste Paul/Pauline           </t>
  </si>
  <si>
    <t>Ste Angèle</t>
  </si>
  <si>
    <t>St Thomas d'Aquin</t>
  </si>
  <si>
    <t xml:space="preserve">St Gildas                              </t>
  </si>
  <si>
    <t xml:space="preserve">Ste Martine                          </t>
  </si>
  <si>
    <t xml:space="preserve">Ste Marcelle            </t>
  </si>
  <si>
    <t xml:space="preserve">Ste Ella      </t>
  </si>
  <si>
    <t>Ste Theophanie</t>
  </si>
  <si>
    <t>St Blaise</t>
  </si>
  <si>
    <t xml:space="preserve">Ste Véronique               </t>
  </si>
  <si>
    <t xml:space="preserve">Ste Agathe                         </t>
  </si>
  <si>
    <t xml:space="preserve">St Gaston     </t>
  </si>
  <si>
    <t xml:space="preserve">Ste Eugénie                          </t>
  </si>
  <si>
    <t xml:space="preserve">Ste Jacqueline  </t>
  </si>
  <si>
    <t>Ste Appoline</t>
  </si>
  <si>
    <t>St Arnaud</t>
  </si>
  <si>
    <t>N-D Lourdes</t>
  </si>
  <si>
    <t xml:space="preserve">St Felix                       </t>
  </si>
  <si>
    <t xml:space="preserve">Ste Béatrice                        </t>
  </si>
  <si>
    <t xml:space="preserve">St Valentin                          </t>
  </si>
  <si>
    <t xml:space="preserve">St Claude           </t>
  </si>
  <si>
    <t xml:space="preserve">Ste Julienne                      </t>
  </si>
  <si>
    <t>St Alexis</t>
  </si>
  <si>
    <t>Ste Bernadette</t>
  </si>
  <si>
    <t xml:space="preserve">St Gabin                       </t>
  </si>
  <si>
    <t xml:space="preserve">Ste Aimée                             </t>
  </si>
  <si>
    <t xml:space="preserve">St Pierre Damien                 </t>
  </si>
  <si>
    <t xml:space="preserve">Ste Isabelle     </t>
  </si>
  <si>
    <t xml:space="preserve">St Lazare                           </t>
  </si>
  <si>
    <t>St Modeste</t>
  </si>
  <si>
    <t>St Roméo</t>
  </si>
  <si>
    <t xml:space="preserve">St Cendres           </t>
  </si>
  <si>
    <t xml:space="preserve">Ste Honorine                       </t>
  </si>
  <si>
    <t xml:space="preserve">St Romain                            </t>
  </si>
  <si>
    <t>St Auguste</t>
  </si>
  <si>
    <t>St Aubin</t>
  </si>
  <si>
    <t>St Charles le Bon</t>
  </si>
  <si>
    <t xml:space="preserve">St Guénolé                         </t>
  </si>
  <si>
    <t xml:space="preserve">St Casimir </t>
  </si>
  <si>
    <t xml:space="preserve">Ste Olive                  </t>
  </si>
  <si>
    <t xml:space="preserve">Ste Colette         </t>
  </si>
  <si>
    <t xml:space="preserve">Ste Félicité                   </t>
  </si>
  <si>
    <t xml:space="preserve">St Jean de Dieu         </t>
  </si>
  <si>
    <t>St Françoise</t>
  </si>
  <si>
    <t xml:space="preserve">St Vivien                             </t>
  </si>
  <si>
    <t xml:space="preserve">Ste Rosine                 </t>
  </si>
  <si>
    <t xml:space="preserve">Ste Justine                      </t>
  </si>
  <si>
    <t xml:space="preserve">St Rodrigue                       </t>
  </si>
  <si>
    <t xml:space="preserve">Ste Mathilde               </t>
  </si>
  <si>
    <t>St Louise</t>
  </si>
  <si>
    <t>Ste Bénédicte</t>
  </si>
  <si>
    <t xml:space="preserve">St Patrice                            </t>
  </si>
  <si>
    <t>Ste Cyrille</t>
  </si>
  <si>
    <t xml:space="preserve">St Joseph                            </t>
  </si>
  <si>
    <t>Ste Alessandra</t>
  </si>
  <si>
    <t xml:space="preserve">Ste Clémence                 </t>
  </si>
  <si>
    <t xml:space="preserve">Ste Léa                        </t>
  </si>
  <si>
    <t>St Victorien</t>
  </si>
  <si>
    <t xml:space="preserve">Ste Cath. De Suède       </t>
  </si>
  <si>
    <t>Annonciation</t>
  </si>
  <si>
    <t xml:space="preserve">Ste Larissa                   </t>
  </si>
  <si>
    <t xml:space="preserve">St Habib                </t>
  </si>
  <si>
    <t xml:space="preserve">Ste Gwladys                    </t>
  </si>
  <si>
    <t xml:space="preserve"> Ste Amédée</t>
  </si>
  <si>
    <t>St Benjamin</t>
  </si>
  <si>
    <t>St Hugues</t>
  </si>
  <si>
    <t>Ste Sandrine</t>
  </si>
  <si>
    <t xml:space="preserve">St Richard                         </t>
  </si>
  <si>
    <t xml:space="preserve">St Isidore                              </t>
  </si>
  <si>
    <t xml:space="preserve">Ste Irene              </t>
  </si>
  <si>
    <t>St Marcellin</t>
  </si>
  <si>
    <t xml:space="preserve">St J. B de la Salle           </t>
  </si>
  <si>
    <t>Ste Julie</t>
  </si>
  <si>
    <t xml:space="preserve">St Gauthier                         </t>
  </si>
  <si>
    <t xml:space="preserve">St Fulbert                          </t>
  </si>
  <si>
    <t xml:space="preserve">St Stanislas                        </t>
  </si>
  <si>
    <t>St Jules</t>
  </si>
  <si>
    <t>St Ida</t>
  </si>
  <si>
    <t xml:space="preserve">St Maxime   </t>
  </si>
  <si>
    <t>St Paterne</t>
  </si>
  <si>
    <t xml:space="preserve">St Benoît-Joseph            </t>
  </si>
  <si>
    <t xml:space="preserve">St Anicet                            </t>
  </si>
  <si>
    <t xml:space="preserve">St Parfait                                 </t>
  </si>
  <si>
    <t xml:space="preserve">Ste Emma           </t>
  </si>
  <si>
    <t>Ste Odette</t>
  </si>
  <si>
    <t xml:space="preserve">St Anselme                     </t>
  </si>
  <si>
    <t xml:space="preserve">St Alexandre                      </t>
  </si>
  <si>
    <t xml:space="preserve">St Georges                 </t>
  </si>
  <si>
    <t xml:space="preserve">St Fidèle                            </t>
  </si>
  <si>
    <t xml:space="preserve">St Marc                                    </t>
  </si>
  <si>
    <t>St Aldo</t>
  </si>
  <si>
    <t>St Zita</t>
  </si>
  <si>
    <t>St Valérie</t>
  </si>
  <si>
    <t>Ste Cath. De Sienne</t>
  </si>
  <si>
    <t xml:space="preserve">St Robert                   </t>
  </si>
  <si>
    <t>St Jérémy</t>
  </si>
  <si>
    <t xml:space="preserve">St Boris                                  </t>
  </si>
  <si>
    <t xml:space="preserve">St Philippe/Jacques      </t>
  </si>
  <si>
    <t>St Sylvain</t>
  </si>
  <si>
    <t>Ste Judith</t>
  </si>
  <si>
    <t>Ste Prudence</t>
  </si>
  <si>
    <t xml:space="preserve">Ste Gisèle                 </t>
  </si>
  <si>
    <t xml:space="preserve">St Désiré(e) </t>
  </si>
  <si>
    <t xml:space="preserve">St Pacôme                          </t>
  </si>
  <si>
    <t xml:space="preserve">Ste Solange                           </t>
  </si>
  <si>
    <t>Ste Estelle</t>
  </si>
  <si>
    <t>St Achille</t>
  </si>
  <si>
    <t>Ste Rolande</t>
  </si>
  <si>
    <t xml:space="preserve">St Matthias               </t>
  </si>
  <si>
    <t xml:space="preserve">Ste Denise                         </t>
  </si>
  <si>
    <t xml:space="preserve">St Honoré                           </t>
  </si>
  <si>
    <t xml:space="preserve">St Pascal                              </t>
  </si>
  <si>
    <t>St Eric</t>
  </si>
  <si>
    <t>St Yves</t>
  </si>
  <si>
    <t>St Bernardin</t>
  </si>
  <si>
    <t xml:space="preserve">St Constantin                </t>
  </si>
  <si>
    <t xml:space="preserve">St Emile                           </t>
  </si>
  <si>
    <t xml:space="preserve">St Didier                         </t>
  </si>
  <si>
    <t xml:space="preserve">St Donatien                      </t>
  </si>
  <si>
    <t>Ste Sophie</t>
  </si>
  <si>
    <t>St Bérenger</t>
  </si>
  <si>
    <t xml:space="preserve">St Augustin </t>
  </si>
  <si>
    <t xml:space="preserve">St Germain                       </t>
  </si>
  <si>
    <t>St Aymard</t>
  </si>
  <si>
    <t>St Ferdinand</t>
  </si>
  <si>
    <t>Ste Marie-Lise</t>
  </si>
  <si>
    <t>St Justin</t>
  </si>
  <si>
    <t>St Blandine</t>
  </si>
  <si>
    <t>St Kévin</t>
  </si>
  <si>
    <t xml:space="preserve">Ste Clotilde             </t>
  </si>
  <si>
    <t xml:space="preserve">St Igor                               </t>
  </si>
  <si>
    <t xml:space="preserve">St Norbert                      </t>
  </si>
  <si>
    <t xml:space="preserve">St Gilbert                      </t>
  </si>
  <si>
    <t>St Médard</t>
  </si>
  <si>
    <t>Ste Diane</t>
  </si>
  <si>
    <t>St Landry</t>
  </si>
  <si>
    <t xml:space="preserve">St Barnabé                      </t>
  </si>
  <si>
    <t xml:space="preserve">St Guy                                </t>
  </si>
  <si>
    <t xml:space="preserve">St Antoine                         </t>
  </si>
  <si>
    <t>St Elisée</t>
  </si>
  <si>
    <t>Ste Germaine</t>
  </si>
  <si>
    <t xml:space="preserve">St J-Fr Régis                     </t>
  </si>
  <si>
    <t>St Hervé</t>
  </si>
  <si>
    <t xml:space="preserve">St Léonce                           </t>
  </si>
  <si>
    <t xml:space="preserve">St Romuald                      </t>
  </si>
  <si>
    <t xml:space="preserve">St Silvère                           </t>
  </si>
  <si>
    <t>St Louis de Gonzague</t>
  </si>
  <si>
    <t>St Alban</t>
  </si>
  <si>
    <t xml:space="preserve">Ste Audrey                      </t>
  </si>
  <si>
    <t>St Jean-Baptiste</t>
  </si>
  <si>
    <t xml:space="preserve">St Prosper                          </t>
  </si>
  <si>
    <t xml:space="preserve">St Anthelme                     </t>
  </si>
  <si>
    <t xml:space="preserve">St Fernand                  </t>
  </si>
  <si>
    <t xml:space="preserve">Ste Irénée                            </t>
  </si>
  <si>
    <t>St Pierre/ Paul</t>
  </si>
  <si>
    <t xml:space="preserve">St Martial                        </t>
  </si>
  <si>
    <t>St Thierry</t>
  </si>
  <si>
    <t>St Martinien</t>
  </si>
  <si>
    <t xml:space="preserve">St Thomas                          </t>
  </si>
  <si>
    <t xml:space="preserve">St Florent                          </t>
  </si>
  <si>
    <t xml:space="preserve">St Antoine-Marie     </t>
  </si>
  <si>
    <t>Ste Mariette</t>
  </si>
  <si>
    <t xml:space="preserve">St Raoul                            </t>
  </si>
  <si>
    <t>St Thibault</t>
  </si>
  <si>
    <t xml:space="preserve">Ste Amandine                  </t>
  </si>
  <si>
    <t xml:space="preserve">St Ulrich                              </t>
  </si>
  <si>
    <t xml:space="preserve">St Benoît               </t>
  </si>
  <si>
    <t xml:space="preserve">St Olivier                         </t>
  </si>
  <si>
    <t>St Henri-Joël</t>
  </si>
  <si>
    <t>St Donald</t>
  </si>
  <si>
    <t xml:space="preserve">ND. de Mt  Carmel           </t>
  </si>
  <si>
    <t xml:space="preserve">Ste Charlotte                     </t>
  </si>
  <si>
    <t xml:space="preserve">St Frédéric                    </t>
  </si>
  <si>
    <t xml:space="preserve">St Arsène                       </t>
  </si>
  <si>
    <t>Ste Marina</t>
  </si>
  <si>
    <t>St Victor</t>
  </si>
  <si>
    <t>Ste Marie-Madeleine</t>
  </si>
  <si>
    <t xml:space="preserve">Ste Brigitte                      </t>
  </si>
  <si>
    <t xml:space="preserve">Ste Christine                      </t>
  </si>
  <si>
    <t xml:space="preserve">St Jacques                      </t>
  </si>
  <si>
    <t xml:space="preserve">Ste Anne            </t>
  </si>
  <si>
    <t>Ste Nathalie</t>
  </si>
  <si>
    <t>St Samson</t>
  </si>
  <si>
    <t xml:space="preserve">Ste Marthe </t>
  </si>
  <si>
    <t xml:space="preserve">Ste Juliette                 </t>
  </si>
  <si>
    <t xml:space="preserve">St Ignace de L.                   </t>
  </si>
  <si>
    <t xml:space="preserve">St Alphonse                     </t>
  </si>
  <si>
    <t xml:space="preserve">St Julien                         </t>
  </si>
  <si>
    <t>Ste Lydie</t>
  </si>
  <si>
    <t>St J. M. Vianney</t>
  </si>
  <si>
    <t>St Abel</t>
  </si>
  <si>
    <t xml:space="preserve">Transfiguration      </t>
  </si>
  <si>
    <t xml:space="preserve">St Gaétan                           </t>
  </si>
  <si>
    <t xml:space="preserve">St Dominique                   </t>
  </si>
  <si>
    <t xml:space="preserve">St Amour                              </t>
  </si>
  <si>
    <t>St Laurent</t>
  </si>
  <si>
    <t>Ste Claire</t>
  </si>
  <si>
    <t>Ste Clarisse</t>
  </si>
  <si>
    <t xml:space="preserve">St Hippolyte                      </t>
  </si>
  <si>
    <t xml:space="preserve">St Évrard                             </t>
  </si>
  <si>
    <t xml:space="preserve">Assomption    </t>
  </si>
  <si>
    <t xml:space="preserve">Ste Armel                         </t>
  </si>
  <si>
    <t>Ste Hyacinthe</t>
  </si>
  <si>
    <t>Ste Hélène</t>
  </si>
  <si>
    <t>St Jean Eudes</t>
  </si>
  <si>
    <t xml:space="preserve">St Bernard                         </t>
  </si>
  <si>
    <t xml:space="preserve">St Christophe                     </t>
  </si>
  <si>
    <t xml:space="preserve">St Fabrice                      </t>
  </si>
  <si>
    <t>Ste Rose</t>
  </si>
  <si>
    <t>St Barthélemy</t>
  </si>
  <si>
    <t xml:space="preserve">St Louis </t>
  </si>
  <si>
    <t>Ste Nathacha</t>
  </si>
  <si>
    <t xml:space="preserve">Ste Monique                    </t>
  </si>
  <si>
    <t xml:space="preserve">St Augustin                        </t>
  </si>
  <si>
    <t xml:space="preserve">Ste Sabine                       </t>
  </si>
  <si>
    <t xml:space="preserve">St Fiacre                              </t>
  </si>
  <si>
    <t>St Aristide</t>
  </si>
  <si>
    <t xml:space="preserve">St Gilles </t>
  </si>
  <si>
    <t>Ste Ingrid</t>
  </si>
  <si>
    <t xml:space="preserve">St Grégoire    </t>
  </si>
  <si>
    <t xml:space="preserve">Ste Rosalie                          </t>
  </si>
  <si>
    <t xml:space="preserve">Ste Raïssa                       </t>
  </si>
  <si>
    <t xml:space="preserve">St Bertrand                      </t>
  </si>
  <si>
    <t>Ste Reine</t>
  </si>
  <si>
    <t>St Nativite N. D.</t>
  </si>
  <si>
    <t xml:space="preserve">St Alain </t>
  </si>
  <si>
    <t xml:space="preserve">Ste Inès                              </t>
  </si>
  <si>
    <t xml:space="preserve">St Adelphe                          </t>
  </si>
  <si>
    <t xml:space="preserve">St Apollinaire             </t>
  </si>
  <si>
    <t xml:space="preserve">St Aimé                              </t>
  </si>
  <si>
    <t>La Sainte Croix</t>
  </si>
  <si>
    <t>St Roland</t>
  </si>
  <si>
    <t>Ste Edith</t>
  </si>
  <si>
    <t xml:space="preserve">St Renaud         </t>
  </si>
  <si>
    <t xml:space="preserve">Ste Nadège                         </t>
  </si>
  <si>
    <t xml:space="preserve">Ste Emilie                   </t>
  </si>
  <si>
    <t xml:space="preserve">St Davy                              </t>
  </si>
  <si>
    <t>St Matthieu</t>
  </si>
  <si>
    <t>St Maurice</t>
  </si>
  <si>
    <t xml:space="preserve">St Constant </t>
  </si>
  <si>
    <t xml:space="preserve">Ste Thècle                            </t>
  </si>
  <si>
    <t xml:space="preserve">St Hermann                        </t>
  </si>
  <si>
    <t xml:space="preserve">St Côme/Damien         </t>
  </si>
  <si>
    <t xml:space="preserve">St Vincent de Paul         </t>
  </si>
  <si>
    <t>St Venceslas</t>
  </si>
  <si>
    <t>St Michel</t>
  </si>
  <si>
    <t>St Jérôme</t>
  </si>
  <si>
    <t xml:space="preserve">Ste Thérèse de l' E.J.        </t>
  </si>
  <si>
    <t xml:space="preserve">St Léger                               </t>
  </si>
  <si>
    <t xml:space="preserve">St Gérard                            </t>
  </si>
  <si>
    <t xml:space="preserve">St François d'Assise       </t>
  </si>
  <si>
    <t>Ste Fleur</t>
  </si>
  <si>
    <t xml:space="preserve">St Bruno </t>
  </si>
  <si>
    <t>St Serge</t>
  </si>
  <si>
    <t xml:space="preserve">Ste Pélagie                         </t>
  </si>
  <si>
    <t xml:space="preserve">St Denis                               </t>
  </si>
  <si>
    <t xml:space="preserve">St Ghislain              </t>
  </si>
  <si>
    <t xml:space="preserve">St Firmin                            </t>
  </si>
  <si>
    <t>St Wilfried</t>
  </si>
  <si>
    <t>St Géraud</t>
  </si>
  <si>
    <t>St Juste</t>
  </si>
  <si>
    <t xml:space="preserve">Ste Thérèse d'Avila       </t>
  </si>
  <si>
    <t xml:space="preserve">Ste Edwige                          </t>
  </si>
  <si>
    <t xml:space="preserve">St Baudouin                </t>
  </si>
  <si>
    <t xml:space="preserve">St Luc                                 </t>
  </si>
  <si>
    <t>St René</t>
  </si>
  <si>
    <t>Ste Adeline</t>
  </si>
  <si>
    <t>Ste Céline</t>
  </si>
  <si>
    <t xml:space="preserve">Ste Elodie                           </t>
  </si>
  <si>
    <t xml:space="preserve">St Jean de C.              </t>
  </si>
  <si>
    <t xml:space="preserve">St Florentin                       </t>
  </si>
  <si>
    <t xml:space="preserve">St Crépin                           </t>
  </si>
  <si>
    <t>St Dimitri</t>
  </si>
  <si>
    <t xml:space="preserve">Ste Emeline                    </t>
  </si>
  <si>
    <t>St Simon- Jude</t>
  </si>
  <si>
    <t xml:space="preserve">St Narcisse                 </t>
  </si>
  <si>
    <t xml:space="preserve">Ste Bienvenue                        </t>
  </si>
  <si>
    <t xml:space="preserve">St Quentin                         </t>
  </si>
  <si>
    <t>St Défunt</t>
  </si>
  <si>
    <t>St Hubert</t>
  </si>
  <si>
    <t>St Charles</t>
  </si>
  <si>
    <t>Ste Sylvie</t>
  </si>
  <si>
    <t>Ste Bertille</t>
  </si>
  <si>
    <t>Ste Carine</t>
  </si>
  <si>
    <t>Ste Geoffroy</t>
  </si>
  <si>
    <t>St Théodore</t>
  </si>
  <si>
    <t>St Léon</t>
  </si>
  <si>
    <t>Ste Christian</t>
  </si>
  <si>
    <t>St Brice</t>
  </si>
  <si>
    <t>St Sidoine</t>
  </si>
  <si>
    <t>St Albert</t>
  </si>
  <si>
    <t>Ste Marguerite</t>
  </si>
  <si>
    <t>St Elisabeth</t>
  </si>
  <si>
    <t>Ste Aude</t>
  </si>
  <si>
    <t>St Tanguy</t>
  </si>
  <si>
    <t>St Edmond</t>
  </si>
  <si>
    <t>Prés. De la Vierge Marie</t>
  </si>
  <si>
    <t>Ste Cécile</t>
  </si>
  <si>
    <t>St Clément</t>
  </si>
  <si>
    <t>Ste Flora</t>
  </si>
  <si>
    <t>Ste Catherine</t>
  </si>
  <si>
    <t>Ste Delphine</t>
  </si>
  <si>
    <t>St Séverin</t>
  </si>
  <si>
    <t>St Jacques de la M.</t>
  </si>
  <si>
    <t>St Avent</t>
  </si>
  <si>
    <t>St André</t>
  </si>
  <si>
    <t xml:space="preserve">Ste Florence   </t>
  </si>
  <si>
    <t>Ste Viviane</t>
  </si>
  <si>
    <t>St Xavier</t>
  </si>
  <si>
    <t>Ste Barbara</t>
  </si>
  <si>
    <t>St Gérald</t>
  </si>
  <si>
    <t xml:space="preserve">St Nicolas                              </t>
  </si>
  <si>
    <t>Ste Ambroise</t>
  </si>
  <si>
    <t xml:space="preserve">Ste Im. Conception </t>
  </si>
  <si>
    <t>St Pierre Fourier</t>
  </si>
  <si>
    <t xml:space="preserve">St Romaric         </t>
  </si>
  <si>
    <t>St Daniel</t>
  </si>
  <si>
    <t>St Jean. Fr-Ch</t>
  </si>
  <si>
    <t>Ste Lucie</t>
  </si>
  <si>
    <t>Ste Odile</t>
  </si>
  <si>
    <t>Ste Ninon</t>
  </si>
  <si>
    <t>Ste Alice</t>
  </si>
  <si>
    <t>St Gaël</t>
  </si>
  <si>
    <t>St Gatien</t>
  </si>
  <si>
    <t>St Urbain</t>
  </si>
  <si>
    <t>St Abraham</t>
  </si>
  <si>
    <t>Hiver</t>
  </si>
  <si>
    <t>Ste Xavière</t>
  </si>
  <si>
    <t>St Armand</t>
  </si>
  <si>
    <t>Ste Adèle</t>
  </si>
  <si>
    <t>Ste Etienne</t>
  </si>
  <si>
    <t xml:space="preserve">St Jean </t>
  </si>
  <si>
    <t>St Innoncents</t>
  </si>
  <si>
    <t>St David</t>
  </si>
  <si>
    <t>St Roger</t>
  </si>
  <si>
    <t>St Sylvestre</t>
  </si>
  <si>
    <t>Autres Fêtes</t>
  </si>
  <si>
    <t>lundi 6 janvier 2020</t>
  </si>
  <si>
    <t>samedi 18 avril 2020</t>
  </si>
  <si>
    <t>mercredi 20 mai 2020</t>
  </si>
  <si>
    <t>samedi 4 juillet 2020</t>
  </si>
  <si>
    <t>lundi 9 mars 2020</t>
  </si>
  <si>
    <t>lundi 4 mai 2020</t>
  </si>
  <si>
    <t>lundi 25 mai 2020</t>
  </si>
  <si>
    <t>mardi 1 septembre 2020</t>
  </si>
  <si>
    <t>samedi 17 octobre 2020</t>
  </si>
  <si>
    <t>lundi 2 novembre 2020</t>
  </si>
  <si>
    <t>samedi 19 décembre 2020</t>
  </si>
  <si>
    <r>
      <t> </t>
    </r>
    <r>
      <rPr>
        <sz val="11"/>
        <color rgb="FF000000"/>
        <rFont val="Book Antiqua"/>
        <family val="1"/>
      </rPr>
      <t>samedi 22 février 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</si>
</sst>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/dd/yyyy\ hh:mm"/>
    <numFmt numFmtId="165" formatCode="mm/dd/yyyy;@"/>
    <numFmt numFmtId="166" formatCode="[$-F800]dddd\,\ mmmm\ dd\,\ yyyy"/>
    <numFmt numFmtId="167" formatCode="dd"/>
  </numFmts>
  <fonts count="2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 tint="0.14999847407452621"/>
      <name val="Calibri"/>
      <family val="2"/>
      <scheme val="minor"/>
    </font>
    <font>
      <sz val="28"/>
      <color theme="3" tint="-0.499984740745262"/>
      <name val="Calibri Light"/>
      <family val="2"/>
      <scheme val="major"/>
    </font>
    <font>
      <vertAlign val="superscript"/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vertAlign val="superscript"/>
      <sz val="10"/>
      <color theme="0"/>
      <name val="Calibri"/>
      <family val="2"/>
      <scheme val="minor"/>
    </font>
    <font>
      <b/>
      <sz val="14"/>
      <color theme="0"/>
      <name val="Book Antiqua"/>
      <family val="1"/>
    </font>
    <font>
      <b/>
      <sz val="14"/>
      <color theme="1"/>
      <name val="Book Antiqua"/>
      <family val="1"/>
    </font>
    <font>
      <b/>
      <sz val="16"/>
      <color theme="0"/>
      <name val="Book Antiqua"/>
      <family val="1"/>
    </font>
    <font>
      <b/>
      <i/>
      <sz val="12"/>
      <color theme="1"/>
      <name val="Book Antiqua"/>
      <family val="1"/>
    </font>
    <font>
      <sz val="12"/>
      <color theme="1"/>
      <name val="Book Antiqua"/>
      <family val="1"/>
    </font>
    <font>
      <sz val="11"/>
      <color theme="1"/>
      <name val="Book Antiqua"/>
      <family val="1"/>
    </font>
    <font>
      <sz val="11"/>
      <name val="Calibri"/>
      <family val="2"/>
      <scheme val="minor"/>
    </font>
    <font>
      <b/>
      <i/>
      <sz val="12"/>
      <name val="Calibri"/>
      <family val="2"/>
    </font>
    <font>
      <b/>
      <i/>
      <sz val="12"/>
      <color indexed="8"/>
      <name val="Calibri"/>
      <family val="2"/>
    </font>
    <font>
      <b/>
      <i/>
      <sz val="12"/>
      <color theme="1"/>
      <name val="Calibri"/>
      <family val="2"/>
    </font>
    <font>
      <b/>
      <i/>
      <sz val="1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2"/>
      <color indexed="8"/>
      <name val="Calibri"/>
      <family val="2"/>
      <scheme val="minor"/>
    </font>
    <font>
      <sz val="14"/>
      <color theme="1"/>
      <name val="Book Antiqua"/>
      <family val="1"/>
    </font>
    <font>
      <sz val="11"/>
      <color rgb="FF000000"/>
      <name val="Book Antiqua"/>
      <family val="1"/>
    </font>
  </fonts>
  <fills count="9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ABDFFF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3" tint="0.79998168889431442"/>
      </bottom>
      <diagonal/>
    </border>
    <border>
      <left style="thin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/>
      <right/>
      <top style="thin">
        <color theme="4" tint="-0.499984740745262"/>
      </top>
      <bottom style="thin">
        <color theme="4" tint="-0.499984740745262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horizontal="left" vertical="top"/>
    </xf>
    <xf numFmtId="0" fontId="4" fillId="0" borderId="0" xfId="1" applyFont="1" applyAlignment="1">
      <alignment vertical="center" wrapText="1"/>
    </xf>
    <xf numFmtId="0" fontId="2" fillId="0" borderId="0" xfId="1" applyFont="1" applyAlignment="1">
      <alignment horizontal="left" vertical="center"/>
    </xf>
    <xf numFmtId="164" fontId="6" fillId="2" borderId="2" xfId="1" applyNumberFormat="1" applyFont="1" applyFill="1" applyBorder="1" applyAlignment="1">
      <alignment horizontal="center" vertical="center"/>
    </xf>
    <xf numFmtId="164" fontId="6" fillId="2" borderId="3" xfId="1" applyNumberFormat="1" applyFont="1" applyFill="1" applyBorder="1" applyAlignment="1">
      <alignment horizontal="center" vertical="center"/>
    </xf>
    <xf numFmtId="165" fontId="6" fillId="2" borderId="3" xfId="1" applyNumberFormat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1" fillId="0" borderId="0" xfId="0" applyFont="1" applyAlignment="1">
      <alignment horizontal="left"/>
    </xf>
    <xf numFmtId="166" fontId="12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66" fontId="13" fillId="0" borderId="0" xfId="0" applyNumberFormat="1" applyFont="1" applyAlignment="1">
      <alignment horizontal="left"/>
    </xf>
    <xf numFmtId="0" fontId="0" fillId="0" borderId="0" xfId="0" applyAlignment="1">
      <alignment horizontal="right"/>
    </xf>
    <xf numFmtId="167" fontId="0" fillId="0" borderId="0" xfId="0" applyNumberFormat="1"/>
    <xf numFmtId="167" fontId="0" fillId="0" borderId="5" xfId="0" applyNumberFormat="1" applyBorder="1"/>
    <xf numFmtId="0" fontId="0" fillId="0" borderId="5" xfId="0" applyBorder="1"/>
    <xf numFmtId="0" fontId="14" fillId="0" borderId="5" xfId="0" applyFont="1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/>
    <xf numFmtId="0" fontId="15" fillId="5" borderId="5" xfId="0" applyFont="1" applyFill="1" applyBorder="1" applyAlignment="1">
      <alignment horizontal="left"/>
    </xf>
    <xf numFmtId="0" fontId="16" fillId="5" borderId="5" xfId="0" applyFont="1" applyFill="1" applyBorder="1" applyAlignment="1">
      <alignment horizontal="left"/>
    </xf>
    <xf numFmtId="0" fontId="17" fillId="5" borderId="5" xfId="0" applyFont="1" applyFill="1" applyBorder="1" applyAlignment="1">
      <alignment horizontal="left"/>
    </xf>
    <xf numFmtId="0" fontId="18" fillId="5" borderId="5" xfId="0" applyFont="1" applyFill="1" applyBorder="1"/>
    <xf numFmtId="0" fontId="19" fillId="5" borderId="5" xfId="0" applyFont="1" applyFill="1" applyBorder="1"/>
    <xf numFmtId="0" fontId="20" fillId="5" borderId="5" xfId="0" applyFont="1" applyFill="1" applyBorder="1" applyAlignment="1">
      <alignment horizontal="left"/>
    </xf>
    <xf numFmtId="0" fontId="18" fillId="5" borderId="5" xfId="0" applyFont="1" applyFill="1" applyBorder="1" applyAlignment="1">
      <alignment horizontal="left"/>
    </xf>
    <xf numFmtId="0" fontId="19" fillId="5" borderId="5" xfId="0" applyFont="1" applyFill="1" applyBorder="1" applyAlignment="1">
      <alignment horizontal="left"/>
    </xf>
    <xf numFmtId="0" fontId="16" fillId="5" borderId="5" xfId="0" applyFont="1" applyFill="1" applyBorder="1"/>
    <xf numFmtId="167" fontId="0" fillId="0" borderId="0" xfId="0" applyNumberFormat="1" applyAlignment="1">
      <alignment horizontal="right"/>
    </xf>
    <xf numFmtId="0" fontId="0" fillId="7" borderId="5" xfId="0" applyFill="1" applyBorder="1"/>
    <xf numFmtId="166" fontId="12" fillId="0" borderId="0" xfId="0" applyNumberFormat="1" applyFont="1" applyFill="1" applyBorder="1" applyAlignment="1">
      <alignment horizontal="left"/>
    </xf>
    <xf numFmtId="0" fontId="21" fillId="6" borderId="0" xfId="0" applyFont="1" applyFill="1" applyBorder="1" applyAlignment="1">
      <alignment horizontal="center"/>
    </xf>
    <xf numFmtId="166" fontId="12" fillId="8" borderId="0" xfId="0" applyNumberFormat="1" applyFont="1" applyFill="1" applyBorder="1" applyAlignment="1">
      <alignment horizontal="left"/>
    </xf>
    <xf numFmtId="0" fontId="11" fillId="8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11" fillId="0" borderId="0" xfId="0" applyFont="1"/>
    <xf numFmtId="0" fontId="21" fillId="0" borderId="0" xfId="0" applyFont="1"/>
    <xf numFmtId="0" fontId="10" fillId="0" borderId="0" xfId="0" applyFont="1" applyFill="1" applyAlignment="1">
      <alignment horizontal="center" vertical="center"/>
    </xf>
    <xf numFmtId="0" fontId="9" fillId="0" borderId="0" xfId="0" applyFont="1" applyFill="1"/>
    <xf numFmtId="0" fontId="8" fillId="3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2">
    <cellStyle name="Normal" xfId="0" builtinId="0"/>
    <cellStyle name="Normal 2" xfId="1" xr:uid="{16EBB4E1-1A1C-455A-9041-04A95CF42F8B}"/>
  </cellStyles>
  <dxfs count="43">
    <dxf>
      <fill>
        <patternFill>
          <bgColor rgb="FFF81414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rgb="FFFFCCFF"/>
        </patternFill>
      </fill>
    </dxf>
    <dxf>
      <fill>
        <patternFill>
          <bgColor rgb="FFFF99CC"/>
        </patternFill>
      </fill>
    </dxf>
    <dxf>
      <fill>
        <patternFill>
          <bgColor theme="4" tint="0.59996337778862885"/>
        </patternFill>
      </fill>
    </dxf>
    <dxf>
      <fill>
        <patternFill>
          <bgColor rgb="FFCC9900"/>
        </patternFill>
      </fill>
    </dxf>
    <dxf>
      <fill>
        <patternFill>
          <bgColor rgb="FFABDFFF"/>
        </patternFill>
      </fill>
    </dxf>
    <dxf>
      <fill>
        <patternFill>
          <bgColor rgb="FFF5C859"/>
        </patternFill>
      </fill>
    </dxf>
    <dxf>
      <fill>
        <patternFill>
          <bgColor theme="8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mm/dd/yyyy\ hh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mm/dd/yyyy\ hh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thin">
          <color theme="4" tint="-0.499984740745262"/>
        </bottom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4" tint="-0.49998474074526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Book Antiqua"/>
        <family val="1"/>
        <scheme val="none"/>
      </font>
    </dxf>
    <dxf>
      <font>
        <b/>
        <i/>
        <strike val="0"/>
        <outline val="0"/>
        <shadow val="0"/>
        <u val="none"/>
        <vertAlign val="baseline"/>
        <sz val="12"/>
        <color theme="1"/>
        <name val="Book Antiqua"/>
        <family val="1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Book Antiqua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Book Antiqua"/>
        <family val="1"/>
        <scheme val="none"/>
      </font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Book Antiqua"/>
        <family val="1"/>
        <scheme val="none"/>
      </font>
      <numFmt numFmtId="166" formatCode="[$-F800]dddd\,\ mmmm\ dd\,\ yyyy"/>
      <alignment horizontal="left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Book Antiqua"/>
        <family val="1"/>
        <scheme val="none"/>
      </font>
      <numFmt numFmtId="166" formatCode="[$-F800]dddd\,\ mmmm\ dd\,\ yyyy"/>
      <alignment horizontal="left" vertical="bottom" textRotation="0" wrapText="0" indent="0" justifyLastLine="0" shrinkToFit="0" readingOrder="0"/>
    </dxf>
    <dxf>
      <font>
        <b/>
        <i/>
        <strike val="0"/>
        <outline val="0"/>
        <shadow val="0"/>
        <u val="none"/>
        <vertAlign val="baseline"/>
        <sz val="12"/>
        <color theme="1"/>
        <name val="Book Antiqua"/>
        <family val="1"/>
        <scheme val="none"/>
      </font>
    </dxf>
    <dxf>
      <font>
        <strike val="0"/>
        <outline val="0"/>
        <shadow val="0"/>
        <u val="none"/>
        <vertAlign val="baseline"/>
        <color theme="1"/>
        <name val="Book Antiqua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Book Antiqua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 Antiqua"/>
        <family val="1"/>
        <scheme val="none"/>
      </font>
      <numFmt numFmtId="166" formatCode="[$-F800]dddd\,\ mmmm\ dd\,\ yyyy"/>
      <alignment horizontal="left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1"/>
        <name val="Book Antiqua"/>
        <family val="1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Book Antiqua"/>
        <family val="1"/>
        <scheme val="none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5C859"/>
      <color rgb="FFF4FC92"/>
      <color rgb="FFCC9900"/>
      <color rgb="FFFF99CC"/>
      <color rgb="FFF81414"/>
      <color rgb="FFFFCCFF"/>
      <color rgb="FFABD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2" fmlaLink="$C$2" max="2100" min="2000" page="10" val="202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1581150</xdr:colOff>
      <xdr:row>16</xdr:row>
      <xdr:rowOff>28575</xdr:rowOff>
    </xdr:from>
    <xdr:to>
      <xdr:col>9</xdr:col>
      <xdr:colOff>0</xdr:colOff>
      <xdr:row>17</xdr:row>
      <xdr:rowOff>161925</xdr:rowOff>
    </xdr:to>
    <xdr:pic>
      <xdr:nvPicPr>
        <xdr:cNvPr id="2" name="Picture 5" descr="C:\Documents and Settings\Administrateur\Local Settings\Temporary Internet Files\Content.IE5\74X3HL09\MCj03248240000[1].wm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8075" y="8115300"/>
          <a:ext cx="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1581150</xdr:colOff>
      <xdr:row>16</xdr:row>
      <xdr:rowOff>28575</xdr:rowOff>
    </xdr:from>
    <xdr:to>
      <xdr:col>9</xdr:col>
      <xdr:colOff>0</xdr:colOff>
      <xdr:row>17</xdr:row>
      <xdr:rowOff>161925</xdr:rowOff>
    </xdr:to>
    <xdr:pic>
      <xdr:nvPicPr>
        <xdr:cNvPr id="3" name="Picture 5" descr="C:\Documents and Settings\Administrateur\Local Settings\Temporary Internet Files\Content.IE5\74X3HL09\MCj03248240000[1].wmf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8075" y="8115300"/>
          <a:ext cx="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1581150</xdr:colOff>
      <xdr:row>16</xdr:row>
      <xdr:rowOff>28575</xdr:rowOff>
    </xdr:from>
    <xdr:to>
      <xdr:col>9</xdr:col>
      <xdr:colOff>0</xdr:colOff>
      <xdr:row>17</xdr:row>
      <xdr:rowOff>161925</xdr:rowOff>
    </xdr:to>
    <xdr:pic>
      <xdr:nvPicPr>
        <xdr:cNvPr id="4" name="Picture 5" descr="C:\Documents and Settings\Administrateur\Local Settings\Temporary Internet Files\Content.IE5\74X3HL09\MCj03248240000[1].wmf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8075" y="8115300"/>
          <a:ext cx="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1581150</xdr:colOff>
      <xdr:row>16</xdr:row>
      <xdr:rowOff>28575</xdr:rowOff>
    </xdr:from>
    <xdr:to>
      <xdr:col>9</xdr:col>
      <xdr:colOff>0</xdr:colOff>
      <xdr:row>17</xdr:row>
      <xdr:rowOff>161925</xdr:rowOff>
    </xdr:to>
    <xdr:pic>
      <xdr:nvPicPr>
        <xdr:cNvPr id="5" name="Picture 5" descr="C:\Documents and Settings\Administrateur\Local Settings\Temporary Internet Files\Content.IE5\74X3HL09\MCj03248240000[1].wmf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8075" y="8115300"/>
          <a:ext cx="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1304925</xdr:colOff>
      <xdr:row>17</xdr:row>
      <xdr:rowOff>257175</xdr:rowOff>
    </xdr:from>
    <xdr:to>
      <xdr:col>15</xdr:col>
      <xdr:colOff>171450</xdr:colOff>
      <xdr:row>18</xdr:row>
      <xdr:rowOff>9525</xdr:rowOff>
    </xdr:to>
    <xdr:pic>
      <xdr:nvPicPr>
        <xdr:cNvPr id="6" name="Picture 5" descr="C:\Documents and Settings\Administrateur\Local Settings\Temporary Internet Files\Content.IE5\74X3HL09\MCj03248240000[1].wmf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8724900"/>
          <a:ext cx="1714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2063750</xdr:colOff>
      <xdr:row>27</xdr:row>
      <xdr:rowOff>349250</xdr:rowOff>
    </xdr:from>
    <xdr:to>
      <xdr:col>15</xdr:col>
      <xdr:colOff>444500</xdr:colOff>
      <xdr:row>29</xdr:row>
      <xdr:rowOff>47625</xdr:rowOff>
    </xdr:to>
    <xdr:pic>
      <xdr:nvPicPr>
        <xdr:cNvPr id="7" name="Graphique 6" descr="Horloge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4130675" y="12626975"/>
          <a:ext cx="457200" cy="460375"/>
        </a:xfrm>
        <a:prstGeom prst="rect">
          <a:avLst/>
        </a:prstGeom>
      </xdr:spPr>
    </xdr:pic>
    <xdr:clientData/>
  </xdr:twoCellAnchor>
  <xdr:twoCellAnchor editAs="oneCell">
    <xdr:from>
      <xdr:col>20</xdr:col>
      <xdr:colOff>1438275</xdr:colOff>
      <xdr:row>13</xdr:row>
      <xdr:rowOff>19050</xdr:rowOff>
    </xdr:from>
    <xdr:to>
      <xdr:col>21</xdr:col>
      <xdr:colOff>0</xdr:colOff>
      <xdr:row>14</xdr:row>
      <xdr:rowOff>133350</xdr:rowOff>
    </xdr:to>
    <xdr:pic>
      <xdr:nvPicPr>
        <xdr:cNvPr id="8" name="Picture 1" descr="C:\Documents and Settings\Administrateur\Local Settings\Temporary Internet Files\Content.IE5\74X3HL09\MCj02989130000[1].wmf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5200" y="6962775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1323975</xdr:colOff>
      <xdr:row>16</xdr:row>
      <xdr:rowOff>257175</xdr:rowOff>
    </xdr:from>
    <xdr:to>
      <xdr:col>21</xdr:col>
      <xdr:colOff>0</xdr:colOff>
      <xdr:row>18</xdr:row>
      <xdr:rowOff>133350</xdr:rowOff>
    </xdr:to>
    <xdr:pic>
      <xdr:nvPicPr>
        <xdr:cNvPr id="9" name="Picture 5" descr="C:\Documents and Settings\Administrateur\Local Settings\Temporary Internet Files\Content.IE5\74X3HL09\MCj03248240000[1].wmf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8343900"/>
          <a:ext cx="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1447800</xdr:colOff>
      <xdr:row>1</xdr:row>
      <xdr:rowOff>19050</xdr:rowOff>
    </xdr:from>
    <xdr:to>
      <xdr:col>27</xdr:col>
      <xdr:colOff>0</xdr:colOff>
      <xdr:row>1</xdr:row>
      <xdr:rowOff>190500</xdr:rowOff>
    </xdr:to>
    <xdr:pic>
      <xdr:nvPicPr>
        <xdr:cNvPr id="10" name="Picture 1" descr="C:\Documents and Settings\Administrateur\Local Settings\Temporary Internet Files\Content.IE5\74X3HL09\MCj02989130000[1].wmf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4725" y="239077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1304925</xdr:colOff>
      <xdr:row>17</xdr:row>
      <xdr:rowOff>9525</xdr:rowOff>
    </xdr:from>
    <xdr:to>
      <xdr:col>27</xdr:col>
      <xdr:colOff>0</xdr:colOff>
      <xdr:row>17</xdr:row>
      <xdr:rowOff>190500</xdr:rowOff>
    </xdr:to>
    <xdr:pic>
      <xdr:nvPicPr>
        <xdr:cNvPr id="11" name="Picture 5" descr="C:\Documents and Settings\Administrateur\Local Settings\Temporary Internet Files\Content.IE5\74X3HL09\MCj03248240000[1].wmf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8477250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1466850</xdr:colOff>
      <xdr:row>23</xdr:row>
      <xdr:rowOff>9525</xdr:rowOff>
    </xdr:from>
    <xdr:to>
      <xdr:col>27</xdr:col>
      <xdr:colOff>0</xdr:colOff>
      <xdr:row>23</xdr:row>
      <xdr:rowOff>190500</xdr:rowOff>
    </xdr:to>
    <xdr:pic>
      <xdr:nvPicPr>
        <xdr:cNvPr id="12" name="Picture 1" descr="C:\Documents and Settings\Administrateur\Local Settings\Temporary Internet Files\Content.IE5\74X3HL09\MCj02989130000[1].wmf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3775" y="10763250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1466850</xdr:colOff>
      <xdr:row>23</xdr:row>
      <xdr:rowOff>9525</xdr:rowOff>
    </xdr:from>
    <xdr:to>
      <xdr:col>27</xdr:col>
      <xdr:colOff>0</xdr:colOff>
      <xdr:row>23</xdr:row>
      <xdr:rowOff>190500</xdr:rowOff>
    </xdr:to>
    <xdr:pic>
      <xdr:nvPicPr>
        <xdr:cNvPr id="13" name="Picture 1" descr="C:\Documents and Settings\Administrateur\Local Settings\Temporary Internet Files\Content.IE5\74X3HL09\MCj02989130000[1].wmf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3775" y="10763250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32</xdr:col>
      <xdr:colOff>1476375</xdr:colOff>
      <xdr:row>28</xdr:row>
      <xdr:rowOff>247650</xdr:rowOff>
    </xdr:from>
    <xdr:to>
      <xdr:col>33</xdr:col>
      <xdr:colOff>0</xdr:colOff>
      <xdr:row>29</xdr:row>
      <xdr:rowOff>180975</xdr:rowOff>
    </xdr:to>
    <xdr:pic>
      <xdr:nvPicPr>
        <xdr:cNvPr id="14" name="Picture 1" descr="C:\Documents and Settings\Administrateur\Local Settings\Temporary Internet Files\Content.IE5\74X3HL09\MCj02989130000[1].wmf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1290637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32</xdr:col>
      <xdr:colOff>1333500</xdr:colOff>
      <xdr:row>14</xdr:row>
      <xdr:rowOff>257175</xdr:rowOff>
    </xdr:from>
    <xdr:to>
      <xdr:col>33</xdr:col>
      <xdr:colOff>0</xdr:colOff>
      <xdr:row>15</xdr:row>
      <xdr:rowOff>190500</xdr:rowOff>
    </xdr:to>
    <xdr:pic>
      <xdr:nvPicPr>
        <xdr:cNvPr id="15" name="Picture 5" descr="C:\Documents and Settings\Administrateur\Local Settings\Temporary Internet Files\Content.IE5\74X3HL09\MCj03248240000[1].wmf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7581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1314450</xdr:colOff>
      <xdr:row>14</xdr:row>
      <xdr:rowOff>257175</xdr:rowOff>
    </xdr:from>
    <xdr:to>
      <xdr:col>39</xdr:col>
      <xdr:colOff>0</xdr:colOff>
      <xdr:row>16</xdr:row>
      <xdr:rowOff>76200</xdr:rowOff>
    </xdr:to>
    <xdr:pic>
      <xdr:nvPicPr>
        <xdr:cNvPr id="17" name="Picture 5" descr="C:\Documents and Settings\Administrateur\Local Settings\Temporary Internet Files\Content.IE5\74X3HL09\MCj03248240000[1].wmf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1375" y="75819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44</xdr:col>
      <xdr:colOff>1400175</xdr:colOff>
      <xdr:row>27</xdr:row>
      <xdr:rowOff>9525</xdr:rowOff>
    </xdr:from>
    <xdr:to>
      <xdr:col>45</xdr:col>
      <xdr:colOff>0</xdr:colOff>
      <xdr:row>27</xdr:row>
      <xdr:rowOff>190500</xdr:rowOff>
    </xdr:to>
    <xdr:pic>
      <xdr:nvPicPr>
        <xdr:cNvPr id="18" name="Picture 1" descr="C:\Documents and Settings\Administrateur\Local Settings\Temporary Internet Files\Content.IE5\74X3HL09\MCj02989130000[1].wmf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12287250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44</xdr:col>
      <xdr:colOff>1276350</xdr:colOff>
      <xdr:row>12</xdr:row>
      <xdr:rowOff>257175</xdr:rowOff>
    </xdr:from>
    <xdr:to>
      <xdr:col>45</xdr:col>
      <xdr:colOff>0</xdr:colOff>
      <xdr:row>13</xdr:row>
      <xdr:rowOff>190500</xdr:rowOff>
    </xdr:to>
    <xdr:pic>
      <xdr:nvPicPr>
        <xdr:cNvPr id="19" name="Picture 5" descr="C:\Documents and Settings\Administrateur\Local Settings\Temporary Internet Files\Content.IE5\74X3HL09\MCj03248240000[1].wmf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6819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50</xdr:col>
      <xdr:colOff>1447800</xdr:colOff>
      <xdr:row>26</xdr:row>
      <xdr:rowOff>9525</xdr:rowOff>
    </xdr:from>
    <xdr:to>
      <xdr:col>51</xdr:col>
      <xdr:colOff>0</xdr:colOff>
      <xdr:row>26</xdr:row>
      <xdr:rowOff>190500</xdr:rowOff>
    </xdr:to>
    <xdr:pic>
      <xdr:nvPicPr>
        <xdr:cNvPr id="20" name="Picture 1" descr="C:\Documents and Settings\Administrateur\Local Settings\Temporary Internet Files\Content.IE5\74X3HL09\MCj02989130000[1].wmf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4725" y="11906250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50</xdr:col>
      <xdr:colOff>1314450</xdr:colOff>
      <xdr:row>12</xdr:row>
      <xdr:rowOff>0</xdr:rowOff>
    </xdr:from>
    <xdr:to>
      <xdr:col>51</xdr:col>
      <xdr:colOff>0</xdr:colOff>
      <xdr:row>12</xdr:row>
      <xdr:rowOff>190500</xdr:rowOff>
    </xdr:to>
    <xdr:pic>
      <xdr:nvPicPr>
        <xdr:cNvPr id="21" name="Picture 5" descr="C:\Documents and Settings\Administrateur\Local Settings\Temporary Internet Files\Content.IE5\74X3HL09\MCj03248240000[1].wmf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1375" y="6562725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56</xdr:col>
      <xdr:colOff>1438275</xdr:colOff>
      <xdr:row>26</xdr:row>
      <xdr:rowOff>9525</xdr:rowOff>
    </xdr:from>
    <xdr:to>
      <xdr:col>57</xdr:col>
      <xdr:colOff>0</xdr:colOff>
      <xdr:row>27</xdr:row>
      <xdr:rowOff>76200</xdr:rowOff>
    </xdr:to>
    <xdr:pic>
      <xdr:nvPicPr>
        <xdr:cNvPr id="24" name="Picture 1" descr="C:\Documents and Settings\Administrateur\Local Settings\Temporary Internet Files\Content.IE5\74X3HL09\MCj02989130000[1].wmf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5200" y="1190625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56</xdr:col>
      <xdr:colOff>1295400</xdr:colOff>
      <xdr:row>10</xdr:row>
      <xdr:rowOff>247650</xdr:rowOff>
    </xdr:from>
    <xdr:to>
      <xdr:col>57</xdr:col>
      <xdr:colOff>0</xdr:colOff>
      <xdr:row>12</xdr:row>
      <xdr:rowOff>76200</xdr:rowOff>
    </xdr:to>
    <xdr:pic>
      <xdr:nvPicPr>
        <xdr:cNvPr id="25" name="Picture 5" descr="C:\Documents and Settings\Administrateur\Local Settings\Temporary Internet Files\Content.IE5\74X3HL09\MCj03248240000[1].wmf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2325" y="6048375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62</xdr:col>
      <xdr:colOff>1400175</xdr:colOff>
      <xdr:row>27</xdr:row>
      <xdr:rowOff>9525</xdr:rowOff>
    </xdr:from>
    <xdr:to>
      <xdr:col>63</xdr:col>
      <xdr:colOff>0</xdr:colOff>
      <xdr:row>27</xdr:row>
      <xdr:rowOff>190500</xdr:rowOff>
    </xdr:to>
    <xdr:pic>
      <xdr:nvPicPr>
        <xdr:cNvPr id="26" name="Picture 1" descr="C:\Documents and Settings\Administrateur\Local Settings\Temporary Internet Files\Content.IE5\74X3HL09\MCj02989130000[1].wmf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12287250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62</xdr:col>
      <xdr:colOff>1276350</xdr:colOff>
      <xdr:row>12</xdr:row>
      <xdr:rowOff>257175</xdr:rowOff>
    </xdr:from>
    <xdr:to>
      <xdr:col>63</xdr:col>
      <xdr:colOff>0</xdr:colOff>
      <xdr:row>13</xdr:row>
      <xdr:rowOff>190500</xdr:rowOff>
    </xdr:to>
    <xdr:pic>
      <xdr:nvPicPr>
        <xdr:cNvPr id="27" name="Picture 5" descr="C:\Documents and Settings\Administrateur\Local Settings\Temporary Internet Files\Content.IE5\74X3HL09\MCj03248240000[1].wmf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6819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9525</xdr:rowOff>
        </xdr:from>
        <xdr:to>
          <xdr:col>3</xdr:col>
          <xdr:colOff>914400</xdr:colOff>
          <xdr:row>2</xdr:row>
          <xdr:rowOff>0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73768" cy="274320"/>
    <xdr:pic>
      <xdr:nvPicPr>
        <xdr:cNvPr id="2" name="Image 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247650"/>
          <a:ext cx="273768" cy="27432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274320" cy="274320"/>
    <xdr:pic>
      <xdr:nvPicPr>
        <xdr:cNvPr id="3" name="Image 13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571500"/>
          <a:ext cx="274320" cy="27432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273768" cy="274320"/>
    <xdr:pic>
      <xdr:nvPicPr>
        <xdr:cNvPr id="4" name="Image 2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895350"/>
          <a:ext cx="273768" cy="27432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273768" cy="274320"/>
    <xdr:pic>
      <xdr:nvPicPr>
        <xdr:cNvPr id="5" name="Image 2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219200"/>
          <a:ext cx="273768" cy="27432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i-c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tf67316038_win32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fb81c0f8b103d2b4/Bureau/Mon%20calendrier%20perp&#233;tu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Feuil1"/>
      <sheetName val="Données de phases de la lune"/>
      <sheetName val="fetes"/>
    </sheetNames>
    <sheetDataSet>
      <sheetData sheetId="0" refreshError="1"/>
      <sheetData sheetId="1">
        <row r="2">
          <cell r="C2">
            <v>2024</v>
          </cell>
        </row>
      </sheetData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  <sheetName val="2018"/>
      <sheetName val="2019"/>
      <sheetName val="2020"/>
      <sheetName val="2021"/>
      <sheetName val="2022"/>
      <sheetName val="2023"/>
      <sheetName val="2024"/>
      <sheetName val="2025"/>
      <sheetName val="2026"/>
      <sheetName val="2027"/>
      <sheetName val="2028"/>
      <sheetName val="2029"/>
      <sheetName val="2030"/>
      <sheetName val="Données de phases de la lune"/>
      <sheetName val="Liste.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>
        <row r="2">
          <cell r="A2">
            <v>2017</v>
          </cell>
        </row>
        <row r="3">
          <cell r="A3">
            <v>2018</v>
          </cell>
        </row>
        <row r="4">
          <cell r="A4">
            <v>2019</v>
          </cell>
        </row>
        <row r="5">
          <cell r="A5">
            <v>2020</v>
          </cell>
        </row>
        <row r="6">
          <cell r="A6">
            <v>2021</v>
          </cell>
        </row>
        <row r="7">
          <cell r="A7">
            <v>2022</v>
          </cell>
        </row>
        <row r="8">
          <cell r="A8">
            <v>2023</v>
          </cell>
        </row>
        <row r="9">
          <cell r="A9">
            <v>2024</v>
          </cell>
        </row>
        <row r="10">
          <cell r="A10">
            <v>2025</v>
          </cell>
        </row>
        <row r="11">
          <cell r="A11">
            <v>2026</v>
          </cell>
        </row>
        <row r="12">
          <cell r="A12">
            <v>2027</v>
          </cell>
        </row>
        <row r="13">
          <cell r="A13">
            <v>2028</v>
          </cell>
        </row>
        <row r="14">
          <cell r="A14">
            <v>2029</v>
          </cell>
        </row>
        <row r="15">
          <cell r="A15">
            <v>2030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Fériés &amp; vacances"/>
      <sheetName val="Données de phases de la lune"/>
      <sheetName val="fetes"/>
      <sheetName val="Mon calendrier perpétu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07C595-1BB2-468A-838E-C95541AC7BD4}" name="Tableau2" displayName="Tableau2" ref="B4:C15" totalsRowShown="0" headerRowDxfId="42">
  <tableColumns count="2">
    <tableColumn id="1" xr3:uid="{0CE95F2C-DE1A-440A-A9A5-5C2F813D146A}" name="Jours Fériés" dataDxfId="41"/>
    <tableColumn id="2" xr3:uid="{9D33001C-3AB0-49F7-AB3D-5FEC90664C1D}" name="Dates" dataDxfId="40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1C1371D-5BBA-4306-A56C-CF56957DAB44}" name="Tableau17" displayName="Tableau17" ref="E4:G21" totalsRowShown="0" headerRowDxfId="39" dataDxfId="38">
  <tableColumns count="3">
    <tableColumn id="1" xr3:uid="{BDA5644F-1065-49E4-8975-184E68F405F0}" name="Périodes" dataDxfId="37"/>
    <tableColumn id="3" xr3:uid="{9C96A384-103A-4784-B00A-439950295456}" name="Date de début" dataDxfId="36"/>
    <tableColumn id="4" xr3:uid="{035720E0-59EE-4160-8519-788DB01DCD86}" name="Date de fin" dataDxfId="3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02BD29D-C3D3-4801-949D-4B2E452B35D0}" name="Tableau7" displayName="Tableau7" ref="B18:C32" totalsRowShown="0" headerRowDxfId="34" dataDxfId="33">
  <tableColumns count="2">
    <tableColumn id="1" xr3:uid="{A27AB967-1B54-4A6E-AA3B-427013E29F78}" name="Autres Fêtes" dataDxfId="32"/>
    <tableColumn id="2" xr3:uid="{37C87B77-068C-4982-90B1-92A7A15BE90B}" name="Dates" dataDxfId="3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CA18999-3374-4232-98FC-2FE51770D2E3}" name="Tableau_Données_Lune" displayName="Tableau_Données_Lune" ref="B11:E556" totalsRowShown="0" headerRowDxfId="30" dataDxfId="28" headerRowBorderDxfId="29">
  <tableColumns count="4">
    <tableColumn id="2" xr3:uid="{52D3A3A2-F833-4287-A2D2-30AE8F093F37}" name="Jour et heure (UTC)*" dataDxfId="27"/>
    <tableColumn id="3" xr3:uid="{47B0CF56-FCAB-44D8-96EB-AFE6743CF46D}" name="Heure ajustée1" dataDxfId="26">
      <calculatedColumnFormula>Tableau_Données_Lune[[#This Row],[Jour et heure (UTC)*]]-7/24</calculatedColumnFormula>
    </tableColumn>
    <tableColumn id="4" xr3:uid="{DCC30355-181D-4356-9B5A-7CDA04E9C33E}" name="Date" dataDxfId="25">
      <calculatedColumnFormula>INT(Tableau_Données_Lune[[#This Row],[Heure ajustée1]])</calculatedColumnFormula>
    </tableColumn>
    <tableColumn id="5" xr3:uid="{F58E6B42-41FB-48F7-860D-D7E0B34D899B}" name="Phase de la lune2" dataDxfId="2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99480-DFB9-4743-B37A-FC93A7DB0510}">
  <sheetPr codeName="Feuil3"/>
  <dimension ref="A1:BT36"/>
  <sheetViews>
    <sheetView tabSelected="1" zoomScaleNormal="100" workbookViewId="0">
      <selection sqref="A1:F32"/>
    </sheetView>
  </sheetViews>
  <sheetFormatPr baseColWidth="10" defaultRowHeight="15" x14ac:dyDescent="0.25"/>
  <cols>
    <col min="1" max="1" width="5.7109375" customWidth="1"/>
    <col min="2" max="3" width="18.7109375" customWidth="1"/>
    <col min="4" max="5" width="5.7109375" customWidth="1"/>
    <col min="6" max="6" width="30.7109375" style="18" customWidth="1"/>
    <col min="7" max="7" width="5.7109375" customWidth="1"/>
    <col min="8" max="9" width="18.7109375" customWidth="1"/>
    <col min="10" max="11" width="5.7109375" customWidth="1"/>
    <col min="12" max="12" width="30.7109375" customWidth="1"/>
    <col min="13" max="13" width="5.7109375" customWidth="1"/>
    <col min="14" max="15" width="18.7109375" customWidth="1"/>
    <col min="16" max="17" width="5.7109375" customWidth="1"/>
    <col min="18" max="18" width="30.7109375" customWidth="1"/>
    <col min="19" max="19" width="5.7109375" customWidth="1"/>
    <col min="20" max="21" width="18.7109375" customWidth="1"/>
    <col min="22" max="23" width="5.7109375" customWidth="1"/>
    <col min="24" max="24" width="30.7109375" customWidth="1"/>
    <col min="25" max="25" width="5.7109375" customWidth="1"/>
    <col min="26" max="27" width="18.7109375" customWidth="1"/>
    <col min="28" max="29" width="5.7109375" customWidth="1"/>
    <col min="30" max="30" width="30.7109375" customWidth="1"/>
    <col min="31" max="31" width="5.7109375" customWidth="1"/>
    <col min="32" max="33" width="18.7109375" customWidth="1"/>
    <col min="34" max="35" width="5.7109375" customWidth="1"/>
    <col min="36" max="36" width="30.7109375" customWidth="1"/>
    <col min="37" max="37" width="5.7109375" customWidth="1"/>
    <col min="38" max="39" width="18.7109375" customWidth="1"/>
    <col min="40" max="41" width="5.7109375" customWidth="1"/>
    <col min="42" max="42" width="30.7109375" customWidth="1"/>
    <col min="43" max="43" width="5.7109375" customWidth="1"/>
    <col min="44" max="45" width="18.7109375" customWidth="1"/>
    <col min="46" max="47" width="5.7109375" customWidth="1"/>
    <col min="48" max="48" width="30.7109375" customWidth="1"/>
    <col min="49" max="49" width="5.7109375" customWidth="1"/>
    <col min="50" max="51" width="18.7109375" customWidth="1"/>
    <col min="52" max="53" width="5.7109375" customWidth="1"/>
    <col min="54" max="54" width="30.7109375" customWidth="1"/>
    <col min="55" max="55" width="5.7109375" customWidth="1"/>
    <col min="56" max="57" width="18.7109375" customWidth="1"/>
    <col min="58" max="59" width="5.7109375" customWidth="1"/>
    <col min="60" max="60" width="30.7109375" customWidth="1"/>
    <col min="61" max="61" width="5.7109375" customWidth="1"/>
    <col min="62" max="63" width="18.7109375" customWidth="1"/>
    <col min="64" max="65" width="5.7109375" customWidth="1"/>
    <col min="66" max="66" width="30.7109375" customWidth="1"/>
    <col min="67" max="67" width="5.7109375" customWidth="1"/>
    <col min="68" max="69" width="18.7109375" customWidth="1"/>
    <col min="70" max="71" width="5.7109375" customWidth="1"/>
    <col min="72" max="72" width="30.7109375" customWidth="1"/>
  </cols>
  <sheetData>
    <row r="1" spans="1:72" ht="15" customHeight="1" x14ac:dyDescent="0.25">
      <c r="A1" s="48" t="str">
        <f>IF(Feuil1!C2&lt;&gt;"",UPPER(TEXT(DATE(Feuil1!C2,1,1),"mmmm")),"")</f>
        <v>JANVIER</v>
      </c>
      <c r="B1" s="48"/>
      <c r="C1" s="48"/>
      <c r="D1" s="48"/>
      <c r="E1" s="48"/>
      <c r="F1" s="48"/>
      <c r="G1" s="48" t="str">
        <f>IF(Feuil1!C2&lt;&gt;"",UPPER(TEXT(DATE(Feuil1!C2,2,1),"mmmm")),"")</f>
        <v>FÉVRIER</v>
      </c>
      <c r="H1" s="48"/>
      <c r="I1" s="48"/>
      <c r="J1" s="48"/>
      <c r="K1" s="48"/>
      <c r="L1" s="49"/>
      <c r="M1" s="48" t="str">
        <f>IF(Feuil1!C2&lt;&gt;"",UPPER(TEXT(DATE(Feuil1!C2,3,1),"mmmm")),"")</f>
        <v>MARS</v>
      </c>
      <c r="N1" s="48"/>
      <c r="O1" s="48"/>
      <c r="P1" s="48"/>
      <c r="Q1" s="48"/>
      <c r="R1" s="48"/>
      <c r="S1" s="48" t="str">
        <f>IF(Feuil1!C2&lt;&gt;"",UPPER(TEXT(DATE(Feuil1!C2,4,1),"mmmm")),"")</f>
        <v>AVRIL</v>
      </c>
      <c r="T1" s="48"/>
      <c r="U1" s="48"/>
      <c r="V1" s="48"/>
      <c r="W1" s="48"/>
      <c r="X1" s="49"/>
      <c r="Y1" s="48" t="str">
        <f>IF(Feuil1!C2&lt;&gt;"",UPPER(TEXT(DATE(Feuil1!C2,5,1),"mmmm")),"")</f>
        <v>MAI</v>
      </c>
      <c r="Z1" s="48"/>
      <c r="AA1" s="48"/>
      <c r="AB1" s="48"/>
      <c r="AC1" s="48"/>
      <c r="AD1" s="48"/>
      <c r="AE1" s="48" t="str">
        <f>IF(Feuil1!C2&lt;&gt;"",UPPER(TEXT(DATE(Feuil1!C2,6,1),"mmmm")),"")</f>
        <v>JUIN</v>
      </c>
      <c r="AF1" s="48"/>
      <c r="AG1" s="48"/>
      <c r="AH1" s="48"/>
      <c r="AI1" s="48"/>
      <c r="AJ1" s="49"/>
      <c r="AK1" s="48" t="str">
        <f>IF(Feuil1!C2&lt;&gt;"",UPPER(TEXT(DATE(Feuil1!C2,7,1),"mmmm")),"")</f>
        <v>JUILLET</v>
      </c>
      <c r="AL1" s="48"/>
      <c r="AM1" s="48"/>
      <c r="AN1" s="48"/>
      <c r="AO1" s="48"/>
      <c r="AP1" s="48"/>
      <c r="AQ1" s="48" t="str">
        <f>IF(Feuil1!C2&lt;&gt;"",UPPER(TEXT(DATE(Feuil1!C2,8,1),"mmmm")),"")</f>
        <v>AOÛT</v>
      </c>
      <c r="AR1" s="48"/>
      <c r="AS1" s="48"/>
      <c r="AT1" s="48"/>
      <c r="AU1" s="48"/>
      <c r="AV1" s="48"/>
      <c r="AW1" s="48" t="str">
        <f>IF(Feuil1!C2&lt;&gt;"",UPPER(TEXT(DATE(Feuil1!C2,9,1),"mmmm")),"")</f>
        <v>SEPTEMBRE</v>
      </c>
      <c r="AX1" s="48"/>
      <c r="AY1" s="48"/>
      <c r="AZ1" s="48"/>
      <c r="BA1" s="48"/>
      <c r="BB1" s="49"/>
      <c r="BC1" s="48" t="str">
        <f>IF(Feuil1!C2&lt;&gt;"",UPPER(TEXT(DATE(Feuil1!C2,10,1),"mmmm")),"")</f>
        <v>OCTOBRE</v>
      </c>
      <c r="BD1" s="48"/>
      <c r="BE1" s="48"/>
      <c r="BF1" s="48"/>
      <c r="BG1" s="48"/>
      <c r="BH1" s="48"/>
      <c r="BI1" s="48" t="str">
        <f>IF(Feuil1!C2&lt;&gt;"",UPPER(TEXT(DATE(Feuil1!C2,11,1),"mmmm")),"")</f>
        <v>NOVEMBRE</v>
      </c>
      <c r="BJ1" s="48"/>
      <c r="BK1" s="48"/>
      <c r="BL1" s="48"/>
      <c r="BM1" s="48"/>
      <c r="BN1" s="49"/>
      <c r="BO1" s="48" t="str">
        <f>IF(Feuil1!C2&lt;&gt;"",UPPER(TEXT(DATE(Feuil1!C2,12,1),"mmmm")),"")</f>
        <v>DÉCEMBRE</v>
      </c>
      <c r="BP1" s="48"/>
      <c r="BQ1" s="48"/>
      <c r="BR1" s="48"/>
      <c r="BS1" s="48"/>
      <c r="BT1" s="48"/>
    </row>
    <row r="2" spans="1:72" ht="15.75" x14ac:dyDescent="0.25">
      <c r="A2" s="20">
        <f>DATE(Feuil1!C2,1,1)</f>
        <v>43831</v>
      </c>
      <c r="B2" s="21" t="str">
        <f>UPPER(TEXT($A2,"jjjj"))</f>
        <v>MERCREDI</v>
      </c>
      <c r="C2" s="26" t="s">
        <v>56</v>
      </c>
      <c r="D2" s="22" t="str">
        <f>IF(WEEKDAY($A2,2)&lt;&gt;1,"",_xlfn.ISOWEEKNUM($A2))</f>
        <v/>
      </c>
      <c r="E2" s="21" t="s">
        <v>53</v>
      </c>
      <c r="F2" s="23" t="s">
        <v>54</v>
      </c>
      <c r="G2" s="20">
        <f>DATE(Feuil1!C2,2,1)</f>
        <v>43862</v>
      </c>
      <c r="H2" s="21" t="str">
        <f>UPPER(TEXT($G2,"jjjj"))</f>
        <v>SAMEDI</v>
      </c>
      <c r="I2" s="27" t="s">
        <v>87</v>
      </c>
      <c r="J2" s="21" t="str">
        <f>IF(WEEKDAY($G2,2)&lt;&gt;1,"",_xlfn.ISOWEEKNUM($G2))</f>
        <v/>
      </c>
      <c r="K2" s="21"/>
      <c r="L2" s="24"/>
      <c r="M2" s="20">
        <f>DATE(Feuil1!C2,3,1)</f>
        <v>43891</v>
      </c>
      <c r="N2" s="21" t="str">
        <f>UPPER(TEXT($M2,"jjjj"))</f>
        <v>DIMANCHE</v>
      </c>
      <c r="O2" s="27" t="s">
        <v>116</v>
      </c>
      <c r="P2" s="21" t="str">
        <f>IF(WEEKDAY($M2,2)&lt;&gt;1,"",_xlfn.ISOWEEKNUM($M2))</f>
        <v/>
      </c>
      <c r="Q2" s="21"/>
      <c r="R2" s="21"/>
      <c r="S2" s="20">
        <f>DATE(Feuil1!C2,4,1)</f>
        <v>43922</v>
      </c>
      <c r="T2" s="21" t="str">
        <f>UPPER(TEXT($S2,"jjjj"))</f>
        <v>MERCREDI</v>
      </c>
      <c r="U2" s="29" t="s">
        <v>146</v>
      </c>
      <c r="V2" s="21" t="str">
        <f>IF(WEEKDAY($S2,2)&lt;&gt;1,"",_xlfn.ISOWEEKNUM($S2))</f>
        <v/>
      </c>
      <c r="W2" s="21"/>
      <c r="X2" s="24"/>
      <c r="Y2" s="20">
        <f>DATE(Feuil1!C2,5,1)</f>
        <v>43952</v>
      </c>
      <c r="Z2" s="21" t="str">
        <f>UPPER(TEXT($Y2,"jjjj"))</f>
        <v>VENDREDI</v>
      </c>
      <c r="AA2" s="26" t="s">
        <v>176</v>
      </c>
      <c r="AB2" s="21" t="str">
        <f>IF(WEEKDAY($Y2,2)&lt;&gt;1,"",_xlfn.ISOWEEKNUM($Y2))</f>
        <v/>
      </c>
      <c r="AC2" s="21"/>
      <c r="AD2" s="21"/>
      <c r="AE2" s="20">
        <f>DATE(Feuil1!C2,6,1)</f>
        <v>43983</v>
      </c>
      <c r="AF2" s="21" t="str">
        <f>UPPER(TEXT($AE2,"jjjj"))</f>
        <v>LUNDI</v>
      </c>
      <c r="AG2" s="27" t="s">
        <v>207</v>
      </c>
      <c r="AH2" s="21">
        <f>IF(WEEKDAY($AE2,2)&lt;&gt;1,"",_xlfn.ISOWEEKNUM($AE2))</f>
        <v>23</v>
      </c>
      <c r="AI2" s="21"/>
      <c r="AJ2" s="24"/>
      <c r="AK2" s="20">
        <f>DATE(Feuil1!C2,7,1)</f>
        <v>44013</v>
      </c>
      <c r="AL2" s="21" t="str">
        <f>UPPER(TEXT(AK2,"jjjj"))</f>
        <v>MERCREDI</v>
      </c>
      <c r="AM2" s="31" t="s">
        <v>237</v>
      </c>
      <c r="AN2" s="21" t="str">
        <f>IF(WEEKDAY($AK2,2)&lt;&gt;1,"",_xlfn.ISOWEEKNUM($AK2))</f>
        <v/>
      </c>
      <c r="AO2" s="21"/>
      <c r="AP2" s="21"/>
      <c r="AQ2" s="20">
        <f>DATE(Feuil1!C2,8,1)</f>
        <v>44044</v>
      </c>
      <c r="AR2" s="21" t="str">
        <f>UPPER(TEXT($AQ2,"jjjj"))</f>
        <v>SAMEDI</v>
      </c>
      <c r="AS2" s="26" t="s">
        <v>267</v>
      </c>
      <c r="AT2" s="21" t="str">
        <f>IF(WEEKDAY($AQ2,2)&lt;&gt;1,"",_xlfn.ISOWEEKNUM($AQ2))</f>
        <v/>
      </c>
      <c r="AU2" s="21"/>
      <c r="AV2" s="36"/>
      <c r="AW2" s="20">
        <f>DATE(Feuil1!C2,9,1)</f>
        <v>44075</v>
      </c>
      <c r="AX2" s="21" t="str">
        <f>UPPER(TEXT($AW2,"jjjj"))</f>
        <v>MARDI</v>
      </c>
      <c r="AY2" s="27" t="s">
        <v>298</v>
      </c>
      <c r="AZ2" s="21" t="str">
        <f>IF(WEEKDAY($AW2,2)&lt;&gt;1,"",_xlfn.ISOWEEKNUM($AW2))</f>
        <v/>
      </c>
      <c r="BA2" s="21"/>
      <c r="BB2" s="24"/>
      <c r="BC2" s="20">
        <f>DATE(Feuil1!C2,10,1)</f>
        <v>44105</v>
      </c>
      <c r="BD2" s="21" t="str">
        <f>UPPER(TEXT($BC2,"jjjj"))</f>
        <v>JEUDI</v>
      </c>
      <c r="BE2" s="26" t="s">
        <v>328</v>
      </c>
      <c r="BF2" s="21" t="str">
        <f>IF(WEEKDAY($BC2,2)&lt;&gt;1,"",_xlfn.ISOWEEKNUM($BC2))</f>
        <v/>
      </c>
      <c r="BG2" s="21"/>
      <c r="BH2" s="21"/>
      <c r="BI2" s="20">
        <f>DATE(Feuil1!C2,11,1)</f>
        <v>44136</v>
      </c>
      <c r="BJ2" s="21" t="str">
        <f>UPPER(TEXT($BI2,"jjjj"))</f>
        <v>DIMANCHE</v>
      </c>
      <c r="BK2" s="26" t="s">
        <v>38</v>
      </c>
      <c r="BL2" s="21" t="str">
        <f>IF(WEEKDAY($BI2,2)&lt;&gt;1,"",_xlfn.ISOWEEKNUM($BI2))</f>
        <v/>
      </c>
      <c r="BM2" s="21"/>
      <c r="BN2" s="24"/>
      <c r="BO2" s="20">
        <f>DATE(Feuil1!C2,12,1)</f>
        <v>44166</v>
      </c>
      <c r="BP2" s="21" t="str">
        <f>UPPER(TEXT($BO2,"jjjj"))</f>
        <v>MARDI</v>
      </c>
      <c r="BQ2" s="26" t="s">
        <v>387</v>
      </c>
      <c r="BR2" s="21" t="str">
        <f>IF(WEEKDAY($BO2,2)&lt;&gt;1,"",_xlfn.ISOWEEKNUM($BO2))</f>
        <v/>
      </c>
      <c r="BS2" s="21"/>
      <c r="BT2" s="21"/>
    </row>
    <row r="3" spans="1:72" ht="15.75" x14ac:dyDescent="0.25">
      <c r="A3" s="20">
        <f>IF(EOMONTH($A2,0)&gt;$A2,$A2+1,"")</f>
        <v>43832</v>
      </c>
      <c r="B3" s="21" t="str">
        <f t="shared" ref="B3:B32" si="0">UPPER(TEXT($A3,"jjjj"))</f>
        <v>JEUDI</v>
      </c>
      <c r="C3" s="26" t="s">
        <v>57</v>
      </c>
      <c r="D3" s="22" t="str">
        <f>IF(WEEKDAY($A3,2)&lt;&gt;1,"",_xlfn.ISOWEEKNUM($A3))</f>
        <v/>
      </c>
      <c r="E3" s="21"/>
      <c r="F3" s="23"/>
      <c r="G3" s="20">
        <f>IF(EOMONTH($G2,0)&gt;$G2,$G2+1,"")</f>
        <v>43863</v>
      </c>
      <c r="H3" s="21" t="str">
        <f t="shared" ref="H3:H30" si="1">UPPER(TEXT($G3,"jjjj"))</f>
        <v>DIMANCHE</v>
      </c>
      <c r="I3" s="27" t="s">
        <v>88</v>
      </c>
      <c r="J3" s="21" t="str">
        <f t="shared" ref="J3:J29" si="2">IF(WEEKDAY($G3,2)&lt;&gt;1,"",_xlfn.ISOWEEKNUM($G3))</f>
        <v/>
      </c>
      <c r="K3" s="21"/>
      <c r="L3" s="24"/>
      <c r="M3" s="20">
        <f t="shared" ref="M3:M32" si="3">IF(EOMONTH($M2,0)&gt;$M2,$M2+1,"")</f>
        <v>43892</v>
      </c>
      <c r="N3" s="21" t="str">
        <f t="shared" ref="N3:N32" si="4">UPPER(TEXT($M3,"jjjj"))</f>
        <v>LUNDI</v>
      </c>
      <c r="O3" s="27" t="s">
        <v>117</v>
      </c>
      <c r="P3" s="21">
        <f t="shared" ref="P3:P32" si="5">IF(WEEKDAY($M3,2)&lt;&gt;1,"",_xlfn.ISOWEEKNUM($M3))</f>
        <v>10</v>
      </c>
      <c r="Q3" s="21"/>
      <c r="R3" s="21"/>
      <c r="S3" s="20">
        <f>IF(EOMONTH($S2,0)&gt;$S2,$S2+1,"")</f>
        <v>43923</v>
      </c>
      <c r="T3" s="21" t="str">
        <f t="shared" ref="T3:T32" si="6">UPPER(TEXT($S3,"jjjj"))</f>
        <v>JEUDI</v>
      </c>
      <c r="U3" s="30" t="s">
        <v>147</v>
      </c>
      <c r="V3" s="21" t="str">
        <f t="shared" ref="V3:V31" si="7">IF(WEEKDAY($S3,2)&lt;&gt;1,"",_xlfn.ISOWEEKNUM($S3))</f>
        <v/>
      </c>
      <c r="W3" s="21"/>
      <c r="X3" s="24"/>
      <c r="Y3" s="20">
        <f>IF(EOMONTH($Y2,0)&gt;$Y2,$Y2+1,"")</f>
        <v>43953</v>
      </c>
      <c r="Z3" s="21" t="str">
        <f t="shared" ref="Z3:Z32" si="8">UPPER(TEXT($Y3,"jjjj"))</f>
        <v>SAMEDI</v>
      </c>
      <c r="AA3" s="26" t="s">
        <v>177</v>
      </c>
      <c r="AB3" s="21" t="str">
        <f t="shared" ref="AB3:AB32" si="9">IF(WEEKDAY($Y3,2)&lt;&gt;1,"",_xlfn.ISOWEEKNUM($Y3))</f>
        <v/>
      </c>
      <c r="AC3" s="21"/>
      <c r="AD3" s="21"/>
      <c r="AE3" s="20">
        <f>IF(EOMONTH($AE2,0)&gt;$AE2,$AE2+1,"")</f>
        <v>43984</v>
      </c>
      <c r="AF3" s="21" t="str">
        <f t="shared" ref="AF3:AF32" si="10">UPPER(TEXT($AE3,"jjjj"))</f>
        <v>MARDI</v>
      </c>
      <c r="AG3" s="27" t="s">
        <v>208</v>
      </c>
      <c r="AH3" s="21" t="str">
        <f t="shared" ref="AH3:AH31" si="11">IF(WEEKDAY($AE3,2)&lt;&gt;1,"",_xlfn.ISOWEEKNUM($AE3))</f>
        <v/>
      </c>
      <c r="AI3" s="21"/>
      <c r="AJ3" s="24"/>
      <c r="AK3" s="20">
        <f>IF(EOMONTH($AK2,0)&gt;$AK2,$AK2+1,"")</f>
        <v>44014</v>
      </c>
      <c r="AL3" s="21" t="str">
        <f t="shared" ref="AL3:AL32" si="12">UPPER(TEXT(AK3,"jjjj"))</f>
        <v>JEUDI</v>
      </c>
      <c r="AM3" s="32" t="s">
        <v>238</v>
      </c>
      <c r="AN3" s="21" t="str">
        <f t="shared" ref="AN3:AN32" si="13">IF(WEEKDAY($AK3,2)&lt;&gt;1,"",_xlfn.ISOWEEKNUM($AK3))</f>
        <v/>
      </c>
      <c r="AO3" s="21"/>
      <c r="AP3" s="21"/>
      <c r="AQ3" s="20">
        <f>IF(EOMONTH($AQ2,0)&gt;$AQ2,$AQ2+1,"")</f>
        <v>44045</v>
      </c>
      <c r="AR3" s="21" t="str">
        <f t="shared" ref="AR3:AR32" si="14">UPPER(TEXT($AQ3,"jjjj"))</f>
        <v>DIMANCHE</v>
      </c>
      <c r="AS3" s="27" t="s">
        <v>268</v>
      </c>
      <c r="AT3" s="21" t="str">
        <f t="shared" ref="AT3:AT32" si="15">IF(WEEKDAY($AQ3,2)&lt;&gt;1,"",_xlfn.ISOWEEKNUM($AQ3))</f>
        <v/>
      </c>
      <c r="AU3" s="21"/>
      <c r="AV3" s="21"/>
      <c r="AW3" s="20">
        <f>IF(EOMONTH($AW2,0)&gt;$AW2,$AW2+1,"")</f>
        <v>44076</v>
      </c>
      <c r="AX3" s="21" t="str">
        <f t="shared" ref="AX3:AX31" si="16">UPPER(TEXT($AW3,"jjjj"))</f>
        <v>MERCREDI</v>
      </c>
      <c r="AY3" s="27" t="s">
        <v>299</v>
      </c>
      <c r="AZ3" s="21" t="str">
        <f t="shared" ref="AZ3:AZ31" si="17">IF(WEEKDAY($AW3,2)&lt;&gt;1,"",_xlfn.ISOWEEKNUM($AW3))</f>
        <v/>
      </c>
      <c r="BA3" s="21"/>
      <c r="BB3" s="24"/>
      <c r="BC3" s="20">
        <f>IF(EOMONTH($BC2,0)&gt;$BC2,$BC2+1,"")</f>
        <v>44106</v>
      </c>
      <c r="BD3" s="21" t="str">
        <f t="shared" ref="BD3:BD32" si="18">UPPER(TEXT($BC3,"jjjj"))</f>
        <v>VENDREDI</v>
      </c>
      <c r="BE3" s="26" t="s">
        <v>329</v>
      </c>
      <c r="BF3" s="21" t="str">
        <f t="shared" ref="BF3:BF32" si="19">IF(WEEKDAY($BC3,2)&lt;&gt;1,"",_xlfn.ISOWEEKNUM($BC3))</f>
        <v/>
      </c>
      <c r="BG3" s="21"/>
      <c r="BH3" s="21"/>
      <c r="BI3" s="20">
        <f>IF(EOMONTH($BI2,0)&gt;$BI2,$BI2+1,"")</f>
        <v>44137</v>
      </c>
      <c r="BJ3" s="21" t="str">
        <f t="shared" ref="BJ3:BJ31" si="20">UPPER(TEXT($BI3,"jjjj"))</f>
        <v>LUNDI</v>
      </c>
      <c r="BK3" s="27" t="s">
        <v>359</v>
      </c>
      <c r="BL3" s="21">
        <f t="shared" ref="BL3:BL31" si="21">IF(WEEKDAY($BI3,2)&lt;&gt;1,"",_xlfn.ISOWEEKNUM($BI3))</f>
        <v>45</v>
      </c>
      <c r="BM3" s="21"/>
      <c r="BN3" s="24"/>
      <c r="BO3" s="20">
        <f>IF(EOMONTH($BO2,0)&gt;$BO2,$BO2+1,"")</f>
        <v>44167</v>
      </c>
      <c r="BP3" s="21" t="str">
        <f t="shared" ref="BP3:BP32" si="22">UPPER(TEXT($BO3,"jjjj"))</f>
        <v>MERCREDI</v>
      </c>
      <c r="BQ3" s="26" t="s">
        <v>388</v>
      </c>
      <c r="BR3" s="21" t="str">
        <f t="shared" ref="BR3:BR32" si="23">IF(WEEKDAY($BO3,2)&lt;&gt;1,"",_xlfn.ISOWEEKNUM($BO3))</f>
        <v/>
      </c>
      <c r="BS3" s="21"/>
      <c r="BT3" s="21"/>
    </row>
    <row r="4" spans="1:72" ht="15.75" x14ac:dyDescent="0.25">
      <c r="A4" s="20">
        <f t="shared" ref="A4:A32" si="24">IF(EOMONTH($A3,0)&gt;$A3,$A3+1,"")</f>
        <v>43833</v>
      </c>
      <c r="B4" s="21" t="str">
        <f t="shared" si="0"/>
        <v>VENDREDI</v>
      </c>
      <c r="C4" s="27" t="s">
        <v>58</v>
      </c>
      <c r="D4" s="22" t="str">
        <f t="shared" ref="D4:D32" si="25">IF(WEEKDAY($A4,2)&lt;&gt;1,"",_xlfn.ISOWEEKNUM($A4))</f>
        <v/>
      </c>
      <c r="E4" s="21"/>
      <c r="F4" s="23"/>
      <c r="G4" s="20">
        <f t="shared" ref="G4:G30" si="26">IF(EOMONTH($G3,0)&gt;$G3,$G3+1,"")</f>
        <v>43864</v>
      </c>
      <c r="H4" s="21" t="str">
        <f t="shared" si="1"/>
        <v>LUNDI</v>
      </c>
      <c r="I4" s="27" t="s">
        <v>89</v>
      </c>
      <c r="J4" s="21">
        <f t="shared" si="2"/>
        <v>6</v>
      </c>
      <c r="K4" s="21"/>
      <c r="L4" s="24"/>
      <c r="M4" s="20">
        <f t="shared" si="3"/>
        <v>43893</v>
      </c>
      <c r="N4" s="21" t="str">
        <f t="shared" si="4"/>
        <v>MARDI</v>
      </c>
      <c r="O4" s="27" t="s">
        <v>118</v>
      </c>
      <c r="P4" s="21" t="str">
        <f t="shared" si="5"/>
        <v/>
      </c>
      <c r="Q4" s="21"/>
      <c r="R4" s="21"/>
      <c r="S4" s="20">
        <f t="shared" ref="S4:S32" si="27">IF(EOMONTH($S3,0)&gt;$S3,$S3+1,"")</f>
        <v>43924</v>
      </c>
      <c r="T4" s="21" t="str">
        <f t="shared" si="6"/>
        <v>VENDREDI</v>
      </c>
      <c r="U4" s="32" t="s">
        <v>148</v>
      </c>
      <c r="V4" s="21" t="str">
        <f t="shared" si="7"/>
        <v/>
      </c>
      <c r="W4" s="21"/>
      <c r="X4" s="24"/>
      <c r="Y4" s="20">
        <f t="shared" ref="Y4:Y32" si="28">IF(EOMONTH($Y3,0)&gt;$Y3,$Y3+1,"")</f>
        <v>43954</v>
      </c>
      <c r="Z4" s="21" t="str">
        <f t="shared" si="8"/>
        <v>DIMANCHE</v>
      </c>
      <c r="AA4" s="26" t="s">
        <v>178</v>
      </c>
      <c r="AB4" s="21" t="str">
        <f t="shared" si="9"/>
        <v/>
      </c>
      <c r="AC4" s="21"/>
      <c r="AD4" s="21"/>
      <c r="AE4" s="20">
        <f t="shared" ref="AE4:AE32" si="29">IF(EOMONTH($AE3,0)&gt;$AE3,$AE3+1,"")</f>
        <v>43985</v>
      </c>
      <c r="AF4" s="21" t="str">
        <f t="shared" si="10"/>
        <v>MERCREDI</v>
      </c>
      <c r="AG4" s="27" t="s">
        <v>209</v>
      </c>
      <c r="AH4" s="21" t="str">
        <f t="shared" si="11"/>
        <v/>
      </c>
      <c r="AI4" s="21"/>
      <c r="AJ4" s="24"/>
      <c r="AK4" s="20">
        <f t="shared" ref="AK4:AK32" si="30">IF(EOMONTH($AK3,0)&gt;$AK3,$AK3+1,"")</f>
        <v>44015</v>
      </c>
      <c r="AL4" s="21" t="str">
        <f t="shared" si="12"/>
        <v>VENDREDI</v>
      </c>
      <c r="AM4" s="32" t="s">
        <v>239</v>
      </c>
      <c r="AN4" s="21" t="str">
        <f t="shared" si="13"/>
        <v/>
      </c>
      <c r="AO4" s="21"/>
      <c r="AP4" s="21"/>
      <c r="AQ4" s="20">
        <f t="shared" ref="AQ4:AQ32" si="31">IF(EOMONTH($AQ3,0)&gt;$AQ3,$AQ3+1,"")</f>
        <v>44046</v>
      </c>
      <c r="AR4" s="21" t="str">
        <f t="shared" si="14"/>
        <v>LUNDI</v>
      </c>
      <c r="AS4" s="27" t="s">
        <v>269</v>
      </c>
      <c r="AT4" s="21">
        <f t="shared" si="15"/>
        <v>32</v>
      </c>
      <c r="AU4" s="21"/>
      <c r="AV4" s="21"/>
      <c r="AW4" s="20">
        <f t="shared" ref="AW4:AW32" si="32">IF(EOMONTH($AW3,0)&gt;$AW3,$AW3+1,"")</f>
        <v>44077</v>
      </c>
      <c r="AX4" s="21" t="str">
        <f t="shared" si="16"/>
        <v>JEUDI</v>
      </c>
      <c r="AY4" s="26" t="s">
        <v>300</v>
      </c>
      <c r="AZ4" s="21" t="str">
        <f t="shared" si="17"/>
        <v/>
      </c>
      <c r="BA4" s="21"/>
      <c r="BB4" s="24"/>
      <c r="BC4" s="20">
        <f t="shared" ref="BC4:BC32" si="33">IF(EOMONTH($BC3,0)&gt;$BC3,$BC3+1,"")</f>
        <v>44107</v>
      </c>
      <c r="BD4" s="21" t="str">
        <f t="shared" si="18"/>
        <v>SAMEDI</v>
      </c>
      <c r="BE4" s="26" t="s">
        <v>330</v>
      </c>
      <c r="BF4" s="21" t="str">
        <f t="shared" si="19"/>
        <v/>
      </c>
      <c r="BG4" s="21"/>
      <c r="BH4" s="21"/>
      <c r="BI4" s="20">
        <f t="shared" ref="BI4:BI32" si="34">IF(EOMONTH($BI3,0)&gt;$BI3,$BI3+1,"")</f>
        <v>44138</v>
      </c>
      <c r="BJ4" s="21" t="str">
        <f t="shared" si="20"/>
        <v>MARDI</v>
      </c>
      <c r="BK4" s="27" t="s">
        <v>360</v>
      </c>
      <c r="BL4" s="21" t="str">
        <f t="shared" si="21"/>
        <v/>
      </c>
      <c r="BM4" s="21"/>
      <c r="BN4" s="24"/>
      <c r="BO4" s="20">
        <f t="shared" ref="BO4:BO32" si="35">IF(EOMONTH($BO3,0)&gt;$BO3,$BO3+1,"")</f>
        <v>44168</v>
      </c>
      <c r="BP4" s="21" t="str">
        <f t="shared" si="22"/>
        <v>JEUDI</v>
      </c>
      <c r="BQ4" s="27" t="s">
        <v>389</v>
      </c>
      <c r="BR4" s="21" t="str">
        <f t="shared" si="23"/>
        <v/>
      </c>
      <c r="BS4" s="21"/>
      <c r="BT4" s="21"/>
    </row>
    <row r="5" spans="1:72" ht="15.75" x14ac:dyDescent="0.25">
      <c r="A5" s="20">
        <f t="shared" si="24"/>
        <v>43834</v>
      </c>
      <c r="B5" s="21" t="str">
        <f t="shared" si="0"/>
        <v>SAMEDI</v>
      </c>
      <c r="C5" s="27" t="s">
        <v>59</v>
      </c>
      <c r="D5" s="22" t="str">
        <f t="shared" si="25"/>
        <v/>
      </c>
      <c r="E5" s="21"/>
      <c r="F5" s="23"/>
      <c r="G5" s="20">
        <f t="shared" si="26"/>
        <v>43865</v>
      </c>
      <c r="H5" s="21" t="str">
        <f t="shared" si="1"/>
        <v>MARDI</v>
      </c>
      <c r="I5" s="27" t="s">
        <v>90</v>
      </c>
      <c r="J5" s="21" t="str">
        <f t="shared" si="2"/>
        <v/>
      </c>
      <c r="K5" s="21"/>
      <c r="L5" s="24"/>
      <c r="M5" s="20">
        <f t="shared" si="3"/>
        <v>43894</v>
      </c>
      <c r="N5" s="21" t="str">
        <f t="shared" si="4"/>
        <v>MERCREDI</v>
      </c>
      <c r="O5" s="26" t="s">
        <v>119</v>
      </c>
      <c r="P5" s="21" t="str">
        <f t="shared" si="5"/>
        <v/>
      </c>
      <c r="Q5" s="21"/>
      <c r="R5" s="21"/>
      <c r="S5" s="20">
        <f t="shared" si="27"/>
        <v>43925</v>
      </c>
      <c r="T5" s="21" t="str">
        <f t="shared" si="6"/>
        <v>SAMEDI</v>
      </c>
      <c r="U5" s="33" t="s">
        <v>149</v>
      </c>
      <c r="V5" s="21" t="str">
        <f t="shared" si="7"/>
        <v/>
      </c>
      <c r="W5" s="21"/>
      <c r="X5" s="24"/>
      <c r="Y5" s="20">
        <f t="shared" si="28"/>
        <v>43955</v>
      </c>
      <c r="Z5" s="21" t="str">
        <f t="shared" si="8"/>
        <v>LUNDI</v>
      </c>
      <c r="AA5" s="26" t="s">
        <v>179</v>
      </c>
      <c r="AB5" s="21">
        <f t="shared" si="9"/>
        <v>19</v>
      </c>
      <c r="AC5" s="21"/>
      <c r="AD5" s="21"/>
      <c r="AE5" s="20">
        <f t="shared" si="29"/>
        <v>43986</v>
      </c>
      <c r="AF5" s="21" t="str">
        <f t="shared" si="10"/>
        <v>JEUDI</v>
      </c>
      <c r="AG5" s="26" t="s">
        <v>210</v>
      </c>
      <c r="AH5" s="21" t="str">
        <f t="shared" si="11"/>
        <v/>
      </c>
      <c r="AI5" s="21"/>
      <c r="AJ5" s="24"/>
      <c r="AK5" s="20">
        <f t="shared" si="30"/>
        <v>44016</v>
      </c>
      <c r="AL5" s="21" t="str">
        <f t="shared" si="12"/>
        <v>SAMEDI</v>
      </c>
      <c r="AM5" s="32" t="s">
        <v>240</v>
      </c>
      <c r="AN5" s="21" t="str">
        <f t="shared" si="13"/>
        <v/>
      </c>
      <c r="AO5" s="21"/>
      <c r="AP5" s="21"/>
      <c r="AQ5" s="20">
        <f t="shared" si="31"/>
        <v>44047</v>
      </c>
      <c r="AR5" s="21" t="str">
        <f t="shared" si="14"/>
        <v>MARDI</v>
      </c>
      <c r="AS5" s="27" t="s">
        <v>270</v>
      </c>
      <c r="AT5" s="21" t="str">
        <f t="shared" si="15"/>
        <v/>
      </c>
      <c r="AU5" s="21"/>
      <c r="AV5" s="21"/>
      <c r="AW5" s="20">
        <f t="shared" si="32"/>
        <v>44078</v>
      </c>
      <c r="AX5" s="21" t="str">
        <f t="shared" si="16"/>
        <v>VENDREDI</v>
      </c>
      <c r="AY5" s="26" t="s">
        <v>301</v>
      </c>
      <c r="AZ5" s="21" t="str">
        <f t="shared" si="17"/>
        <v/>
      </c>
      <c r="BA5" s="21"/>
      <c r="BB5" s="24"/>
      <c r="BC5" s="20">
        <f t="shared" si="33"/>
        <v>44108</v>
      </c>
      <c r="BD5" s="21" t="str">
        <f t="shared" si="18"/>
        <v>DIMANCHE</v>
      </c>
      <c r="BE5" s="27" t="s">
        <v>331</v>
      </c>
      <c r="BF5" s="21" t="str">
        <f t="shared" si="19"/>
        <v/>
      </c>
      <c r="BG5" s="21"/>
      <c r="BH5" s="21"/>
      <c r="BI5" s="20">
        <f t="shared" si="34"/>
        <v>44139</v>
      </c>
      <c r="BJ5" s="21" t="str">
        <f t="shared" si="20"/>
        <v>MERCREDI</v>
      </c>
      <c r="BK5" s="27" t="s">
        <v>361</v>
      </c>
      <c r="BL5" s="21" t="str">
        <f t="shared" si="21"/>
        <v/>
      </c>
      <c r="BM5" s="21"/>
      <c r="BN5" s="24"/>
      <c r="BO5" s="20">
        <f t="shared" si="35"/>
        <v>44169</v>
      </c>
      <c r="BP5" s="21" t="str">
        <f t="shared" si="22"/>
        <v>VENDREDI</v>
      </c>
      <c r="BQ5" s="27" t="s">
        <v>390</v>
      </c>
      <c r="BR5" s="21" t="str">
        <f t="shared" si="23"/>
        <v/>
      </c>
      <c r="BS5" s="21"/>
      <c r="BT5" s="21"/>
    </row>
    <row r="6" spans="1:72" ht="15.75" x14ac:dyDescent="0.25">
      <c r="A6" s="20">
        <f t="shared" si="24"/>
        <v>43835</v>
      </c>
      <c r="B6" s="21" t="str">
        <f t="shared" si="0"/>
        <v>DIMANCHE</v>
      </c>
      <c r="C6" s="27" t="s">
        <v>60</v>
      </c>
      <c r="D6" s="22" t="str">
        <f t="shared" si="25"/>
        <v/>
      </c>
      <c r="E6" s="21"/>
      <c r="F6" s="23"/>
      <c r="G6" s="20">
        <f t="shared" si="26"/>
        <v>43866</v>
      </c>
      <c r="H6" s="21" t="str">
        <f t="shared" si="1"/>
        <v>MERCREDI</v>
      </c>
      <c r="I6" s="26" t="s">
        <v>91</v>
      </c>
      <c r="J6" s="21" t="str">
        <f t="shared" si="2"/>
        <v/>
      </c>
      <c r="K6" s="21"/>
      <c r="L6" s="24"/>
      <c r="M6" s="20">
        <f t="shared" si="3"/>
        <v>43895</v>
      </c>
      <c r="N6" s="21" t="str">
        <f t="shared" si="4"/>
        <v>JEUDI</v>
      </c>
      <c r="O6" s="26" t="s">
        <v>120</v>
      </c>
      <c r="P6" s="21" t="str">
        <f t="shared" si="5"/>
        <v/>
      </c>
      <c r="Q6" s="21"/>
      <c r="R6" s="21"/>
      <c r="S6" s="20">
        <f t="shared" si="27"/>
        <v>43926</v>
      </c>
      <c r="T6" s="21" t="str">
        <f t="shared" si="6"/>
        <v>DIMANCHE</v>
      </c>
      <c r="U6" s="31" t="s">
        <v>150</v>
      </c>
      <c r="V6" s="21" t="str">
        <f t="shared" si="7"/>
        <v/>
      </c>
      <c r="W6" s="21"/>
      <c r="X6" s="24"/>
      <c r="Y6" s="20">
        <f t="shared" si="28"/>
        <v>43956</v>
      </c>
      <c r="Z6" s="21" t="str">
        <f t="shared" si="8"/>
        <v>MARDI</v>
      </c>
      <c r="AA6" s="26" t="s">
        <v>180</v>
      </c>
      <c r="AB6" s="21" t="str">
        <f t="shared" si="9"/>
        <v/>
      </c>
      <c r="AC6" s="21"/>
      <c r="AD6" s="21"/>
      <c r="AE6" s="20">
        <f t="shared" si="29"/>
        <v>43987</v>
      </c>
      <c r="AF6" s="21" t="str">
        <f t="shared" si="10"/>
        <v>VENDREDI</v>
      </c>
      <c r="AG6" s="26" t="s">
        <v>211</v>
      </c>
      <c r="AH6" s="21" t="str">
        <f t="shared" si="11"/>
        <v/>
      </c>
      <c r="AI6" s="21"/>
      <c r="AJ6" s="24"/>
      <c r="AK6" s="20">
        <f t="shared" si="30"/>
        <v>44017</v>
      </c>
      <c r="AL6" s="21" t="str">
        <f t="shared" si="12"/>
        <v>DIMANCHE</v>
      </c>
      <c r="AM6" s="31" t="s">
        <v>241</v>
      </c>
      <c r="AN6" s="21" t="str">
        <f t="shared" si="13"/>
        <v/>
      </c>
      <c r="AO6" s="21"/>
      <c r="AP6" s="21"/>
      <c r="AQ6" s="20">
        <f t="shared" si="31"/>
        <v>44048</v>
      </c>
      <c r="AR6" s="21" t="str">
        <f t="shared" si="14"/>
        <v>MERCREDI</v>
      </c>
      <c r="AS6" s="27" t="s">
        <v>271</v>
      </c>
      <c r="AT6" s="21" t="str">
        <f t="shared" si="15"/>
        <v/>
      </c>
      <c r="AU6" s="21"/>
      <c r="AV6" s="21"/>
      <c r="AW6" s="20">
        <f t="shared" si="32"/>
        <v>44079</v>
      </c>
      <c r="AX6" s="21" t="str">
        <f t="shared" si="16"/>
        <v>SAMEDI</v>
      </c>
      <c r="AY6" s="26" t="s">
        <v>302</v>
      </c>
      <c r="AZ6" s="21" t="str">
        <f t="shared" si="17"/>
        <v/>
      </c>
      <c r="BA6" s="21"/>
      <c r="BB6" s="24"/>
      <c r="BC6" s="20">
        <f t="shared" si="33"/>
        <v>44109</v>
      </c>
      <c r="BD6" s="21" t="str">
        <f t="shared" si="18"/>
        <v>LUNDI</v>
      </c>
      <c r="BE6" s="27" t="s">
        <v>332</v>
      </c>
      <c r="BF6" s="21">
        <f t="shared" si="19"/>
        <v>41</v>
      </c>
      <c r="BG6" s="21"/>
      <c r="BH6" s="21"/>
      <c r="BI6" s="20">
        <f t="shared" si="34"/>
        <v>44140</v>
      </c>
      <c r="BJ6" s="21" t="str">
        <f t="shared" si="20"/>
        <v>JEUDI</v>
      </c>
      <c r="BK6" s="27" t="s">
        <v>362</v>
      </c>
      <c r="BL6" s="21" t="str">
        <f t="shared" si="21"/>
        <v/>
      </c>
      <c r="BM6" s="21"/>
      <c r="BN6" s="24"/>
      <c r="BO6" s="20">
        <f t="shared" si="35"/>
        <v>44170</v>
      </c>
      <c r="BP6" s="21" t="str">
        <f t="shared" si="22"/>
        <v>SAMEDI</v>
      </c>
      <c r="BQ6" s="28" t="s">
        <v>391</v>
      </c>
      <c r="BR6" s="21" t="str">
        <f t="shared" si="23"/>
        <v/>
      </c>
      <c r="BS6" s="21"/>
      <c r="BT6" s="21"/>
    </row>
    <row r="7" spans="1:72" ht="15.75" x14ac:dyDescent="0.25">
      <c r="A7" s="20">
        <f t="shared" si="24"/>
        <v>43836</v>
      </c>
      <c r="B7" s="21" t="str">
        <f t="shared" si="0"/>
        <v>LUNDI</v>
      </c>
      <c r="C7" s="27" t="s">
        <v>61</v>
      </c>
      <c r="D7" s="22">
        <f t="shared" si="25"/>
        <v>2</v>
      </c>
      <c r="E7" s="21"/>
      <c r="F7" s="23"/>
      <c r="G7" s="20">
        <f t="shared" si="26"/>
        <v>43867</v>
      </c>
      <c r="H7" s="21" t="str">
        <f t="shared" si="1"/>
        <v>JEUDI</v>
      </c>
      <c r="I7" s="26" t="s">
        <v>92</v>
      </c>
      <c r="J7" s="21" t="str">
        <f t="shared" si="2"/>
        <v/>
      </c>
      <c r="K7" s="21"/>
      <c r="L7" s="24"/>
      <c r="M7" s="20">
        <f t="shared" si="3"/>
        <v>43896</v>
      </c>
      <c r="N7" s="21" t="str">
        <f t="shared" si="4"/>
        <v>VENDREDI</v>
      </c>
      <c r="O7" s="28" t="s">
        <v>121</v>
      </c>
      <c r="P7" s="21" t="str">
        <f t="shared" si="5"/>
        <v/>
      </c>
      <c r="Q7" s="21"/>
      <c r="R7" s="21"/>
      <c r="S7" s="20">
        <f t="shared" si="27"/>
        <v>43927</v>
      </c>
      <c r="T7" s="21" t="str">
        <f t="shared" si="6"/>
        <v>LUNDI</v>
      </c>
      <c r="U7" s="31" t="s">
        <v>151</v>
      </c>
      <c r="V7" s="21">
        <f t="shared" si="7"/>
        <v>15</v>
      </c>
      <c r="W7" s="21"/>
      <c r="X7" s="24"/>
      <c r="Y7" s="20">
        <f t="shared" si="28"/>
        <v>43957</v>
      </c>
      <c r="Z7" s="21" t="str">
        <f t="shared" si="8"/>
        <v>MERCREDI</v>
      </c>
      <c r="AA7" s="26" t="s">
        <v>181</v>
      </c>
      <c r="AB7" s="21" t="str">
        <f t="shared" si="9"/>
        <v/>
      </c>
      <c r="AC7" s="21"/>
      <c r="AD7" s="21"/>
      <c r="AE7" s="20">
        <f t="shared" si="29"/>
        <v>43988</v>
      </c>
      <c r="AF7" s="21" t="str">
        <f t="shared" si="10"/>
        <v>SAMEDI</v>
      </c>
      <c r="AG7" s="26" t="s">
        <v>212</v>
      </c>
      <c r="AH7" s="21" t="str">
        <f t="shared" si="11"/>
        <v/>
      </c>
      <c r="AI7" s="21"/>
      <c r="AJ7" s="24"/>
      <c r="AK7" s="20">
        <f t="shared" si="30"/>
        <v>44018</v>
      </c>
      <c r="AL7" s="21" t="str">
        <f t="shared" si="12"/>
        <v>LUNDI</v>
      </c>
      <c r="AM7" s="31" t="s">
        <v>242</v>
      </c>
      <c r="AN7" s="21">
        <f t="shared" si="13"/>
        <v>28</v>
      </c>
      <c r="AO7" s="21"/>
      <c r="AP7" s="21"/>
      <c r="AQ7" s="20">
        <f t="shared" si="31"/>
        <v>44049</v>
      </c>
      <c r="AR7" s="21" t="str">
        <f t="shared" si="14"/>
        <v>JEUDI</v>
      </c>
      <c r="AS7" s="26" t="s">
        <v>272</v>
      </c>
      <c r="AT7" s="21" t="str">
        <f t="shared" si="15"/>
        <v/>
      </c>
      <c r="AU7" s="21"/>
      <c r="AV7" s="21"/>
      <c r="AW7" s="20">
        <f t="shared" si="32"/>
        <v>44080</v>
      </c>
      <c r="AX7" s="21" t="str">
        <f t="shared" si="16"/>
        <v>DIMANCHE</v>
      </c>
      <c r="AY7" s="27" t="s">
        <v>303</v>
      </c>
      <c r="AZ7" s="21" t="str">
        <f t="shared" si="17"/>
        <v/>
      </c>
      <c r="BA7" s="21"/>
      <c r="BB7" s="24"/>
      <c r="BC7" s="20">
        <f t="shared" si="33"/>
        <v>44110</v>
      </c>
      <c r="BD7" s="21" t="str">
        <f t="shared" si="18"/>
        <v>MARDI</v>
      </c>
      <c r="BE7" s="27" t="s">
        <v>333</v>
      </c>
      <c r="BF7" s="21" t="str">
        <f t="shared" si="19"/>
        <v/>
      </c>
      <c r="BG7" s="21"/>
      <c r="BH7" s="21"/>
      <c r="BI7" s="20">
        <f t="shared" si="34"/>
        <v>44141</v>
      </c>
      <c r="BJ7" s="21" t="str">
        <f t="shared" si="20"/>
        <v>VENDREDI</v>
      </c>
      <c r="BK7" s="26" t="s">
        <v>363</v>
      </c>
      <c r="BL7" s="21" t="str">
        <f t="shared" si="21"/>
        <v/>
      </c>
      <c r="BM7" s="21"/>
      <c r="BN7" s="24"/>
      <c r="BO7" s="20">
        <f t="shared" si="35"/>
        <v>44171</v>
      </c>
      <c r="BP7" s="21" t="str">
        <f t="shared" si="22"/>
        <v>DIMANCHE</v>
      </c>
      <c r="BQ7" s="27" t="s">
        <v>392</v>
      </c>
      <c r="BR7" s="21" t="str">
        <f t="shared" si="23"/>
        <v/>
      </c>
      <c r="BS7" s="21"/>
      <c r="BT7" s="21"/>
    </row>
    <row r="8" spans="1:72" ht="15.75" x14ac:dyDescent="0.25">
      <c r="A8" s="20">
        <f t="shared" si="24"/>
        <v>43837</v>
      </c>
      <c r="B8" s="21" t="str">
        <f t="shared" si="0"/>
        <v>MARDI</v>
      </c>
      <c r="C8" s="27" t="s">
        <v>62</v>
      </c>
      <c r="D8" s="22" t="str">
        <f t="shared" si="25"/>
        <v/>
      </c>
      <c r="E8" s="21"/>
      <c r="F8" s="23"/>
      <c r="G8" s="20">
        <f t="shared" si="26"/>
        <v>43868</v>
      </c>
      <c r="H8" s="21" t="str">
        <f t="shared" si="1"/>
        <v>VENDREDI</v>
      </c>
      <c r="I8" s="27" t="s">
        <v>93</v>
      </c>
      <c r="J8" s="21" t="str">
        <f t="shared" si="2"/>
        <v/>
      </c>
      <c r="K8" s="21"/>
      <c r="L8" s="24"/>
      <c r="M8" s="20">
        <f t="shared" si="3"/>
        <v>43897</v>
      </c>
      <c r="N8" s="21" t="str">
        <f t="shared" si="4"/>
        <v>SAMEDI</v>
      </c>
      <c r="O8" s="27" t="s">
        <v>122</v>
      </c>
      <c r="P8" s="21" t="str">
        <f t="shared" si="5"/>
        <v/>
      </c>
      <c r="Q8" s="21"/>
      <c r="R8" s="21"/>
      <c r="S8" s="20">
        <f t="shared" si="27"/>
        <v>43928</v>
      </c>
      <c r="T8" s="21" t="str">
        <f t="shared" si="6"/>
        <v>MARDI</v>
      </c>
      <c r="U8" s="31" t="s">
        <v>152</v>
      </c>
      <c r="V8" s="21" t="str">
        <f t="shared" si="7"/>
        <v/>
      </c>
      <c r="W8" s="21"/>
      <c r="X8" s="24"/>
      <c r="Y8" s="20">
        <f t="shared" si="28"/>
        <v>43958</v>
      </c>
      <c r="Z8" s="21" t="str">
        <f t="shared" si="8"/>
        <v>JEUDI</v>
      </c>
      <c r="AA8" s="26" t="s">
        <v>182</v>
      </c>
      <c r="AB8" s="21" t="str">
        <f t="shared" si="9"/>
        <v/>
      </c>
      <c r="AC8" s="21"/>
      <c r="AD8" s="21"/>
      <c r="AE8" s="20">
        <f t="shared" si="29"/>
        <v>43989</v>
      </c>
      <c r="AF8" s="21" t="str">
        <f t="shared" si="10"/>
        <v>DIMANCHE</v>
      </c>
      <c r="AG8" s="27" t="s">
        <v>213</v>
      </c>
      <c r="AH8" s="21" t="str">
        <f t="shared" si="11"/>
        <v/>
      </c>
      <c r="AI8" s="21"/>
      <c r="AJ8" s="24"/>
      <c r="AK8" s="20">
        <f t="shared" si="30"/>
        <v>44019</v>
      </c>
      <c r="AL8" s="21" t="str">
        <f t="shared" si="12"/>
        <v>MARDI</v>
      </c>
      <c r="AM8" s="31" t="s">
        <v>243</v>
      </c>
      <c r="AN8" s="21" t="str">
        <f t="shared" si="13"/>
        <v/>
      </c>
      <c r="AO8" s="21"/>
      <c r="AP8" s="21"/>
      <c r="AQ8" s="20">
        <f t="shared" si="31"/>
        <v>44050</v>
      </c>
      <c r="AR8" s="21" t="str">
        <f t="shared" si="14"/>
        <v>VENDREDI</v>
      </c>
      <c r="AS8" s="26" t="s">
        <v>273</v>
      </c>
      <c r="AT8" s="21" t="str">
        <f t="shared" si="15"/>
        <v/>
      </c>
      <c r="AU8" s="21"/>
      <c r="AV8" s="21"/>
      <c r="AW8" s="20">
        <f t="shared" si="32"/>
        <v>44081</v>
      </c>
      <c r="AX8" s="21" t="str">
        <f t="shared" si="16"/>
        <v>LUNDI</v>
      </c>
      <c r="AY8" s="27" t="s">
        <v>304</v>
      </c>
      <c r="AZ8" s="21">
        <f t="shared" si="17"/>
        <v>37</v>
      </c>
      <c r="BA8" s="21"/>
      <c r="BB8" s="24"/>
      <c r="BC8" s="20">
        <f t="shared" si="33"/>
        <v>44111</v>
      </c>
      <c r="BD8" s="21" t="str">
        <f t="shared" si="18"/>
        <v>MERCREDI</v>
      </c>
      <c r="BE8" s="27" t="s">
        <v>334</v>
      </c>
      <c r="BF8" s="21" t="str">
        <f t="shared" si="19"/>
        <v/>
      </c>
      <c r="BG8" s="21"/>
      <c r="BH8" s="21"/>
      <c r="BI8" s="20">
        <f t="shared" si="34"/>
        <v>44142</v>
      </c>
      <c r="BJ8" s="21" t="str">
        <f t="shared" si="20"/>
        <v>SAMEDI</v>
      </c>
      <c r="BK8" s="26" t="s">
        <v>364</v>
      </c>
      <c r="BL8" s="21" t="str">
        <f t="shared" si="21"/>
        <v/>
      </c>
      <c r="BM8" s="21"/>
      <c r="BN8" s="24"/>
      <c r="BO8" s="20">
        <f t="shared" si="35"/>
        <v>44172</v>
      </c>
      <c r="BP8" s="21" t="str">
        <f t="shared" si="22"/>
        <v>LUNDI</v>
      </c>
      <c r="BQ8" s="27" t="s">
        <v>393</v>
      </c>
      <c r="BR8" s="21">
        <f t="shared" si="23"/>
        <v>50</v>
      </c>
      <c r="BS8" s="21"/>
      <c r="BT8" s="21"/>
    </row>
    <row r="9" spans="1:72" ht="15.75" x14ac:dyDescent="0.25">
      <c r="A9" s="20">
        <f t="shared" si="24"/>
        <v>43838</v>
      </c>
      <c r="B9" s="21" t="str">
        <f t="shared" si="0"/>
        <v>MERCREDI</v>
      </c>
      <c r="C9" s="26" t="s">
        <v>63</v>
      </c>
      <c r="D9" s="22" t="str">
        <f t="shared" si="25"/>
        <v/>
      </c>
      <c r="E9" s="21"/>
      <c r="F9" s="23"/>
      <c r="G9" s="20">
        <f t="shared" si="26"/>
        <v>43869</v>
      </c>
      <c r="H9" s="21" t="str">
        <f t="shared" si="1"/>
        <v>SAMEDI</v>
      </c>
      <c r="I9" s="26" t="s">
        <v>94</v>
      </c>
      <c r="J9" s="21" t="str">
        <f t="shared" si="2"/>
        <v/>
      </c>
      <c r="K9" s="21"/>
      <c r="L9" s="24"/>
      <c r="M9" s="20">
        <f t="shared" si="3"/>
        <v>43898</v>
      </c>
      <c r="N9" s="21" t="str">
        <f t="shared" si="4"/>
        <v>DIMANCHE</v>
      </c>
      <c r="O9" s="26" t="s">
        <v>123</v>
      </c>
      <c r="P9" s="21" t="str">
        <f t="shared" si="5"/>
        <v/>
      </c>
      <c r="Q9" s="21"/>
      <c r="R9" s="21"/>
      <c r="S9" s="20">
        <f t="shared" si="27"/>
        <v>43929</v>
      </c>
      <c r="T9" s="21" t="str">
        <f t="shared" si="6"/>
        <v>MERCREDI</v>
      </c>
      <c r="U9" s="31" t="s">
        <v>153</v>
      </c>
      <c r="V9" s="21" t="str">
        <f t="shared" si="7"/>
        <v/>
      </c>
      <c r="W9" s="21"/>
      <c r="X9" s="24"/>
      <c r="Y9" s="20">
        <f t="shared" si="28"/>
        <v>43959</v>
      </c>
      <c r="Z9" s="21" t="str">
        <f t="shared" si="8"/>
        <v>VENDREDI</v>
      </c>
      <c r="AA9" s="26" t="s">
        <v>183</v>
      </c>
      <c r="AB9" s="21" t="str">
        <f t="shared" si="9"/>
        <v/>
      </c>
      <c r="AC9" s="21"/>
      <c r="AD9" s="21"/>
      <c r="AE9" s="20">
        <f t="shared" si="29"/>
        <v>43990</v>
      </c>
      <c r="AF9" s="21" t="str">
        <f t="shared" si="10"/>
        <v>LUNDI</v>
      </c>
      <c r="AG9" s="26" t="s">
        <v>214</v>
      </c>
      <c r="AH9" s="21">
        <f t="shared" si="11"/>
        <v>24</v>
      </c>
      <c r="AI9" s="21"/>
      <c r="AJ9" s="24"/>
      <c r="AK9" s="20">
        <f t="shared" si="30"/>
        <v>44020</v>
      </c>
      <c r="AL9" s="21" t="str">
        <f t="shared" si="12"/>
        <v>MERCREDI</v>
      </c>
      <c r="AM9" s="31" t="s">
        <v>244</v>
      </c>
      <c r="AN9" s="21" t="str">
        <f t="shared" si="13"/>
        <v/>
      </c>
      <c r="AO9" s="21"/>
      <c r="AP9" s="21"/>
      <c r="AQ9" s="20">
        <f t="shared" si="31"/>
        <v>44051</v>
      </c>
      <c r="AR9" s="21" t="str">
        <f t="shared" si="14"/>
        <v>SAMEDI</v>
      </c>
      <c r="AS9" s="26" t="s">
        <v>274</v>
      </c>
      <c r="AT9" s="21" t="str">
        <f t="shared" si="15"/>
        <v/>
      </c>
      <c r="AU9" s="21"/>
      <c r="AV9" s="21"/>
      <c r="AW9" s="20">
        <f t="shared" si="32"/>
        <v>44082</v>
      </c>
      <c r="AX9" s="21" t="str">
        <f t="shared" si="16"/>
        <v>MARDI</v>
      </c>
      <c r="AY9" s="27" t="s">
        <v>305</v>
      </c>
      <c r="AZ9" s="21" t="str">
        <f t="shared" si="17"/>
        <v/>
      </c>
      <c r="BA9" s="21"/>
      <c r="BB9" s="24"/>
      <c r="BC9" s="20">
        <f t="shared" si="33"/>
        <v>44112</v>
      </c>
      <c r="BD9" s="21" t="str">
        <f t="shared" si="18"/>
        <v>JEUDI</v>
      </c>
      <c r="BE9" s="26" t="s">
        <v>335</v>
      </c>
      <c r="BF9" s="21" t="str">
        <f t="shared" si="19"/>
        <v/>
      </c>
      <c r="BG9" s="21"/>
      <c r="BH9" s="21"/>
      <c r="BI9" s="20">
        <f t="shared" si="34"/>
        <v>44143</v>
      </c>
      <c r="BJ9" s="21" t="str">
        <f t="shared" si="20"/>
        <v>DIMANCHE</v>
      </c>
      <c r="BK9" s="26" t="s">
        <v>365</v>
      </c>
      <c r="BL9" s="21" t="str">
        <f t="shared" si="21"/>
        <v/>
      </c>
      <c r="BM9" s="21"/>
      <c r="BN9" s="24"/>
      <c r="BO9" s="20">
        <f t="shared" si="35"/>
        <v>44173</v>
      </c>
      <c r="BP9" s="21" t="str">
        <f t="shared" si="22"/>
        <v>MARDI</v>
      </c>
      <c r="BQ9" s="26" t="s">
        <v>394</v>
      </c>
      <c r="BR9" s="21" t="str">
        <f t="shared" si="23"/>
        <v/>
      </c>
      <c r="BS9" s="21"/>
      <c r="BT9" s="21"/>
    </row>
    <row r="10" spans="1:72" ht="15.75" x14ac:dyDescent="0.25">
      <c r="A10" s="20">
        <f t="shared" si="24"/>
        <v>43839</v>
      </c>
      <c r="B10" s="21" t="str">
        <f t="shared" si="0"/>
        <v>JEUDI</v>
      </c>
      <c r="C10" s="26" t="s">
        <v>64</v>
      </c>
      <c r="D10" s="22" t="str">
        <f t="shared" si="25"/>
        <v/>
      </c>
      <c r="E10" s="21"/>
      <c r="F10" s="23"/>
      <c r="G10" s="20">
        <f t="shared" si="26"/>
        <v>43870</v>
      </c>
      <c r="H10" s="21" t="str">
        <f t="shared" si="1"/>
        <v>DIMANCHE</v>
      </c>
      <c r="I10" s="27" t="s">
        <v>95</v>
      </c>
      <c r="J10" s="21" t="str">
        <f t="shared" si="2"/>
        <v/>
      </c>
      <c r="K10" s="21"/>
      <c r="L10" s="24"/>
      <c r="M10" s="20">
        <f t="shared" si="3"/>
        <v>43899</v>
      </c>
      <c r="N10" s="21" t="str">
        <f t="shared" si="4"/>
        <v>LUNDI</v>
      </c>
      <c r="O10" s="27" t="s">
        <v>124</v>
      </c>
      <c r="P10" s="21">
        <f t="shared" si="5"/>
        <v>11</v>
      </c>
      <c r="Q10" s="21"/>
      <c r="R10" s="21"/>
      <c r="S10" s="20">
        <f t="shared" si="27"/>
        <v>43930</v>
      </c>
      <c r="T10" s="21" t="str">
        <f t="shared" si="6"/>
        <v>JEUDI</v>
      </c>
      <c r="U10" s="32" t="s">
        <v>154</v>
      </c>
      <c r="V10" s="21" t="str">
        <f t="shared" si="7"/>
        <v/>
      </c>
      <c r="W10" s="21"/>
      <c r="X10" s="24"/>
      <c r="Y10" s="20">
        <f t="shared" si="28"/>
        <v>43960</v>
      </c>
      <c r="Z10" s="21" t="str">
        <f t="shared" si="8"/>
        <v>SAMEDI</v>
      </c>
      <c r="AA10" s="26" t="s">
        <v>184</v>
      </c>
      <c r="AB10" s="21" t="str">
        <f t="shared" si="9"/>
        <v/>
      </c>
      <c r="AC10" s="21"/>
      <c r="AD10" s="21"/>
      <c r="AE10" s="20">
        <f t="shared" si="29"/>
        <v>43991</v>
      </c>
      <c r="AF10" s="21" t="str">
        <f t="shared" si="10"/>
        <v>MARDI</v>
      </c>
      <c r="AG10" s="26" t="s">
        <v>215</v>
      </c>
      <c r="AH10" s="21" t="str">
        <f t="shared" si="11"/>
        <v/>
      </c>
      <c r="AI10" s="21"/>
      <c r="AJ10" s="24"/>
      <c r="AK10" s="20">
        <f t="shared" si="30"/>
        <v>44021</v>
      </c>
      <c r="AL10" s="21" t="str">
        <f t="shared" si="12"/>
        <v>JEUDI</v>
      </c>
      <c r="AM10" s="32" t="s">
        <v>245</v>
      </c>
      <c r="AN10" s="21" t="str">
        <f t="shared" si="13"/>
        <v/>
      </c>
      <c r="AO10" s="21"/>
      <c r="AP10" s="21"/>
      <c r="AQ10" s="20">
        <f t="shared" si="31"/>
        <v>44052</v>
      </c>
      <c r="AR10" s="21" t="str">
        <f t="shared" si="14"/>
        <v>DIMANCHE</v>
      </c>
      <c r="AS10" s="27" t="s">
        <v>275</v>
      </c>
      <c r="AT10" s="21" t="str">
        <f t="shared" si="15"/>
        <v/>
      </c>
      <c r="AU10" s="21"/>
      <c r="AV10" s="21"/>
      <c r="AW10" s="20">
        <f t="shared" si="32"/>
        <v>44083</v>
      </c>
      <c r="AX10" s="21" t="str">
        <f t="shared" si="16"/>
        <v>MERCREDI</v>
      </c>
      <c r="AY10" s="27" t="s">
        <v>306</v>
      </c>
      <c r="AZ10" s="21" t="str">
        <f t="shared" si="17"/>
        <v/>
      </c>
      <c r="BA10" s="21"/>
      <c r="BB10" s="24"/>
      <c r="BC10" s="20">
        <f t="shared" si="33"/>
        <v>44113</v>
      </c>
      <c r="BD10" s="21" t="str">
        <f t="shared" si="18"/>
        <v>VENDREDI</v>
      </c>
      <c r="BE10" s="26" t="s">
        <v>336</v>
      </c>
      <c r="BF10" s="21" t="str">
        <f t="shared" si="19"/>
        <v/>
      </c>
      <c r="BG10" s="21"/>
      <c r="BH10" s="21"/>
      <c r="BI10" s="20">
        <f t="shared" si="34"/>
        <v>44144</v>
      </c>
      <c r="BJ10" s="21" t="str">
        <f t="shared" si="20"/>
        <v>LUNDI</v>
      </c>
      <c r="BK10" s="27" t="s">
        <v>366</v>
      </c>
      <c r="BL10" s="21">
        <f t="shared" si="21"/>
        <v>46</v>
      </c>
      <c r="BM10" s="21"/>
      <c r="BN10" s="24"/>
      <c r="BO10" s="20">
        <f t="shared" si="35"/>
        <v>44174</v>
      </c>
      <c r="BP10" s="21" t="str">
        <f t="shared" si="22"/>
        <v>MERCREDI</v>
      </c>
      <c r="BQ10" s="26" t="s">
        <v>395</v>
      </c>
      <c r="BR10" s="21" t="str">
        <f t="shared" si="23"/>
        <v/>
      </c>
      <c r="BS10" s="21"/>
      <c r="BT10" s="21"/>
    </row>
    <row r="11" spans="1:72" ht="15.75" x14ac:dyDescent="0.25">
      <c r="A11" s="20">
        <f t="shared" si="24"/>
        <v>43840</v>
      </c>
      <c r="B11" s="21" t="str">
        <f t="shared" si="0"/>
        <v>VENDREDI</v>
      </c>
      <c r="C11" s="27" t="s">
        <v>65</v>
      </c>
      <c r="D11" s="22" t="str">
        <f t="shared" si="25"/>
        <v/>
      </c>
      <c r="E11" s="21"/>
      <c r="F11" s="23"/>
      <c r="G11" s="20">
        <f t="shared" si="26"/>
        <v>43871</v>
      </c>
      <c r="H11" s="21" t="str">
        <f t="shared" si="1"/>
        <v>LUNDI</v>
      </c>
      <c r="I11" s="27" t="s">
        <v>96</v>
      </c>
      <c r="J11" s="21">
        <f t="shared" si="2"/>
        <v>7</v>
      </c>
      <c r="K11" s="21"/>
      <c r="L11" s="24"/>
      <c r="M11" s="20">
        <f t="shared" si="3"/>
        <v>43900</v>
      </c>
      <c r="N11" s="21" t="str">
        <f t="shared" si="4"/>
        <v>MARDI</v>
      </c>
      <c r="O11" s="27" t="s">
        <v>125</v>
      </c>
      <c r="P11" s="21" t="str">
        <f t="shared" si="5"/>
        <v/>
      </c>
      <c r="Q11" s="21"/>
      <c r="R11" s="21"/>
      <c r="S11" s="20">
        <f t="shared" si="27"/>
        <v>43931</v>
      </c>
      <c r="T11" s="21" t="str">
        <f t="shared" si="6"/>
        <v>VENDREDI</v>
      </c>
      <c r="U11" s="32" t="s">
        <v>155</v>
      </c>
      <c r="V11" s="21" t="str">
        <f t="shared" si="7"/>
        <v/>
      </c>
      <c r="W11" s="21"/>
      <c r="X11" s="24"/>
      <c r="Y11" s="20">
        <f t="shared" si="28"/>
        <v>43961</v>
      </c>
      <c r="Z11" s="21" t="str">
        <f t="shared" si="8"/>
        <v>DIMANCHE</v>
      </c>
      <c r="AA11" s="26" t="s">
        <v>185</v>
      </c>
      <c r="AB11" s="21" t="str">
        <f t="shared" si="9"/>
        <v/>
      </c>
      <c r="AC11" s="21"/>
      <c r="AD11" s="21"/>
      <c r="AE11" s="20">
        <f t="shared" si="29"/>
        <v>43992</v>
      </c>
      <c r="AF11" s="21" t="str">
        <f t="shared" si="10"/>
        <v>MERCREDI</v>
      </c>
      <c r="AG11" s="27" t="s">
        <v>216</v>
      </c>
      <c r="AH11" s="21" t="str">
        <f t="shared" si="11"/>
        <v/>
      </c>
      <c r="AI11" s="21"/>
      <c r="AJ11" s="24"/>
      <c r="AK11" s="20">
        <f t="shared" si="30"/>
        <v>44022</v>
      </c>
      <c r="AL11" s="21" t="str">
        <f t="shared" si="12"/>
        <v>VENDREDI</v>
      </c>
      <c r="AM11" s="32" t="s">
        <v>246</v>
      </c>
      <c r="AN11" s="21" t="str">
        <f t="shared" si="13"/>
        <v/>
      </c>
      <c r="AO11" s="21"/>
      <c r="AP11" s="21"/>
      <c r="AQ11" s="20">
        <f t="shared" si="31"/>
        <v>44053</v>
      </c>
      <c r="AR11" s="21" t="str">
        <f t="shared" si="14"/>
        <v>LUNDI</v>
      </c>
      <c r="AS11" s="27" t="s">
        <v>276</v>
      </c>
      <c r="AT11" s="21">
        <f t="shared" si="15"/>
        <v>33</v>
      </c>
      <c r="AU11" s="21"/>
      <c r="AV11" s="21"/>
      <c r="AW11" s="20">
        <f t="shared" si="32"/>
        <v>44084</v>
      </c>
      <c r="AX11" s="21" t="str">
        <f t="shared" si="16"/>
        <v>JEUDI</v>
      </c>
      <c r="AY11" s="26" t="s">
        <v>307</v>
      </c>
      <c r="AZ11" s="21" t="str">
        <f t="shared" si="17"/>
        <v/>
      </c>
      <c r="BA11" s="21"/>
      <c r="BB11" s="24"/>
      <c r="BC11" s="20">
        <f t="shared" si="33"/>
        <v>44114</v>
      </c>
      <c r="BD11" s="21" t="str">
        <f t="shared" si="18"/>
        <v>SAMEDI</v>
      </c>
      <c r="BE11" s="26" t="s">
        <v>337</v>
      </c>
      <c r="BF11" s="21" t="str">
        <f t="shared" si="19"/>
        <v/>
      </c>
      <c r="BG11" s="21"/>
      <c r="BH11" s="21"/>
      <c r="BI11" s="20">
        <f t="shared" si="34"/>
        <v>44145</v>
      </c>
      <c r="BJ11" s="21" t="str">
        <f t="shared" si="20"/>
        <v>MARDI</v>
      </c>
      <c r="BK11" s="27" t="s">
        <v>367</v>
      </c>
      <c r="BL11" s="21" t="str">
        <f t="shared" si="21"/>
        <v/>
      </c>
      <c r="BM11" s="21"/>
      <c r="BN11" s="24"/>
      <c r="BO11" s="20">
        <f t="shared" si="35"/>
        <v>44175</v>
      </c>
      <c r="BP11" s="21" t="str">
        <f t="shared" si="22"/>
        <v>JEUDI</v>
      </c>
      <c r="BQ11" s="27" t="s">
        <v>396</v>
      </c>
      <c r="BR11" s="21" t="str">
        <f t="shared" si="23"/>
        <v/>
      </c>
      <c r="BS11" s="21"/>
      <c r="BT11" s="21"/>
    </row>
    <row r="12" spans="1:72" ht="15.75" x14ac:dyDescent="0.25">
      <c r="A12" s="20">
        <f t="shared" si="24"/>
        <v>43841</v>
      </c>
      <c r="B12" s="21" t="str">
        <f t="shared" si="0"/>
        <v>SAMEDI</v>
      </c>
      <c r="C12" s="27" t="s">
        <v>66</v>
      </c>
      <c r="D12" s="22" t="str">
        <f t="shared" si="25"/>
        <v/>
      </c>
      <c r="E12" s="21"/>
      <c r="F12" s="23"/>
      <c r="G12" s="20">
        <f t="shared" si="26"/>
        <v>43872</v>
      </c>
      <c r="H12" s="21" t="str">
        <f t="shared" si="1"/>
        <v>MARDI</v>
      </c>
      <c r="I12" s="27" t="s">
        <v>97</v>
      </c>
      <c r="J12" s="21" t="str">
        <f t="shared" si="2"/>
        <v/>
      </c>
      <c r="K12" s="21"/>
      <c r="L12" s="24"/>
      <c r="M12" s="20">
        <f t="shared" si="3"/>
        <v>43901</v>
      </c>
      <c r="N12" s="21" t="str">
        <f t="shared" si="4"/>
        <v>MERCREDI</v>
      </c>
      <c r="O12" s="27" t="s">
        <v>126</v>
      </c>
      <c r="P12" s="21" t="str">
        <f t="shared" si="5"/>
        <v/>
      </c>
      <c r="Q12" s="21"/>
      <c r="R12" s="21"/>
      <c r="S12" s="20">
        <f t="shared" si="27"/>
        <v>43932</v>
      </c>
      <c r="T12" s="21" t="str">
        <f t="shared" si="6"/>
        <v>SAMEDI</v>
      </c>
      <c r="U12" s="31" t="s">
        <v>156</v>
      </c>
      <c r="V12" s="21" t="str">
        <f t="shared" si="7"/>
        <v/>
      </c>
      <c r="W12" s="21"/>
      <c r="X12" s="24"/>
      <c r="Y12" s="20">
        <f t="shared" si="28"/>
        <v>43962</v>
      </c>
      <c r="Z12" s="21" t="str">
        <f t="shared" si="8"/>
        <v>LUNDI</v>
      </c>
      <c r="AA12" s="26" t="s">
        <v>186</v>
      </c>
      <c r="AB12" s="21">
        <f t="shared" si="9"/>
        <v>20</v>
      </c>
      <c r="AC12" s="21"/>
      <c r="AD12" s="21"/>
      <c r="AE12" s="20">
        <f t="shared" si="29"/>
        <v>43993</v>
      </c>
      <c r="AF12" s="21" t="str">
        <f t="shared" si="10"/>
        <v>JEUDI</v>
      </c>
      <c r="AG12" s="26" t="s">
        <v>217</v>
      </c>
      <c r="AH12" s="21" t="str">
        <f t="shared" si="11"/>
        <v/>
      </c>
      <c r="AI12" s="21"/>
      <c r="AJ12" s="24"/>
      <c r="AK12" s="20">
        <f t="shared" si="30"/>
        <v>44023</v>
      </c>
      <c r="AL12" s="21" t="str">
        <f t="shared" si="12"/>
        <v>SAMEDI</v>
      </c>
      <c r="AM12" s="32" t="s">
        <v>247</v>
      </c>
      <c r="AN12" s="21" t="str">
        <f t="shared" si="13"/>
        <v/>
      </c>
      <c r="AO12" s="21"/>
      <c r="AP12" s="21"/>
      <c r="AQ12" s="20">
        <f t="shared" si="31"/>
        <v>44054</v>
      </c>
      <c r="AR12" s="21" t="str">
        <f t="shared" si="14"/>
        <v>MARDI</v>
      </c>
      <c r="AS12" s="27" t="s">
        <v>277</v>
      </c>
      <c r="AT12" s="21" t="str">
        <f t="shared" si="15"/>
        <v/>
      </c>
      <c r="AU12" s="21"/>
      <c r="AV12" s="21"/>
      <c r="AW12" s="20">
        <f t="shared" si="32"/>
        <v>44085</v>
      </c>
      <c r="AX12" s="21" t="str">
        <f t="shared" si="16"/>
        <v>VENDREDI</v>
      </c>
      <c r="AY12" s="26" t="s">
        <v>308</v>
      </c>
      <c r="AZ12" s="21" t="str">
        <f t="shared" si="17"/>
        <v/>
      </c>
      <c r="BA12" s="21"/>
      <c r="BB12" s="24"/>
      <c r="BC12" s="20">
        <f t="shared" si="33"/>
        <v>44115</v>
      </c>
      <c r="BD12" s="21" t="str">
        <f t="shared" si="18"/>
        <v>DIMANCHE</v>
      </c>
      <c r="BE12" s="27" t="s">
        <v>338</v>
      </c>
      <c r="BF12" s="21" t="str">
        <f t="shared" si="19"/>
        <v/>
      </c>
      <c r="BG12" s="21"/>
      <c r="BH12" s="21"/>
      <c r="BI12" s="20">
        <f t="shared" si="34"/>
        <v>44146</v>
      </c>
      <c r="BJ12" s="21" t="str">
        <f t="shared" si="20"/>
        <v>MERCREDI</v>
      </c>
      <c r="BK12" s="26" t="s">
        <v>39</v>
      </c>
      <c r="BL12" s="21" t="str">
        <f t="shared" si="21"/>
        <v/>
      </c>
      <c r="BM12" s="21"/>
      <c r="BN12" s="24"/>
      <c r="BO12" s="20">
        <f t="shared" si="35"/>
        <v>44176</v>
      </c>
      <c r="BP12" s="21" t="str">
        <f t="shared" si="22"/>
        <v>VENDREDI</v>
      </c>
      <c r="BQ12" s="27" t="s">
        <v>397</v>
      </c>
      <c r="BR12" s="21" t="str">
        <f t="shared" si="23"/>
        <v/>
      </c>
      <c r="BS12" s="21"/>
      <c r="BT12" s="21"/>
    </row>
    <row r="13" spans="1:72" ht="15.75" x14ac:dyDescent="0.25">
      <c r="A13" s="20">
        <f t="shared" si="24"/>
        <v>43842</v>
      </c>
      <c r="B13" s="21" t="str">
        <f t="shared" si="0"/>
        <v>DIMANCHE</v>
      </c>
      <c r="C13" s="27" t="s">
        <v>67</v>
      </c>
      <c r="D13" s="22" t="str">
        <f t="shared" si="25"/>
        <v/>
      </c>
      <c r="E13" s="21"/>
      <c r="F13" s="23"/>
      <c r="G13" s="20">
        <f t="shared" si="26"/>
        <v>43873</v>
      </c>
      <c r="H13" s="21" t="str">
        <f t="shared" si="1"/>
        <v>MERCREDI</v>
      </c>
      <c r="I13" s="26" t="s">
        <v>98</v>
      </c>
      <c r="J13" s="21" t="str">
        <f t="shared" si="2"/>
        <v/>
      </c>
      <c r="K13" s="21"/>
      <c r="L13" s="24"/>
      <c r="M13" s="20">
        <f t="shared" si="3"/>
        <v>43902</v>
      </c>
      <c r="N13" s="21" t="str">
        <f t="shared" si="4"/>
        <v>JEUDI</v>
      </c>
      <c r="O13" s="26" t="s">
        <v>127</v>
      </c>
      <c r="P13" s="21" t="str">
        <f t="shared" si="5"/>
        <v/>
      </c>
      <c r="Q13" s="21"/>
      <c r="R13" s="21"/>
      <c r="S13" s="20">
        <f t="shared" si="27"/>
        <v>43933</v>
      </c>
      <c r="T13" s="21" t="str">
        <f t="shared" si="6"/>
        <v>DIMANCHE</v>
      </c>
      <c r="U13" s="32" t="s">
        <v>157</v>
      </c>
      <c r="V13" s="21" t="str">
        <f t="shared" si="7"/>
        <v/>
      </c>
      <c r="W13" s="21"/>
      <c r="X13" s="24"/>
      <c r="Y13" s="20">
        <f t="shared" si="28"/>
        <v>43963</v>
      </c>
      <c r="Z13" s="21" t="str">
        <f t="shared" si="8"/>
        <v>MARDI</v>
      </c>
      <c r="AA13" s="26" t="s">
        <v>187</v>
      </c>
      <c r="AB13" s="21" t="str">
        <f t="shared" si="9"/>
        <v/>
      </c>
      <c r="AC13" s="21"/>
      <c r="AD13" s="21"/>
      <c r="AE13" s="20">
        <f t="shared" si="29"/>
        <v>43994</v>
      </c>
      <c r="AF13" s="21" t="str">
        <f t="shared" si="10"/>
        <v>VENDREDI</v>
      </c>
      <c r="AG13" s="26" t="s">
        <v>218</v>
      </c>
      <c r="AH13" s="21" t="str">
        <f t="shared" si="11"/>
        <v/>
      </c>
      <c r="AI13" s="21"/>
      <c r="AJ13" s="24"/>
      <c r="AK13" s="20">
        <f t="shared" si="30"/>
        <v>44024</v>
      </c>
      <c r="AL13" s="21" t="str">
        <f t="shared" si="12"/>
        <v>DIMANCHE</v>
      </c>
      <c r="AM13" s="32" t="s">
        <v>248</v>
      </c>
      <c r="AN13" s="21" t="str">
        <f t="shared" si="13"/>
        <v/>
      </c>
      <c r="AO13" s="21"/>
      <c r="AP13" s="21"/>
      <c r="AQ13" s="20">
        <f t="shared" si="31"/>
        <v>44055</v>
      </c>
      <c r="AR13" s="21" t="str">
        <f t="shared" si="14"/>
        <v>MERCREDI</v>
      </c>
      <c r="AS13" s="27" t="s">
        <v>278</v>
      </c>
      <c r="AT13" s="21" t="str">
        <f t="shared" si="15"/>
        <v/>
      </c>
      <c r="AU13" s="21"/>
      <c r="AV13" s="21"/>
      <c r="AW13" s="20">
        <f t="shared" si="32"/>
        <v>44086</v>
      </c>
      <c r="AX13" s="21" t="str">
        <f t="shared" si="16"/>
        <v>SAMEDI</v>
      </c>
      <c r="AY13" s="26" t="s">
        <v>309</v>
      </c>
      <c r="AZ13" s="21" t="str">
        <f t="shared" si="17"/>
        <v/>
      </c>
      <c r="BA13" s="21"/>
      <c r="BB13" s="24"/>
      <c r="BC13" s="20">
        <f t="shared" si="33"/>
        <v>44116</v>
      </c>
      <c r="BD13" s="21" t="str">
        <f t="shared" si="18"/>
        <v>LUNDI</v>
      </c>
      <c r="BE13" s="27" t="s">
        <v>339</v>
      </c>
      <c r="BF13" s="21">
        <f t="shared" si="19"/>
        <v>42</v>
      </c>
      <c r="BG13" s="21"/>
      <c r="BH13" s="21"/>
      <c r="BI13" s="20">
        <f t="shared" si="34"/>
        <v>44147</v>
      </c>
      <c r="BJ13" s="21" t="str">
        <f t="shared" si="20"/>
        <v>JEUDI</v>
      </c>
      <c r="BK13" s="27" t="s">
        <v>368</v>
      </c>
      <c r="BL13" s="21" t="str">
        <f t="shared" si="21"/>
        <v/>
      </c>
      <c r="BM13" s="21"/>
      <c r="BN13" s="24"/>
      <c r="BO13" s="20">
        <f t="shared" si="35"/>
        <v>44177</v>
      </c>
      <c r="BP13" s="21" t="str">
        <f t="shared" si="22"/>
        <v>SAMEDI</v>
      </c>
      <c r="BQ13" s="27" t="s">
        <v>398</v>
      </c>
      <c r="BR13" s="21" t="str">
        <f t="shared" si="23"/>
        <v/>
      </c>
      <c r="BS13" s="21"/>
      <c r="BT13" s="21"/>
    </row>
    <row r="14" spans="1:72" ht="15.75" x14ac:dyDescent="0.25">
      <c r="A14" s="20">
        <f t="shared" si="24"/>
        <v>43843</v>
      </c>
      <c r="B14" s="21" t="str">
        <f t="shared" si="0"/>
        <v>LUNDI</v>
      </c>
      <c r="C14" s="27" t="s">
        <v>68</v>
      </c>
      <c r="D14" s="22">
        <f t="shared" si="25"/>
        <v>3</v>
      </c>
      <c r="E14" s="21"/>
      <c r="F14" s="23"/>
      <c r="G14" s="20">
        <f t="shared" si="26"/>
        <v>43874</v>
      </c>
      <c r="H14" s="21" t="str">
        <f t="shared" si="1"/>
        <v>JEUDI</v>
      </c>
      <c r="I14" s="26" t="s">
        <v>99</v>
      </c>
      <c r="J14" s="21" t="str">
        <f t="shared" si="2"/>
        <v/>
      </c>
      <c r="K14" s="21"/>
      <c r="L14" s="24"/>
      <c r="M14" s="20">
        <f t="shared" si="3"/>
        <v>43903</v>
      </c>
      <c r="N14" s="21" t="str">
        <f t="shared" si="4"/>
        <v>VENDREDI</v>
      </c>
      <c r="O14" s="26" t="s">
        <v>128</v>
      </c>
      <c r="P14" s="21" t="str">
        <f t="shared" si="5"/>
        <v/>
      </c>
      <c r="Q14" s="21"/>
      <c r="R14" s="21"/>
      <c r="S14" s="20">
        <f t="shared" si="27"/>
        <v>43934</v>
      </c>
      <c r="T14" s="21" t="str">
        <f t="shared" si="6"/>
        <v>LUNDI</v>
      </c>
      <c r="U14" s="32" t="s">
        <v>158</v>
      </c>
      <c r="V14" s="21">
        <f t="shared" si="7"/>
        <v>16</v>
      </c>
      <c r="W14" s="21"/>
      <c r="X14" s="24"/>
      <c r="Y14" s="20">
        <f t="shared" si="28"/>
        <v>43964</v>
      </c>
      <c r="Z14" s="21" t="str">
        <f t="shared" si="8"/>
        <v>MERCREDI</v>
      </c>
      <c r="AA14" s="26" t="s">
        <v>188</v>
      </c>
      <c r="AB14" s="21" t="str">
        <f t="shared" si="9"/>
        <v/>
      </c>
      <c r="AC14" s="21"/>
      <c r="AD14" s="21"/>
      <c r="AE14" s="20">
        <f t="shared" si="29"/>
        <v>43995</v>
      </c>
      <c r="AF14" s="21" t="str">
        <f t="shared" si="10"/>
        <v>SAMEDI</v>
      </c>
      <c r="AG14" s="26" t="s">
        <v>219</v>
      </c>
      <c r="AH14" s="21" t="str">
        <f t="shared" si="11"/>
        <v/>
      </c>
      <c r="AI14" s="21"/>
      <c r="AJ14" s="24"/>
      <c r="AK14" s="20">
        <f t="shared" si="30"/>
        <v>44025</v>
      </c>
      <c r="AL14" s="21" t="str">
        <f t="shared" si="12"/>
        <v>LUNDI</v>
      </c>
      <c r="AM14" s="31" t="s">
        <v>249</v>
      </c>
      <c r="AN14" s="21">
        <f t="shared" si="13"/>
        <v>29</v>
      </c>
      <c r="AO14" s="21"/>
      <c r="AP14" s="21"/>
      <c r="AQ14" s="20">
        <f t="shared" si="31"/>
        <v>44056</v>
      </c>
      <c r="AR14" s="21" t="str">
        <f t="shared" si="14"/>
        <v>JEUDI</v>
      </c>
      <c r="AS14" s="26" t="s">
        <v>279</v>
      </c>
      <c r="AT14" s="21" t="str">
        <f t="shared" si="15"/>
        <v/>
      </c>
      <c r="AU14" s="21"/>
      <c r="AV14" s="21"/>
      <c r="AW14" s="20">
        <f t="shared" si="32"/>
        <v>44087</v>
      </c>
      <c r="AX14" s="21" t="str">
        <f t="shared" si="16"/>
        <v>DIMANCHE</v>
      </c>
      <c r="AY14" s="27" t="s">
        <v>310</v>
      </c>
      <c r="AZ14" s="21" t="str">
        <f t="shared" si="17"/>
        <v/>
      </c>
      <c r="BA14" s="21"/>
      <c r="BB14" s="24"/>
      <c r="BC14" s="20">
        <f t="shared" si="33"/>
        <v>44117</v>
      </c>
      <c r="BD14" s="21" t="str">
        <f t="shared" si="18"/>
        <v>MARDI</v>
      </c>
      <c r="BE14" s="27" t="s">
        <v>340</v>
      </c>
      <c r="BF14" s="21" t="str">
        <f t="shared" si="19"/>
        <v/>
      </c>
      <c r="BG14" s="21"/>
      <c r="BH14" s="21"/>
      <c r="BI14" s="20">
        <f t="shared" si="34"/>
        <v>44148</v>
      </c>
      <c r="BJ14" s="21" t="str">
        <f t="shared" si="20"/>
        <v>VENDREDI</v>
      </c>
      <c r="BK14" s="26" t="s">
        <v>369</v>
      </c>
      <c r="BL14" s="21" t="str">
        <f t="shared" si="21"/>
        <v/>
      </c>
      <c r="BM14" s="21"/>
      <c r="BN14" s="24"/>
      <c r="BO14" s="20">
        <f t="shared" si="35"/>
        <v>44178</v>
      </c>
      <c r="BP14" s="21" t="str">
        <f t="shared" si="22"/>
        <v>DIMANCHE</v>
      </c>
      <c r="BQ14" s="27" t="s">
        <v>399</v>
      </c>
      <c r="BR14" s="21" t="str">
        <f t="shared" si="23"/>
        <v/>
      </c>
      <c r="BS14" s="21"/>
      <c r="BT14" s="21"/>
    </row>
    <row r="15" spans="1:72" ht="15.75" x14ac:dyDescent="0.25">
      <c r="A15" s="20">
        <f t="shared" si="24"/>
        <v>43844</v>
      </c>
      <c r="B15" s="21" t="str">
        <f t="shared" si="0"/>
        <v>MARDI</v>
      </c>
      <c r="C15" s="27" t="s">
        <v>69</v>
      </c>
      <c r="D15" s="22" t="str">
        <f t="shared" si="25"/>
        <v/>
      </c>
      <c r="E15" s="21"/>
      <c r="F15" s="23"/>
      <c r="G15" s="20">
        <f t="shared" si="26"/>
        <v>43875</v>
      </c>
      <c r="H15" s="21" t="str">
        <f t="shared" si="1"/>
        <v>VENDREDI</v>
      </c>
      <c r="I15" s="27" t="s">
        <v>100</v>
      </c>
      <c r="J15" s="21" t="str">
        <f t="shared" si="2"/>
        <v/>
      </c>
      <c r="K15" s="21"/>
      <c r="L15" s="24"/>
      <c r="M15" s="20">
        <f t="shared" si="3"/>
        <v>43904</v>
      </c>
      <c r="N15" s="21" t="str">
        <f t="shared" si="4"/>
        <v>SAMEDI</v>
      </c>
      <c r="O15" s="27" t="s">
        <v>129</v>
      </c>
      <c r="P15" s="21" t="str">
        <f t="shared" si="5"/>
        <v/>
      </c>
      <c r="Q15" s="21"/>
      <c r="R15" s="21"/>
      <c r="S15" s="20">
        <f t="shared" si="27"/>
        <v>43935</v>
      </c>
      <c r="T15" s="21" t="str">
        <f t="shared" si="6"/>
        <v>MARDI</v>
      </c>
      <c r="U15" s="31" t="s">
        <v>159</v>
      </c>
      <c r="V15" s="21" t="str">
        <f t="shared" si="7"/>
        <v/>
      </c>
      <c r="W15" s="21"/>
      <c r="X15" s="24"/>
      <c r="Y15" s="20">
        <f t="shared" si="28"/>
        <v>43965</v>
      </c>
      <c r="Z15" s="21" t="str">
        <f t="shared" si="8"/>
        <v>JEUDI</v>
      </c>
      <c r="AA15" s="26" t="s">
        <v>189</v>
      </c>
      <c r="AB15" s="21" t="str">
        <f t="shared" si="9"/>
        <v/>
      </c>
      <c r="AC15" s="21"/>
      <c r="AD15" s="21"/>
      <c r="AE15" s="20">
        <f t="shared" si="29"/>
        <v>43996</v>
      </c>
      <c r="AF15" s="21" t="str">
        <f t="shared" si="10"/>
        <v>DIMANCHE</v>
      </c>
      <c r="AG15" s="26" t="s">
        <v>220</v>
      </c>
      <c r="AH15" s="21" t="str">
        <f t="shared" si="11"/>
        <v/>
      </c>
      <c r="AI15" s="21"/>
      <c r="AJ15" s="24"/>
      <c r="AK15" s="20">
        <f t="shared" si="30"/>
        <v>44026</v>
      </c>
      <c r="AL15" s="21" t="str">
        <f t="shared" si="12"/>
        <v>MARDI</v>
      </c>
      <c r="AM15" s="32" t="s">
        <v>36</v>
      </c>
      <c r="AN15" s="21" t="str">
        <f t="shared" si="13"/>
        <v/>
      </c>
      <c r="AO15" s="21"/>
      <c r="AP15" s="21"/>
      <c r="AQ15" s="20">
        <f t="shared" si="31"/>
        <v>44057</v>
      </c>
      <c r="AR15" s="21" t="str">
        <f t="shared" si="14"/>
        <v>VENDREDI</v>
      </c>
      <c r="AS15" s="26" t="s">
        <v>280</v>
      </c>
      <c r="AT15" s="21" t="str">
        <f t="shared" si="15"/>
        <v/>
      </c>
      <c r="AU15" s="21"/>
      <c r="AV15" s="21"/>
      <c r="AW15" s="20">
        <f t="shared" si="32"/>
        <v>44088</v>
      </c>
      <c r="AX15" s="21" t="str">
        <f t="shared" si="16"/>
        <v>LUNDI</v>
      </c>
      <c r="AY15" s="26" t="s">
        <v>311</v>
      </c>
      <c r="AZ15" s="21">
        <f t="shared" si="17"/>
        <v>38</v>
      </c>
      <c r="BA15" s="21"/>
      <c r="BB15" s="24"/>
      <c r="BC15" s="20">
        <f t="shared" si="33"/>
        <v>44118</v>
      </c>
      <c r="BD15" s="21" t="str">
        <f t="shared" si="18"/>
        <v>MERCREDI</v>
      </c>
      <c r="BE15" s="27" t="s">
        <v>341</v>
      </c>
      <c r="BF15" s="21" t="str">
        <f t="shared" si="19"/>
        <v/>
      </c>
      <c r="BG15" s="21"/>
      <c r="BH15" s="21"/>
      <c r="BI15" s="20">
        <f t="shared" si="34"/>
        <v>44149</v>
      </c>
      <c r="BJ15" s="21" t="str">
        <f t="shared" si="20"/>
        <v>SAMEDI</v>
      </c>
      <c r="BK15" s="26" t="s">
        <v>370</v>
      </c>
      <c r="BL15" s="21" t="str">
        <f t="shared" si="21"/>
        <v/>
      </c>
      <c r="BM15" s="21"/>
      <c r="BN15" s="24"/>
      <c r="BO15" s="20">
        <f t="shared" si="35"/>
        <v>44179</v>
      </c>
      <c r="BP15" s="21" t="str">
        <f t="shared" si="22"/>
        <v>LUNDI</v>
      </c>
      <c r="BQ15" s="27" t="s">
        <v>400</v>
      </c>
      <c r="BR15" s="21">
        <f t="shared" si="23"/>
        <v>51</v>
      </c>
      <c r="BS15" s="21"/>
      <c r="BT15" s="21"/>
    </row>
    <row r="16" spans="1:72" ht="15.75" x14ac:dyDescent="0.25">
      <c r="A16" s="20">
        <f t="shared" si="24"/>
        <v>43845</v>
      </c>
      <c r="B16" s="21" t="str">
        <f t="shared" si="0"/>
        <v>MERCREDI</v>
      </c>
      <c r="C16" s="26" t="s">
        <v>70</v>
      </c>
      <c r="D16" s="22" t="str">
        <f t="shared" si="25"/>
        <v/>
      </c>
      <c r="E16" s="21"/>
      <c r="F16" s="23"/>
      <c r="G16" s="20">
        <f t="shared" si="26"/>
        <v>43876</v>
      </c>
      <c r="H16" s="21" t="str">
        <f t="shared" si="1"/>
        <v>SAMEDI</v>
      </c>
      <c r="I16" s="26" t="s">
        <v>101</v>
      </c>
      <c r="J16" s="21" t="str">
        <f t="shared" si="2"/>
        <v/>
      </c>
      <c r="K16" s="21"/>
      <c r="L16" s="24"/>
      <c r="M16" s="20">
        <f t="shared" si="3"/>
        <v>43905</v>
      </c>
      <c r="N16" s="21" t="str">
        <f t="shared" si="4"/>
        <v>DIMANCHE</v>
      </c>
      <c r="O16" s="26" t="s">
        <v>130</v>
      </c>
      <c r="P16" s="21" t="str">
        <f t="shared" si="5"/>
        <v/>
      </c>
      <c r="Q16" s="21"/>
      <c r="R16" s="21"/>
      <c r="S16" s="20">
        <f t="shared" si="27"/>
        <v>43936</v>
      </c>
      <c r="T16" s="21" t="str">
        <f t="shared" si="6"/>
        <v>MERCREDI</v>
      </c>
      <c r="U16" s="31" t="s">
        <v>160</v>
      </c>
      <c r="V16" s="21" t="str">
        <f t="shared" si="7"/>
        <v/>
      </c>
      <c r="W16" s="21"/>
      <c r="X16" s="24"/>
      <c r="Y16" s="20">
        <f t="shared" si="28"/>
        <v>43966</v>
      </c>
      <c r="Z16" s="21" t="str">
        <f t="shared" si="8"/>
        <v>VENDREDI</v>
      </c>
      <c r="AA16" s="26" t="s">
        <v>190</v>
      </c>
      <c r="AB16" s="21" t="str">
        <f t="shared" si="9"/>
        <v/>
      </c>
      <c r="AC16" s="21"/>
      <c r="AD16" s="21"/>
      <c r="AE16" s="20">
        <f t="shared" si="29"/>
        <v>43997</v>
      </c>
      <c r="AF16" s="21" t="str">
        <f t="shared" si="10"/>
        <v>LUNDI</v>
      </c>
      <c r="AG16" s="27" t="s">
        <v>221</v>
      </c>
      <c r="AH16" s="21">
        <f t="shared" si="11"/>
        <v>25</v>
      </c>
      <c r="AI16" s="21"/>
      <c r="AJ16" s="24"/>
      <c r="AK16" s="20">
        <f t="shared" si="30"/>
        <v>44027</v>
      </c>
      <c r="AL16" s="21" t="str">
        <f t="shared" si="12"/>
        <v>MERCREDI</v>
      </c>
      <c r="AM16" s="31" t="s">
        <v>250</v>
      </c>
      <c r="AN16" s="21" t="str">
        <f t="shared" si="13"/>
        <v/>
      </c>
      <c r="AO16" s="21"/>
      <c r="AP16" s="21"/>
      <c r="AQ16" s="20">
        <f t="shared" si="31"/>
        <v>44058</v>
      </c>
      <c r="AR16" s="21" t="str">
        <f t="shared" si="14"/>
        <v>SAMEDI</v>
      </c>
      <c r="AS16" s="26" t="s">
        <v>281</v>
      </c>
      <c r="AT16" s="21" t="str">
        <f t="shared" si="15"/>
        <v/>
      </c>
      <c r="AU16" s="21"/>
      <c r="AV16" s="21"/>
      <c r="AW16" s="20">
        <f t="shared" si="32"/>
        <v>44089</v>
      </c>
      <c r="AX16" s="21" t="str">
        <f t="shared" si="16"/>
        <v>MARDI</v>
      </c>
      <c r="AY16" s="26" t="s">
        <v>312</v>
      </c>
      <c r="AZ16" s="21" t="str">
        <f t="shared" si="17"/>
        <v/>
      </c>
      <c r="BA16" s="21"/>
      <c r="BB16" s="24"/>
      <c r="BC16" s="20">
        <f t="shared" si="33"/>
        <v>44119</v>
      </c>
      <c r="BD16" s="21" t="str">
        <f t="shared" si="18"/>
        <v>JEUDI</v>
      </c>
      <c r="BE16" s="26" t="s">
        <v>342</v>
      </c>
      <c r="BF16" s="21" t="str">
        <f t="shared" si="19"/>
        <v/>
      </c>
      <c r="BG16" s="21"/>
      <c r="BH16" s="21"/>
      <c r="BI16" s="20">
        <f t="shared" si="34"/>
        <v>44150</v>
      </c>
      <c r="BJ16" s="21" t="str">
        <f t="shared" si="20"/>
        <v>DIMANCHE</v>
      </c>
      <c r="BK16" s="26" t="s">
        <v>371</v>
      </c>
      <c r="BL16" s="21" t="str">
        <f t="shared" si="21"/>
        <v/>
      </c>
      <c r="BM16" s="21"/>
      <c r="BN16" s="24"/>
      <c r="BO16" s="20">
        <f t="shared" si="35"/>
        <v>44180</v>
      </c>
      <c r="BP16" s="21" t="str">
        <f t="shared" si="22"/>
        <v>MARDI</v>
      </c>
      <c r="BQ16" s="26" t="s">
        <v>401</v>
      </c>
      <c r="BR16" s="21" t="str">
        <f t="shared" si="23"/>
        <v/>
      </c>
      <c r="BS16" s="21"/>
      <c r="BT16" s="21"/>
    </row>
    <row r="17" spans="1:72" ht="15.75" x14ac:dyDescent="0.25">
      <c r="A17" s="20">
        <f t="shared" si="24"/>
        <v>43846</v>
      </c>
      <c r="B17" s="21" t="str">
        <f t="shared" si="0"/>
        <v>JEUDI</v>
      </c>
      <c r="C17" s="26" t="s">
        <v>71</v>
      </c>
      <c r="D17" s="22" t="str">
        <f t="shared" si="25"/>
        <v/>
      </c>
      <c r="E17" s="21"/>
      <c r="F17" s="23"/>
      <c r="G17" s="20">
        <f t="shared" si="26"/>
        <v>43877</v>
      </c>
      <c r="H17" s="21" t="str">
        <f t="shared" si="1"/>
        <v>DIMANCHE</v>
      </c>
      <c r="I17" s="27" t="s">
        <v>102</v>
      </c>
      <c r="J17" s="21" t="str">
        <f t="shared" si="2"/>
        <v/>
      </c>
      <c r="K17" s="21"/>
      <c r="L17" s="24"/>
      <c r="M17" s="20">
        <f t="shared" si="3"/>
        <v>43906</v>
      </c>
      <c r="N17" s="21" t="str">
        <f t="shared" si="4"/>
        <v>LUNDI</v>
      </c>
      <c r="O17" s="27" t="s">
        <v>131</v>
      </c>
      <c r="P17" s="21">
        <f t="shared" si="5"/>
        <v>12</v>
      </c>
      <c r="Q17" s="21"/>
      <c r="R17" s="21"/>
      <c r="S17" s="20">
        <f t="shared" si="27"/>
        <v>43937</v>
      </c>
      <c r="T17" s="21" t="str">
        <f t="shared" si="6"/>
        <v>JEUDI</v>
      </c>
      <c r="U17" s="32" t="s">
        <v>161</v>
      </c>
      <c r="V17" s="21" t="str">
        <f t="shared" si="7"/>
        <v/>
      </c>
      <c r="W17" s="21"/>
      <c r="X17" s="24"/>
      <c r="Y17" s="20">
        <f t="shared" si="28"/>
        <v>43967</v>
      </c>
      <c r="Z17" s="21" t="str">
        <f t="shared" si="8"/>
        <v>SAMEDI</v>
      </c>
      <c r="AA17" s="26" t="s">
        <v>191</v>
      </c>
      <c r="AB17" s="21" t="str">
        <f t="shared" si="9"/>
        <v/>
      </c>
      <c r="AC17" s="21"/>
      <c r="AD17" s="21"/>
      <c r="AE17" s="20">
        <f t="shared" si="29"/>
        <v>43998</v>
      </c>
      <c r="AF17" s="21" t="str">
        <f t="shared" si="10"/>
        <v>MARDI</v>
      </c>
      <c r="AG17" s="27" t="s">
        <v>222</v>
      </c>
      <c r="AH17" s="21" t="str">
        <f t="shared" si="11"/>
        <v/>
      </c>
      <c r="AI17" s="21"/>
      <c r="AJ17" s="24"/>
      <c r="AK17" s="20">
        <f t="shared" si="30"/>
        <v>44028</v>
      </c>
      <c r="AL17" s="21" t="str">
        <f t="shared" si="12"/>
        <v>JEUDI</v>
      </c>
      <c r="AM17" s="32" t="s">
        <v>251</v>
      </c>
      <c r="AN17" s="21" t="str">
        <f t="shared" si="13"/>
        <v/>
      </c>
      <c r="AO17" s="21"/>
      <c r="AP17" s="21"/>
      <c r="AQ17" s="20">
        <f t="shared" si="31"/>
        <v>44059</v>
      </c>
      <c r="AR17" s="21" t="str">
        <f t="shared" si="14"/>
        <v>DIMANCHE</v>
      </c>
      <c r="AS17" s="27" t="s">
        <v>282</v>
      </c>
      <c r="AT17" s="21" t="str">
        <f t="shared" si="15"/>
        <v/>
      </c>
      <c r="AU17" s="21"/>
      <c r="AV17" s="21"/>
      <c r="AW17" s="20">
        <f t="shared" si="32"/>
        <v>44090</v>
      </c>
      <c r="AX17" s="21" t="str">
        <f t="shared" si="16"/>
        <v>MERCREDI</v>
      </c>
      <c r="AY17" s="27" t="s">
        <v>313</v>
      </c>
      <c r="AZ17" s="21" t="str">
        <f t="shared" si="17"/>
        <v/>
      </c>
      <c r="BA17" s="21"/>
      <c r="BB17" s="24"/>
      <c r="BC17" s="20">
        <f t="shared" si="33"/>
        <v>44120</v>
      </c>
      <c r="BD17" s="21" t="str">
        <f t="shared" si="18"/>
        <v>VENDREDI</v>
      </c>
      <c r="BE17" s="26" t="s">
        <v>343</v>
      </c>
      <c r="BF17" s="21" t="str">
        <f t="shared" si="19"/>
        <v/>
      </c>
      <c r="BG17" s="21"/>
      <c r="BH17" s="21"/>
      <c r="BI17" s="20">
        <f t="shared" si="34"/>
        <v>44151</v>
      </c>
      <c r="BJ17" s="21" t="str">
        <f t="shared" si="20"/>
        <v>LUNDI</v>
      </c>
      <c r="BK17" s="27" t="s">
        <v>372</v>
      </c>
      <c r="BL17" s="21">
        <f t="shared" si="21"/>
        <v>47</v>
      </c>
      <c r="BM17" s="21"/>
      <c r="BN17" s="24"/>
      <c r="BO17" s="20">
        <f t="shared" si="35"/>
        <v>44181</v>
      </c>
      <c r="BP17" s="21" t="str">
        <f t="shared" si="22"/>
        <v>MERCREDI</v>
      </c>
      <c r="BQ17" s="26" t="s">
        <v>402</v>
      </c>
      <c r="BR17" s="21" t="str">
        <f t="shared" si="23"/>
        <v/>
      </c>
      <c r="BS17" s="21"/>
      <c r="BT17" s="21"/>
    </row>
    <row r="18" spans="1:72" ht="15.75" x14ac:dyDescent="0.25">
      <c r="A18" s="20">
        <f t="shared" si="24"/>
        <v>43847</v>
      </c>
      <c r="B18" s="21" t="str">
        <f t="shared" si="0"/>
        <v>VENDREDI</v>
      </c>
      <c r="C18" s="27" t="s">
        <v>72</v>
      </c>
      <c r="D18" s="22" t="str">
        <f t="shared" si="25"/>
        <v/>
      </c>
      <c r="E18" s="21"/>
      <c r="F18" s="23"/>
      <c r="G18" s="20">
        <f t="shared" si="26"/>
        <v>43878</v>
      </c>
      <c r="H18" s="21" t="str">
        <f t="shared" si="1"/>
        <v>LUNDI</v>
      </c>
      <c r="I18" s="27" t="s">
        <v>103</v>
      </c>
      <c r="J18" s="21">
        <f t="shared" si="2"/>
        <v>8</v>
      </c>
      <c r="K18" s="21"/>
      <c r="L18" s="24"/>
      <c r="M18" s="20">
        <f t="shared" si="3"/>
        <v>43907</v>
      </c>
      <c r="N18" s="21" t="str">
        <f t="shared" si="4"/>
        <v>MARDI</v>
      </c>
      <c r="O18" s="27" t="s">
        <v>132</v>
      </c>
      <c r="P18" s="21" t="str">
        <f t="shared" si="5"/>
        <v/>
      </c>
      <c r="Q18" s="21"/>
      <c r="R18" s="21"/>
      <c r="S18" s="20">
        <f t="shared" si="27"/>
        <v>43938</v>
      </c>
      <c r="T18" s="21" t="str">
        <f t="shared" si="6"/>
        <v>VENDREDI</v>
      </c>
      <c r="U18" s="32" t="s">
        <v>162</v>
      </c>
      <c r="V18" s="21" t="str">
        <f t="shared" si="7"/>
        <v/>
      </c>
      <c r="W18" s="21"/>
      <c r="X18" s="24"/>
      <c r="Y18" s="20">
        <f t="shared" si="28"/>
        <v>43968</v>
      </c>
      <c r="Z18" s="21" t="str">
        <f t="shared" si="8"/>
        <v>DIMANCHE</v>
      </c>
      <c r="AA18" s="26" t="s">
        <v>192</v>
      </c>
      <c r="AB18" s="21" t="str">
        <f t="shared" si="9"/>
        <v/>
      </c>
      <c r="AC18" s="21"/>
      <c r="AD18" s="21"/>
      <c r="AE18" s="20">
        <f t="shared" si="29"/>
        <v>43999</v>
      </c>
      <c r="AF18" s="21" t="str">
        <f t="shared" si="10"/>
        <v>MERCREDI</v>
      </c>
      <c r="AG18" s="27" t="s">
        <v>223</v>
      </c>
      <c r="AH18" s="21" t="str">
        <f t="shared" si="11"/>
        <v/>
      </c>
      <c r="AI18" s="21"/>
      <c r="AJ18" s="24"/>
      <c r="AK18" s="20">
        <f t="shared" si="30"/>
        <v>44029</v>
      </c>
      <c r="AL18" s="21" t="str">
        <f t="shared" si="12"/>
        <v>VENDREDI</v>
      </c>
      <c r="AM18" s="32" t="s">
        <v>252</v>
      </c>
      <c r="AN18" s="21" t="str">
        <f t="shared" si="13"/>
        <v/>
      </c>
      <c r="AO18" s="21"/>
      <c r="AP18" s="21"/>
      <c r="AQ18" s="20">
        <f t="shared" si="31"/>
        <v>44060</v>
      </c>
      <c r="AR18" s="21" t="str">
        <f t="shared" si="14"/>
        <v>LUNDI</v>
      </c>
      <c r="AS18" s="27" t="s">
        <v>283</v>
      </c>
      <c r="AT18" s="21">
        <f t="shared" si="15"/>
        <v>34</v>
      </c>
      <c r="AU18" s="21"/>
      <c r="AV18" s="21"/>
      <c r="AW18" s="20">
        <f t="shared" si="32"/>
        <v>44091</v>
      </c>
      <c r="AX18" s="21" t="str">
        <f t="shared" si="16"/>
        <v>JEUDI</v>
      </c>
      <c r="AY18" s="26" t="s">
        <v>314</v>
      </c>
      <c r="AZ18" s="21" t="str">
        <f t="shared" si="17"/>
        <v/>
      </c>
      <c r="BA18" s="21"/>
      <c r="BB18" s="24"/>
      <c r="BC18" s="20">
        <f t="shared" si="33"/>
        <v>44121</v>
      </c>
      <c r="BD18" s="21" t="str">
        <f t="shared" si="18"/>
        <v>SAMEDI</v>
      </c>
      <c r="BE18" s="26" t="s">
        <v>344</v>
      </c>
      <c r="BF18" s="21" t="str">
        <f t="shared" si="19"/>
        <v/>
      </c>
      <c r="BG18" s="21"/>
      <c r="BH18" s="21"/>
      <c r="BI18" s="20">
        <f t="shared" si="34"/>
        <v>44152</v>
      </c>
      <c r="BJ18" s="21" t="str">
        <f t="shared" si="20"/>
        <v>MARDI</v>
      </c>
      <c r="BK18" s="27" t="s">
        <v>373</v>
      </c>
      <c r="BL18" s="21" t="str">
        <f t="shared" si="21"/>
        <v/>
      </c>
      <c r="BM18" s="21"/>
      <c r="BN18" s="24"/>
      <c r="BO18" s="20">
        <f t="shared" si="35"/>
        <v>44182</v>
      </c>
      <c r="BP18" s="21" t="str">
        <f t="shared" si="22"/>
        <v>JEUDI</v>
      </c>
      <c r="BQ18" s="27" t="s">
        <v>403</v>
      </c>
      <c r="BR18" s="21" t="str">
        <f t="shared" si="23"/>
        <v/>
      </c>
      <c r="BS18" s="21"/>
      <c r="BT18" s="21"/>
    </row>
    <row r="19" spans="1:72" ht="15.75" x14ac:dyDescent="0.25">
      <c r="A19" s="20">
        <f t="shared" si="24"/>
        <v>43848</v>
      </c>
      <c r="B19" s="21" t="str">
        <f t="shared" si="0"/>
        <v>SAMEDI</v>
      </c>
      <c r="C19" s="27" t="s">
        <v>73</v>
      </c>
      <c r="D19" s="22" t="str">
        <f t="shared" si="25"/>
        <v/>
      </c>
      <c r="E19" s="21"/>
      <c r="F19" s="23"/>
      <c r="G19" s="20">
        <f t="shared" si="26"/>
        <v>43879</v>
      </c>
      <c r="H19" s="21" t="str">
        <f t="shared" si="1"/>
        <v>MARDI</v>
      </c>
      <c r="I19" s="27" t="s">
        <v>104</v>
      </c>
      <c r="J19" s="21" t="str">
        <f t="shared" si="2"/>
        <v/>
      </c>
      <c r="K19" s="21"/>
      <c r="L19" s="24"/>
      <c r="M19" s="20">
        <f t="shared" si="3"/>
        <v>43908</v>
      </c>
      <c r="N19" s="21" t="str">
        <f t="shared" si="4"/>
        <v>MERCREDI</v>
      </c>
      <c r="O19" s="27" t="s">
        <v>133</v>
      </c>
      <c r="P19" s="21" t="str">
        <f t="shared" si="5"/>
        <v/>
      </c>
      <c r="Q19" s="21"/>
      <c r="R19" s="21"/>
      <c r="S19" s="20">
        <f t="shared" si="27"/>
        <v>43939</v>
      </c>
      <c r="T19" s="21" t="str">
        <f t="shared" si="6"/>
        <v>SAMEDI</v>
      </c>
      <c r="U19" s="31" t="s">
        <v>163</v>
      </c>
      <c r="V19" s="21" t="str">
        <f t="shared" si="7"/>
        <v/>
      </c>
      <c r="W19" s="21"/>
      <c r="X19" s="24"/>
      <c r="Y19" s="20">
        <f t="shared" si="28"/>
        <v>43969</v>
      </c>
      <c r="Z19" s="21" t="str">
        <f t="shared" si="8"/>
        <v>LUNDI</v>
      </c>
      <c r="AA19" s="26" t="s">
        <v>193</v>
      </c>
      <c r="AB19" s="21">
        <f t="shared" si="9"/>
        <v>21</v>
      </c>
      <c r="AC19" s="21"/>
      <c r="AD19" s="21"/>
      <c r="AE19" s="20">
        <f t="shared" si="29"/>
        <v>44000</v>
      </c>
      <c r="AF19" s="21" t="str">
        <f t="shared" si="10"/>
        <v>JEUDI</v>
      </c>
      <c r="AG19" s="26" t="s">
        <v>224</v>
      </c>
      <c r="AH19" s="21" t="str">
        <f t="shared" si="11"/>
        <v/>
      </c>
      <c r="AI19" s="21"/>
      <c r="AJ19" s="24"/>
      <c r="AK19" s="20">
        <f t="shared" si="30"/>
        <v>44030</v>
      </c>
      <c r="AL19" s="21" t="str">
        <f t="shared" si="12"/>
        <v>SAMEDI</v>
      </c>
      <c r="AM19" s="32" t="s">
        <v>253</v>
      </c>
      <c r="AN19" s="21" t="str">
        <f t="shared" si="13"/>
        <v/>
      </c>
      <c r="AO19" s="21"/>
      <c r="AP19" s="21"/>
      <c r="AQ19" s="20">
        <f t="shared" si="31"/>
        <v>44061</v>
      </c>
      <c r="AR19" s="21" t="str">
        <f t="shared" si="14"/>
        <v>MARDI</v>
      </c>
      <c r="AS19" s="27" t="s">
        <v>284</v>
      </c>
      <c r="AT19" s="21" t="str">
        <f t="shared" si="15"/>
        <v/>
      </c>
      <c r="AU19" s="21"/>
      <c r="AV19" s="21"/>
      <c r="AW19" s="20">
        <f t="shared" si="32"/>
        <v>44092</v>
      </c>
      <c r="AX19" s="21" t="str">
        <f t="shared" si="16"/>
        <v>VENDREDI</v>
      </c>
      <c r="AY19" s="26" t="s">
        <v>315</v>
      </c>
      <c r="AZ19" s="21" t="str">
        <f t="shared" si="17"/>
        <v/>
      </c>
      <c r="BA19" s="21"/>
      <c r="BB19" s="24"/>
      <c r="BC19" s="20">
        <f t="shared" si="33"/>
        <v>44122</v>
      </c>
      <c r="BD19" s="21" t="str">
        <f t="shared" si="18"/>
        <v>DIMANCHE</v>
      </c>
      <c r="BE19" s="27" t="s">
        <v>345</v>
      </c>
      <c r="BF19" s="21" t="str">
        <f t="shared" si="19"/>
        <v/>
      </c>
      <c r="BG19" s="21"/>
      <c r="BH19" s="21"/>
      <c r="BI19" s="20">
        <f t="shared" si="34"/>
        <v>44153</v>
      </c>
      <c r="BJ19" s="21" t="str">
        <f t="shared" si="20"/>
        <v>MERCREDI</v>
      </c>
      <c r="BK19" s="27" t="s">
        <v>374</v>
      </c>
      <c r="BL19" s="21" t="str">
        <f t="shared" si="21"/>
        <v/>
      </c>
      <c r="BM19" s="21"/>
      <c r="BN19" s="24"/>
      <c r="BO19" s="20">
        <f t="shared" si="35"/>
        <v>44183</v>
      </c>
      <c r="BP19" s="21" t="str">
        <f t="shared" si="22"/>
        <v>VENDREDI</v>
      </c>
      <c r="BQ19" s="27" t="s">
        <v>404</v>
      </c>
      <c r="BR19" s="21" t="str">
        <f t="shared" si="23"/>
        <v/>
      </c>
      <c r="BS19" s="21"/>
      <c r="BT19" s="21"/>
    </row>
    <row r="20" spans="1:72" ht="15.75" x14ac:dyDescent="0.25">
      <c r="A20" s="20">
        <f t="shared" si="24"/>
        <v>43849</v>
      </c>
      <c r="B20" s="21" t="str">
        <f t="shared" si="0"/>
        <v>DIMANCHE</v>
      </c>
      <c r="C20" s="27" t="s">
        <v>74</v>
      </c>
      <c r="D20" s="22" t="str">
        <f t="shared" si="25"/>
        <v/>
      </c>
      <c r="E20" s="21"/>
      <c r="F20" s="23"/>
      <c r="G20" s="20">
        <f t="shared" si="26"/>
        <v>43880</v>
      </c>
      <c r="H20" s="21" t="str">
        <f t="shared" si="1"/>
        <v>MERCREDI</v>
      </c>
      <c r="I20" s="26" t="s">
        <v>105</v>
      </c>
      <c r="J20" s="21" t="str">
        <f t="shared" si="2"/>
        <v/>
      </c>
      <c r="K20" s="21"/>
      <c r="L20" s="24"/>
      <c r="M20" s="20">
        <f t="shared" si="3"/>
        <v>43909</v>
      </c>
      <c r="N20" s="21" t="str">
        <f t="shared" si="4"/>
        <v>JEUDI</v>
      </c>
      <c r="O20" s="26" t="s">
        <v>134</v>
      </c>
      <c r="P20" s="21" t="str">
        <f t="shared" si="5"/>
        <v/>
      </c>
      <c r="Q20" s="21"/>
      <c r="R20" s="21"/>
      <c r="S20" s="20">
        <f t="shared" si="27"/>
        <v>43940</v>
      </c>
      <c r="T20" s="21" t="str">
        <f t="shared" si="6"/>
        <v>DIMANCHE</v>
      </c>
      <c r="U20" s="31" t="s">
        <v>164</v>
      </c>
      <c r="V20" s="21" t="str">
        <f t="shared" si="7"/>
        <v/>
      </c>
      <c r="W20" s="21"/>
      <c r="X20" s="24"/>
      <c r="Y20" s="20">
        <f t="shared" si="28"/>
        <v>43970</v>
      </c>
      <c r="Z20" s="21" t="str">
        <f t="shared" si="8"/>
        <v>MARDI</v>
      </c>
      <c r="AA20" s="26" t="s">
        <v>194</v>
      </c>
      <c r="AB20" s="21" t="str">
        <f t="shared" si="9"/>
        <v/>
      </c>
      <c r="AC20" s="21"/>
      <c r="AD20" s="21"/>
      <c r="AE20" s="20">
        <f t="shared" si="29"/>
        <v>44001</v>
      </c>
      <c r="AF20" s="21" t="str">
        <f t="shared" si="10"/>
        <v>VENDREDI</v>
      </c>
      <c r="AG20" s="26" t="s">
        <v>225</v>
      </c>
      <c r="AH20" s="21" t="str">
        <f t="shared" si="11"/>
        <v/>
      </c>
      <c r="AI20" s="21"/>
      <c r="AJ20" s="24"/>
      <c r="AK20" s="20">
        <f t="shared" si="30"/>
        <v>44031</v>
      </c>
      <c r="AL20" s="21" t="str">
        <f t="shared" si="12"/>
        <v>DIMANCHE</v>
      </c>
      <c r="AM20" s="31" t="s">
        <v>254</v>
      </c>
      <c r="AN20" s="21" t="str">
        <f t="shared" si="13"/>
        <v/>
      </c>
      <c r="AO20" s="21"/>
      <c r="AP20" s="21"/>
      <c r="AQ20" s="20">
        <f t="shared" si="31"/>
        <v>44062</v>
      </c>
      <c r="AR20" s="21" t="str">
        <f t="shared" si="14"/>
        <v>MERCREDI</v>
      </c>
      <c r="AS20" s="27" t="s">
        <v>285</v>
      </c>
      <c r="AT20" s="21" t="str">
        <f t="shared" si="15"/>
        <v/>
      </c>
      <c r="AU20" s="21"/>
      <c r="AV20" s="21"/>
      <c r="AW20" s="20">
        <f t="shared" si="32"/>
        <v>44093</v>
      </c>
      <c r="AX20" s="21" t="str">
        <f t="shared" si="16"/>
        <v>SAMEDI</v>
      </c>
      <c r="AY20" s="26" t="s">
        <v>316</v>
      </c>
      <c r="AZ20" s="21" t="str">
        <f t="shared" si="17"/>
        <v/>
      </c>
      <c r="BA20" s="21"/>
      <c r="BB20" s="24"/>
      <c r="BC20" s="20">
        <f t="shared" si="33"/>
        <v>44123</v>
      </c>
      <c r="BD20" s="21" t="str">
        <f t="shared" si="18"/>
        <v>LUNDI</v>
      </c>
      <c r="BE20" s="27" t="s">
        <v>346</v>
      </c>
      <c r="BF20" s="21">
        <f t="shared" si="19"/>
        <v>43</v>
      </c>
      <c r="BG20" s="21"/>
      <c r="BH20" s="21"/>
      <c r="BI20" s="20">
        <f t="shared" si="34"/>
        <v>44154</v>
      </c>
      <c r="BJ20" s="21" t="str">
        <f t="shared" si="20"/>
        <v>JEUDI</v>
      </c>
      <c r="BK20" s="27" t="s">
        <v>375</v>
      </c>
      <c r="BL20" s="21" t="str">
        <f t="shared" si="21"/>
        <v/>
      </c>
      <c r="BM20" s="21"/>
      <c r="BN20" s="24"/>
      <c r="BO20" s="20">
        <f t="shared" si="35"/>
        <v>44184</v>
      </c>
      <c r="BP20" s="21" t="str">
        <f t="shared" si="22"/>
        <v>SAMEDI</v>
      </c>
      <c r="BQ20" s="27" t="s">
        <v>405</v>
      </c>
      <c r="BR20" s="21" t="str">
        <f t="shared" si="23"/>
        <v/>
      </c>
      <c r="BS20" s="21"/>
      <c r="BT20" s="21"/>
    </row>
    <row r="21" spans="1:72" ht="15.75" x14ac:dyDescent="0.25">
      <c r="A21" s="20">
        <f t="shared" si="24"/>
        <v>43850</v>
      </c>
      <c r="B21" s="21" t="str">
        <f t="shared" si="0"/>
        <v>LUNDI</v>
      </c>
      <c r="C21" s="27" t="s">
        <v>75</v>
      </c>
      <c r="D21" s="22">
        <f t="shared" si="25"/>
        <v>4</v>
      </c>
      <c r="E21" s="21"/>
      <c r="F21" s="23"/>
      <c r="G21" s="20">
        <f t="shared" si="26"/>
        <v>43881</v>
      </c>
      <c r="H21" s="21" t="str">
        <f t="shared" si="1"/>
        <v>JEUDI</v>
      </c>
      <c r="I21" s="26" t="s">
        <v>106</v>
      </c>
      <c r="J21" s="21" t="str">
        <f t="shared" si="2"/>
        <v/>
      </c>
      <c r="K21" s="21"/>
      <c r="L21" s="24"/>
      <c r="M21" s="20">
        <f t="shared" si="3"/>
        <v>43910</v>
      </c>
      <c r="N21" s="21" t="str">
        <f t="shared" si="4"/>
        <v>VENDREDI</v>
      </c>
      <c r="O21" s="26" t="s">
        <v>135</v>
      </c>
      <c r="P21" s="21" t="str">
        <f t="shared" si="5"/>
        <v/>
      </c>
      <c r="Q21" s="21"/>
      <c r="R21" s="21"/>
      <c r="S21" s="20">
        <f t="shared" si="27"/>
        <v>43941</v>
      </c>
      <c r="T21" s="21" t="str">
        <f t="shared" si="6"/>
        <v>LUNDI</v>
      </c>
      <c r="U21" s="32" t="s">
        <v>165</v>
      </c>
      <c r="V21" s="21">
        <f t="shared" si="7"/>
        <v>17</v>
      </c>
      <c r="W21" s="21"/>
      <c r="X21" s="24"/>
      <c r="Y21" s="20">
        <f t="shared" si="28"/>
        <v>43971</v>
      </c>
      <c r="Z21" s="21" t="str">
        <f t="shared" si="8"/>
        <v>MERCREDI</v>
      </c>
      <c r="AA21" s="26" t="s">
        <v>195</v>
      </c>
      <c r="AB21" s="21" t="str">
        <f t="shared" si="9"/>
        <v/>
      </c>
      <c r="AC21" s="21"/>
      <c r="AD21" s="21"/>
      <c r="AE21" s="20">
        <f t="shared" si="29"/>
        <v>44002</v>
      </c>
      <c r="AF21" s="21" t="str">
        <f t="shared" si="10"/>
        <v>SAMEDI</v>
      </c>
      <c r="AG21" s="27" t="s">
        <v>226</v>
      </c>
      <c r="AH21" s="21" t="str">
        <f t="shared" si="11"/>
        <v/>
      </c>
      <c r="AI21" s="21"/>
      <c r="AJ21" s="24"/>
      <c r="AK21" s="20">
        <f t="shared" si="30"/>
        <v>44032</v>
      </c>
      <c r="AL21" s="21" t="str">
        <f t="shared" si="12"/>
        <v>LUNDI</v>
      </c>
      <c r="AM21" s="31" t="s">
        <v>255</v>
      </c>
      <c r="AN21" s="21">
        <f t="shared" si="13"/>
        <v>30</v>
      </c>
      <c r="AO21" s="21"/>
      <c r="AP21" s="21"/>
      <c r="AQ21" s="20">
        <f t="shared" si="31"/>
        <v>44063</v>
      </c>
      <c r="AR21" s="21" t="str">
        <f t="shared" si="14"/>
        <v>JEUDI</v>
      </c>
      <c r="AS21" s="26" t="s">
        <v>286</v>
      </c>
      <c r="AT21" s="21" t="str">
        <f t="shared" si="15"/>
        <v/>
      </c>
      <c r="AU21" s="21"/>
      <c r="AV21" s="21"/>
      <c r="AW21" s="20">
        <f t="shared" si="32"/>
        <v>44094</v>
      </c>
      <c r="AX21" s="21" t="str">
        <f t="shared" si="16"/>
        <v>DIMANCHE</v>
      </c>
      <c r="AY21" s="27" t="s">
        <v>317</v>
      </c>
      <c r="AZ21" s="21" t="str">
        <f t="shared" si="17"/>
        <v/>
      </c>
      <c r="BA21" s="21"/>
      <c r="BB21" s="24"/>
      <c r="BC21" s="20">
        <f t="shared" si="33"/>
        <v>44124</v>
      </c>
      <c r="BD21" s="21" t="str">
        <f t="shared" si="18"/>
        <v>MARDI</v>
      </c>
      <c r="BE21" s="27" t="s">
        <v>347</v>
      </c>
      <c r="BF21" s="21" t="str">
        <f t="shared" si="19"/>
        <v/>
      </c>
      <c r="BG21" s="21"/>
      <c r="BH21" s="21"/>
      <c r="BI21" s="20">
        <f t="shared" si="34"/>
        <v>44155</v>
      </c>
      <c r="BJ21" s="21" t="str">
        <f t="shared" si="20"/>
        <v>VENDREDI</v>
      </c>
      <c r="BK21" s="26" t="s">
        <v>376</v>
      </c>
      <c r="BL21" s="21" t="str">
        <f t="shared" si="21"/>
        <v/>
      </c>
      <c r="BM21" s="21"/>
      <c r="BN21" s="24"/>
      <c r="BO21" s="20">
        <f t="shared" si="35"/>
        <v>44185</v>
      </c>
      <c r="BP21" s="21" t="str">
        <f t="shared" si="22"/>
        <v>DIMANCHE</v>
      </c>
      <c r="BQ21" s="27" t="s">
        <v>406</v>
      </c>
      <c r="BR21" s="21" t="str">
        <f t="shared" si="23"/>
        <v/>
      </c>
      <c r="BS21" s="21"/>
      <c r="BT21" s="21"/>
    </row>
    <row r="22" spans="1:72" ht="15.75" x14ac:dyDescent="0.25">
      <c r="A22" s="20">
        <f t="shared" si="24"/>
        <v>43851</v>
      </c>
      <c r="B22" s="21" t="str">
        <f t="shared" si="0"/>
        <v>MARDI</v>
      </c>
      <c r="C22" s="27" t="s">
        <v>76</v>
      </c>
      <c r="D22" s="22" t="str">
        <f t="shared" si="25"/>
        <v/>
      </c>
      <c r="E22" s="21"/>
      <c r="F22" s="23"/>
      <c r="G22" s="20">
        <f t="shared" si="26"/>
        <v>43882</v>
      </c>
      <c r="H22" s="21" t="str">
        <f t="shared" si="1"/>
        <v>VENDREDI</v>
      </c>
      <c r="I22" s="27" t="s">
        <v>107</v>
      </c>
      <c r="J22" s="21" t="str">
        <f t="shared" si="2"/>
        <v/>
      </c>
      <c r="K22" s="21"/>
      <c r="L22" s="24"/>
      <c r="M22" s="20">
        <f t="shared" si="3"/>
        <v>43911</v>
      </c>
      <c r="N22" s="21" t="str">
        <f t="shared" si="4"/>
        <v>SAMEDI</v>
      </c>
      <c r="O22" s="27" t="s">
        <v>136</v>
      </c>
      <c r="P22" s="21" t="str">
        <f t="shared" si="5"/>
        <v/>
      </c>
      <c r="Q22" s="21"/>
      <c r="R22" s="21"/>
      <c r="S22" s="20">
        <f t="shared" si="27"/>
        <v>43942</v>
      </c>
      <c r="T22" s="21" t="str">
        <f t="shared" si="6"/>
        <v>MARDI</v>
      </c>
      <c r="U22" s="32" t="s">
        <v>166</v>
      </c>
      <c r="V22" s="21" t="str">
        <f t="shared" si="7"/>
        <v/>
      </c>
      <c r="W22" s="21"/>
      <c r="X22" s="24"/>
      <c r="Y22" s="20">
        <f t="shared" si="28"/>
        <v>43972</v>
      </c>
      <c r="Z22" s="21" t="str">
        <f t="shared" si="8"/>
        <v>JEUDI</v>
      </c>
      <c r="AA22" s="26" t="s">
        <v>196</v>
      </c>
      <c r="AB22" s="21" t="str">
        <f t="shared" si="9"/>
        <v/>
      </c>
      <c r="AC22" s="21"/>
      <c r="AD22" s="21"/>
      <c r="AE22" s="20">
        <f t="shared" si="29"/>
        <v>44003</v>
      </c>
      <c r="AF22" s="21" t="str">
        <f t="shared" si="10"/>
        <v>DIMANCHE</v>
      </c>
      <c r="AG22" s="34" t="s">
        <v>227</v>
      </c>
      <c r="AH22" s="21" t="str">
        <f t="shared" si="11"/>
        <v/>
      </c>
      <c r="AI22" s="21"/>
      <c r="AJ22" s="24"/>
      <c r="AK22" s="20">
        <f t="shared" si="30"/>
        <v>44033</v>
      </c>
      <c r="AL22" s="21" t="str">
        <f t="shared" si="12"/>
        <v>MARDI</v>
      </c>
      <c r="AM22" s="31" t="s">
        <v>256</v>
      </c>
      <c r="AN22" s="21" t="str">
        <f t="shared" si="13"/>
        <v/>
      </c>
      <c r="AO22" s="21"/>
      <c r="AP22" s="21"/>
      <c r="AQ22" s="20">
        <f t="shared" si="31"/>
        <v>44064</v>
      </c>
      <c r="AR22" s="21" t="str">
        <f t="shared" si="14"/>
        <v>VENDREDI</v>
      </c>
      <c r="AS22" s="26" t="s">
        <v>287</v>
      </c>
      <c r="AT22" s="21" t="str">
        <f t="shared" si="15"/>
        <v/>
      </c>
      <c r="AU22" s="21"/>
      <c r="AV22" s="21"/>
      <c r="AW22" s="20">
        <f t="shared" si="32"/>
        <v>44095</v>
      </c>
      <c r="AX22" s="21" t="str">
        <f t="shared" si="16"/>
        <v>LUNDI</v>
      </c>
      <c r="AY22" s="27" t="s">
        <v>318</v>
      </c>
      <c r="AZ22" s="21">
        <f t="shared" si="17"/>
        <v>39</v>
      </c>
      <c r="BA22" s="21"/>
      <c r="BB22" s="24"/>
      <c r="BC22" s="20">
        <f t="shared" si="33"/>
        <v>44125</v>
      </c>
      <c r="BD22" s="21" t="str">
        <f t="shared" si="18"/>
        <v>MERCREDI</v>
      </c>
      <c r="BE22" s="27" t="s">
        <v>348</v>
      </c>
      <c r="BF22" s="21" t="str">
        <f t="shared" si="19"/>
        <v/>
      </c>
      <c r="BG22" s="21"/>
      <c r="BH22" s="21"/>
      <c r="BI22" s="20">
        <f t="shared" si="34"/>
        <v>44156</v>
      </c>
      <c r="BJ22" s="21" t="str">
        <f t="shared" si="20"/>
        <v>SAMEDI</v>
      </c>
      <c r="BK22" s="26" t="s">
        <v>377</v>
      </c>
      <c r="BL22" s="21" t="str">
        <f t="shared" si="21"/>
        <v/>
      </c>
      <c r="BM22" s="21"/>
      <c r="BN22" s="24"/>
      <c r="BO22" s="20">
        <f t="shared" si="35"/>
        <v>44186</v>
      </c>
      <c r="BP22" s="21" t="str">
        <f t="shared" si="22"/>
        <v>LUNDI</v>
      </c>
      <c r="BQ22" s="27" t="s">
        <v>407</v>
      </c>
      <c r="BR22" s="21">
        <f t="shared" si="23"/>
        <v>52</v>
      </c>
      <c r="BS22" s="21"/>
      <c r="BT22" s="21"/>
    </row>
    <row r="23" spans="1:72" ht="15.75" x14ac:dyDescent="0.25">
      <c r="A23" s="20">
        <f t="shared" si="24"/>
        <v>43852</v>
      </c>
      <c r="B23" s="21" t="str">
        <f t="shared" si="0"/>
        <v>MERCREDI</v>
      </c>
      <c r="C23" s="26" t="s">
        <v>77</v>
      </c>
      <c r="D23" s="22" t="str">
        <f t="shared" si="25"/>
        <v/>
      </c>
      <c r="E23" s="21"/>
      <c r="F23" s="23"/>
      <c r="G23" s="20">
        <f t="shared" si="26"/>
        <v>43883</v>
      </c>
      <c r="H23" s="21" t="str">
        <f t="shared" si="1"/>
        <v>SAMEDI</v>
      </c>
      <c r="I23" s="27" t="s">
        <v>108</v>
      </c>
      <c r="J23" s="21" t="str">
        <f t="shared" si="2"/>
        <v/>
      </c>
      <c r="K23" s="21"/>
      <c r="L23" s="24"/>
      <c r="M23" s="20">
        <f t="shared" si="3"/>
        <v>43912</v>
      </c>
      <c r="N23" s="21" t="str">
        <f t="shared" si="4"/>
        <v>DIMANCHE</v>
      </c>
      <c r="O23" s="27" t="s">
        <v>137</v>
      </c>
      <c r="P23" s="21" t="str">
        <f t="shared" si="5"/>
        <v/>
      </c>
      <c r="Q23" s="21"/>
      <c r="R23" s="21"/>
      <c r="S23" s="20">
        <f t="shared" si="27"/>
        <v>43943</v>
      </c>
      <c r="T23" s="21" t="str">
        <f t="shared" si="6"/>
        <v>MERCREDI</v>
      </c>
      <c r="U23" s="32" t="s">
        <v>167</v>
      </c>
      <c r="V23" s="21" t="str">
        <f t="shared" si="7"/>
        <v/>
      </c>
      <c r="W23" s="21"/>
      <c r="X23" s="24"/>
      <c r="Y23" s="20">
        <f t="shared" si="28"/>
        <v>43973</v>
      </c>
      <c r="Z23" s="21" t="str">
        <f t="shared" si="8"/>
        <v>VENDREDI</v>
      </c>
      <c r="AA23" s="26" t="s">
        <v>197</v>
      </c>
      <c r="AB23" s="21" t="str">
        <f t="shared" si="9"/>
        <v/>
      </c>
      <c r="AC23" s="21"/>
      <c r="AD23" s="21"/>
      <c r="AE23" s="20">
        <f t="shared" si="29"/>
        <v>44004</v>
      </c>
      <c r="AF23" s="21" t="str">
        <f t="shared" si="10"/>
        <v>LUNDI</v>
      </c>
      <c r="AG23" s="27" t="s">
        <v>228</v>
      </c>
      <c r="AH23" s="21">
        <f t="shared" si="11"/>
        <v>26</v>
      </c>
      <c r="AI23" s="21"/>
      <c r="AJ23" s="24"/>
      <c r="AK23" s="20">
        <f t="shared" si="30"/>
        <v>44034</v>
      </c>
      <c r="AL23" s="21" t="str">
        <f t="shared" si="12"/>
        <v>MERCREDI</v>
      </c>
      <c r="AM23" s="31" t="s">
        <v>257</v>
      </c>
      <c r="AN23" s="21" t="str">
        <f t="shared" si="13"/>
        <v/>
      </c>
      <c r="AO23" s="21"/>
      <c r="AP23" s="21"/>
      <c r="AQ23" s="20">
        <f t="shared" si="31"/>
        <v>44065</v>
      </c>
      <c r="AR23" s="21" t="str">
        <f t="shared" si="14"/>
        <v>SAMEDI</v>
      </c>
      <c r="AS23" s="26" t="s">
        <v>288</v>
      </c>
      <c r="AT23" s="21" t="str">
        <f t="shared" si="15"/>
        <v/>
      </c>
      <c r="AU23" s="21"/>
      <c r="AV23" s="21"/>
      <c r="AW23" s="20">
        <f t="shared" si="32"/>
        <v>44096</v>
      </c>
      <c r="AX23" s="21" t="str">
        <f t="shared" si="16"/>
        <v>MARDI</v>
      </c>
      <c r="AY23" s="27" t="s">
        <v>319</v>
      </c>
      <c r="AZ23" s="21" t="str">
        <f t="shared" si="17"/>
        <v/>
      </c>
      <c r="BA23" s="21"/>
      <c r="BB23" s="24"/>
      <c r="BC23" s="20">
        <f t="shared" si="33"/>
        <v>44126</v>
      </c>
      <c r="BD23" s="21" t="str">
        <f t="shared" si="18"/>
        <v>JEUDI</v>
      </c>
      <c r="BE23" s="26" t="s">
        <v>349</v>
      </c>
      <c r="BF23" s="21" t="str">
        <f t="shared" si="19"/>
        <v/>
      </c>
      <c r="BG23" s="21"/>
      <c r="BH23" s="21"/>
      <c r="BI23" s="20">
        <f t="shared" si="34"/>
        <v>44157</v>
      </c>
      <c r="BJ23" s="21" t="str">
        <f t="shared" si="20"/>
        <v>DIMANCHE</v>
      </c>
      <c r="BK23" s="26" t="s">
        <v>378</v>
      </c>
      <c r="BL23" s="21" t="str">
        <f t="shared" si="21"/>
        <v/>
      </c>
      <c r="BM23" s="21"/>
      <c r="BN23" s="24"/>
      <c r="BO23" s="20">
        <f t="shared" si="35"/>
        <v>44187</v>
      </c>
      <c r="BP23" s="21" t="str">
        <f t="shared" si="22"/>
        <v>MARDI</v>
      </c>
      <c r="BQ23" s="26" t="s">
        <v>408</v>
      </c>
      <c r="BR23" s="21" t="str">
        <f t="shared" si="23"/>
        <v/>
      </c>
      <c r="BS23" s="21"/>
      <c r="BT23" s="21"/>
    </row>
    <row r="24" spans="1:72" ht="15.75" x14ac:dyDescent="0.25">
      <c r="A24" s="20">
        <f t="shared" si="24"/>
        <v>43853</v>
      </c>
      <c r="B24" s="21" t="str">
        <f t="shared" si="0"/>
        <v>JEUDI</v>
      </c>
      <c r="C24" s="26" t="s">
        <v>78</v>
      </c>
      <c r="D24" s="22" t="str">
        <f t="shared" si="25"/>
        <v/>
      </c>
      <c r="E24" s="21"/>
      <c r="F24" s="23"/>
      <c r="G24" s="20">
        <f t="shared" si="26"/>
        <v>43884</v>
      </c>
      <c r="H24" s="21" t="str">
        <f t="shared" si="1"/>
        <v>DIMANCHE</v>
      </c>
      <c r="I24" s="27" t="s">
        <v>109</v>
      </c>
      <c r="J24" s="21" t="str">
        <f t="shared" si="2"/>
        <v/>
      </c>
      <c r="K24" s="21"/>
      <c r="L24" s="24"/>
      <c r="M24" s="20">
        <f t="shared" si="3"/>
        <v>43913</v>
      </c>
      <c r="N24" s="21" t="str">
        <f t="shared" si="4"/>
        <v>LUNDI</v>
      </c>
      <c r="O24" s="27" t="s">
        <v>138</v>
      </c>
      <c r="P24" s="21">
        <f t="shared" si="5"/>
        <v>13</v>
      </c>
      <c r="Q24" s="21"/>
      <c r="R24" s="21"/>
      <c r="S24" s="20">
        <f t="shared" si="27"/>
        <v>43944</v>
      </c>
      <c r="T24" s="21" t="str">
        <f t="shared" si="6"/>
        <v>JEUDI</v>
      </c>
      <c r="U24" s="32" t="s">
        <v>168</v>
      </c>
      <c r="V24" s="21" t="str">
        <f t="shared" si="7"/>
        <v/>
      </c>
      <c r="W24" s="21"/>
      <c r="X24" s="24"/>
      <c r="Y24" s="20">
        <f t="shared" si="28"/>
        <v>43974</v>
      </c>
      <c r="Z24" s="21" t="str">
        <f t="shared" si="8"/>
        <v>SAMEDI</v>
      </c>
      <c r="AA24" s="26" t="s">
        <v>198</v>
      </c>
      <c r="AB24" s="21" t="str">
        <f t="shared" si="9"/>
        <v/>
      </c>
      <c r="AC24" s="21"/>
      <c r="AD24" s="21"/>
      <c r="AE24" s="20">
        <f t="shared" si="29"/>
        <v>44005</v>
      </c>
      <c r="AF24" s="21" t="str">
        <f t="shared" si="10"/>
        <v>MARDI</v>
      </c>
      <c r="AG24" s="27" t="s">
        <v>229</v>
      </c>
      <c r="AH24" s="21" t="str">
        <f t="shared" si="11"/>
        <v/>
      </c>
      <c r="AI24" s="21"/>
      <c r="AJ24" s="24"/>
      <c r="AK24" s="20">
        <f t="shared" si="30"/>
        <v>44035</v>
      </c>
      <c r="AL24" s="21" t="str">
        <f t="shared" si="12"/>
        <v>JEUDI</v>
      </c>
      <c r="AM24" s="32" t="s">
        <v>258</v>
      </c>
      <c r="AN24" s="21" t="str">
        <f t="shared" si="13"/>
        <v/>
      </c>
      <c r="AO24" s="21"/>
      <c r="AP24" s="21"/>
      <c r="AQ24" s="20">
        <f t="shared" si="31"/>
        <v>44066</v>
      </c>
      <c r="AR24" s="21" t="str">
        <f t="shared" si="14"/>
        <v>DIMANCHE</v>
      </c>
      <c r="AS24" s="27" t="s">
        <v>289</v>
      </c>
      <c r="AT24" s="21" t="str">
        <f t="shared" si="15"/>
        <v/>
      </c>
      <c r="AU24" s="21"/>
      <c r="AV24" s="21"/>
      <c r="AW24" s="20">
        <f t="shared" si="32"/>
        <v>44097</v>
      </c>
      <c r="AX24" s="21" t="str">
        <f t="shared" si="16"/>
        <v>MERCREDI</v>
      </c>
      <c r="AY24" s="27" t="s">
        <v>320</v>
      </c>
      <c r="AZ24" s="21" t="str">
        <f t="shared" si="17"/>
        <v/>
      </c>
      <c r="BA24" s="21"/>
      <c r="BB24" s="24"/>
      <c r="BC24" s="20">
        <f t="shared" si="33"/>
        <v>44127</v>
      </c>
      <c r="BD24" s="21" t="str">
        <f t="shared" si="18"/>
        <v>VENDREDI</v>
      </c>
      <c r="BE24" s="26" t="s">
        <v>350</v>
      </c>
      <c r="BF24" s="21" t="str">
        <f t="shared" si="19"/>
        <v/>
      </c>
      <c r="BG24" s="21"/>
      <c r="BH24" s="21"/>
      <c r="BI24" s="20">
        <f t="shared" si="34"/>
        <v>44158</v>
      </c>
      <c r="BJ24" s="21" t="str">
        <f t="shared" si="20"/>
        <v>LUNDI</v>
      </c>
      <c r="BK24" s="27" t="s">
        <v>379</v>
      </c>
      <c r="BL24" s="21">
        <f t="shared" si="21"/>
        <v>48</v>
      </c>
      <c r="BM24" s="21"/>
      <c r="BN24" s="24"/>
      <c r="BO24" s="20">
        <f t="shared" si="35"/>
        <v>44188</v>
      </c>
      <c r="BP24" s="21" t="str">
        <f t="shared" si="22"/>
        <v>MERCREDI</v>
      </c>
      <c r="BQ24" s="26" t="s">
        <v>409</v>
      </c>
      <c r="BR24" s="21" t="str">
        <f t="shared" si="23"/>
        <v/>
      </c>
      <c r="BS24" s="21"/>
      <c r="BT24" s="21"/>
    </row>
    <row r="25" spans="1:72" ht="15.75" x14ac:dyDescent="0.25">
      <c r="A25" s="20">
        <f t="shared" si="24"/>
        <v>43854</v>
      </c>
      <c r="B25" s="21" t="str">
        <f t="shared" si="0"/>
        <v>VENDREDI</v>
      </c>
      <c r="C25" s="27" t="s">
        <v>79</v>
      </c>
      <c r="D25" s="22" t="str">
        <f t="shared" si="25"/>
        <v/>
      </c>
      <c r="E25" s="21"/>
      <c r="F25" s="23"/>
      <c r="G25" s="20">
        <f t="shared" si="26"/>
        <v>43885</v>
      </c>
      <c r="H25" s="21" t="str">
        <f t="shared" si="1"/>
        <v>LUNDI</v>
      </c>
      <c r="I25" s="27" t="s">
        <v>110</v>
      </c>
      <c r="J25" s="21">
        <f t="shared" si="2"/>
        <v>9</v>
      </c>
      <c r="K25" s="21"/>
      <c r="L25" s="24"/>
      <c r="M25" s="20">
        <f t="shared" si="3"/>
        <v>43914</v>
      </c>
      <c r="N25" s="21" t="str">
        <f t="shared" si="4"/>
        <v>MARDI</v>
      </c>
      <c r="O25" s="27" t="s">
        <v>139</v>
      </c>
      <c r="P25" s="21" t="str">
        <f t="shared" si="5"/>
        <v/>
      </c>
      <c r="Q25" s="21"/>
      <c r="R25" s="21"/>
      <c r="S25" s="20">
        <f t="shared" si="27"/>
        <v>43945</v>
      </c>
      <c r="T25" s="21" t="str">
        <f t="shared" si="6"/>
        <v>VENDREDI</v>
      </c>
      <c r="U25" s="32" t="s">
        <v>169</v>
      </c>
      <c r="V25" s="21" t="str">
        <f t="shared" si="7"/>
        <v/>
      </c>
      <c r="W25" s="21"/>
      <c r="X25" s="24"/>
      <c r="Y25" s="20">
        <f t="shared" si="28"/>
        <v>43975</v>
      </c>
      <c r="Z25" s="21" t="str">
        <f t="shared" si="8"/>
        <v>DIMANCHE</v>
      </c>
      <c r="AA25" s="26" t="s">
        <v>199</v>
      </c>
      <c r="AB25" s="21" t="str">
        <f t="shared" si="9"/>
        <v/>
      </c>
      <c r="AC25" s="21"/>
      <c r="AD25" s="21"/>
      <c r="AE25" s="20">
        <f t="shared" si="29"/>
        <v>44006</v>
      </c>
      <c r="AF25" s="21" t="str">
        <f t="shared" si="10"/>
        <v>MERCREDI</v>
      </c>
      <c r="AG25" s="27" t="s">
        <v>230</v>
      </c>
      <c r="AH25" s="21" t="str">
        <f t="shared" si="11"/>
        <v/>
      </c>
      <c r="AI25" s="21"/>
      <c r="AJ25" s="24"/>
      <c r="AK25" s="20">
        <f t="shared" si="30"/>
        <v>44036</v>
      </c>
      <c r="AL25" s="21" t="str">
        <f t="shared" si="12"/>
        <v>VENDREDI</v>
      </c>
      <c r="AM25" s="32" t="s">
        <v>259</v>
      </c>
      <c r="AN25" s="21" t="str">
        <f t="shared" si="13"/>
        <v/>
      </c>
      <c r="AO25" s="21"/>
      <c r="AP25" s="21"/>
      <c r="AQ25" s="20">
        <f t="shared" si="31"/>
        <v>44067</v>
      </c>
      <c r="AR25" s="21" t="str">
        <f t="shared" si="14"/>
        <v>LUNDI</v>
      </c>
      <c r="AS25" s="27" t="s">
        <v>290</v>
      </c>
      <c r="AT25" s="21">
        <f t="shared" si="15"/>
        <v>35</v>
      </c>
      <c r="AU25" s="21"/>
      <c r="AV25" s="21"/>
      <c r="AW25" s="20">
        <f t="shared" si="32"/>
        <v>44098</v>
      </c>
      <c r="AX25" s="21" t="str">
        <f t="shared" si="16"/>
        <v>JEUDI</v>
      </c>
      <c r="AY25" s="26" t="s">
        <v>321</v>
      </c>
      <c r="AZ25" s="21" t="str">
        <f t="shared" si="17"/>
        <v/>
      </c>
      <c r="BA25" s="21"/>
      <c r="BB25" s="24"/>
      <c r="BC25" s="20">
        <f t="shared" si="33"/>
        <v>44128</v>
      </c>
      <c r="BD25" s="21" t="str">
        <f t="shared" si="18"/>
        <v>SAMEDI</v>
      </c>
      <c r="BE25" s="26" t="s">
        <v>351</v>
      </c>
      <c r="BF25" s="21" t="str">
        <f t="shared" si="19"/>
        <v/>
      </c>
      <c r="BG25" s="21"/>
      <c r="BH25" s="21"/>
      <c r="BI25" s="20">
        <f t="shared" si="34"/>
        <v>44159</v>
      </c>
      <c r="BJ25" s="21" t="str">
        <f t="shared" si="20"/>
        <v>MARDI</v>
      </c>
      <c r="BK25" s="27" t="s">
        <v>380</v>
      </c>
      <c r="BL25" s="21" t="str">
        <f t="shared" si="21"/>
        <v/>
      </c>
      <c r="BM25" s="21"/>
      <c r="BN25" s="24"/>
      <c r="BO25" s="20">
        <f t="shared" si="35"/>
        <v>44189</v>
      </c>
      <c r="BP25" s="21" t="str">
        <f t="shared" si="22"/>
        <v>JEUDI</v>
      </c>
      <c r="BQ25" s="27" t="s">
        <v>410</v>
      </c>
      <c r="BR25" s="21" t="str">
        <f t="shared" si="23"/>
        <v/>
      </c>
      <c r="BS25" s="21"/>
      <c r="BT25" s="21"/>
    </row>
    <row r="26" spans="1:72" ht="15.75" x14ac:dyDescent="0.25">
      <c r="A26" s="20">
        <f t="shared" si="24"/>
        <v>43855</v>
      </c>
      <c r="B26" s="21" t="str">
        <f t="shared" si="0"/>
        <v>SAMEDI</v>
      </c>
      <c r="C26" s="27" t="s">
        <v>80</v>
      </c>
      <c r="D26" s="22" t="str">
        <f t="shared" si="25"/>
        <v/>
      </c>
      <c r="E26" s="21"/>
      <c r="F26" s="23"/>
      <c r="G26" s="20">
        <f t="shared" si="26"/>
        <v>43886</v>
      </c>
      <c r="H26" s="21" t="str">
        <f t="shared" si="1"/>
        <v>MARDI</v>
      </c>
      <c r="I26" s="27" t="s">
        <v>111</v>
      </c>
      <c r="J26" s="21" t="str">
        <f t="shared" si="2"/>
        <v/>
      </c>
      <c r="K26" s="21"/>
      <c r="L26" s="24"/>
      <c r="M26" s="20">
        <f t="shared" si="3"/>
        <v>43915</v>
      </c>
      <c r="N26" s="21" t="str">
        <f t="shared" si="4"/>
        <v>MERCREDI</v>
      </c>
      <c r="O26" s="27" t="s">
        <v>140</v>
      </c>
      <c r="P26" s="21" t="str">
        <f t="shared" si="5"/>
        <v/>
      </c>
      <c r="Q26" s="21"/>
      <c r="R26" s="21"/>
      <c r="S26" s="20">
        <f t="shared" si="27"/>
        <v>43946</v>
      </c>
      <c r="T26" s="21" t="str">
        <f t="shared" si="6"/>
        <v>SAMEDI</v>
      </c>
      <c r="U26" s="32" t="s">
        <v>170</v>
      </c>
      <c r="V26" s="21" t="str">
        <f t="shared" si="7"/>
        <v/>
      </c>
      <c r="W26" s="21"/>
      <c r="X26" s="24"/>
      <c r="Y26" s="20">
        <f t="shared" si="28"/>
        <v>43976</v>
      </c>
      <c r="Z26" s="21" t="str">
        <f t="shared" si="8"/>
        <v>LUNDI</v>
      </c>
      <c r="AA26" s="26" t="s">
        <v>200</v>
      </c>
      <c r="AB26" s="21">
        <f t="shared" si="9"/>
        <v>22</v>
      </c>
      <c r="AC26" s="21"/>
      <c r="AD26" s="21"/>
      <c r="AE26" s="20">
        <f t="shared" si="29"/>
        <v>44007</v>
      </c>
      <c r="AF26" s="21" t="str">
        <f t="shared" si="10"/>
        <v>JEUDI</v>
      </c>
      <c r="AG26" s="26" t="s">
        <v>231</v>
      </c>
      <c r="AH26" s="21" t="str">
        <f t="shared" si="11"/>
        <v/>
      </c>
      <c r="AI26" s="21"/>
      <c r="AJ26" s="24"/>
      <c r="AK26" s="20">
        <f t="shared" si="30"/>
        <v>44037</v>
      </c>
      <c r="AL26" s="21" t="str">
        <f t="shared" si="12"/>
        <v>SAMEDI</v>
      </c>
      <c r="AM26" s="32" t="s">
        <v>260</v>
      </c>
      <c r="AN26" s="21" t="str">
        <f t="shared" si="13"/>
        <v/>
      </c>
      <c r="AO26" s="21"/>
      <c r="AP26" s="21"/>
      <c r="AQ26" s="20">
        <f t="shared" si="31"/>
        <v>44068</v>
      </c>
      <c r="AR26" s="21" t="str">
        <f t="shared" si="14"/>
        <v>MARDI</v>
      </c>
      <c r="AS26" s="27" t="s">
        <v>291</v>
      </c>
      <c r="AT26" s="21" t="str">
        <f t="shared" si="15"/>
        <v/>
      </c>
      <c r="AU26" s="21"/>
      <c r="AV26" s="21"/>
      <c r="AW26" s="20">
        <f t="shared" si="32"/>
        <v>44099</v>
      </c>
      <c r="AX26" s="21" t="str">
        <f t="shared" si="16"/>
        <v>VENDREDI</v>
      </c>
      <c r="AY26" s="26" t="s">
        <v>322</v>
      </c>
      <c r="AZ26" s="21" t="str">
        <f t="shared" si="17"/>
        <v/>
      </c>
      <c r="BA26" s="21"/>
      <c r="BB26" s="24"/>
      <c r="BC26" s="20">
        <f t="shared" si="33"/>
        <v>44129</v>
      </c>
      <c r="BD26" s="21" t="str">
        <f t="shared" si="18"/>
        <v>DIMANCHE</v>
      </c>
      <c r="BE26" s="27" t="s">
        <v>352</v>
      </c>
      <c r="BF26" s="21" t="str">
        <f t="shared" si="19"/>
        <v/>
      </c>
      <c r="BG26" s="21"/>
      <c r="BH26" s="21"/>
      <c r="BI26" s="20">
        <f t="shared" si="34"/>
        <v>44160</v>
      </c>
      <c r="BJ26" s="21" t="str">
        <f t="shared" si="20"/>
        <v>MERCREDI</v>
      </c>
      <c r="BK26" s="27" t="s">
        <v>381</v>
      </c>
      <c r="BL26" s="21" t="str">
        <f t="shared" si="21"/>
        <v/>
      </c>
      <c r="BM26" s="21"/>
      <c r="BN26" s="24"/>
      <c r="BO26" s="20">
        <f t="shared" si="35"/>
        <v>44190</v>
      </c>
      <c r="BP26" s="21" t="str">
        <f t="shared" si="22"/>
        <v>VENDREDI</v>
      </c>
      <c r="BQ26" s="27" t="s">
        <v>40</v>
      </c>
      <c r="BR26" s="21" t="str">
        <f t="shared" si="23"/>
        <v/>
      </c>
      <c r="BS26" s="21"/>
      <c r="BT26" s="21"/>
    </row>
    <row r="27" spans="1:72" ht="15.75" x14ac:dyDescent="0.25">
      <c r="A27" s="20">
        <f t="shared" si="24"/>
        <v>43856</v>
      </c>
      <c r="B27" s="21" t="str">
        <f t="shared" si="0"/>
        <v>DIMANCHE</v>
      </c>
      <c r="C27" s="27" t="s">
        <v>81</v>
      </c>
      <c r="D27" s="22" t="str">
        <f t="shared" si="25"/>
        <v/>
      </c>
      <c r="E27" s="21"/>
      <c r="F27" s="23"/>
      <c r="G27" s="20">
        <f t="shared" si="26"/>
        <v>43887</v>
      </c>
      <c r="H27" s="21" t="str">
        <f t="shared" si="1"/>
        <v>MERCREDI</v>
      </c>
      <c r="I27" s="26" t="s">
        <v>112</v>
      </c>
      <c r="J27" s="21" t="str">
        <f t="shared" si="2"/>
        <v/>
      </c>
      <c r="K27" s="21"/>
      <c r="L27" s="24"/>
      <c r="M27" s="20">
        <f t="shared" si="3"/>
        <v>43916</v>
      </c>
      <c r="N27" s="21" t="str">
        <f t="shared" si="4"/>
        <v>JEUDI</v>
      </c>
      <c r="O27" s="26" t="s">
        <v>141</v>
      </c>
      <c r="P27" s="21" t="str">
        <f t="shared" si="5"/>
        <v/>
      </c>
      <c r="Q27" s="21"/>
      <c r="R27" s="21"/>
      <c r="S27" s="20">
        <f t="shared" si="27"/>
        <v>43947</v>
      </c>
      <c r="T27" s="21" t="str">
        <f t="shared" si="6"/>
        <v>DIMANCHE</v>
      </c>
      <c r="U27" s="32" t="s">
        <v>171</v>
      </c>
      <c r="V27" s="21" t="str">
        <f t="shared" si="7"/>
        <v/>
      </c>
      <c r="W27" s="21"/>
      <c r="X27" s="24"/>
      <c r="Y27" s="20">
        <f t="shared" si="28"/>
        <v>43977</v>
      </c>
      <c r="Z27" s="21" t="str">
        <f t="shared" si="8"/>
        <v>MARDI</v>
      </c>
      <c r="AA27" s="26" t="s">
        <v>201</v>
      </c>
      <c r="AB27" s="21" t="str">
        <f t="shared" si="9"/>
        <v/>
      </c>
      <c r="AC27" s="21"/>
      <c r="AD27" s="21"/>
      <c r="AE27" s="20">
        <f t="shared" si="29"/>
        <v>44008</v>
      </c>
      <c r="AF27" s="21" t="str">
        <f t="shared" si="10"/>
        <v>VENDREDI</v>
      </c>
      <c r="AG27" s="26" t="s">
        <v>232</v>
      </c>
      <c r="AH27" s="21" t="str">
        <f t="shared" si="11"/>
        <v/>
      </c>
      <c r="AI27" s="21"/>
      <c r="AJ27" s="24"/>
      <c r="AK27" s="20">
        <f t="shared" si="30"/>
        <v>44038</v>
      </c>
      <c r="AL27" s="21" t="str">
        <f t="shared" si="12"/>
        <v>DIMANCHE</v>
      </c>
      <c r="AM27" s="31" t="s">
        <v>261</v>
      </c>
      <c r="AN27" s="21" t="str">
        <f t="shared" si="13"/>
        <v/>
      </c>
      <c r="AO27" s="21"/>
      <c r="AP27" s="21"/>
      <c r="AQ27" s="20">
        <f t="shared" si="31"/>
        <v>44069</v>
      </c>
      <c r="AR27" s="21" t="str">
        <f t="shared" si="14"/>
        <v>MERCREDI</v>
      </c>
      <c r="AS27" s="27" t="s">
        <v>292</v>
      </c>
      <c r="AT27" s="21" t="str">
        <f t="shared" si="15"/>
        <v/>
      </c>
      <c r="AU27" s="21"/>
      <c r="AV27" s="21"/>
      <c r="AW27" s="20">
        <f t="shared" si="32"/>
        <v>44100</v>
      </c>
      <c r="AX27" s="21" t="str">
        <f t="shared" si="16"/>
        <v>SAMEDI</v>
      </c>
      <c r="AY27" s="26" t="s">
        <v>323</v>
      </c>
      <c r="AZ27" s="21" t="str">
        <f t="shared" si="17"/>
        <v/>
      </c>
      <c r="BA27" s="21"/>
      <c r="BB27" s="24"/>
      <c r="BC27" s="20">
        <f t="shared" si="33"/>
        <v>44130</v>
      </c>
      <c r="BD27" s="21" t="str">
        <f t="shared" si="18"/>
        <v>LUNDI</v>
      </c>
      <c r="BE27" s="27" t="s">
        <v>353</v>
      </c>
      <c r="BF27" s="21">
        <f t="shared" si="19"/>
        <v>44</v>
      </c>
      <c r="BG27" s="21"/>
      <c r="BH27" s="21"/>
      <c r="BI27" s="20">
        <f t="shared" si="34"/>
        <v>44161</v>
      </c>
      <c r="BJ27" s="21" t="str">
        <f t="shared" si="20"/>
        <v>JEUDI</v>
      </c>
      <c r="BK27" s="27" t="s">
        <v>382</v>
      </c>
      <c r="BL27" s="21" t="str">
        <f t="shared" si="21"/>
        <v/>
      </c>
      <c r="BM27" s="21"/>
      <c r="BN27" s="24"/>
      <c r="BO27" s="20">
        <f t="shared" si="35"/>
        <v>44191</v>
      </c>
      <c r="BP27" s="21" t="str">
        <f t="shared" si="22"/>
        <v>SAMEDI</v>
      </c>
      <c r="BQ27" s="27" t="s">
        <v>411</v>
      </c>
      <c r="BR27" s="21" t="str">
        <f t="shared" si="23"/>
        <v/>
      </c>
      <c r="BS27" s="21"/>
      <c r="BT27" s="21"/>
    </row>
    <row r="28" spans="1:72" ht="15.75" x14ac:dyDescent="0.25">
      <c r="A28" s="20">
        <f t="shared" si="24"/>
        <v>43857</v>
      </c>
      <c r="B28" s="21" t="str">
        <f t="shared" si="0"/>
        <v>LUNDI</v>
      </c>
      <c r="C28" s="27" t="s">
        <v>82</v>
      </c>
      <c r="D28" s="22">
        <f t="shared" si="25"/>
        <v>5</v>
      </c>
      <c r="E28" s="21"/>
      <c r="F28" s="23"/>
      <c r="G28" s="20">
        <f t="shared" si="26"/>
        <v>43888</v>
      </c>
      <c r="H28" s="21" t="str">
        <f t="shared" si="1"/>
        <v>JEUDI</v>
      </c>
      <c r="I28" s="26" t="s">
        <v>113</v>
      </c>
      <c r="J28" s="21" t="str">
        <f t="shared" si="2"/>
        <v/>
      </c>
      <c r="K28" s="21"/>
      <c r="L28" s="24"/>
      <c r="M28" s="20">
        <f t="shared" si="3"/>
        <v>43917</v>
      </c>
      <c r="N28" s="21" t="str">
        <f t="shared" si="4"/>
        <v>VENDREDI</v>
      </c>
      <c r="O28" s="26" t="s">
        <v>142</v>
      </c>
      <c r="P28" s="21" t="str">
        <f t="shared" si="5"/>
        <v/>
      </c>
      <c r="Q28" s="21"/>
      <c r="R28" s="21"/>
      <c r="S28" s="20">
        <f t="shared" si="27"/>
        <v>43948</v>
      </c>
      <c r="T28" s="21" t="str">
        <f t="shared" si="6"/>
        <v>LUNDI</v>
      </c>
      <c r="U28" s="32" t="s">
        <v>172</v>
      </c>
      <c r="V28" s="21">
        <f t="shared" si="7"/>
        <v>18</v>
      </c>
      <c r="W28" s="21"/>
      <c r="X28" s="24"/>
      <c r="Y28" s="20">
        <f t="shared" si="28"/>
        <v>43978</v>
      </c>
      <c r="Z28" s="21" t="str">
        <f t="shared" si="8"/>
        <v>MERCREDI</v>
      </c>
      <c r="AA28" s="26" t="s">
        <v>202</v>
      </c>
      <c r="AB28" s="21" t="str">
        <f t="shared" si="9"/>
        <v/>
      </c>
      <c r="AC28" s="21"/>
      <c r="AD28" s="21"/>
      <c r="AE28" s="20">
        <f t="shared" si="29"/>
        <v>44009</v>
      </c>
      <c r="AF28" s="21" t="str">
        <f t="shared" si="10"/>
        <v>SAMEDI</v>
      </c>
      <c r="AG28" s="26" t="s">
        <v>233</v>
      </c>
      <c r="AH28" s="21" t="str">
        <f t="shared" si="11"/>
        <v/>
      </c>
      <c r="AI28" s="21"/>
      <c r="AJ28" s="24"/>
      <c r="AK28" s="20">
        <f t="shared" si="30"/>
        <v>44039</v>
      </c>
      <c r="AL28" s="21" t="str">
        <f t="shared" si="12"/>
        <v>LUNDI</v>
      </c>
      <c r="AM28" s="31" t="s">
        <v>262</v>
      </c>
      <c r="AN28" s="21">
        <f t="shared" si="13"/>
        <v>31</v>
      </c>
      <c r="AO28" s="21"/>
      <c r="AP28" s="21"/>
      <c r="AQ28" s="20">
        <f t="shared" si="31"/>
        <v>44070</v>
      </c>
      <c r="AR28" s="21" t="str">
        <f t="shared" si="14"/>
        <v>JEUDI</v>
      </c>
      <c r="AS28" s="26" t="s">
        <v>293</v>
      </c>
      <c r="AT28" s="21" t="str">
        <f t="shared" si="15"/>
        <v/>
      </c>
      <c r="AU28" s="21"/>
      <c r="AV28" s="21"/>
      <c r="AW28" s="20">
        <f t="shared" si="32"/>
        <v>44101</v>
      </c>
      <c r="AX28" s="21" t="str">
        <f t="shared" si="16"/>
        <v>DIMANCHE</v>
      </c>
      <c r="AY28" s="27" t="s">
        <v>324</v>
      </c>
      <c r="AZ28" s="21" t="str">
        <f t="shared" si="17"/>
        <v/>
      </c>
      <c r="BA28" s="21"/>
      <c r="BB28" s="24"/>
      <c r="BC28" s="20">
        <f t="shared" si="33"/>
        <v>44131</v>
      </c>
      <c r="BD28" s="21" t="str">
        <f t="shared" si="18"/>
        <v>MARDI</v>
      </c>
      <c r="BE28" s="27" t="s">
        <v>354</v>
      </c>
      <c r="BF28" s="21" t="str">
        <f t="shared" si="19"/>
        <v/>
      </c>
      <c r="BG28" s="21"/>
      <c r="BH28" s="21"/>
      <c r="BI28" s="20">
        <f t="shared" si="34"/>
        <v>44162</v>
      </c>
      <c r="BJ28" s="21" t="str">
        <f t="shared" si="20"/>
        <v>VENDREDI</v>
      </c>
      <c r="BK28" s="26" t="s">
        <v>383</v>
      </c>
      <c r="BL28" s="21" t="str">
        <f t="shared" si="21"/>
        <v/>
      </c>
      <c r="BM28" s="21"/>
      <c r="BN28" s="24"/>
      <c r="BO28" s="20">
        <f t="shared" si="35"/>
        <v>44192</v>
      </c>
      <c r="BP28" s="21" t="str">
        <f t="shared" si="22"/>
        <v>DIMANCHE</v>
      </c>
      <c r="BQ28" s="28" t="s">
        <v>412</v>
      </c>
      <c r="BR28" s="21" t="str">
        <f t="shared" si="23"/>
        <v/>
      </c>
      <c r="BS28" s="21"/>
      <c r="BT28" s="21"/>
    </row>
    <row r="29" spans="1:72" ht="15.75" x14ac:dyDescent="0.25">
      <c r="A29" s="20">
        <f t="shared" si="24"/>
        <v>43858</v>
      </c>
      <c r="B29" s="21" t="str">
        <f t="shared" si="0"/>
        <v>MARDI</v>
      </c>
      <c r="C29" s="27" t="s">
        <v>83</v>
      </c>
      <c r="D29" s="22" t="str">
        <f t="shared" si="25"/>
        <v/>
      </c>
      <c r="E29" s="21"/>
      <c r="F29" s="23"/>
      <c r="G29" s="20">
        <f t="shared" si="26"/>
        <v>43889</v>
      </c>
      <c r="H29" s="21" t="str">
        <f t="shared" si="1"/>
        <v>VENDREDI</v>
      </c>
      <c r="I29" s="26" t="s">
        <v>114</v>
      </c>
      <c r="J29" s="21" t="str">
        <f t="shared" si="2"/>
        <v/>
      </c>
      <c r="K29" s="21"/>
      <c r="L29" s="24"/>
      <c r="M29" s="20">
        <f t="shared" si="3"/>
        <v>43918</v>
      </c>
      <c r="N29" s="21" t="str">
        <f t="shared" si="4"/>
        <v>SAMEDI</v>
      </c>
      <c r="O29" s="27" t="s">
        <v>46</v>
      </c>
      <c r="P29" s="21" t="str">
        <f t="shared" si="5"/>
        <v/>
      </c>
      <c r="Q29" s="21"/>
      <c r="R29" s="21"/>
      <c r="S29" s="20">
        <f t="shared" si="27"/>
        <v>43949</v>
      </c>
      <c r="T29" s="21" t="str">
        <f t="shared" si="6"/>
        <v>MARDI</v>
      </c>
      <c r="U29" s="31" t="s">
        <v>173</v>
      </c>
      <c r="V29" s="21" t="str">
        <f t="shared" si="7"/>
        <v/>
      </c>
      <c r="W29" s="21"/>
      <c r="X29" s="24"/>
      <c r="Y29" s="20">
        <f t="shared" si="28"/>
        <v>43979</v>
      </c>
      <c r="Z29" s="21" t="str">
        <f t="shared" si="8"/>
        <v>JEUDI</v>
      </c>
      <c r="AA29" s="26" t="s">
        <v>203</v>
      </c>
      <c r="AB29" s="21" t="str">
        <f t="shared" si="9"/>
        <v/>
      </c>
      <c r="AC29" s="21"/>
      <c r="AD29" s="21"/>
      <c r="AE29" s="20">
        <f t="shared" si="29"/>
        <v>44010</v>
      </c>
      <c r="AF29" s="21" t="str">
        <f t="shared" si="10"/>
        <v>DIMANCHE</v>
      </c>
      <c r="AG29" s="27" t="s">
        <v>234</v>
      </c>
      <c r="AH29" s="21" t="str">
        <f t="shared" si="11"/>
        <v/>
      </c>
      <c r="AI29" s="21"/>
      <c r="AJ29" s="24"/>
      <c r="AK29" s="20">
        <f t="shared" si="30"/>
        <v>44040</v>
      </c>
      <c r="AL29" s="21" t="str">
        <f t="shared" si="12"/>
        <v>MARDI</v>
      </c>
      <c r="AM29" s="31" t="s">
        <v>263</v>
      </c>
      <c r="AN29" s="21" t="str">
        <f t="shared" si="13"/>
        <v/>
      </c>
      <c r="AO29" s="21"/>
      <c r="AP29" s="21"/>
      <c r="AQ29" s="20">
        <f t="shared" si="31"/>
        <v>44071</v>
      </c>
      <c r="AR29" s="21" t="str">
        <f t="shared" si="14"/>
        <v>VENDREDI</v>
      </c>
      <c r="AS29" s="26" t="s">
        <v>294</v>
      </c>
      <c r="AT29" s="21" t="str">
        <f t="shared" si="15"/>
        <v/>
      </c>
      <c r="AU29" s="21"/>
      <c r="AV29" s="21"/>
      <c r="AW29" s="20">
        <f t="shared" si="32"/>
        <v>44102</v>
      </c>
      <c r="AX29" s="21" t="str">
        <f t="shared" si="16"/>
        <v>LUNDI</v>
      </c>
      <c r="AY29" s="27" t="s">
        <v>325</v>
      </c>
      <c r="AZ29" s="21">
        <f t="shared" si="17"/>
        <v>40</v>
      </c>
      <c r="BA29" s="21"/>
      <c r="BB29" s="24"/>
      <c r="BC29" s="20">
        <f t="shared" si="33"/>
        <v>44132</v>
      </c>
      <c r="BD29" s="21" t="str">
        <f t="shared" si="18"/>
        <v>MERCREDI</v>
      </c>
      <c r="BE29" s="27" t="s">
        <v>355</v>
      </c>
      <c r="BF29" s="21" t="str">
        <f t="shared" si="19"/>
        <v/>
      </c>
      <c r="BG29" s="21"/>
      <c r="BH29" s="21"/>
      <c r="BI29" s="20">
        <f t="shared" si="34"/>
        <v>44163</v>
      </c>
      <c r="BJ29" s="21" t="str">
        <f t="shared" si="20"/>
        <v>SAMEDI</v>
      </c>
      <c r="BK29" s="26" t="s">
        <v>384</v>
      </c>
      <c r="BL29" s="21" t="str">
        <f t="shared" si="21"/>
        <v/>
      </c>
      <c r="BM29" s="21"/>
      <c r="BN29" s="24"/>
      <c r="BO29" s="20">
        <f t="shared" si="35"/>
        <v>44193</v>
      </c>
      <c r="BP29" s="21" t="str">
        <f t="shared" si="22"/>
        <v>LUNDI</v>
      </c>
      <c r="BQ29" s="27" t="s">
        <v>413</v>
      </c>
      <c r="BR29" s="21">
        <f t="shared" si="23"/>
        <v>53</v>
      </c>
      <c r="BS29" s="21"/>
      <c r="BT29" s="21"/>
    </row>
    <row r="30" spans="1:72" ht="15.75" x14ac:dyDescent="0.25">
      <c r="A30" s="20">
        <f t="shared" si="24"/>
        <v>43859</v>
      </c>
      <c r="B30" s="21" t="str">
        <f t="shared" si="0"/>
        <v>MERCREDI</v>
      </c>
      <c r="C30" s="26" t="s">
        <v>84</v>
      </c>
      <c r="D30" s="22" t="str">
        <f t="shared" si="25"/>
        <v/>
      </c>
      <c r="E30" s="21"/>
      <c r="F30" s="23"/>
      <c r="G30" s="20">
        <f t="shared" si="26"/>
        <v>43890</v>
      </c>
      <c r="H30" s="21" t="str">
        <f t="shared" si="1"/>
        <v>SAMEDI</v>
      </c>
      <c r="I30" s="26" t="s">
        <v>115</v>
      </c>
      <c r="J30" s="21"/>
      <c r="K30" s="21"/>
      <c r="L30" s="21"/>
      <c r="M30" s="20">
        <f t="shared" si="3"/>
        <v>43919</v>
      </c>
      <c r="N30" s="21" t="str">
        <f t="shared" si="4"/>
        <v>DIMANCHE</v>
      </c>
      <c r="O30" s="27" t="s">
        <v>143</v>
      </c>
      <c r="P30" s="21" t="str">
        <f t="shared" si="5"/>
        <v/>
      </c>
      <c r="Q30" s="21"/>
      <c r="R30" s="21"/>
      <c r="S30" s="20">
        <f t="shared" si="27"/>
        <v>43950</v>
      </c>
      <c r="T30" s="21" t="str">
        <f t="shared" si="6"/>
        <v>MERCREDI</v>
      </c>
      <c r="U30" s="31" t="s">
        <v>174</v>
      </c>
      <c r="V30" s="21" t="str">
        <f t="shared" si="7"/>
        <v/>
      </c>
      <c r="W30" s="21"/>
      <c r="X30" s="24"/>
      <c r="Y30" s="20">
        <f t="shared" si="28"/>
        <v>43980</v>
      </c>
      <c r="Z30" s="21" t="str">
        <f t="shared" si="8"/>
        <v>VENDREDI</v>
      </c>
      <c r="AA30" s="26" t="s">
        <v>204</v>
      </c>
      <c r="AB30" s="21" t="str">
        <f t="shared" si="9"/>
        <v/>
      </c>
      <c r="AC30" s="21"/>
      <c r="AD30" s="21"/>
      <c r="AE30" s="20">
        <f t="shared" si="29"/>
        <v>44011</v>
      </c>
      <c r="AF30" s="21" t="str">
        <f t="shared" si="10"/>
        <v>LUNDI</v>
      </c>
      <c r="AG30" s="26" t="s">
        <v>235</v>
      </c>
      <c r="AH30" s="21">
        <f t="shared" si="11"/>
        <v>27</v>
      </c>
      <c r="AI30" s="21"/>
      <c r="AJ30" s="24"/>
      <c r="AK30" s="20">
        <f t="shared" si="30"/>
        <v>44041</v>
      </c>
      <c r="AL30" s="21" t="str">
        <f t="shared" si="12"/>
        <v>MERCREDI</v>
      </c>
      <c r="AM30" s="32" t="s">
        <v>264</v>
      </c>
      <c r="AN30" s="21" t="str">
        <f t="shared" si="13"/>
        <v/>
      </c>
      <c r="AO30" s="21"/>
      <c r="AP30" s="21"/>
      <c r="AQ30" s="20">
        <f t="shared" si="31"/>
        <v>44072</v>
      </c>
      <c r="AR30" s="21" t="str">
        <f t="shared" si="14"/>
        <v>SAMEDI</v>
      </c>
      <c r="AS30" s="26" t="s">
        <v>295</v>
      </c>
      <c r="AT30" s="21" t="str">
        <f t="shared" si="15"/>
        <v/>
      </c>
      <c r="AU30" s="21"/>
      <c r="AV30" s="21"/>
      <c r="AW30" s="20">
        <f t="shared" si="32"/>
        <v>44103</v>
      </c>
      <c r="AX30" s="21" t="str">
        <f t="shared" si="16"/>
        <v>MARDI</v>
      </c>
      <c r="AY30" s="27" t="s">
        <v>326</v>
      </c>
      <c r="AZ30" s="21" t="str">
        <f t="shared" si="17"/>
        <v/>
      </c>
      <c r="BA30" s="21"/>
      <c r="BB30" s="24"/>
      <c r="BC30" s="20">
        <f t="shared" si="33"/>
        <v>44133</v>
      </c>
      <c r="BD30" s="21" t="str">
        <f t="shared" si="18"/>
        <v>JEUDI</v>
      </c>
      <c r="BE30" s="26" t="s">
        <v>356</v>
      </c>
      <c r="BF30" s="21" t="str">
        <f t="shared" si="19"/>
        <v/>
      </c>
      <c r="BG30" s="21"/>
      <c r="BH30" s="21"/>
      <c r="BI30" s="20">
        <f t="shared" si="34"/>
        <v>44164</v>
      </c>
      <c r="BJ30" s="21" t="str">
        <f t="shared" si="20"/>
        <v>DIMANCHE</v>
      </c>
      <c r="BK30" s="26" t="s">
        <v>385</v>
      </c>
      <c r="BL30" s="21" t="str">
        <f t="shared" si="21"/>
        <v/>
      </c>
      <c r="BM30" s="21"/>
      <c r="BN30" s="24"/>
      <c r="BO30" s="20">
        <f t="shared" si="35"/>
        <v>44194</v>
      </c>
      <c r="BP30" s="21" t="str">
        <f t="shared" si="22"/>
        <v>MARDI</v>
      </c>
      <c r="BQ30" s="26" t="s">
        <v>414</v>
      </c>
      <c r="BR30" s="21" t="str">
        <f t="shared" si="23"/>
        <v/>
      </c>
      <c r="BS30" s="21"/>
      <c r="BT30" s="21"/>
    </row>
    <row r="31" spans="1:72" ht="15.75" x14ac:dyDescent="0.25">
      <c r="A31" s="20">
        <f t="shared" si="24"/>
        <v>43860</v>
      </c>
      <c r="B31" s="21" t="str">
        <f t="shared" si="0"/>
        <v>JEUDI</v>
      </c>
      <c r="C31" s="26" t="s">
        <v>85</v>
      </c>
      <c r="D31" s="22" t="str">
        <f t="shared" si="25"/>
        <v/>
      </c>
      <c r="E31" s="21"/>
      <c r="F31" s="23"/>
      <c r="M31" s="20">
        <f t="shared" si="3"/>
        <v>43920</v>
      </c>
      <c r="N31" s="21" t="str">
        <f t="shared" si="4"/>
        <v>LUNDI</v>
      </c>
      <c r="O31" s="26" t="s">
        <v>144</v>
      </c>
      <c r="P31" s="21">
        <f t="shared" si="5"/>
        <v>14</v>
      </c>
      <c r="Q31" s="21"/>
      <c r="R31" s="21"/>
      <c r="S31" s="20">
        <f t="shared" si="27"/>
        <v>43951</v>
      </c>
      <c r="T31" s="21" t="str">
        <f t="shared" si="6"/>
        <v>JEUDI</v>
      </c>
      <c r="U31" s="32" t="s">
        <v>175</v>
      </c>
      <c r="V31" s="21" t="str">
        <f t="shared" si="7"/>
        <v/>
      </c>
      <c r="W31" s="21"/>
      <c r="X31" s="24"/>
      <c r="Y31" s="20">
        <f t="shared" si="28"/>
        <v>43981</v>
      </c>
      <c r="Z31" s="21" t="str">
        <f t="shared" si="8"/>
        <v>SAMEDI</v>
      </c>
      <c r="AA31" s="26" t="s">
        <v>205</v>
      </c>
      <c r="AB31" s="21" t="str">
        <f t="shared" si="9"/>
        <v/>
      </c>
      <c r="AC31" s="21"/>
      <c r="AD31" s="21"/>
      <c r="AE31" s="20">
        <f t="shared" si="29"/>
        <v>44012</v>
      </c>
      <c r="AF31" s="21" t="str">
        <f t="shared" si="10"/>
        <v>MARDI</v>
      </c>
      <c r="AG31" s="27" t="s">
        <v>236</v>
      </c>
      <c r="AH31" s="21" t="str">
        <f t="shared" si="11"/>
        <v/>
      </c>
      <c r="AI31" s="21"/>
      <c r="AJ31" s="24"/>
      <c r="AK31" s="20">
        <f t="shared" si="30"/>
        <v>44042</v>
      </c>
      <c r="AL31" s="21" t="str">
        <f t="shared" si="12"/>
        <v>JEUDI</v>
      </c>
      <c r="AM31" s="32" t="s">
        <v>265</v>
      </c>
      <c r="AN31" s="21" t="str">
        <f t="shared" si="13"/>
        <v/>
      </c>
      <c r="AO31" s="21"/>
      <c r="AP31" s="21"/>
      <c r="AQ31" s="20">
        <f t="shared" si="31"/>
        <v>44073</v>
      </c>
      <c r="AR31" s="21" t="str">
        <f t="shared" si="14"/>
        <v>DIMANCHE</v>
      </c>
      <c r="AS31" s="27" t="s">
        <v>296</v>
      </c>
      <c r="AT31" s="21" t="str">
        <f t="shared" si="15"/>
        <v/>
      </c>
      <c r="AU31" s="21"/>
      <c r="AV31" s="21"/>
      <c r="AW31" s="20">
        <f t="shared" si="32"/>
        <v>44104</v>
      </c>
      <c r="AX31" s="21" t="str">
        <f t="shared" si="16"/>
        <v>MERCREDI</v>
      </c>
      <c r="AY31" s="27" t="s">
        <v>327</v>
      </c>
      <c r="AZ31" s="21" t="str">
        <f t="shared" si="17"/>
        <v/>
      </c>
      <c r="BA31" s="21"/>
      <c r="BB31" s="24"/>
      <c r="BC31" s="20">
        <f t="shared" si="33"/>
        <v>44134</v>
      </c>
      <c r="BD31" s="21" t="str">
        <f t="shared" si="18"/>
        <v>VENDREDI</v>
      </c>
      <c r="BE31" s="26" t="s">
        <v>357</v>
      </c>
      <c r="BF31" s="21" t="str">
        <f t="shared" si="19"/>
        <v/>
      </c>
      <c r="BG31" s="21"/>
      <c r="BH31" s="21"/>
      <c r="BI31" s="20">
        <f t="shared" si="34"/>
        <v>44165</v>
      </c>
      <c r="BJ31" s="21" t="str">
        <f t="shared" si="20"/>
        <v>LUNDI</v>
      </c>
      <c r="BK31" s="27" t="s">
        <v>386</v>
      </c>
      <c r="BL31" s="21">
        <f t="shared" si="21"/>
        <v>49</v>
      </c>
      <c r="BM31" s="21"/>
      <c r="BN31" s="24"/>
      <c r="BO31" s="20">
        <f t="shared" si="35"/>
        <v>44195</v>
      </c>
      <c r="BP31" s="21" t="str">
        <f t="shared" si="22"/>
        <v>MERCREDI</v>
      </c>
      <c r="BQ31" s="26" t="s">
        <v>415</v>
      </c>
      <c r="BR31" s="21" t="str">
        <f t="shared" si="23"/>
        <v/>
      </c>
      <c r="BS31" s="21"/>
      <c r="BT31" s="21"/>
    </row>
    <row r="32" spans="1:72" ht="15.75" x14ac:dyDescent="0.25">
      <c r="A32" s="20">
        <f t="shared" si="24"/>
        <v>43861</v>
      </c>
      <c r="B32" s="21" t="str">
        <f t="shared" si="0"/>
        <v>VENDREDI</v>
      </c>
      <c r="C32" s="27" t="s">
        <v>86</v>
      </c>
      <c r="D32" s="22" t="str">
        <f t="shared" si="25"/>
        <v/>
      </c>
      <c r="E32" s="21"/>
      <c r="F32" s="23"/>
      <c r="M32" s="20">
        <f t="shared" si="3"/>
        <v>43921</v>
      </c>
      <c r="N32" s="21" t="str">
        <f t="shared" si="4"/>
        <v>MARDI</v>
      </c>
      <c r="O32" s="27" t="s">
        <v>145</v>
      </c>
      <c r="P32" s="21" t="str">
        <f t="shared" si="5"/>
        <v/>
      </c>
      <c r="Q32" s="21"/>
      <c r="R32" s="21"/>
      <c r="S32" t="str">
        <f t="shared" si="27"/>
        <v/>
      </c>
      <c r="T32" s="25" t="str">
        <f t="shared" si="6"/>
        <v/>
      </c>
      <c r="Y32" s="20">
        <f t="shared" si="28"/>
        <v>43982</v>
      </c>
      <c r="Z32" s="21" t="str">
        <f t="shared" si="8"/>
        <v>DIMANCHE</v>
      </c>
      <c r="AA32" s="26" t="s">
        <v>206</v>
      </c>
      <c r="AB32" s="21" t="str">
        <f t="shared" si="9"/>
        <v/>
      </c>
      <c r="AC32" s="21"/>
      <c r="AD32" s="21"/>
      <c r="AE32" t="str">
        <f t="shared" si="29"/>
        <v/>
      </c>
      <c r="AF32" s="25" t="str">
        <f t="shared" si="10"/>
        <v/>
      </c>
      <c r="AK32" s="20">
        <f t="shared" si="30"/>
        <v>44043</v>
      </c>
      <c r="AL32" s="21" t="str">
        <f t="shared" si="12"/>
        <v>VENDREDI</v>
      </c>
      <c r="AM32" s="32" t="s">
        <v>266</v>
      </c>
      <c r="AN32" s="21" t="str">
        <f t="shared" si="13"/>
        <v/>
      </c>
      <c r="AO32" s="21"/>
      <c r="AP32" s="21"/>
      <c r="AQ32" s="20">
        <f t="shared" si="31"/>
        <v>44074</v>
      </c>
      <c r="AR32" s="21" t="str">
        <f t="shared" si="14"/>
        <v>LUNDI</v>
      </c>
      <c r="AS32" s="27" t="s">
        <v>297</v>
      </c>
      <c r="AT32" s="21">
        <f t="shared" si="15"/>
        <v>36</v>
      </c>
      <c r="AU32" s="21"/>
      <c r="AV32" s="21"/>
      <c r="AW32" t="str">
        <f t="shared" si="32"/>
        <v/>
      </c>
      <c r="BC32" s="20">
        <f t="shared" si="33"/>
        <v>44135</v>
      </c>
      <c r="BD32" s="21" t="str">
        <f t="shared" si="18"/>
        <v>SAMEDI</v>
      </c>
      <c r="BE32" s="26" t="s">
        <v>358</v>
      </c>
      <c r="BF32" s="21" t="str">
        <f t="shared" si="19"/>
        <v/>
      </c>
      <c r="BG32" s="21"/>
      <c r="BH32" s="21"/>
      <c r="BI32" t="str">
        <f t="shared" si="34"/>
        <v/>
      </c>
      <c r="BO32" s="20">
        <f t="shared" si="35"/>
        <v>44196</v>
      </c>
      <c r="BP32" s="21" t="str">
        <f t="shared" si="22"/>
        <v>JEUDI</v>
      </c>
      <c r="BQ32" s="27" t="s">
        <v>416</v>
      </c>
      <c r="BR32" s="21" t="str">
        <f t="shared" si="23"/>
        <v/>
      </c>
      <c r="BS32" s="21"/>
      <c r="BT32" s="21"/>
    </row>
    <row r="33" spans="2:32" x14ac:dyDescent="0.25">
      <c r="T33" s="25"/>
      <c r="AF33" s="25"/>
    </row>
    <row r="36" spans="2:32" x14ac:dyDescent="0.25">
      <c r="B36" s="19"/>
      <c r="C36" s="19"/>
      <c r="D36" s="19"/>
      <c r="E36" s="19"/>
      <c r="F36" s="35"/>
    </row>
  </sheetData>
  <mergeCells count="12">
    <mergeCell ref="BO1:BT1"/>
    <mergeCell ref="AK1:AP1"/>
    <mergeCell ref="AQ1:AV1"/>
    <mergeCell ref="AW1:BB1"/>
    <mergeCell ref="BC1:BH1"/>
    <mergeCell ref="BI1:BN1"/>
    <mergeCell ref="A1:F1"/>
    <mergeCell ref="G1:L1"/>
    <mergeCell ref="M1:R1"/>
    <mergeCell ref="S1:X1"/>
    <mergeCell ref="Y1:AD1"/>
    <mergeCell ref="AE1:AJ1"/>
  </mergeCells>
  <conditionalFormatting sqref="A2:F32">
    <cfRule type="expression" dxfId="23" priority="1">
      <formula>WEEKDAY($A2,2)=7</formula>
    </cfRule>
    <cfRule type="expression" dxfId="22" priority="24">
      <formula>WEEKDAY($A2,2)=6</formula>
    </cfRule>
  </conditionalFormatting>
  <conditionalFormatting sqref="G2:L30">
    <cfRule type="expression" dxfId="21" priority="2">
      <formula>WEEKDAY($G2,2)=7</formula>
    </cfRule>
    <cfRule type="expression" dxfId="20" priority="23">
      <formula>WEEKDAY($G2,2)=6</formula>
    </cfRule>
  </conditionalFormatting>
  <conditionalFormatting sqref="M2:R32">
    <cfRule type="expression" dxfId="19" priority="3">
      <formula>WEEKDAY($M2,2)=7</formula>
    </cfRule>
    <cfRule type="expression" dxfId="18" priority="22">
      <formula>WEEKDAY($M2,2)=6</formula>
    </cfRule>
  </conditionalFormatting>
  <conditionalFormatting sqref="S2:X31">
    <cfRule type="expression" dxfId="17" priority="4">
      <formula>WEEKDAY($S2,2)=7</formula>
    </cfRule>
    <cfRule type="expression" dxfId="16" priority="21">
      <formula>WEEKDAY($S2,2)=6</formula>
    </cfRule>
  </conditionalFormatting>
  <conditionalFormatting sqref="Y2:AD32">
    <cfRule type="expression" dxfId="15" priority="5">
      <formula>WEEKDAY($Y2,2)=7</formula>
    </cfRule>
    <cfRule type="expression" dxfId="14" priority="20">
      <formula>WEEKDAY($Y2,2)=6</formula>
    </cfRule>
  </conditionalFormatting>
  <conditionalFormatting sqref="AE2:AJ31">
    <cfRule type="expression" dxfId="13" priority="6">
      <formula>WEEKDAY($AE2,2)=7</formula>
    </cfRule>
    <cfRule type="expression" dxfId="12" priority="19">
      <formula>WEEKDAY($AE2,2)=6</formula>
    </cfRule>
  </conditionalFormatting>
  <conditionalFormatting sqref="AK2:AP32">
    <cfRule type="expression" dxfId="11" priority="7">
      <formula>WEEKDAY($AK2,2)=7</formula>
    </cfRule>
    <cfRule type="expression" dxfId="10" priority="18">
      <formula>WEEKDAY($AK2,2)=6</formula>
    </cfRule>
  </conditionalFormatting>
  <conditionalFormatting sqref="AQ2:AV32">
    <cfRule type="expression" dxfId="9" priority="8">
      <formula>WEEKDAY($AQ2,2)=7</formula>
    </cfRule>
    <cfRule type="expression" dxfId="8" priority="17">
      <formula>WEEKDAY($AQ2,2)=6</formula>
    </cfRule>
  </conditionalFormatting>
  <conditionalFormatting sqref="AW2:BB31">
    <cfRule type="expression" dxfId="7" priority="9">
      <formula>WEEKDAY($AW2,2)=7</formula>
    </cfRule>
    <cfRule type="expression" dxfId="6" priority="16">
      <formula>WEEKDAY($AW2,2)=6</formula>
    </cfRule>
  </conditionalFormatting>
  <conditionalFormatting sqref="BC2:BH32">
    <cfRule type="expression" dxfId="5" priority="10">
      <formula>WEEKDAY($BC2,2)=7</formula>
    </cfRule>
    <cfRule type="expression" dxfId="4" priority="15">
      <formula>WEEKDAY($BC2,2)=6</formula>
    </cfRule>
  </conditionalFormatting>
  <conditionalFormatting sqref="BI2:BN31">
    <cfRule type="expression" dxfId="3" priority="11">
      <formula>WEEKDAY($BI2,2)=7</formula>
    </cfRule>
    <cfRule type="expression" dxfId="2" priority="14">
      <formula>WEEKDAY($BI2,2)=6</formula>
    </cfRule>
  </conditionalFormatting>
  <conditionalFormatting sqref="BO2:BT32">
    <cfRule type="expression" dxfId="1" priority="12">
      <formula>WEEKDAY($BO2,2)=7</formula>
    </cfRule>
    <cfRule type="expression" dxfId="0" priority="13">
      <formula>WEEKDAY($BO2,2)=6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D6ECB-3BD8-4864-BE7D-E9E1DDECB2F4}">
  <sheetPr codeName="Feuil1"/>
  <dimension ref="B2:G48"/>
  <sheetViews>
    <sheetView workbookViewId="0">
      <selection activeCell="B39" sqref="B39:D45"/>
    </sheetView>
  </sheetViews>
  <sheetFormatPr baseColWidth="10" defaultRowHeight="15" x14ac:dyDescent="0.25"/>
  <cols>
    <col min="2" max="2" width="24.7109375" bestFit="1" customWidth="1"/>
    <col min="3" max="3" width="29.42578125" bestFit="1" customWidth="1"/>
    <col min="4" max="4" width="15.7109375" customWidth="1"/>
    <col min="5" max="5" width="27.85546875" bestFit="1" customWidth="1"/>
    <col min="6" max="6" width="27.5703125" bestFit="1" customWidth="1"/>
    <col min="7" max="7" width="27" bestFit="1" customWidth="1"/>
    <col min="8" max="8" width="27.85546875" bestFit="1" customWidth="1"/>
    <col min="9" max="9" width="25.7109375" bestFit="1" customWidth="1"/>
    <col min="10" max="10" width="27" bestFit="1" customWidth="1"/>
  </cols>
  <sheetData>
    <row r="2" spans="2:7" ht="30" customHeight="1" x14ac:dyDescent="0.3">
      <c r="B2" s="46" t="s">
        <v>16</v>
      </c>
      <c r="C2" s="47">
        <v>2020</v>
      </c>
      <c r="D2" s="45"/>
    </row>
    <row r="3" spans="2:7" x14ac:dyDescent="0.25">
      <c r="C3" t="s">
        <v>55</v>
      </c>
    </row>
    <row r="4" spans="2:7" ht="20.100000000000001" customHeight="1" x14ac:dyDescent="0.3">
      <c r="B4" s="13" t="s">
        <v>17</v>
      </c>
      <c r="C4" s="13" t="s">
        <v>18</v>
      </c>
      <c r="D4" s="44"/>
      <c r="E4" s="43" t="s">
        <v>19</v>
      </c>
      <c r="F4" s="43" t="s">
        <v>20</v>
      </c>
      <c r="G4" s="43" t="s">
        <v>21</v>
      </c>
    </row>
    <row r="5" spans="2:7" ht="16.5" customHeight="1" x14ac:dyDescent="0.3">
      <c r="B5" s="14" t="s">
        <v>22</v>
      </c>
      <c r="C5" s="15">
        <f>DATE($C$2,1,1)</f>
        <v>43831</v>
      </c>
      <c r="D5" s="15"/>
      <c r="E5" s="42" t="s">
        <v>23</v>
      </c>
      <c r="F5" s="17"/>
      <c r="G5" s="17" t="s">
        <v>418</v>
      </c>
    </row>
    <row r="6" spans="2:7" ht="16.5" x14ac:dyDescent="0.3">
      <c r="B6" s="14" t="s">
        <v>26</v>
      </c>
      <c r="C6" s="15">
        <f>$C$19+1</f>
        <v>43934</v>
      </c>
      <c r="D6" s="15"/>
      <c r="E6" s="42" t="s">
        <v>25</v>
      </c>
      <c r="F6" s="17" t="s">
        <v>429</v>
      </c>
      <c r="G6" s="17" t="s">
        <v>422</v>
      </c>
    </row>
    <row r="7" spans="2:7" ht="16.5" x14ac:dyDescent="0.3">
      <c r="B7" s="14" t="s">
        <v>28</v>
      </c>
      <c r="C7" s="15">
        <f>DATE($C$2,5,1)</f>
        <v>43952</v>
      </c>
      <c r="D7" s="15"/>
      <c r="E7" s="42" t="s">
        <v>27</v>
      </c>
      <c r="F7" s="17" t="s">
        <v>419</v>
      </c>
      <c r="G7" s="17" t="s">
        <v>423</v>
      </c>
    </row>
    <row r="8" spans="2:7" ht="16.5" x14ac:dyDescent="0.3">
      <c r="B8" s="14" t="s">
        <v>30</v>
      </c>
      <c r="C8" s="15">
        <f>DATE($C$2,5,8)</f>
        <v>43959</v>
      </c>
      <c r="D8" s="15"/>
      <c r="E8" s="42" t="s">
        <v>29</v>
      </c>
      <c r="F8" s="17" t="s">
        <v>420</v>
      </c>
      <c r="G8" s="17" t="s">
        <v>424</v>
      </c>
    </row>
    <row r="9" spans="2:7" ht="16.5" x14ac:dyDescent="0.3">
      <c r="B9" s="14" t="s">
        <v>32</v>
      </c>
      <c r="C9" s="15">
        <f>$C$19+39</f>
        <v>43972</v>
      </c>
      <c r="D9" s="15"/>
      <c r="E9" s="42" t="s">
        <v>31</v>
      </c>
      <c r="F9" s="17" t="s">
        <v>421</v>
      </c>
      <c r="G9" s="17" t="s">
        <v>425</v>
      </c>
    </row>
    <row r="10" spans="2:7" ht="16.5" x14ac:dyDescent="0.3">
      <c r="B10" s="14" t="s">
        <v>35</v>
      </c>
      <c r="C10" s="15">
        <f>$C$19+50</f>
        <v>43983</v>
      </c>
      <c r="D10" s="15"/>
      <c r="E10" s="42" t="s">
        <v>33</v>
      </c>
      <c r="F10" s="17" t="s">
        <v>426</v>
      </c>
      <c r="G10" s="17" t="s">
        <v>427</v>
      </c>
    </row>
    <row r="11" spans="2:7" ht="16.5" x14ac:dyDescent="0.3">
      <c r="B11" s="14" t="s">
        <v>36</v>
      </c>
      <c r="C11" s="15">
        <f>DATE($C$2,7,14)</f>
        <v>44026</v>
      </c>
      <c r="D11" s="15"/>
      <c r="E11" s="42" t="s">
        <v>23</v>
      </c>
      <c r="F11" s="17" t="s">
        <v>428</v>
      </c>
      <c r="G11" s="17">
        <v>44200</v>
      </c>
    </row>
    <row r="12" spans="2:7" ht="16.5" x14ac:dyDescent="0.3">
      <c r="B12" s="14" t="s">
        <v>37</v>
      </c>
      <c r="C12" s="15">
        <f>DATE($C$2,8,15)</f>
        <v>44058</v>
      </c>
      <c r="D12" s="15"/>
      <c r="E12" s="42" t="s">
        <v>25</v>
      </c>
      <c r="F12" s="17">
        <v>44233</v>
      </c>
      <c r="G12" s="17">
        <v>44249</v>
      </c>
    </row>
    <row r="13" spans="2:7" ht="16.5" x14ac:dyDescent="0.3">
      <c r="B13" s="14" t="s">
        <v>38</v>
      </c>
      <c r="C13" s="15">
        <f>DATE($C$2,11,1)</f>
        <v>44136</v>
      </c>
      <c r="D13" s="15"/>
      <c r="E13" s="42" t="s">
        <v>27</v>
      </c>
      <c r="F13" s="17">
        <v>44296</v>
      </c>
      <c r="G13" s="17">
        <v>44312</v>
      </c>
    </row>
    <row r="14" spans="2:7" ht="16.5" x14ac:dyDescent="0.3">
      <c r="B14" s="14" t="s">
        <v>39</v>
      </c>
      <c r="C14" s="15">
        <f>DATE($C$2,11,11)</f>
        <v>44146</v>
      </c>
      <c r="D14" s="15"/>
      <c r="E14" s="42" t="s">
        <v>29</v>
      </c>
      <c r="F14" s="17">
        <v>44329</v>
      </c>
      <c r="G14" s="17">
        <v>44333</v>
      </c>
    </row>
    <row r="15" spans="2:7" ht="16.5" x14ac:dyDescent="0.3">
      <c r="B15" s="14" t="s">
        <v>40</v>
      </c>
      <c r="C15" s="15">
        <f>DATE($C$2,12,25)</f>
        <v>44190</v>
      </c>
      <c r="D15" s="15"/>
      <c r="E15" s="42" t="s">
        <v>31</v>
      </c>
      <c r="F15" s="17">
        <v>44382</v>
      </c>
      <c r="G15" s="17">
        <v>44440</v>
      </c>
    </row>
    <row r="16" spans="2:7" ht="16.5" x14ac:dyDescent="0.3">
      <c r="B16" s="14"/>
      <c r="C16" s="15"/>
      <c r="D16" s="15"/>
      <c r="E16" s="42" t="s">
        <v>33</v>
      </c>
      <c r="F16" s="17">
        <v>44485</v>
      </c>
      <c r="G16" s="17">
        <v>44500</v>
      </c>
    </row>
    <row r="17" spans="2:7" ht="16.5" x14ac:dyDescent="0.3">
      <c r="B17" s="14"/>
      <c r="C17" s="15"/>
      <c r="D17" s="15"/>
      <c r="E17" s="42" t="s">
        <v>23</v>
      </c>
      <c r="F17" s="17">
        <v>44548</v>
      </c>
      <c r="G17" s="17">
        <v>44563</v>
      </c>
    </row>
    <row r="18" spans="2:7" ht="18.75" x14ac:dyDescent="0.3">
      <c r="B18" s="38" t="s">
        <v>417</v>
      </c>
      <c r="C18" s="38" t="s">
        <v>18</v>
      </c>
      <c r="D18" s="15"/>
      <c r="E18" s="42" t="s">
        <v>25</v>
      </c>
      <c r="F18" s="17">
        <v>44604</v>
      </c>
      <c r="G18" s="17">
        <v>44619</v>
      </c>
    </row>
    <row r="19" spans="2:7" ht="16.5" x14ac:dyDescent="0.3">
      <c r="B19" s="40" t="s">
        <v>24</v>
      </c>
      <c r="C19" s="39">
        <f>ROUND(DATE($C$2,4,MOD(234-11*MOD($C$2,19),30))/7,)*7-6</f>
        <v>43933</v>
      </c>
      <c r="D19" s="15"/>
      <c r="E19" s="42" t="s">
        <v>27</v>
      </c>
      <c r="F19" s="17">
        <v>44660</v>
      </c>
      <c r="G19" s="17">
        <v>44675</v>
      </c>
    </row>
    <row r="20" spans="2:7" ht="16.5" x14ac:dyDescent="0.3">
      <c r="B20" s="41" t="s">
        <v>34</v>
      </c>
      <c r="C20" s="37">
        <f>$C$19+49</f>
        <v>43982</v>
      </c>
      <c r="D20" s="15"/>
      <c r="E20" s="42" t="s">
        <v>29</v>
      </c>
      <c r="F20" s="17">
        <v>44707</v>
      </c>
      <c r="G20" s="17">
        <v>44710</v>
      </c>
    </row>
    <row r="21" spans="2:7" ht="16.5" x14ac:dyDescent="0.3">
      <c r="B21" s="40" t="s">
        <v>41</v>
      </c>
      <c r="C21" s="39">
        <f>DATE($C$2,1,6)</f>
        <v>43836</v>
      </c>
      <c r="D21" s="15"/>
      <c r="E21" s="42" t="s">
        <v>31</v>
      </c>
      <c r="F21" s="17">
        <v>44744</v>
      </c>
      <c r="G21" s="17"/>
    </row>
    <row r="22" spans="2:7" ht="15.75" x14ac:dyDescent="0.25">
      <c r="B22" s="41" t="s">
        <v>42</v>
      </c>
      <c r="C22" s="37">
        <f>DATE($C$2,2,2)</f>
        <v>43863</v>
      </c>
      <c r="D22" s="15"/>
    </row>
    <row r="23" spans="2:7" ht="15.75" x14ac:dyDescent="0.25">
      <c r="B23" s="40" t="s">
        <v>43</v>
      </c>
      <c r="C23" s="39">
        <f>DATE($C$2,2,14)</f>
        <v>43875</v>
      </c>
      <c r="D23" s="15"/>
    </row>
    <row r="24" spans="2:7" ht="15.75" x14ac:dyDescent="0.25">
      <c r="B24" s="41" t="s">
        <v>44</v>
      </c>
      <c r="C24" s="37">
        <f>C19-47</f>
        <v>43886</v>
      </c>
      <c r="D24" s="15"/>
    </row>
    <row r="25" spans="2:7" ht="15.75" x14ac:dyDescent="0.25">
      <c r="B25" s="40" t="s">
        <v>45</v>
      </c>
      <c r="C25" s="39">
        <f>DATE($C$2,3,0)-WEEKDAY(DATE($C$2,3,0),1)+1+(7*1)</f>
        <v>43891</v>
      </c>
      <c r="D25" s="15"/>
    </row>
    <row r="26" spans="2:7" ht="15.75" x14ac:dyDescent="0.25">
      <c r="B26" s="41" t="s">
        <v>46</v>
      </c>
      <c r="C26" s="37">
        <f>C19-7</f>
        <v>43926</v>
      </c>
      <c r="D26" s="15"/>
    </row>
    <row r="27" spans="2:7" ht="15.75" x14ac:dyDescent="0.25">
      <c r="B27" s="40" t="s">
        <v>47</v>
      </c>
      <c r="C27" s="39">
        <f>C19-2</f>
        <v>43931</v>
      </c>
      <c r="D27" s="15"/>
    </row>
    <row r="28" spans="2:7" ht="16.5" x14ac:dyDescent="0.3">
      <c r="B28" s="41" t="s">
        <v>48</v>
      </c>
      <c r="C28" s="37">
        <f>IF(DATE(($C$2),5+1,1)-WEEKDAY(DATE(($C$2),5+1,7))=$C$20,DATE(($C$2),5+1,1)-WEEKDAY(DATE(($C$2),5+1,7))+7,DATE(($C$2),5+1,1)-WEEKDAY(DATE(($C$2),5+1,7)))</f>
        <v>43989</v>
      </c>
      <c r="D28" s="17"/>
    </row>
    <row r="29" spans="2:7" ht="16.5" x14ac:dyDescent="0.3">
      <c r="B29" s="40" t="s">
        <v>49</v>
      </c>
      <c r="C29" s="39">
        <f>("22/6/"&amp;$C$2)-WEEKDAY("1/6/"&amp;$C$2,2)</f>
        <v>44003</v>
      </c>
      <c r="D29" s="17"/>
    </row>
    <row r="30" spans="2:7" ht="16.5" x14ac:dyDescent="0.3">
      <c r="B30" s="41" t="s">
        <v>50</v>
      </c>
      <c r="C30" s="37">
        <f>DATE($C$2,6,21)</f>
        <v>44003</v>
      </c>
      <c r="D30" s="17"/>
    </row>
    <row r="31" spans="2:7" ht="16.5" x14ac:dyDescent="0.3">
      <c r="B31" s="40" t="s">
        <v>51</v>
      </c>
      <c r="C31" s="39">
        <f>DATE($C$2,10,0)-WEEKDAY(DATE($C$2,10,0),1)+1+(7*1)</f>
        <v>44108</v>
      </c>
      <c r="D31" s="17"/>
    </row>
    <row r="32" spans="2:7" ht="16.5" x14ac:dyDescent="0.3">
      <c r="B32" s="41" t="s">
        <v>52</v>
      </c>
      <c r="C32" s="37">
        <f>DATE($C$2,10,31)</f>
        <v>44135</v>
      </c>
      <c r="D32" s="17"/>
    </row>
    <row r="33" spans="2:4" ht="16.5" x14ac:dyDescent="0.3">
      <c r="B33" s="16"/>
      <c r="C33" s="17"/>
      <c r="D33" s="17"/>
    </row>
    <row r="34" spans="2:4" ht="16.5" x14ac:dyDescent="0.3">
      <c r="B34" s="16"/>
      <c r="C34" s="17"/>
      <c r="D34" s="17"/>
    </row>
    <row r="35" spans="2:4" ht="16.5" x14ac:dyDescent="0.3">
      <c r="B35" s="16"/>
      <c r="C35" s="17"/>
      <c r="D35" s="17"/>
    </row>
    <row r="36" spans="2:4" ht="16.5" x14ac:dyDescent="0.3">
      <c r="B36" s="16"/>
      <c r="C36" s="17"/>
      <c r="D36" s="17"/>
    </row>
    <row r="37" spans="2:4" ht="16.5" x14ac:dyDescent="0.3">
      <c r="B37" s="16"/>
      <c r="C37" s="16"/>
      <c r="D37" s="16"/>
    </row>
    <row r="38" spans="2:4" ht="16.5" x14ac:dyDescent="0.3">
      <c r="B38" s="16"/>
      <c r="C38" s="16"/>
      <c r="D38" s="16"/>
    </row>
    <row r="46" spans="2:4" ht="16.5" x14ac:dyDescent="0.3">
      <c r="B46" s="16"/>
      <c r="C46" s="16"/>
      <c r="D46" s="16"/>
    </row>
    <row r="47" spans="2:4" ht="16.5" x14ac:dyDescent="0.3">
      <c r="B47" s="16"/>
      <c r="C47" s="16"/>
      <c r="D47" s="16"/>
    </row>
    <row r="48" spans="2:4" ht="16.5" x14ac:dyDescent="0.3">
      <c r="B48" s="16"/>
      <c r="C48" s="16"/>
      <c r="D48" s="1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Spinner 2">
              <controlPr defaultSize="0" autoPict="0">
                <anchor moveWithCells="1" sizeWithCells="1">
                  <from>
                    <xdr:col>3</xdr:col>
                    <xdr:colOff>190500</xdr:colOff>
                    <xdr:row>1</xdr:row>
                    <xdr:rowOff>9525</xdr:rowOff>
                  </from>
                  <to>
                    <xdr:col>3</xdr:col>
                    <xdr:colOff>914400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3"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034D1-C72E-4A7F-B967-889E266C40A4}">
  <sheetPr codeName="Feuil4"/>
  <dimension ref="B1:F559"/>
  <sheetViews>
    <sheetView showGridLines="0" workbookViewId="0">
      <pane ySplit="11" topLeftCell="A12" activePane="bottomLeft" state="frozen"/>
      <selection pane="bottomLeft" activeCell="F5" sqref="F5"/>
    </sheetView>
  </sheetViews>
  <sheetFormatPr baseColWidth="10" defaultColWidth="9.140625" defaultRowHeight="18" customHeight="1" x14ac:dyDescent="0.25"/>
  <cols>
    <col min="1" max="1" width="1.7109375" style="1" customWidth="1"/>
    <col min="2" max="3" width="21.7109375" style="1" customWidth="1"/>
    <col min="4" max="4" width="16.28515625" style="1" customWidth="1"/>
    <col min="5" max="5" width="22.7109375" style="1" customWidth="1"/>
    <col min="6" max="6" width="1.7109375" style="1" customWidth="1"/>
    <col min="7" max="16384" width="9.140625" style="1"/>
  </cols>
  <sheetData>
    <row r="1" spans="2:6" ht="20.100000000000001" customHeight="1" x14ac:dyDescent="0.25">
      <c r="F1" s="1" t="s">
        <v>0</v>
      </c>
    </row>
    <row r="2" spans="2:6" ht="26.1" customHeight="1" x14ac:dyDescent="0.25">
      <c r="B2" s="2"/>
      <c r="C2" s="2" t="s">
        <v>1</v>
      </c>
    </row>
    <row r="3" spans="2:6" ht="26.1" customHeight="1" x14ac:dyDescent="0.25">
      <c r="B3" s="2"/>
      <c r="C3" s="2" t="s">
        <v>2</v>
      </c>
    </row>
    <row r="4" spans="2:6" ht="26.1" customHeight="1" x14ac:dyDescent="0.25">
      <c r="B4" s="2"/>
      <c r="C4" s="2" t="s">
        <v>3</v>
      </c>
    </row>
    <row r="5" spans="2:6" ht="26.1" customHeight="1" x14ac:dyDescent="0.25">
      <c r="B5" s="2"/>
      <c r="C5" s="2" t="s">
        <v>4</v>
      </c>
    </row>
    <row r="6" spans="2:6" ht="20.100000000000001" customHeight="1" x14ac:dyDescent="0.25"/>
    <row r="7" spans="2:6" s="5" customFormat="1" ht="36" x14ac:dyDescent="0.25">
      <c r="B7" s="3" t="s">
        <v>5</v>
      </c>
      <c r="C7" s="4"/>
      <c r="D7" s="4"/>
      <c r="E7" s="4"/>
    </row>
    <row r="8" spans="2:6" ht="18" customHeight="1" x14ac:dyDescent="0.25">
      <c r="B8" s="6" t="s">
        <v>6</v>
      </c>
    </row>
    <row r="9" spans="2:6" ht="18" customHeight="1" x14ac:dyDescent="0.25">
      <c r="B9" s="6" t="s">
        <v>7</v>
      </c>
    </row>
    <row r="11" spans="2:6" ht="30.75" customHeight="1" x14ac:dyDescent="0.25">
      <c r="B11" s="7" t="s">
        <v>8</v>
      </c>
      <c r="C11" s="8" t="s">
        <v>9</v>
      </c>
      <c r="D11" s="9" t="s">
        <v>10</v>
      </c>
      <c r="E11" s="10" t="s">
        <v>11</v>
      </c>
    </row>
    <row r="12" spans="2:6" ht="18" customHeight="1" x14ac:dyDescent="0.25">
      <c r="B12" s="11">
        <v>43833.197916666664</v>
      </c>
      <c r="C12" s="11">
        <f>Tableau_Données_Lune[[#This Row],[Jour et heure (UTC)*]]-7/24</f>
        <v>43832.90625</v>
      </c>
      <c r="D12" s="12">
        <f>INT(Tableau_Données_Lune[[#This Row],[Heure ajustée1]])</f>
        <v>43832</v>
      </c>
      <c r="E12" s="1" t="s">
        <v>12</v>
      </c>
    </row>
    <row r="13" spans="2:6" ht="18" customHeight="1" x14ac:dyDescent="0.25">
      <c r="B13" s="11">
        <v>43840.806250000001</v>
      </c>
      <c r="C13" s="11">
        <f>Tableau_Données_Lune[[#This Row],[Jour et heure (UTC)*]]-7/24</f>
        <v>43840.514583333337</v>
      </c>
      <c r="D13" s="12">
        <f>INT(Tableau_Données_Lune[[#This Row],[Heure ajustée1]])</f>
        <v>43840</v>
      </c>
      <c r="E13" s="1" t="s">
        <v>13</v>
      </c>
    </row>
    <row r="14" spans="2:6" ht="18" customHeight="1" x14ac:dyDescent="0.25">
      <c r="B14" s="11">
        <v>43847.540277777778</v>
      </c>
      <c r="C14" s="11">
        <f>Tableau_Données_Lune[[#This Row],[Jour et heure (UTC)*]]-7/24</f>
        <v>43847.248611111114</v>
      </c>
      <c r="D14" s="12">
        <f>INT(Tableau_Données_Lune[[#This Row],[Heure ajustée1]])</f>
        <v>43847</v>
      </c>
      <c r="E14" s="1" t="s">
        <v>14</v>
      </c>
    </row>
    <row r="15" spans="2:6" ht="18" customHeight="1" x14ac:dyDescent="0.25">
      <c r="B15" s="11">
        <v>43854.904166666667</v>
      </c>
      <c r="C15" s="11">
        <f>Tableau_Données_Lune[[#This Row],[Jour et heure (UTC)*]]-7/24</f>
        <v>43854.612500000003</v>
      </c>
      <c r="D15" s="12">
        <f>INT(Tableau_Données_Lune[[#This Row],[Heure ajustée1]])</f>
        <v>43854</v>
      </c>
      <c r="E15" s="1" t="s">
        <v>15</v>
      </c>
    </row>
    <row r="16" spans="2:6" ht="18" customHeight="1" x14ac:dyDescent="0.25">
      <c r="B16" s="11">
        <v>43863.070833333331</v>
      </c>
      <c r="C16" s="11">
        <f>Tableau_Données_Lune[[#This Row],[Jour et heure (UTC)*]]-7/24</f>
        <v>43862.779166666667</v>
      </c>
      <c r="D16" s="12">
        <f>INT(Tableau_Données_Lune[[#This Row],[Heure ajustée1]])</f>
        <v>43862</v>
      </c>
      <c r="E16" s="1" t="s">
        <v>12</v>
      </c>
    </row>
    <row r="17" spans="2:5" ht="18" customHeight="1" x14ac:dyDescent="0.25">
      <c r="B17" s="11">
        <v>43870.314583333333</v>
      </c>
      <c r="C17" s="11">
        <f>Tableau_Données_Lune[[#This Row],[Jour et heure (UTC)*]]-7/24</f>
        <v>43870.022916666669</v>
      </c>
      <c r="D17" s="12">
        <f>INT(Tableau_Données_Lune[[#This Row],[Heure ajustée1]])</f>
        <v>43870</v>
      </c>
      <c r="E17" s="1" t="s">
        <v>13</v>
      </c>
    </row>
    <row r="18" spans="2:5" ht="18" customHeight="1" x14ac:dyDescent="0.25">
      <c r="B18" s="11">
        <v>43876.928472222222</v>
      </c>
      <c r="C18" s="11">
        <f>Tableau_Données_Lune[[#This Row],[Jour et heure (UTC)*]]-7/24</f>
        <v>43876.636805555558</v>
      </c>
      <c r="D18" s="12">
        <f>INT(Tableau_Données_Lune[[#This Row],[Heure ajustée1]])</f>
        <v>43876</v>
      </c>
      <c r="E18" s="1" t="s">
        <v>14</v>
      </c>
    </row>
    <row r="19" spans="2:5" ht="18" customHeight="1" x14ac:dyDescent="0.25">
      <c r="B19" s="11">
        <v>43884.647222222222</v>
      </c>
      <c r="C19" s="11">
        <f>Tableau_Données_Lune[[#This Row],[Jour et heure (UTC)*]]-7/24</f>
        <v>43884.355555555558</v>
      </c>
      <c r="D19" s="12">
        <f>INT(Tableau_Données_Lune[[#This Row],[Heure ajustée1]])</f>
        <v>43884</v>
      </c>
      <c r="E19" s="1" t="s">
        <v>15</v>
      </c>
    </row>
    <row r="20" spans="2:5" ht="18" customHeight="1" x14ac:dyDescent="0.25">
      <c r="B20" s="11">
        <v>43892.831250000003</v>
      </c>
      <c r="C20" s="11">
        <f>Tableau_Données_Lune[[#This Row],[Jour et heure (UTC)*]]-7/24</f>
        <v>43892.539583333339</v>
      </c>
      <c r="D20" s="12">
        <f>INT(Tableau_Données_Lune[[#This Row],[Heure ajustée1]])</f>
        <v>43892</v>
      </c>
      <c r="E20" s="1" t="s">
        <v>12</v>
      </c>
    </row>
    <row r="21" spans="2:5" ht="18" customHeight="1" x14ac:dyDescent="0.25">
      <c r="B21" s="11">
        <v>43899.741666666669</v>
      </c>
      <c r="C21" s="11">
        <f>Tableau_Données_Lune[[#This Row],[Jour et heure (UTC)*]]-7/24</f>
        <v>43899.450000000004</v>
      </c>
      <c r="D21" s="12">
        <f>INT(Tableau_Données_Lune[[#This Row],[Heure ajustée1]])</f>
        <v>43899</v>
      </c>
      <c r="E21" s="1" t="s">
        <v>13</v>
      </c>
    </row>
    <row r="22" spans="2:5" ht="18" customHeight="1" x14ac:dyDescent="0.25">
      <c r="B22" s="11">
        <v>43906.398611111108</v>
      </c>
      <c r="C22" s="11">
        <f>Tableau_Données_Lune[[#This Row],[Jour et heure (UTC)*]]-7/24</f>
        <v>43906.106944444444</v>
      </c>
      <c r="D22" s="12">
        <f>INT(Tableau_Données_Lune[[#This Row],[Heure ajustée1]])</f>
        <v>43906</v>
      </c>
      <c r="E22" s="1" t="s">
        <v>14</v>
      </c>
    </row>
    <row r="23" spans="2:5" ht="18" customHeight="1" x14ac:dyDescent="0.25">
      <c r="B23" s="11">
        <v>43914.394444444442</v>
      </c>
      <c r="C23" s="11">
        <f>Tableau_Données_Lune[[#This Row],[Jour et heure (UTC)*]]-7/24</f>
        <v>43914.102777777778</v>
      </c>
      <c r="D23" s="12">
        <f>INT(Tableau_Données_Lune[[#This Row],[Heure ajustée1]])</f>
        <v>43914</v>
      </c>
      <c r="E23" s="1" t="s">
        <v>15</v>
      </c>
    </row>
    <row r="24" spans="2:5" ht="18" customHeight="1" x14ac:dyDescent="0.25">
      <c r="B24" s="11">
        <v>43922.431250000001</v>
      </c>
      <c r="C24" s="11">
        <f>Tableau_Données_Lune[[#This Row],[Jour et heure (UTC)*]]-7/24</f>
        <v>43922.139583333337</v>
      </c>
      <c r="D24" s="12">
        <f>INT(Tableau_Données_Lune[[#This Row],[Heure ajustée1]])</f>
        <v>43922</v>
      </c>
      <c r="E24" s="1" t="s">
        <v>12</v>
      </c>
    </row>
    <row r="25" spans="2:5" ht="18" customHeight="1" x14ac:dyDescent="0.25">
      <c r="B25" s="11">
        <v>43929.107638888891</v>
      </c>
      <c r="C25" s="11">
        <f>Tableau_Données_Lune[[#This Row],[Jour et heure (UTC)*]]-7/24</f>
        <v>43928.815972222226</v>
      </c>
      <c r="D25" s="12">
        <f>INT(Tableau_Données_Lune[[#This Row],[Heure ajustée1]])</f>
        <v>43928</v>
      </c>
      <c r="E25" s="1" t="s">
        <v>13</v>
      </c>
    </row>
    <row r="26" spans="2:5" ht="18" customHeight="1" x14ac:dyDescent="0.25">
      <c r="B26" s="11">
        <v>43935.955555555556</v>
      </c>
      <c r="C26" s="11">
        <f>Tableau_Données_Lune[[#This Row],[Jour et heure (UTC)*]]-7/24</f>
        <v>43935.663888888892</v>
      </c>
      <c r="D26" s="12">
        <f>INT(Tableau_Données_Lune[[#This Row],[Heure ajustée1]])</f>
        <v>43935</v>
      </c>
      <c r="E26" s="1" t="s">
        <v>14</v>
      </c>
    </row>
    <row r="27" spans="2:5" ht="18" customHeight="1" x14ac:dyDescent="0.25">
      <c r="B27" s="11">
        <v>43944.101388888892</v>
      </c>
      <c r="C27" s="11">
        <f>Tableau_Données_Lune[[#This Row],[Jour et heure (UTC)*]]-7/24</f>
        <v>43943.809722222228</v>
      </c>
      <c r="D27" s="12">
        <f>INT(Tableau_Données_Lune[[#This Row],[Heure ajustée1]])</f>
        <v>43943</v>
      </c>
      <c r="E27" s="1" t="s">
        <v>15</v>
      </c>
    </row>
    <row r="28" spans="2:5" ht="18" customHeight="1" x14ac:dyDescent="0.25">
      <c r="B28" s="11">
        <v>43951.859722222223</v>
      </c>
      <c r="C28" s="11">
        <f>Tableau_Données_Lune[[#This Row],[Jour et heure (UTC)*]]-7/24</f>
        <v>43951.568055555559</v>
      </c>
      <c r="D28" s="12">
        <f>INT(Tableau_Données_Lune[[#This Row],[Heure ajustée1]])</f>
        <v>43951</v>
      </c>
      <c r="E28" s="1" t="s">
        <v>12</v>
      </c>
    </row>
    <row r="29" spans="2:5" ht="18" customHeight="1" x14ac:dyDescent="0.25">
      <c r="B29" s="11">
        <v>43958.447916666664</v>
      </c>
      <c r="C29" s="11">
        <f>Tableau_Données_Lune[[#This Row],[Jour et heure (UTC)*]]-7/24</f>
        <v>43958.15625</v>
      </c>
      <c r="D29" s="12">
        <f>INT(Tableau_Données_Lune[[#This Row],[Heure ajustée1]])</f>
        <v>43958</v>
      </c>
      <c r="E29" s="1" t="s">
        <v>13</v>
      </c>
    </row>
    <row r="30" spans="2:5" ht="18" customHeight="1" x14ac:dyDescent="0.25">
      <c r="B30" s="11">
        <v>43965.585416666669</v>
      </c>
      <c r="C30" s="11">
        <f>Tableau_Données_Lune[[#This Row],[Jour et heure (UTC)*]]-7/24</f>
        <v>43965.293750000004</v>
      </c>
      <c r="D30" s="12">
        <f>INT(Tableau_Données_Lune[[#This Row],[Heure ajustée1]])</f>
        <v>43965</v>
      </c>
      <c r="E30" s="1" t="s">
        <v>14</v>
      </c>
    </row>
    <row r="31" spans="2:5" ht="18" customHeight="1" x14ac:dyDescent="0.25">
      <c r="B31" s="11">
        <v>43973.73541666667</v>
      </c>
      <c r="C31" s="11">
        <f>Tableau_Données_Lune[[#This Row],[Jour et heure (UTC)*]]-7/24</f>
        <v>43973.443750000006</v>
      </c>
      <c r="D31" s="12">
        <f>INT(Tableau_Données_Lune[[#This Row],[Heure ajustée1]])</f>
        <v>43973</v>
      </c>
      <c r="E31" s="1" t="s">
        <v>15</v>
      </c>
    </row>
    <row r="32" spans="2:5" ht="18" customHeight="1" x14ac:dyDescent="0.25">
      <c r="B32" s="11">
        <v>43981.145833333336</v>
      </c>
      <c r="C32" s="11">
        <f>Tableau_Données_Lune[[#This Row],[Jour et heure (UTC)*]]-7/24</f>
        <v>43980.854166666672</v>
      </c>
      <c r="D32" s="12">
        <f>INT(Tableau_Données_Lune[[#This Row],[Heure ajustée1]])</f>
        <v>43980</v>
      </c>
      <c r="E32" s="1" t="s">
        <v>12</v>
      </c>
    </row>
    <row r="33" spans="2:5" ht="18" customHeight="1" x14ac:dyDescent="0.25">
      <c r="B33" s="11">
        <v>43987.8</v>
      </c>
      <c r="C33" s="11">
        <f>Tableau_Données_Lune[[#This Row],[Jour et heure (UTC)*]]-7/24</f>
        <v>43987.508333333339</v>
      </c>
      <c r="D33" s="12">
        <f>INT(Tableau_Données_Lune[[#This Row],[Heure ajustée1]])</f>
        <v>43987</v>
      </c>
      <c r="E33" s="1" t="s">
        <v>13</v>
      </c>
    </row>
    <row r="34" spans="2:5" ht="18" customHeight="1" x14ac:dyDescent="0.25">
      <c r="B34" s="11">
        <v>43995.26666666667</v>
      </c>
      <c r="C34" s="11">
        <f>Tableau_Données_Lune[[#This Row],[Jour et heure (UTC)*]]-7/24</f>
        <v>43994.975000000006</v>
      </c>
      <c r="D34" s="12">
        <f>INT(Tableau_Données_Lune[[#This Row],[Heure ajustée1]])</f>
        <v>43994</v>
      </c>
      <c r="E34" s="1" t="s">
        <v>14</v>
      </c>
    </row>
    <row r="35" spans="2:5" ht="18" customHeight="1" x14ac:dyDescent="0.25">
      <c r="B35" s="11">
        <v>44003.27847222222</v>
      </c>
      <c r="C35" s="11">
        <f>Tableau_Données_Lune[[#This Row],[Jour et heure (UTC)*]]-7/24</f>
        <v>44002.986805555556</v>
      </c>
      <c r="D35" s="12">
        <f>INT(Tableau_Données_Lune[[#This Row],[Heure ajustée1]])</f>
        <v>44002</v>
      </c>
      <c r="E35" s="1" t="s">
        <v>15</v>
      </c>
    </row>
    <row r="36" spans="2:5" ht="18" customHeight="1" x14ac:dyDescent="0.25">
      <c r="B36" s="11">
        <v>44010.344444444447</v>
      </c>
      <c r="C36" s="11">
        <f>Tableau_Données_Lune[[#This Row],[Jour et heure (UTC)*]]-7/24</f>
        <v>44010.052777777782</v>
      </c>
      <c r="D36" s="12">
        <f>INT(Tableau_Données_Lune[[#This Row],[Heure ajustée1]])</f>
        <v>44010</v>
      </c>
      <c r="E36" s="1" t="s">
        <v>12</v>
      </c>
    </row>
    <row r="37" spans="2:5" ht="18" customHeight="1" x14ac:dyDescent="0.25">
      <c r="B37" s="11">
        <v>44017.197222222225</v>
      </c>
      <c r="C37" s="11">
        <f>Tableau_Données_Lune[[#This Row],[Jour et heure (UTC)*]]-7/24</f>
        <v>44016.905555555561</v>
      </c>
      <c r="D37" s="12">
        <f>INT(Tableau_Données_Lune[[#This Row],[Heure ajustée1]])</f>
        <v>44016</v>
      </c>
      <c r="E37" s="1" t="s">
        <v>13</v>
      </c>
    </row>
    <row r="38" spans="2:5" ht="18" customHeight="1" x14ac:dyDescent="0.25">
      <c r="B38" s="11">
        <v>44024.978472222225</v>
      </c>
      <c r="C38" s="11">
        <f>Tableau_Données_Lune[[#This Row],[Jour et heure (UTC)*]]-7/24</f>
        <v>44024.686805555561</v>
      </c>
      <c r="D38" s="12">
        <f>INT(Tableau_Données_Lune[[#This Row],[Heure ajustée1]])</f>
        <v>44024</v>
      </c>
      <c r="E38" s="1" t="s">
        <v>14</v>
      </c>
    </row>
    <row r="39" spans="2:5" ht="18" customHeight="1" x14ac:dyDescent="0.25">
      <c r="B39" s="11">
        <v>44032.731249999997</v>
      </c>
      <c r="C39" s="11">
        <f>Tableau_Données_Lune[[#This Row],[Jour et heure (UTC)*]]-7/24</f>
        <v>44032.439583333333</v>
      </c>
      <c r="D39" s="12">
        <f>INT(Tableau_Données_Lune[[#This Row],[Heure ajustée1]])</f>
        <v>44032</v>
      </c>
      <c r="E39" s="1" t="s">
        <v>15</v>
      </c>
    </row>
    <row r="40" spans="2:5" ht="18" customHeight="1" x14ac:dyDescent="0.25">
      <c r="B40" s="11">
        <v>44039.522222222222</v>
      </c>
      <c r="C40" s="11">
        <f>Tableau_Données_Lune[[#This Row],[Jour et heure (UTC)*]]-7/24</f>
        <v>44039.230555555558</v>
      </c>
      <c r="D40" s="12">
        <f>INT(Tableau_Données_Lune[[#This Row],[Heure ajustée1]])</f>
        <v>44039</v>
      </c>
      <c r="E40" s="1" t="s">
        <v>12</v>
      </c>
    </row>
    <row r="41" spans="2:5" ht="18" customHeight="1" x14ac:dyDescent="0.25">
      <c r="B41" s="11">
        <v>44046.665972222225</v>
      </c>
      <c r="C41" s="11">
        <f>Tableau_Données_Lune[[#This Row],[Jour et heure (UTC)*]]-7/24</f>
        <v>44046.374305555561</v>
      </c>
      <c r="D41" s="12">
        <f>INT(Tableau_Données_Lune[[#This Row],[Heure ajustée1]])</f>
        <v>44046</v>
      </c>
      <c r="E41" s="1" t="s">
        <v>13</v>
      </c>
    </row>
    <row r="42" spans="2:5" ht="18" customHeight="1" x14ac:dyDescent="0.25">
      <c r="B42" s="11">
        <v>44054.697916666664</v>
      </c>
      <c r="C42" s="11">
        <f>Tableau_Données_Lune[[#This Row],[Jour et heure (UTC)*]]-7/24</f>
        <v>44054.40625</v>
      </c>
      <c r="D42" s="12">
        <f>INT(Tableau_Données_Lune[[#This Row],[Heure ajustée1]])</f>
        <v>44054</v>
      </c>
      <c r="E42" s="1" t="s">
        <v>14</v>
      </c>
    </row>
    <row r="43" spans="2:5" ht="18" customHeight="1" x14ac:dyDescent="0.25">
      <c r="B43" s="11">
        <v>44062.112500000003</v>
      </c>
      <c r="C43" s="11">
        <f>Tableau_Données_Lune[[#This Row],[Jour et heure (UTC)*]]-7/24</f>
        <v>44061.820833333339</v>
      </c>
      <c r="D43" s="12">
        <f>INT(Tableau_Données_Lune[[#This Row],[Heure ajustée1]])</f>
        <v>44061</v>
      </c>
      <c r="E43" s="1" t="s">
        <v>15</v>
      </c>
    </row>
    <row r="44" spans="2:5" ht="18" customHeight="1" x14ac:dyDescent="0.25">
      <c r="B44" s="11">
        <v>44068.748611111114</v>
      </c>
      <c r="C44" s="11">
        <f>Tableau_Données_Lune[[#This Row],[Jour et heure (UTC)*]]-7/24</f>
        <v>44068.45694444445</v>
      </c>
      <c r="D44" s="12">
        <f>INT(Tableau_Données_Lune[[#This Row],[Heure ajustée1]])</f>
        <v>44068</v>
      </c>
      <c r="E44" s="1" t="s">
        <v>12</v>
      </c>
    </row>
    <row r="45" spans="2:5" ht="18" customHeight="1" x14ac:dyDescent="0.25">
      <c r="B45" s="11">
        <v>44076.223611111112</v>
      </c>
      <c r="C45" s="11">
        <f>Tableau_Données_Lune[[#This Row],[Jour et heure (UTC)*]]-7/24</f>
        <v>44075.931944444448</v>
      </c>
      <c r="D45" s="12">
        <f>INT(Tableau_Données_Lune[[#This Row],[Heure ajustée1]])</f>
        <v>44075</v>
      </c>
      <c r="E45" s="1" t="s">
        <v>13</v>
      </c>
    </row>
    <row r="46" spans="2:5" ht="18" customHeight="1" x14ac:dyDescent="0.25">
      <c r="B46" s="11">
        <v>44084.393055555556</v>
      </c>
      <c r="C46" s="11">
        <f>Tableau_Données_Lune[[#This Row],[Jour et heure (UTC)*]]-7/24</f>
        <v>44084.101388888892</v>
      </c>
      <c r="D46" s="12">
        <f>INT(Tableau_Données_Lune[[#This Row],[Heure ajustée1]])</f>
        <v>44084</v>
      </c>
      <c r="E46" s="1" t="s">
        <v>14</v>
      </c>
    </row>
    <row r="47" spans="2:5" ht="18" customHeight="1" x14ac:dyDescent="0.25">
      <c r="B47" s="11">
        <v>44091.458333333336</v>
      </c>
      <c r="C47" s="11">
        <f>Tableau_Données_Lune[[#This Row],[Jour et heure (UTC)*]]-7/24</f>
        <v>44091.166666666672</v>
      </c>
      <c r="D47" s="12">
        <f>INT(Tableau_Données_Lune[[#This Row],[Heure ajustée1]])</f>
        <v>44091</v>
      </c>
      <c r="E47" s="1" t="s">
        <v>15</v>
      </c>
    </row>
    <row r="48" spans="2:5" ht="18" customHeight="1" x14ac:dyDescent="0.25">
      <c r="B48" s="11">
        <v>44098.079861111109</v>
      </c>
      <c r="C48" s="11">
        <f>Tableau_Données_Lune[[#This Row],[Jour et heure (UTC)*]]-7/24</f>
        <v>44097.788194444445</v>
      </c>
      <c r="D48" s="12">
        <f>INT(Tableau_Données_Lune[[#This Row],[Heure ajustée1]])</f>
        <v>44097</v>
      </c>
      <c r="E48" s="1" t="s">
        <v>12</v>
      </c>
    </row>
    <row r="49" spans="2:5" ht="18" customHeight="1" x14ac:dyDescent="0.25">
      <c r="B49" s="11">
        <v>44105.878472222219</v>
      </c>
      <c r="C49" s="11">
        <f>Tableau_Données_Lune[[#This Row],[Jour et heure (UTC)*]]-7/24</f>
        <v>44105.586805555555</v>
      </c>
      <c r="D49" s="12">
        <f>INT(Tableau_Données_Lune[[#This Row],[Heure ajustée1]])</f>
        <v>44105</v>
      </c>
      <c r="E49" s="1" t="s">
        <v>13</v>
      </c>
    </row>
    <row r="50" spans="2:5" ht="18" customHeight="1" x14ac:dyDescent="0.25">
      <c r="B50" s="11">
        <v>44114.027083333334</v>
      </c>
      <c r="C50" s="11">
        <f>Tableau_Données_Lune[[#This Row],[Jour et heure (UTC)*]]-7/24</f>
        <v>44113.73541666667</v>
      </c>
      <c r="D50" s="12">
        <f>INT(Tableau_Données_Lune[[#This Row],[Heure ajustée1]])</f>
        <v>44113</v>
      </c>
      <c r="E50" s="1" t="s">
        <v>14</v>
      </c>
    </row>
    <row r="51" spans="2:5" ht="18" customHeight="1" x14ac:dyDescent="0.25">
      <c r="B51" s="11">
        <v>44120.813194444447</v>
      </c>
      <c r="C51" s="11">
        <f>Tableau_Données_Lune[[#This Row],[Jour et heure (UTC)*]]-7/24</f>
        <v>44120.521527777782</v>
      </c>
      <c r="D51" s="12">
        <f>INT(Tableau_Données_Lune[[#This Row],[Heure ajustée1]])</f>
        <v>44120</v>
      </c>
      <c r="E51" s="1" t="s">
        <v>15</v>
      </c>
    </row>
    <row r="52" spans="2:5" ht="18" customHeight="1" x14ac:dyDescent="0.25">
      <c r="B52" s="11">
        <v>44127.557638888888</v>
      </c>
      <c r="C52" s="11">
        <f>Tableau_Données_Lune[[#This Row],[Jour et heure (UTC)*]]-7/24</f>
        <v>44127.265972222223</v>
      </c>
      <c r="D52" s="12">
        <f>INT(Tableau_Données_Lune[[#This Row],[Heure ajustée1]])</f>
        <v>44127</v>
      </c>
      <c r="E52" s="1" t="s">
        <v>12</v>
      </c>
    </row>
    <row r="53" spans="2:5" ht="18" customHeight="1" x14ac:dyDescent="0.25">
      <c r="B53" s="11">
        <v>44135.617361111108</v>
      </c>
      <c r="C53" s="11">
        <f>Tableau_Données_Lune[[#This Row],[Jour et heure (UTC)*]]-7/24</f>
        <v>44135.325694444444</v>
      </c>
      <c r="D53" s="12">
        <f>INT(Tableau_Données_Lune[[#This Row],[Heure ajustée1]])</f>
        <v>44135</v>
      </c>
      <c r="E53" s="1" t="s">
        <v>13</v>
      </c>
    </row>
    <row r="54" spans="2:5" ht="18" customHeight="1" x14ac:dyDescent="0.25">
      <c r="B54" s="11">
        <v>44143.573611111111</v>
      </c>
      <c r="C54" s="11">
        <f>Tableau_Données_Lune[[#This Row],[Jour et heure (UTC)*]]-7/24</f>
        <v>44143.281944444447</v>
      </c>
      <c r="D54" s="12">
        <f>INT(Tableau_Données_Lune[[#This Row],[Heure ajustée1]])</f>
        <v>44143</v>
      </c>
      <c r="E54" s="1" t="s">
        <v>14</v>
      </c>
    </row>
    <row r="55" spans="2:5" ht="18" customHeight="1" x14ac:dyDescent="0.25">
      <c r="B55" s="11">
        <v>44150.213194444441</v>
      </c>
      <c r="C55" s="11">
        <f>Tableau_Données_Lune[[#This Row],[Jour et heure (UTC)*]]-7/24</f>
        <v>44149.921527777777</v>
      </c>
      <c r="D55" s="12">
        <f>INT(Tableau_Données_Lune[[#This Row],[Heure ajustée1]])</f>
        <v>44149</v>
      </c>
      <c r="E55" s="1" t="s">
        <v>15</v>
      </c>
    </row>
    <row r="56" spans="2:5" ht="18" customHeight="1" x14ac:dyDescent="0.25">
      <c r="B56" s="11">
        <v>44157.197916666664</v>
      </c>
      <c r="C56" s="11">
        <f>Tableau_Données_Lune[[#This Row],[Jour et heure (UTC)*]]-7/24</f>
        <v>44156.90625</v>
      </c>
      <c r="D56" s="12">
        <f>INT(Tableau_Données_Lune[[#This Row],[Heure ajustée1]])</f>
        <v>44156</v>
      </c>
      <c r="E56" s="1" t="s">
        <v>12</v>
      </c>
    </row>
    <row r="57" spans="2:5" ht="18" customHeight="1" x14ac:dyDescent="0.25">
      <c r="B57" s="11">
        <v>44165.395833333336</v>
      </c>
      <c r="C57" s="11">
        <f>Tableau_Données_Lune[[#This Row],[Jour et heure (UTC)*]]-7/24</f>
        <v>44165.104166666672</v>
      </c>
      <c r="D57" s="12">
        <f>INT(Tableau_Données_Lune[[#This Row],[Heure ajustée1]])</f>
        <v>44165</v>
      </c>
      <c r="E57" s="1" t="s">
        <v>13</v>
      </c>
    </row>
    <row r="58" spans="2:5" ht="18" customHeight="1" x14ac:dyDescent="0.25">
      <c r="B58" s="11">
        <v>44173.025000000001</v>
      </c>
      <c r="C58" s="11">
        <f>Tableau_Données_Lune[[#This Row],[Jour et heure (UTC)*]]-7/24</f>
        <v>44172.733333333337</v>
      </c>
      <c r="D58" s="12">
        <f>INT(Tableau_Données_Lune[[#This Row],[Heure ajustée1]])</f>
        <v>44172</v>
      </c>
      <c r="E58" s="1" t="s">
        <v>14</v>
      </c>
    </row>
    <row r="59" spans="2:5" ht="18" customHeight="1" x14ac:dyDescent="0.25">
      <c r="B59" s="11">
        <v>44179.677777777775</v>
      </c>
      <c r="C59" s="11">
        <f>Tableau_Données_Lune[[#This Row],[Jour et heure (UTC)*]]-7/24</f>
        <v>44179.386111111111</v>
      </c>
      <c r="D59" s="12">
        <f>INT(Tableau_Données_Lune[[#This Row],[Heure ajustée1]])</f>
        <v>44179</v>
      </c>
      <c r="E59" s="1" t="s">
        <v>15</v>
      </c>
    </row>
    <row r="60" spans="2:5" ht="18" customHeight="1" x14ac:dyDescent="0.25">
      <c r="B60" s="11">
        <v>44186.986805555556</v>
      </c>
      <c r="C60" s="11">
        <f>Tableau_Données_Lune[[#This Row],[Jour et heure (UTC)*]]-7/24</f>
        <v>44186.695138888892</v>
      </c>
      <c r="D60" s="12">
        <f>INT(Tableau_Données_Lune[[#This Row],[Heure ajustée1]])</f>
        <v>44186</v>
      </c>
      <c r="E60" s="1" t="s">
        <v>12</v>
      </c>
    </row>
    <row r="61" spans="2:5" ht="18" customHeight="1" x14ac:dyDescent="0.25">
      <c r="B61" s="11">
        <v>44195.144444444442</v>
      </c>
      <c r="C61" s="11">
        <f>Tableau_Données_Lune[[#This Row],[Jour et heure (UTC)*]]-7/24</f>
        <v>44194.852777777778</v>
      </c>
      <c r="D61" s="12">
        <f>INT(Tableau_Données_Lune[[#This Row],[Heure ajustée1]])</f>
        <v>44194</v>
      </c>
      <c r="E61" s="1" t="s">
        <v>13</v>
      </c>
    </row>
    <row r="62" spans="2:5" ht="18" customHeight="1" x14ac:dyDescent="0.25">
      <c r="B62" s="11">
        <v>44202.400694444441</v>
      </c>
      <c r="C62" s="11">
        <f>Tableau_Données_Lune[[#This Row],[Jour et heure (UTC)*]]-7/24</f>
        <v>44202.109027777777</v>
      </c>
      <c r="D62" s="12">
        <f>INT(Tableau_Données_Lune[[#This Row],[Heure ajustée1]])</f>
        <v>44202</v>
      </c>
      <c r="E62" s="1" t="s">
        <v>14</v>
      </c>
    </row>
    <row r="63" spans="2:5" ht="18" customHeight="1" x14ac:dyDescent="0.25">
      <c r="B63" s="11">
        <v>44209.208333333336</v>
      </c>
      <c r="C63" s="11">
        <f>Tableau_Données_Lune[[#This Row],[Jour et heure (UTC)*]]-7/24</f>
        <v>44208.916666666672</v>
      </c>
      <c r="D63" s="12">
        <f>INT(Tableau_Données_Lune[[#This Row],[Heure ajustée1]])</f>
        <v>44208</v>
      </c>
      <c r="E63" s="1" t="s">
        <v>15</v>
      </c>
    </row>
    <row r="64" spans="2:5" ht="18" customHeight="1" x14ac:dyDescent="0.25">
      <c r="B64" s="11">
        <v>44216.875694444447</v>
      </c>
      <c r="C64" s="11">
        <f>Tableau_Données_Lune[[#This Row],[Jour et heure (UTC)*]]-7/24</f>
        <v>44216.584027777782</v>
      </c>
      <c r="D64" s="12">
        <f>INT(Tableau_Données_Lune[[#This Row],[Heure ajustée1]])</f>
        <v>44216</v>
      </c>
      <c r="E64" s="1" t="s">
        <v>12</v>
      </c>
    </row>
    <row r="65" spans="2:5" ht="18" customHeight="1" x14ac:dyDescent="0.25">
      <c r="B65" s="11">
        <v>44224.802777777775</v>
      </c>
      <c r="C65" s="11">
        <f>Tableau_Données_Lune[[#This Row],[Jour et heure (UTC)*]]-7/24</f>
        <v>44224.511111111111</v>
      </c>
      <c r="D65" s="12">
        <f>INT(Tableau_Données_Lune[[#This Row],[Heure ajustée1]])</f>
        <v>44224</v>
      </c>
      <c r="E65" s="1" t="s">
        <v>13</v>
      </c>
    </row>
    <row r="66" spans="2:5" ht="18" customHeight="1" x14ac:dyDescent="0.25">
      <c r="B66" s="11">
        <v>44231.734027777777</v>
      </c>
      <c r="C66" s="11">
        <f>Tableau_Données_Lune[[#This Row],[Jour et heure (UTC)*]]-7/24</f>
        <v>44231.442361111112</v>
      </c>
      <c r="D66" s="12">
        <f>INT(Tableau_Données_Lune[[#This Row],[Heure ajustée1]])</f>
        <v>44231</v>
      </c>
      <c r="E66" s="1" t="s">
        <v>14</v>
      </c>
    </row>
    <row r="67" spans="2:5" ht="18" customHeight="1" x14ac:dyDescent="0.25">
      <c r="B67" s="11">
        <v>44238.79583333333</v>
      </c>
      <c r="C67" s="11">
        <f>Tableau_Données_Lune[[#This Row],[Jour et heure (UTC)*]]-7/24</f>
        <v>44238.504166666666</v>
      </c>
      <c r="D67" s="12">
        <f>INT(Tableau_Données_Lune[[#This Row],[Heure ajustée1]])</f>
        <v>44238</v>
      </c>
      <c r="E67" s="1" t="s">
        <v>15</v>
      </c>
    </row>
    <row r="68" spans="2:5" ht="18" customHeight="1" x14ac:dyDescent="0.25">
      <c r="B68" s="11">
        <v>44246.782638888886</v>
      </c>
      <c r="C68" s="11">
        <f>Tableau_Données_Lune[[#This Row],[Jour et heure (UTC)*]]-7/24</f>
        <v>44246.490972222222</v>
      </c>
      <c r="D68" s="12">
        <f>INT(Tableau_Données_Lune[[#This Row],[Heure ajustée1]])</f>
        <v>44246</v>
      </c>
      <c r="E68" s="1" t="s">
        <v>12</v>
      </c>
    </row>
    <row r="69" spans="2:5" ht="18" customHeight="1" x14ac:dyDescent="0.25">
      <c r="B69" s="11">
        <v>44254.345138888886</v>
      </c>
      <c r="C69" s="11">
        <f>Tableau_Données_Lune[[#This Row],[Jour et heure (UTC)*]]-7/24</f>
        <v>44254.053472222222</v>
      </c>
      <c r="D69" s="12">
        <f>INT(Tableau_Données_Lune[[#This Row],[Heure ajustée1]])</f>
        <v>44254</v>
      </c>
      <c r="E69" s="1" t="s">
        <v>13</v>
      </c>
    </row>
    <row r="70" spans="2:5" ht="18" customHeight="1" x14ac:dyDescent="0.25">
      <c r="B70" s="11">
        <v>44261.0625</v>
      </c>
      <c r="C70" s="11">
        <f>Tableau_Données_Lune[[#This Row],[Jour et heure (UTC)*]]-7/24</f>
        <v>44260.770833333336</v>
      </c>
      <c r="D70" s="12">
        <f>INT(Tableau_Données_Lune[[#This Row],[Heure ajustée1]])</f>
        <v>44260</v>
      </c>
      <c r="E70" s="1" t="s">
        <v>14</v>
      </c>
    </row>
    <row r="71" spans="2:5" ht="18" customHeight="1" x14ac:dyDescent="0.25">
      <c r="B71" s="11">
        <v>44268.431250000001</v>
      </c>
      <c r="C71" s="11">
        <f>Tableau_Données_Lune[[#This Row],[Jour et heure (UTC)*]]-7/24</f>
        <v>44268.139583333337</v>
      </c>
      <c r="D71" s="12">
        <f>INT(Tableau_Données_Lune[[#This Row],[Heure ajustée1]])</f>
        <v>44268</v>
      </c>
      <c r="E71" s="1" t="s">
        <v>15</v>
      </c>
    </row>
    <row r="72" spans="2:5" ht="18" customHeight="1" x14ac:dyDescent="0.25">
      <c r="B72" s="11">
        <v>44276.611111111109</v>
      </c>
      <c r="C72" s="11">
        <f>Tableau_Données_Lune[[#This Row],[Jour et heure (UTC)*]]-7/24</f>
        <v>44276.319444444445</v>
      </c>
      <c r="D72" s="12">
        <f>INT(Tableau_Données_Lune[[#This Row],[Heure ajustée1]])</f>
        <v>44276</v>
      </c>
      <c r="E72" s="1" t="s">
        <v>12</v>
      </c>
    </row>
    <row r="73" spans="2:5" ht="18" customHeight="1" x14ac:dyDescent="0.25">
      <c r="B73" s="11">
        <v>44283.783333333333</v>
      </c>
      <c r="C73" s="11">
        <f>Tableau_Données_Lune[[#This Row],[Jour et heure (UTC)*]]-7/24</f>
        <v>44283.491666666669</v>
      </c>
      <c r="D73" s="12">
        <f>INT(Tableau_Données_Lune[[#This Row],[Heure ajustée1]])</f>
        <v>44283</v>
      </c>
      <c r="E73" s="1" t="s">
        <v>13</v>
      </c>
    </row>
    <row r="74" spans="2:5" ht="18" customHeight="1" x14ac:dyDescent="0.25">
      <c r="B74" s="11">
        <v>44290.418055555558</v>
      </c>
      <c r="C74" s="11">
        <f>Tableau_Données_Lune[[#This Row],[Jour et heure (UTC)*]]-7/24</f>
        <v>44290.126388888893</v>
      </c>
      <c r="D74" s="12">
        <f>INT(Tableau_Données_Lune[[#This Row],[Heure ajustée1]])</f>
        <v>44290</v>
      </c>
      <c r="E74" s="1" t="s">
        <v>14</v>
      </c>
    </row>
    <row r="75" spans="2:5" ht="18" customHeight="1" x14ac:dyDescent="0.25">
      <c r="B75" s="11">
        <v>44298.104861111111</v>
      </c>
      <c r="C75" s="11">
        <f>Tableau_Données_Lune[[#This Row],[Jour et heure (UTC)*]]-7/24</f>
        <v>44297.813194444447</v>
      </c>
      <c r="D75" s="12">
        <f>INT(Tableau_Données_Lune[[#This Row],[Heure ajustée1]])</f>
        <v>44297</v>
      </c>
      <c r="E75" s="1" t="s">
        <v>15</v>
      </c>
    </row>
    <row r="76" spans="2:5" ht="18" customHeight="1" x14ac:dyDescent="0.25">
      <c r="B76" s="11">
        <v>44306.290972222225</v>
      </c>
      <c r="C76" s="11">
        <f>Tableau_Données_Lune[[#This Row],[Jour et heure (UTC)*]]-7/24</f>
        <v>44305.999305555561</v>
      </c>
      <c r="D76" s="12">
        <f>INT(Tableau_Données_Lune[[#This Row],[Heure ajustée1]])</f>
        <v>44305</v>
      </c>
      <c r="E76" s="1" t="s">
        <v>12</v>
      </c>
    </row>
    <row r="77" spans="2:5" ht="18" customHeight="1" x14ac:dyDescent="0.25">
      <c r="B77" s="11">
        <v>44313.146527777775</v>
      </c>
      <c r="C77" s="11">
        <f>Tableau_Données_Lune[[#This Row],[Jour et heure (UTC)*]]-7/24</f>
        <v>44312.854861111111</v>
      </c>
      <c r="D77" s="12">
        <f>INT(Tableau_Données_Lune[[#This Row],[Heure ajustée1]])</f>
        <v>44312</v>
      </c>
      <c r="E77" s="1" t="s">
        <v>13</v>
      </c>
    </row>
    <row r="78" spans="2:5" ht="18" customHeight="1" x14ac:dyDescent="0.25">
      <c r="B78" s="11">
        <v>44319.826388888891</v>
      </c>
      <c r="C78" s="11">
        <f>Tableau_Données_Lune[[#This Row],[Jour et heure (UTC)*]]-7/24</f>
        <v>44319.534722222226</v>
      </c>
      <c r="D78" s="12">
        <f>INT(Tableau_Données_Lune[[#This Row],[Heure ajustée1]])</f>
        <v>44319</v>
      </c>
      <c r="E78" s="1" t="s">
        <v>14</v>
      </c>
    </row>
    <row r="79" spans="2:5" ht="18" customHeight="1" x14ac:dyDescent="0.25">
      <c r="B79" s="11">
        <v>44327.791666666664</v>
      </c>
      <c r="C79" s="11">
        <f>Tableau_Données_Lune[[#This Row],[Jour et heure (UTC)*]]-7/24</f>
        <v>44327.5</v>
      </c>
      <c r="D79" s="12">
        <f>INT(Tableau_Données_Lune[[#This Row],[Heure ajustée1]])</f>
        <v>44327</v>
      </c>
      <c r="E79" s="1" t="s">
        <v>15</v>
      </c>
    </row>
    <row r="80" spans="2:5" ht="18" customHeight="1" x14ac:dyDescent="0.25">
      <c r="B80" s="11">
        <v>44335.800694444442</v>
      </c>
      <c r="C80" s="11">
        <f>Tableau_Données_Lune[[#This Row],[Jour et heure (UTC)*]]-7/24</f>
        <v>44335.509027777778</v>
      </c>
      <c r="D80" s="12">
        <f>INT(Tableau_Données_Lune[[#This Row],[Heure ajustée1]])</f>
        <v>44335</v>
      </c>
      <c r="E80" s="1" t="s">
        <v>12</v>
      </c>
    </row>
    <row r="81" spans="2:5" ht="18" customHeight="1" x14ac:dyDescent="0.25">
      <c r="B81" s="11">
        <v>44342.468055555553</v>
      </c>
      <c r="C81" s="11">
        <f>Tableau_Données_Lune[[#This Row],[Jour et heure (UTC)*]]-7/24</f>
        <v>44342.176388888889</v>
      </c>
      <c r="D81" s="12">
        <f>INT(Tableau_Données_Lune[[#This Row],[Heure ajustée1]])</f>
        <v>44342</v>
      </c>
      <c r="E81" s="1" t="s">
        <v>13</v>
      </c>
    </row>
    <row r="82" spans="2:5" ht="18" customHeight="1" x14ac:dyDescent="0.25">
      <c r="B82" s="11">
        <v>44349.308333333334</v>
      </c>
      <c r="C82" s="11">
        <f>Tableau_Données_Lune[[#This Row],[Jour et heure (UTC)*]]-7/24</f>
        <v>44349.01666666667</v>
      </c>
      <c r="D82" s="12">
        <f>INT(Tableau_Données_Lune[[#This Row],[Heure ajustée1]])</f>
        <v>44349</v>
      </c>
      <c r="E82" s="1" t="s">
        <v>14</v>
      </c>
    </row>
    <row r="83" spans="2:5" ht="18" customHeight="1" x14ac:dyDescent="0.25">
      <c r="B83" s="11">
        <v>44357.453472222223</v>
      </c>
      <c r="C83" s="11">
        <f>Tableau_Données_Lune[[#This Row],[Jour et heure (UTC)*]]-7/24</f>
        <v>44357.161805555559</v>
      </c>
      <c r="D83" s="12">
        <f>INT(Tableau_Données_Lune[[#This Row],[Heure ajustée1]])</f>
        <v>44357</v>
      </c>
      <c r="E83" s="1" t="s">
        <v>15</v>
      </c>
    </row>
    <row r="84" spans="2:5" ht="18" customHeight="1" x14ac:dyDescent="0.25">
      <c r="B84" s="11">
        <v>44365.162499999999</v>
      </c>
      <c r="C84" s="11">
        <f>Tableau_Données_Lune[[#This Row],[Jour et heure (UTC)*]]-7/24</f>
        <v>44364.870833333334</v>
      </c>
      <c r="D84" s="12">
        <f>INT(Tableau_Données_Lune[[#This Row],[Heure ajustée1]])</f>
        <v>44364</v>
      </c>
      <c r="E84" s="1" t="s">
        <v>12</v>
      </c>
    </row>
    <row r="85" spans="2:5" ht="18" customHeight="1" x14ac:dyDescent="0.25">
      <c r="B85" s="11">
        <v>44371.777777777781</v>
      </c>
      <c r="C85" s="11">
        <f>Tableau_Données_Lune[[#This Row],[Jour et heure (UTC)*]]-7/24</f>
        <v>44371.486111111117</v>
      </c>
      <c r="D85" s="12">
        <f>INT(Tableau_Données_Lune[[#This Row],[Heure ajustée1]])</f>
        <v>44371</v>
      </c>
      <c r="E85" s="1" t="s">
        <v>13</v>
      </c>
    </row>
    <row r="86" spans="2:5" ht="18" customHeight="1" x14ac:dyDescent="0.25">
      <c r="B86" s="11">
        <v>44378.882638888892</v>
      </c>
      <c r="C86" s="11">
        <f>Tableau_Données_Lune[[#This Row],[Jour et heure (UTC)*]]-7/24</f>
        <v>44378.590972222228</v>
      </c>
      <c r="D86" s="12">
        <f>INT(Tableau_Données_Lune[[#This Row],[Heure ajustée1]])</f>
        <v>44378</v>
      </c>
      <c r="E86" s="1" t="s">
        <v>14</v>
      </c>
    </row>
    <row r="87" spans="2:5" ht="18" customHeight="1" x14ac:dyDescent="0.25">
      <c r="B87" s="11">
        <v>44387.053472222222</v>
      </c>
      <c r="C87" s="11">
        <f>Tableau_Données_Lune[[#This Row],[Jour et heure (UTC)*]]-7/24</f>
        <v>44386.761805555558</v>
      </c>
      <c r="D87" s="12">
        <f>INT(Tableau_Données_Lune[[#This Row],[Heure ajustée1]])</f>
        <v>44386</v>
      </c>
      <c r="E87" s="1" t="s">
        <v>15</v>
      </c>
    </row>
    <row r="88" spans="2:5" ht="18" customHeight="1" x14ac:dyDescent="0.25">
      <c r="B88" s="11">
        <v>44394.424305555556</v>
      </c>
      <c r="C88" s="11">
        <f>Tableau_Données_Lune[[#This Row],[Jour et heure (UTC)*]]-7/24</f>
        <v>44394.132638888892</v>
      </c>
      <c r="D88" s="12">
        <f>INT(Tableau_Données_Lune[[#This Row],[Heure ajustée1]])</f>
        <v>44394</v>
      </c>
      <c r="E88" s="1" t="s">
        <v>12</v>
      </c>
    </row>
    <row r="89" spans="2:5" ht="18" customHeight="1" x14ac:dyDescent="0.25">
      <c r="B89" s="11">
        <v>44401.109027777777</v>
      </c>
      <c r="C89" s="11">
        <f>Tableau_Données_Lune[[#This Row],[Jour et heure (UTC)*]]-7/24</f>
        <v>44400.817361111112</v>
      </c>
      <c r="D89" s="12">
        <f>INT(Tableau_Données_Lune[[#This Row],[Heure ajustée1]])</f>
        <v>44400</v>
      </c>
      <c r="E89" s="1" t="s">
        <v>13</v>
      </c>
    </row>
    <row r="90" spans="2:5" ht="18" customHeight="1" x14ac:dyDescent="0.25">
      <c r="B90" s="11">
        <v>44408.552777777775</v>
      </c>
      <c r="C90" s="11">
        <f>Tableau_Données_Lune[[#This Row],[Jour et heure (UTC)*]]-7/24</f>
        <v>44408.261111111111</v>
      </c>
      <c r="D90" s="12">
        <f>INT(Tableau_Données_Lune[[#This Row],[Heure ajustée1]])</f>
        <v>44408</v>
      </c>
      <c r="E90" s="1" t="s">
        <v>14</v>
      </c>
    </row>
    <row r="91" spans="2:5" ht="18" customHeight="1" x14ac:dyDescent="0.25">
      <c r="B91" s="11">
        <v>44416.576388888891</v>
      </c>
      <c r="C91" s="11">
        <f>Tableau_Données_Lune[[#This Row],[Jour et heure (UTC)*]]-7/24</f>
        <v>44416.284722222226</v>
      </c>
      <c r="D91" s="12">
        <f>INT(Tableau_Données_Lune[[#This Row],[Heure ajustée1]])</f>
        <v>44416</v>
      </c>
      <c r="E91" s="1" t="s">
        <v>15</v>
      </c>
    </row>
    <row r="92" spans="2:5" ht="18" customHeight="1" x14ac:dyDescent="0.25">
      <c r="B92" s="11">
        <v>44423.638194444444</v>
      </c>
      <c r="C92" s="11">
        <f>Tableau_Données_Lune[[#This Row],[Jour et heure (UTC)*]]-7/24</f>
        <v>44423.34652777778</v>
      </c>
      <c r="D92" s="12">
        <f>INT(Tableau_Données_Lune[[#This Row],[Heure ajustée1]])</f>
        <v>44423</v>
      </c>
      <c r="E92" s="1" t="s">
        <v>12</v>
      </c>
    </row>
    <row r="93" spans="2:5" ht="18" customHeight="1" x14ac:dyDescent="0.25">
      <c r="B93" s="11">
        <v>44430.501388888886</v>
      </c>
      <c r="C93" s="11">
        <f>Tableau_Données_Lune[[#This Row],[Jour et heure (UTC)*]]-7/24</f>
        <v>44430.209722222222</v>
      </c>
      <c r="D93" s="12">
        <f>INT(Tableau_Données_Lune[[#This Row],[Heure ajustée1]])</f>
        <v>44430</v>
      </c>
      <c r="E93" s="1" t="s">
        <v>13</v>
      </c>
    </row>
    <row r="94" spans="2:5" ht="18" customHeight="1" x14ac:dyDescent="0.25">
      <c r="B94" s="11">
        <v>44438.300694444442</v>
      </c>
      <c r="C94" s="11">
        <f>Tableau_Données_Lune[[#This Row],[Jour et heure (UTC)*]]-7/24</f>
        <v>44438.009027777778</v>
      </c>
      <c r="D94" s="12">
        <f>INT(Tableau_Données_Lune[[#This Row],[Heure ajustée1]])</f>
        <v>44438</v>
      </c>
      <c r="E94" s="1" t="s">
        <v>14</v>
      </c>
    </row>
    <row r="95" spans="2:5" ht="18" customHeight="1" x14ac:dyDescent="0.25">
      <c r="B95" s="11">
        <v>44446.036111111112</v>
      </c>
      <c r="C95" s="11">
        <f>Tableau_Données_Lune[[#This Row],[Jour et heure (UTC)*]]-7/24</f>
        <v>44445.744444444448</v>
      </c>
      <c r="D95" s="12">
        <f>INT(Tableau_Données_Lune[[#This Row],[Heure ajustée1]])</f>
        <v>44445</v>
      </c>
      <c r="E95" s="1" t="s">
        <v>15</v>
      </c>
    </row>
    <row r="96" spans="2:5" ht="18" customHeight="1" x14ac:dyDescent="0.25">
      <c r="B96" s="11">
        <v>44452.86041666667</v>
      </c>
      <c r="C96" s="11">
        <f>Tableau_Données_Lune[[#This Row],[Jour et heure (UTC)*]]-7/24</f>
        <v>44452.568750000006</v>
      </c>
      <c r="D96" s="12">
        <f>INT(Tableau_Données_Lune[[#This Row],[Heure ajustée1]])</f>
        <v>44452</v>
      </c>
      <c r="E96" s="1" t="s">
        <v>12</v>
      </c>
    </row>
    <row r="97" spans="2:5" ht="18" customHeight="1" x14ac:dyDescent="0.25">
      <c r="B97" s="11">
        <v>44459.996527777781</v>
      </c>
      <c r="C97" s="11">
        <f>Tableau_Données_Lune[[#This Row],[Jour et heure (UTC)*]]-7/24</f>
        <v>44459.704861111117</v>
      </c>
      <c r="D97" s="12">
        <f>INT(Tableau_Données_Lune[[#This Row],[Heure ajustée1]])</f>
        <v>44459</v>
      </c>
      <c r="E97" s="1" t="s">
        <v>13</v>
      </c>
    </row>
    <row r="98" spans="2:5" ht="18" customHeight="1" x14ac:dyDescent="0.25">
      <c r="B98" s="11">
        <v>44468.081250000003</v>
      </c>
      <c r="C98" s="11">
        <f>Tableau_Données_Lune[[#This Row],[Jour et heure (UTC)*]]-7/24</f>
        <v>44467.789583333339</v>
      </c>
      <c r="D98" s="12">
        <f>INT(Tableau_Données_Lune[[#This Row],[Heure ajustée1]])</f>
        <v>44467</v>
      </c>
      <c r="E98" s="1" t="s">
        <v>14</v>
      </c>
    </row>
    <row r="99" spans="2:5" ht="18" customHeight="1" x14ac:dyDescent="0.25">
      <c r="B99" s="11">
        <v>44475.461805555555</v>
      </c>
      <c r="C99" s="11">
        <f>Tableau_Données_Lune[[#This Row],[Jour et heure (UTC)*]]-7/24</f>
        <v>44475.170138888891</v>
      </c>
      <c r="D99" s="12">
        <f>INT(Tableau_Données_Lune[[#This Row],[Heure ajustée1]])</f>
        <v>44475</v>
      </c>
      <c r="E99" s="1" t="s">
        <v>15</v>
      </c>
    </row>
    <row r="100" spans="2:5" ht="18" customHeight="1" x14ac:dyDescent="0.25">
      <c r="B100" s="11">
        <v>44482.142361111109</v>
      </c>
      <c r="C100" s="11">
        <f>Tableau_Données_Lune[[#This Row],[Jour et heure (UTC)*]]-7/24</f>
        <v>44481.850694444445</v>
      </c>
      <c r="D100" s="12">
        <f>INT(Tableau_Données_Lune[[#This Row],[Heure ajustée1]])</f>
        <v>44481</v>
      </c>
      <c r="E100" s="1" t="s">
        <v>12</v>
      </c>
    </row>
    <row r="101" spans="2:5" ht="18" customHeight="1" x14ac:dyDescent="0.25">
      <c r="B101" s="11">
        <v>44489.622916666667</v>
      </c>
      <c r="C101" s="11">
        <f>Tableau_Données_Lune[[#This Row],[Jour et heure (UTC)*]]-7/24</f>
        <v>44489.331250000003</v>
      </c>
      <c r="D101" s="12">
        <f>INT(Tableau_Données_Lune[[#This Row],[Heure ajustée1]])</f>
        <v>44489</v>
      </c>
      <c r="E101" s="1" t="s">
        <v>13</v>
      </c>
    </row>
    <row r="102" spans="2:5" ht="18" customHeight="1" x14ac:dyDescent="0.25">
      <c r="B102" s="11">
        <v>44497.836805555555</v>
      </c>
      <c r="C102" s="11">
        <f>Tableau_Données_Lune[[#This Row],[Jour et heure (UTC)*]]-7/24</f>
        <v>44497.545138888891</v>
      </c>
      <c r="D102" s="12">
        <f>INT(Tableau_Données_Lune[[#This Row],[Heure ajustée1]])</f>
        <v>44497</v>
      </c>
      <c r="E102" s="1" t="s">
        <v>14</v>
      </c>
    </row>
    <row r="103" spans="2:5" ht="18" customHeight="1" x14ac:dyDescent="0.25">
      <c r="B103" s="11">
        <v>44504.884722222225</v>
      </c>
      <c r="C103" s="11">
        <f>Tableau_Données_Lune[[#This Row],[Jour et heure (UTC)*]]-7/24</f>
        <v>44504.593055555561</v>
      </c>
      <c r="D103" s="12">
        <f>INT(Tableau_Données_Lune[[#This Row],[Heure ajustée1]])</f>
        <v>44504</v>
      </c>
      <c r="E103" s="1" t="s">
        <v>15</v>
      </c>
    </row>
    <row r="104" spans="2:5" ht="18" customHeight="1" x14ac:dyDescent="0.25">
      <c r="B104" s="11">
        <v>44511.531944444447</v>
      </c>
      <c r="C104" s="11">
        <f>Tableau_Données_Lune[[#This Row],[Jour et heure (UTC)*]]-7/24</f>
        <v>44511.240277777782</v>
      </c>
      <c r="D104" s="12">
        <f>INT(Tableau_Données_Lune[[#This Row],[Heure ajustée1]])</f>
        <v>44511</v>
      </c>
      <c r="E104" s="1" t="s">
        <v>12</v>
      </c>
    </row>
    <row r="105" spans="2:5" ht="18" customHeight="1" x14ac:dyDescent="0.25">
      <c r="B105" s="11">
        <v>44519.372916666667</v>
      </c>
      <c r="C105" s="11">
        <f>Tableau_Données_Lune[[#This Row],[Jour et heure (UTC)*]]-7/24</f>
        <v>44519.081250000003</v>
      </c>
      <c r="D105" s="12">
        <f>INT(Tableau_Données_Lune[[#This Row],[Heure ajustée1]])</f>
        <v>44519</v>
      </c>
      <c r="E105" s="1" t="s">
        <v>13</v>
      </c>
    </row>
    <row r="106" spans="2:5" ht="18" customHeight="1" x14ac:dyDescent="0.25">
      <c r="B106" s="11">
        <v>44527.519444444442</v>
      </c>
      <c r="C106" s="11">
        <f>Tableau_Données_Lune[[#This Row],[Jour et heure (UTC)*]]-7/24</f>
        <v>44527.227777777778</v>
      </c>
      <c r="D106" s="12">
        <f>INT(Tableau_Données_Lune[[#This Row],[Heure ajustée1]])</f>
        <v>44527</v>
      </c>
      <c r="E106" s="1" t="s">
        <v>14</v>
      </c>
    </row>
    <row r="107" spans="2:5" ht="18" customHeight="1" x14ac:dyDescent="0.25">
      <c r="B107" s="11">
        <v>44534.321527777778</v>
      </c>
      <c r="C107" s="11">
        <f>Tableau_Données_Lune[[#This Row],[Jour et heure (UTC)*]]-7/24</f>
        <v>44534.029861111114</v>
      </c>
      <c r="D107" s="12">
        <f>INT(Tableau_Données_Lune[[#This Row],[Heure ajustée1]])</f>
        <v>44534</v>
      </c>
      <c r="E107" s="1" t="s">
        <v>15</v>
      </c>
    </row>
    <row r="108" spans="2:5" ht="18" customHeight="1" x14ac:dyDescent="0.25">
      <c r="B108" s="11">
        <v>44541.065972222219</v>
      </c>
      <c r="C108" s="11">
        <f>Tableau_Données_Lune[[#This Row],[Jour et heure (UTC)*]]-7/24</f>
        <v>44540.774305555555</v>
      </c>
      <c r="D108" s="12">
        <f>INT(Tableau_Données_Lune[[#This Row],[Heure ajustée1]])</f>
        <v>44540</v>
      </c>
      <c r="E108" s="1" t="s">
        <v>12</v>
      </c>
    </row>
    <row r="109" spans="2:5" ht="18" customHeight="1" x14ac:dyDescent="0.25">
      <c r="B109" s="11">
        <v>44549.190972222219</v>
      </c>
      <c r="C109" s="11">
        <f>Tableau_Données_Lune[[#This Row],[Jour et heure (UTC)*]]-7/24</f>
        <v>44548.899305555555</v>
      </c>
      <c r="D109" s="12">
        <f>INT(Tableau_Données_Lune[[#This Row],[Heure ajustée1]])</f>
        <v>44548</v>
      </c>
      <c r="E109" s="1" t="s">
        <v>13</v>
      </c>
    </row>
    <row r="110" spans="2:5" ht="18" customHeight="1" x14ac:dyDescent="0.25">
      <c r="B110" s="11">
        <v>44557.1</v>
      </c>
      <c r="C110" s="11">
        <f>Tableau_Données_Lune[[#This Row],[Jour et heure (UTC)*]]-7/24</f>
        <v>44556.808333333334</v>
      </c>
      <c r="D110" s="12">
        <f>INT(Tableau_Données_Lune[[#This Row],[Heure ajustée1]])</f>
        <v>44556</v>
      </c>
      <c r="E110" s="1" t="s">
        <v>14</v>
      </c>
    </row>
    <row r="111" spans="2:5" ht="18" customHeight="1" x14ac:dyDescent="0.25">
      <c r="B111" s="11">
        <v>44563.772916666669</v>
      </c>
      <c r="C111" s="11">
        <f>Tableau_Données_Lune[[#This Row],[Jour et heure (UTC)*]]-7/24</f>
        <v>44563.481250000004</v>
      </c>
      <c r="D111" s="12">
        <f>INT(Tableau_Données_Lune[[#This Row],[Heure ajustée1]])</f>
        <v>44563</v>
      </c>
      <c r="E111" s="1" t="s">
        <v>15</v>
      </c>
    </row>
    <row r="112" spans="2:5" ht="18" customHeight="1" x14ac:dyDescent="0.25">
      <c r="B112" s="11">
        <v>44570.757638888892</v>
      </c>
      <c r="C112" s="11">
        <f>Tableau_Données_Lune[[#This Row],[Jour et heure (UTC)*]]-7/24</f>
        <v>44570.465972222228</v>
      </c>
      <c r="D112" s="12">
        <f>INT(Tableau_Données_Lune[[#This Row],[Heure ajustée1]])</f>
        <v>44570</v>
      </c>
      <c r="E112" s="1" t="s">
        <v>12</v>
      </c>
    </row>
    <row r="113" spans="2:5" ht="18" customHeight="1" x14ac:dyDescent="0.25">
      <c r="B113" s="11">
        <v>44578.991666666669</v>
      </c>
      <c r="C113" s="11">
        <f>Tableau_Données_Lune[[#This Row],[Jour et heure (UTC)*]]-7/24</f>
        <v>44578.700000000004</v>
      </c>
      <c r="D113" s="12">
        <f>INT(Tableau_Données_Lune[[#This Row],[Heure ajustée1]])</f>
        <v>44578</v>
      </c>
      <c r="E113" s="1" t="s">
        <v>13</v>
      </c>
    </row>
    <row r="114" spans="2:5" ht="18" customHeight="1" x14ac:dyDescent="0.25">
      <c r="B114" s="11">
        <v>44586.570138888892</v>
      </c>
      <c r="C114" s="11">
        <f>Tableau_Données_Lune[[#This Row],[Jour et heure (UTC)*]]-7/24</f>
        <v>44586.278472222228</v>
      </c>
      <c r="D114" s="12">
        <f>INT(Tableau_Données_Lune[[#This Row],[Heure ajustée1]])</f>
        <v>44586</v>
      </c>
      <c r="E114" s="1" t="s">
        <v>14</v>
      </c>
    </row>
    <row r="115" spans="2:5" ht="18" customHeight="1" x14ac:dyDescent="0.25">
      <c r="B115" s="11">
        <v>44593.240277777775</v>
      </c>
      <c r="C115" s="11">
        <f>Tableau_Données_Lune[[#This Row],[Jour et heure (UTC)*]]-7/24</f>
        <v>44592.948611111111</v>
      </c>
      <c r="D115" s="12">
        <f>INT(Tableau_Données_Lune[[#This Row],[Heure ajustée1]])</f>
        <v>44592</v>
      </c>
      <c r="E115" s="1" t="s">
        <v>15</v>
      </c>
    </row>
    <row r="116" spans="2:5" ht="18" customHeight="1" x14ac:dyDescent="0.25">
      <c r="B116" s="11">
        <v>44600.576388888891</v>
      </c>
      <c r="C116" s="11">
        <f>Tableau_Données_Lune[[#This Row],[Jour et heure (UTC)*]]-7/24</f>
        <v>44600.284722222226</v>
      </c>
      <c r="D116" s="12">
        <f>INT(Tableau_Données_Lune[[#This Row],[Heure ajustée1]])</f>
        <v>44600</v>
      </c>
      <c r="E116" s="1" t="s">
        <v>12</v>
      </c>
    </row>
    <row r="117" spans="2:5" ht="18" customHeight="1" x14ac:dyDescent="0.25">
      <c r="B117" s="11">
        <v>44608.705555555556</v>
      </c>
      <c r="C117" s="11">
        <f>Tableau_Données_Lune[[#This Row],[Jour et heure (UTC)*]]-7/24</f>
        <v>44608.413888888892</v>
      </c>
      <c r="D117" s="12">
        <f>INT(Tableau_Données_Lune[[#This Row],[Heure ajustée1]])</f>
        <v>44608</v>
      </c>
      <c r="E117" s="1" t="s">
        <v>13</v>
      </c>
    </row>
    <row r="118" spans="2:5" ht="18" customHeight="1" x14ac:dyDescent="0.25">
      <c r="B118" s="11">
        <v>44615.938888888886</v>
      </c>
      <c r="C118" s="11">
        <f>Tableau_Données_Lune[[#This Row],[Jour et heure (UTC)*]]-7/24</f>
        <v>44615.647222222222</v>
      </c>
      <c r="D118" s="12">
        <f>INT(Tableau_Données_Lune[[#This Row],[Heure ajustée1]])</f>
        <v>44615</v>
      </c>
      <c r="E118" s="1" t="s">
        <v>14</v>
      </c>
    </row>
    <row r="119" spans="2:5" ht="18" customHeight="1" x14ac:dyDescent="0.25">
      <c r="B119" s="11">
        <v>44622.732638888891</v>
      </c>
      <c r="C119" s="11">
        <f>Tableau_Données_Lune[[#This Row],[Jour et heure (UTC)*]]-7/24</f>
        <v>44622.440972222226</v>
      </c>
      <c r="D119" s="12">
        <f>INT(Tableau_Données_Lune[[#This Row],[Heure ajustée1]])</f>
        <v>44622</v>
      </c>
      <c r="E119" s="1" t="s">
        <v>15</v>
      </c>
    </row>
    <row r="120" spans="2:5" ht="18" customHeight="1" x14ac:dyDescent="0.25">
      <c r="B120" s="11">
        <v>44630.447916666664</v>
      </c>
      <c r="C120" s="11">
        <f>Tableau_Données_Lune[[#This Row],[Jour et heure (UTC)*]]-7/24</f>
        <v>44630.15625</v>
      </c>
      <c r="D120" s="12">
        <f>INT(Tableau_Données_Lune[[#This Row],[Heure ajustée1]])</f>
        <v>44630</v>
      </c>
      <c r="E120" s="1" t="s">
        <v>12</v>
      </c>
    </row>
    <row r="121" spans="2:5" ht="18" customHeight="1" x14ac:dyDescent="0.25">
      <c r="B121" s="11">
        <v>44638.303472222222</v>
      </c>
      <c r="C121" s="11">
        <f>Tableau_Données_Lune[[#This Row],[Jour et heure (UTC)*]]-7/24</f>
        <v>44638.011805555558</v>
      </c>
      <c r="D121" s="12">
        <f>INT(Tableau_Données_Lune[[#This Row],[Heure ajustée1]])</f>
        <v>44638</v>
      </c>
      <c r="E121" s="1" t="s">
        <v>13</v>
      </c>
    </row>
    <row r="122" spans="2:5" ht="18" customHeight="1" x14ac:dyDescent="0.25">
      <c r="B122" s="11">
        <v>44645.234027777777</v>
      </c>
      <c r="C122" s="11">
        <f>Tableau_Données_Lune[[#This Row],[Jour et heure (UTC)*]]-7/24</f>
        <v>44644.942361111112</v>
      </c>
      <c r="D122" s="12">
        <f>INT(Tableau_Données_Lune[[#This Row],[Heure ajustée1]])</f>
        <v>44644</v>
      </c>
      <c r="E122" s="1" t="s">
        <v>14</v>
      </c>
    </row>
    <row r="123" spans="2:5" ht="18" customHeight="1" x14ac:dyDescent="0.25">
      <c r="B123" s="11">
        <v>44652.26666666667</v>
      </c>
      <c r="C123" s="11">
        <f>Tableau_Données_Lune[[#This Row],[Jour et heure (UTC)*]]-7/24</f>
        <v>44651.975000000006</v>
      </c>
      <c r="D123" s="12">
        <f>INT(Tableau_Données_Lune[[#This Row],[Heure ajustée1]])</f>
        <v>44651</v>
      </c>
      <c r="E123" s="1" t="s">
        <v>15</v>
      </c>
    </row>
    <row r="124" spans="2:5" ht="18" customHeight="1" x14ac:dyDescent="0.25">
      <c r="B124" s="11">
        <v>44660.283333333333</v>
      </c>
      <c r="C124" s="11">
        <f>Tableau_Données_Lune[[#This Row],[Jour et heure (UTC)*]]-7/24</f>
        <v>44659.991666666669</v>
      </c>
      <c r="D124" s="12">
        <f>INT(Tableau_Données_Lune[[#This Row],[Heure ajustée1]])</f>
        <v>44659</v>
      </c>
      <c r="E124" s="1" t="s">
        <v>12</v>
      </c>
    </row>
    <row r="125" spans="2:5" ht="18" customHeight="1" x14ac:dyDescent="0.25">
      <c r="B125" s="11">
        <v>44667.788194444445</v>
      </c>
      <c r="C125" s="11">
        <f>Tableau_Données_Lune[[#This Row],[Jour et heure (UTC)*]]-7/24</f>
        <v>44667.496527777781</v>
      </c>
      <c r="D125" s="12">
        <f>INT(Tableau_Données_Lune[[#This Row],[Heure ajustée1]])</f>
        <v>44667</v>
      </c>
      <c r="E125" s="1" t="s">
        <v>13</v>
      </c>
    </row>
    <row r="126" spans="2:5" ht="18" customHeight="1" x14ac:dyDescent="0.25">
      <c r="B126" s="11">
        <v>44674.49722222222</v>
      </c>
      <c r="C126" s="11">
        <f>Tableau_Données_Lune[[#This Row],[Jour et heure (UTC)*]]-7/24</f>
        <v>44674.205555555556</v>
      </c>
      <c r="D126" s="12">
        <f>INT(Tableau_Données_Lune[[#This Row],[Heure ajustée1]])</f>
        <v>44674</v>
      </c>
      <c r="E126" s="1" t="s">
        <v>14</v>
      </c>
    </row>
    <row r="127" spans="2:5" ht="18" customHeight="1" x14ac:dyDescent="0.25">
      <c r="B127" s="11">
        <v>44681.852777777778</v>
      </c>
      <c r="C127" s="11">
        <f>Tableau_Données_Lune[[#This Row],[Jour et heure (UTC)*]]-7/24</f>
        <v>44681.561111111114</v>
      </c>
      <c r="D127" s="12">
        <f>INT(Tableau_Données_Lune[[#This Row],[Heure ajustée1]])</f>
        <v>44681</v>
      </c>
      <c r="E127" s="1" t="s">
        <v>15</v>
      </c>
    </row>
    <row r="128" spans="2:5" ht="18" customHeight="1" x14ac:dyDescent="0.25">
      <c r="B128" s="11">
        <v>44690.01458333333</v>
      </c>
      <c r="C128" s="11">
        <f>Tableau_Données_Lune[[#This Row],[Jour et heure (UTC)*]]-7/24</f>
        <v>44689.722916666666</v>
      </c>
      <c r="D128" s="12">
        <f>INT(Tableau_Données_Lune[[#This Row],[Heure ajustée1]])</f>
        <v>44689</v>
      </c>
      <c r="E128" s="1" t="s">
        <v>12</v>
      </c>
    </row>
    <row r="129" spans="2:5" ht="18" customHeight="1" x14ac:dyDescent="0.25">
      <c r="B129" s="11">
        <v>44697.176388888889</v>
      </c>
      <c r="C129" s="11">
        <f>Tableau_Données_Lune[[#This Row],[Jour et heure (UTC)*]]-7/24</f>
        <v>44696.884722222225</v>
      </c>
      <c r="D129" s="12">
        <f>INT(Tableau_Données_Lune[[#This Row],[Heure ajustée1]])</f>
        <v>44696</v>
      </c>
      <c r="E129" s="1" t="s">
        <v>13</v>
      </c>
    </row>
    <row r="130" spans="2:5" ht="18" customHeight="1" x14ac:dyDescent="0.25">
      <c r="B130" s="11">
        <v>44703.779861111114</v>
      </c>
      <c r="C130" s="11">
        <f>Tableau_Données_Lune[[#This Row],[Jour et heure (UTC)*]]-7/24</f>
        <v>44703.48819444445</v>
      </c>
      <c r="D130" s="12">
        <f>INT(Tableau_Données_Lune[[#This Row],[Heure ajustée1]])</f>
        <v>44703</v>
      </c>
      <c r="E130" s="1" t="s">
        <v>14</v>
      </c>
    </row>
    <row r="131" spans="2:5" ht="18" customHeight="1" x14ac:dyDescent="0.25">
      <c r="B131" s="11">
        <v>44711.479166666664</v>
      </c>
      <c r="C131" s="11">
        <f>Tableau_Données_Lune[[#This Row],[Jour et heure (UTC)*]]-7/24</f>
        <v>44711.1875</v>
      </c>
      <c r="D131" s="12">
        <f>INT(Tableau_Données_Lune[[#This Row],[Heure ajustée1]])</f>
        <v>44711</v>
      </c>
      <c r="E131" s="1" t="s">
        <v>15</v>
      </c>
    </row>
    <row r="132" spans="2:5" ht="18" customHeight="1" x14ac:dyDescent="0.25">
      <c r="B132" s="11">
        <v>44719.616666666669</v>
      </c>
      <c r="C132" s="11">
        <f>Tableau_Données_Lune[[#This Row],[Jour et heure (UTC)*]]-7/24</f>
        <v>44719.325000000004</v>
      </c>
      <c r="D132" s="12">
        <f>INT(Tableau_Données_Lune[[#This Row],[Heure ajustée1]])</f>
        <v>44719</v>
      </c>
      <c r="E132" s="1" t="s">
        <v>12</v>
      </c>
    </row>
    <row r="133" spans="2:5" ht="18" customHeight="1" x14ac:dyDescent="0.25">
      <c r="B133" s="11">
        <v>44726.494444444441</v>
      </c>
      <c r="C133" s="11">
        <f>Tableau_Données_Lune[[#This Row],[Jour et heure (UTC)*]]-7/24</f>
        <v>44726.202777777777</v>
      </c>
      <c r="D133" s="12">
        <f>INT(Tableau_Données_Lune[[#This Row],[Heure ajustée1]])</f>
        <v>44726</v>
      </c>
      <c r="E133" s="1" t="s">
        <v>13</v>
      </c>
    </row>
    <row r="134" spans="2:5" ht="18" customHeight="1" x14ac:dyDescent="0.25">
      <c r="B134" s="11">
        <v>44733.132638888892</v>
      </c>
      <c r="C134" s="11">
        <f>Tableau_Données_Lune[[#This Row],[Jour et heure (UTC)*]]-7/24</f>
        <v>44732.840972222228</v>
      </c>
      <c r="D134" s="12">
        <f>INT(Tableau_Données_Lune[[#This Row],[Heure ajustée1]])</f>
        <v>44732</v>
      </c>
      <c r="E134" s="1" t="s">
        <v>14</v>
      </c>
    </row>
    <row r="135" spans="2:5" ht="18" customHeight="1" x14ac:dyDescent="0.25">
      <c r="B135" s="11">
        <v>44741.119444444441</v>
      </c>
      <c r="C135" s="11">
        <f>Tableau_Données_Lune[[#This Row],[Jour et heure (UTC)*]]-7/24</f>
        <v>44740.827777777777</v>
      </c>
      <c r="D135" s="12">
        <f>INT(Tableau_Données_Lune[[#This Row],[Heure ajustée1]])</f>
        <v>44740</v>
      </c>
      <c r="E135" s="1" t="s">
        <v>15</v>
      </c>
    </row>
    <row r="136" spans="2:5" ht="18" customHeight="1" x14ac:dyDescent="0.25">
      <c r="B136" s="11">
        <v>44749.093055555553</v>
      </c>
      <c r="C136" s="11">
        <f>Tableau_Données_Lune[[#This Row],[Jour et heure (UTC)*]]-7/24</f>
        <v>44748.801388888889</v>
      </c>
      <c r="D136" s="12">
        <f>INT(Tableau_Données_Lune[[#This Row],[Heure ajustée1]])</f>
        <v>44748</v>
      </c>
      <c r="E136" s="1" t="s">
        <v>12</v>
      </c>
    </row>
    <row r="137" spans="2:5" ht="18" customHeight="1" x14ac:dyDescent="0.25">
      <c r="B137" s="11">
        <v>44755.776388888888</v>
      </c>
      <c r="C137" s="11">
        <f>Tableau_Données_Lune[[#This Row],[Jour et heure (UTC)*]]-7/24</f>
        <v>44755.484722222223</v>
      </c>
      <c r="D137" s="12">
        <f>INT(Tableau_Données_Lune[[#This Row],[Heure ajustée1]])</f>
        <v>44755</v>
      </c>
      <c r="E137" s="1" t="s">
        <v>13</v>
      </c>
    </row>
    <row r="138" spans="2:5" ht="18" customHeight="1" x14ac:dyDescent="0.25">
      <c r="B138" s="11">
        <v>44762.59652777778</v>
      </c>
      <c r="C138" s="11">
        <f>Tableau_Données_Lune[[#This Row],[Jour et heure (UTC)*]]-7/24</f>
        <v>44762.304861111115</v>
      </c>
      <c r="D138" s="12">
        <f>INT(Tableau_Données_Lune[[#This Row],[Heure ajustée1]])</f>
        <v>44762</v>
      </c>
      <c r="E138" s="1" t="s">
        <v>14</v>
      </c>
    </row>
    <row r="139" spans="2:5" ht="18" customHeight="1" x14ac:dyDescent="0.25">
      <c r="B139" s="11">
        <v>44770.746527777781</v>
      </c>
      <c r="C139" s="11">
        <f>Tableau_Données_Lune[[#This Row],[Jour et heure (UTC)*]]-7/24</f>
        <v>44770.454861111117</v>
      </c>
      <c r="D139" s="12">
        <f>INT(Tableau_Données_Lune[[#This Row],[Heure ajustée1]])</f>
        <v>44770</v>
      </c>
      <c r="E139" s="1" t="s">
        <v>15</v>
      </c>
    </row>
    <row r="140" spans="2:5" ht="18" customHeight="1" x14ac:dyDescent="0.25">
      <c r="B140" s="11">
        <v>44778.462500000001</v>
      </c>
      <c r="C140" s="11">
        <f>Tableau_Données_Lune[[#This Row],[Jour et heure (UTC)*]]-7/24</f>
        <v>44778.170833333337</v>
      </c>
      <c r="D140" s="12">
        <f>INT(Tableau_Données_Lune[[#This Row],[Heure ajustée1]])</f>
        <v>44778</v>
      </c>
      <c r="E140" s="1" t="s">
        <v>12</v>
      </c>
    </row>
    <row r="141" spans="2:5" ht="18" customHeight="1" x14ac:dyDescent="0.25">
      <c r="B141" s="11">
        <v>44785.066666666666</v>
      </c>
      <c r="C141" s="11">
        <f>Tableau_Données_Lune[[#This Row],[Jour et heure (UTC)*]]-7/24</f>
        <v>44784.775000000001</v>
      </c>
      <c r="D141" s="12">
        <f>INT(Tableau_Données_Lune[[#This Row],[Heure ajustée1]])</f>
        <v>44784</v>
      </c>
      <c r="E141" s="1" t="s">
        <v>13</v>
      </c>
    </row>
    <row r="142" spans="2:5" ht="18" customHeight="1" x14ac:dyDescent="0.25">
      <c r="B142" s="11">
        <v>44792.191666666666</v>
      </c>
      <c r="C142" s="11">
        <f>Tableau_Données_Lune[[#This Row],[Jour et heure (UTC)*]]-7/24</f>
        <v>44791.9</v>
      </c>
      <c r="D142" s="12">
        <f>INT(Tableau_Données_Lune[[#This Row],[Heure ajustée1]])</f>
        <v>44791</v>
      </c>
      <c r="E142" s="1" t="s">
        <v>14</v>
      </c>
    </row>
    <row r="143" spans="2:5" ht="18" customHeight="1" x14ac:dyDescent="0.25">
      <c r="B143" s="11">
        <v>44800.345138888886</v>
      </c>
      <c r="C143" s="11">
        <f>Tableau_Données_Lune[[#This Row],[Jour et heure (UTC)*]]-7/24</f>
        <v>44800.053472222222</v>
      </c>
      <c r="D143" s="12">
        <f>INT(Tableau_Données_Lune[[#This Row],[Heure ajustée1]])</f>
        <v>44800</v>
      </c>
      <c r="E143" s="1" t="s">
        <v>15</v>
      </c>
    </row>
    <row r="144" spans="2:5" ht="18" customHeight="1" x14ac:dyDescent="0.25">
      <c r="B144" s="11">
        <v>44807.755555555559</v>
      </c>
      <c r="C144" s="11">
        <f>Tableau_Données_Lune[[#This Row],[Jour et heure (UTC)*]]-7/24</f>
        <v>44807.463888888895</v>
      </c>
      <c r="D144" s="12">
        <f>INT(Tableau_Données_Lune[[#This Row],[Heure ajustée1]])</f>
        <v>44807</v>
      </c>
      <c r="E144" s="1" t="s">
        <v>12</v>
      </c>
    </row>
    <row r="145" spans="2:5" ht="18" customHeight="1" x14ac:dyDescent="0.25">
      <c r="B145" s="11">
        <v>44814.415972222225</v>
      </c>
      <c r="C145" s="11">
        <f>Tableau_Données_Lune[[#This Row],[Jour et heure (UTC)*]]-7/24</f>
        <v>44814.124305555561</v>
      </c>
      <c r="D145" s="12">
        <f>INT(Tableau_Données_Lune[[#This Row],[Heure ajustée1]])</f>
        <v>44814</v>
      </c>
      <c r="E145" s="1" t="s">
        <v>13</v>
      </c>
    </row>
    <row r="146" spans="2:5" ht="18" customHeight="1" x14ac:dyDescent="0.25">
      <c r="B146" s="11">
        <v>44821.911111111112</v>
      </c>
      <c r="C146" s="11">
        <f>Tableau_Données_Lune[[#This Row],[Jour et heure (UTC)*]]-7/24</f>
        <v>44821.619444444448</v>
      </c>
      <c r="D146" s="12">
        <f>INT(Tableau_Données_Lune[[#This Row],[Heure ajustée1]])</f>
        <v>44821</v>
      </c>
      <c r="E146" s="1" t="s">
        <v>14</v>
      </c>
    </row>
    <row r="147" spans="2:5" ht="18" customHeight="1" x14ac:dyDescent="0.25">
      <c r="B147" s="11">
        <v>44829.912499999999</v>
      </c>
      <c r="C147" s="11">
        <f>Tableau_Données_Lune[[#This Row],[Jour et heure (UTC)*]]-7/24</f>
        <v>44829.620833333334</v>
      </c>
      <c r="D147" s="12">
        <f>INT(Tableau_Données_Lune[[#This Row],[Heure ajustée1]])</f>
        <v>44829</v>
      </c>
      <c r="E147" s="1" t="s">
        <v>15</v>
      </c>
    </row>
    <row r="148" spans="2:5" ht="18" customHeight="1" x14ac:dyDescent="0.25">
      <c r="B148" s="11">
        <v>44837.009722222225</v>
      </c>
      <c r="C148" s="11">
        <f>Tableau_Données_Lune[[#This Row],[Jour et heure (UTC)*]]-7/24</f>
        <v>44836.718055555561</v>
      </c>
      <c r="D148" s="12">
        <f>INT(Tableau_Données_Lune[[#This Row],[Heure ajustée1]])</f>
        <v>44836</v>
      </c>
      <c r="E148" s="1" t="s">
        <v>12</v>
      </c>
    </row>
    <row r="149" spans="2:5" ht="18" customHeight="1" x14ac:dyDescent="0.25">
      <c r="B149" s="11">
        <v>44843.871527777781</v>
      </c>
      <c r="C149" s="11">
        <f>Tableau_Données_Lune[[#This Row],[Jour et heure (UTC)*]]-7/24</f>
        <v>44843.579861111117</v>
      </c>
      <c r="D149" s="12">
        <f>INT(Tableau_Données_Lune[[#This Row],[Heure ajustée1]])</f>
        <v>44843</v>
      </c>
      <c r="E149" s="1" t="s">
        <v>13</v>
      </c>
    </row>
    <row r="150" spans="2:5" ht="18" customHeight="1" x14ac:dyDescent="0.25">
      <c r="B150" s="11">
        <v>44851.71875</v>
      </c>
      <c r="C150" s="11">
        <f>Tableau_Données_Lune[[#This Row],[Jour et heure (UTC)*]]-7/24</f>
        <v>44851.427083333336</v>
      </c>
      <c r="D150" s="12">
        <f>INT(Tableau_Données_Lune[[#This Row],[Heure ajustée1]])</f>
        <v>44851</v>
      </c>
      <c r="E150" s="1" t="s">
        <v>14</v>
      </c>
    </row>
    <row r="151" spans="2:5" ht="18" customHeight="1" x14ac:dyDescent="0.25">
      <c r="B151" s="11">
        <v>44859.450694444444</v>
      </c>
      <c r="C151" s="11">
        <f>Tableau_Données_Lune[[#This Row],[Jour et heure (UTC)*]]-7/24</f>
        <v>44859.15902777778</v>
      </c>
      <c r="D151" s="12">
        <f>INT(Tableau_Données_Lune[[#This Row],[Heure ajustée1]])</f>
        <v>44859</v>
      </c>
      <c r="E151" s="1" t="s">
        <v>15</v>
      </c>
    </row>
    <row r="152" spans="2:5" ht="18" customHeight="1" x14ac:dyDescent="0.25">
      <c r="B152" s="11">
        <v>44866.275694444441</v>
      </c>
      <c r="C152" s="11">
        <f>Tableau_Données_Lune[[#This Row],[Jour et heure (UTC)*]]-7/24</f>
        <v>44865.984027777777</v>
      </c>
      <c r="D152" s="12">
        <f>INT(Tableau_Données_Lune[[#This Row],[Heure ajustée1]])</f>
        <v>44865</v>
      </c>
      <c r="E152" s="1" t="s">
        <v>12</v>
      </c>
    </row>
    <row r="153" spans="2:5" ht="18" customHeight="1" x14ac:dyDescent="0.25">
      <c r="B153" s="11">
        <v>44873.459722222222</v>
      </c>
      <c r="C153" s="11">
        <f>Tableau_Données_Lune[[#This Row],[Jour et heure (UTC)*]]-7/24</f>
        <v>44873.168055555558</v>
      </c>
      <c r="D153" s="12">
        <f>INT(Tableau_Données_Lune[[#This Row],[Heure ajustée1]])</f>
        <v>44873</v>
      </c>
      <c r="E153" s="1" t="s">
        <v>13</v>
      </c>
    </row>
    <row r="154" spans="2:5" ht="18" customHeight="1" x14ac:dyDescent="0.25">
      <c r="B154" s="11">
        <v>44881.560416666667</v>
      </c>
      <c r="C154" s="11">
        <f>Tableau_Données_Lune[[#This Row],[Jour et heure (UTC)*]]-7/24</f>
        <v>44881.268750000003</v>
      </c>
      <c r="D154" s="12">
        <f>INT(Tableau_Données_Lune[[#This Row],[Heure ajustée1]])</f>
        <v>44881</v>
      </c>
      <c r="E154" s="1" t="s">
        <v>14</v>
      </c>
    </row>
    <row r="155" spans="2:5" ht="18" customHeight="1" x14ac:dyDescent="0.25">
      <c r="B155" s="11">
        <v>44888.956250000003</v>
      </c>
      <c r="C155" s="11">
        <f>Tableau_Données_Lune[[#This Row],[Jour et heure (UTC)*]]-7/24</f>
        <v>44888.664583333339</v>
      </c>
      <c r="D155" s="12">
        <f>INT(Tableau_Données_Lune[[#This Row],[Heure ajustée1]])</f>
        <v>44888</v>
      </c>
      <c r="E155" s="1" t="s">
        <v>15</v>
      </c>
    </row>
    <row r="156" spans="2:5" ht="18" customHeight="1" x14ac:dyDescent="0.25">
      <c r="B156" s="11">
        <v>44895.60833333333</v>
      </c>
      <c r="C156" s="11">
        <f>Tableau_Données_Lune[[#This Row],[Jour et heure (UTC)*]]-7/24</f>
        <v>44895.316666666666</v>
      </c>
      <c r="D156" s="12">
        <f>INT(Tableau_Données_Lune[[#This Row],[Heure ajustée1]])</f>
        <v>44895</v>
      </c>
      <c r="E156" s="1" t="s">
        <v>12</v>
      </c>
    </row>
    <row r="157" spans="2:5" ht="18" customHeight="1" x14ac:dyDescent="0.25">
      <c r="B157" s="11">
        <v>44903.172222222223</v>
      </c>
      <c r="C157" s="11">
        <f>Tableau_Données_Lune[[#This Row],[Jour et heure (UTC)*]]-7/24</f>
        <v>44902.880555555559</v>
      </c>
      <c r="D157" s="12">
        <f>INT(Tableau_Données_Lune[[#This Row],[Heure ajustée1]])</f>
        <v>44902</v>
      </c>
      <c r="E157" s="1" t="s">
        <v>13</v>
      </c>
    </row>
    <row r="158" spans="2:5" ht="18" customHeight="1" x14ac:dyDescent="0.25">
      <c r="B158" s="11">
        <v>44911.37222222222</v>
      </c>
      <c r="C158" s="11">
        <f>Tableau_Données_Lune[[#This Row],[Jour et heure (UTC)*]]-7/24</f>
        <v>44911.080555555556</v>
      </c>
      <c r="D158" s="12">
        <f>INT(Tableau_Données_Lune[[#This Row],[Heure ajustée1]])</f>
        <v>44911</v>
      </c>
      <c r="E158" s="1" t="s">
        <v>14</v>
      </c>
    </row>
    <row r="159" spans="2:5" ht="18" customHeight="1" x14ac:dyDescent="0.25">
      <c r="B159" s="11">
        <v>44918.428472222222</v>
      </c>
      <c r="C159" s="11">
        <f>Tableau_Données_Lune[[#This Row],[Jour et heure (UTC)*]]-7/24</f>
        <v>44918.136805555558</v>
      </c>
      <c r="D159" s="12">
        <f>INT(Tableau_Données_Lune[[#This Row],[Heure ajustée1]])</f>
        <v>44918</v>
      </c>
      <c r="E159" s="1" t="s">
        <v>15</v>
      </c>
    </row>
    <row r="160" spans="2:5" ht="18" customHeight="1" x14ac:dyDescent="0.25">
      <c r="B160" s="11">
        <v>44925.055555555555</v>
      </c>
      <c r="C160" s="11">
        <f>Tableau_Données_Lune[[#This Row],[Jour et heure (UTC)*]]-7/24</f>
        <v>44924.763888888891</v>
      </c>
      <c r="D160" s="12">
        <f>INT(Tableau_Données_Lune[[#This Row],[Heure ajustée1]])</f>
        <v>44924</v>
      </c>
      <c r="E160" s="1" t="s">
        <v>12</v>
      </c>
    </row>
    <row r="161" spans="2:5" ht="18" customHeight="1" x14ac:dyDescent="0.25">
      <c r="B161" s="11">
        <v>44932.963888888888</v>
      </c>
      <c r="C161" s="11">
        <f>Tableau_Données_Lune[[#This Row],[Jour et heure (UTC)*]]-7/24</f>
        <v>44932.672222222223</v>
      </c>
      <c r="D161" s="12">
        <f>INT(Tableau_Données_Lune[[#This Row],[Heure ajustée1]])</f>
        <v>44932</v>
      </c>
      <c r="E161" s="1" t="s">
        <v>13</v>
      </c>
    </row>
    <row r="162" spans="2:5" ht="18" customHeight="1" x14ac:dyDescent="0.25">
      <c r="B162" s="11">
        <v>44941.090277777781</v>
      </c>
      <c r="C162" s="11">
        <f>Tableau_Données_Lune[[#This Row],[Jour et heure (UTC)*]]-7/24</f>
        <v>44940.798611111117</v>
      </c>
      <c r="D162" s="12">
        <f>INT(Tableau_Données_Lune[[#This Row],[Heure ajustée1]])</f>
        <v>44940</v>
      </c>
      <c r="E162" s="1" t="s">
        <v>14</v>
      </c>
    </row>
    <row r="163" spans="2:5" ht="18" customHeight="1" x14ac:dyDescent="0.25">
      <c r="B163" s="11">
        <v>44947.870138888888</v>
      </c>
      <c r="C163" s="11">
        <f>Tableau_Données_Lune[[#This Row],[Jour et heure (UTC)*]]-7/24</f>
        <v>44947.578472222223</v>
      </c>
      <c r="D163" s="12">
        <f>INT(Tableau_Données_Lune[[#This Row],[Heure ajustée1]])</f>
        <v>44947</v>
      </c>
      <c r="E163" s="1" t="s">
        <v>15</v>
      </c>
    </row>
    <row r="164" spans="2:5" ht="18" customHeight="1" x14ac:dyDescent="0.25">
      <c r="B164" s="11">
        <v>44954.638194444444</v>
      </c>
      <c r="C164" s="11">
        <f>Tableau_Données_Lune[[#This Row],[Jour et heure (UTC)*]]-7/24</f>
        <v>44954.34652777778</v>
      </c>
      <c r="D164" s="12">
        <f>INT(Tableau_Données_Lune[[#This Row],[Heure ajustée1]])</f>
        <v>44954</v>
      </c>
      <c r="E164" s="1" t="s">
        <v>12</v>
      </c>
    </row>
    <row r="165" spans="2:5" ht="18" customHeight="1" x14ac:dyDescent="0.25">
      <c r="B165" s="11">
        <v>44962.769444444442</v>
      </c>
      <c r="C165" s="11">
        <f>Tableau_Données_Lune[[#This Row],[Jour et heure (UTC)*]]-7/24</f>
        <v>44962.477777777778</v>
      </c>
      <c r="D165" s="12">
        <f>INT(Tableau_Données_Lune[[#This Row],[Heure ajustée1]])</f>
        <v>44962</v>
      </c>
      <c r="E165" s="1" t="s">
        <v>13</v>
      </c>
    </row>
    <row r="166" spans="2:5" ht="18" customHeight="1" x14ac:dyDescent="0.25">
      <c r="B166" s="11">
        <v>44970.667361111111</v>
      </c>
      <c r="C166" s="11">
        <f>Tableau_Données_Lune[[#This Row],[Jour et heure (UTC)*]]-7/24</f>
        <v>44970.375694444447</v>
      </c>
      <c r="D166" s="12">
        <f>INT(Tableau_Données_Lune[[#This Row],[Heure ajustée1]])</f>
        <v>44970</v>
      </c>
      <c r="E166" s="1" t="s">
        <v>14</v>
      </c>
    </row>
    <row r="167" spans="2:5" ht="18" customHeight="1" x14ac:dyDescent="0.25">
      <c r="B167" s="11">
        <v>44977.29583333333</v>
      </c>
      <c r="C167" s="11">
        <f>Tableau_Données_Lune[[#This Row],[Jour et heure (UTC)*]]-7/24</f>
        <v>44977.004166666666</v>
      </c>
      <c r="D167" s="12">
        <f>INT(Tableau_Données_Lune[[#This Row],[Heure ajustée1]])</f>
        <v>44977</v>
      </c>
      <c r="E167" s="1" t="s">
        <v>15</v>
      </c>
    </row>
    <row r="168" spans="2:5" ht="18" customHeight="1" x14ac:dyDescent="0.25">
      <c r="B168" s="11">
        <v>44984.337500000001</v>
      </c>
      <c r="C168" s="11">
        <f>Tableau_Données_Lune[[#This Row],[Jour et heure (UTC)*]]-7/24</f>
        <v>44984.045833333337</v>
      </c>
      <c r="D168" s="12">
        <f>INT(Tableau_Données_Lune[[#This Row],[Heure ajustée1]])</f>
        <v>44984</v>
      </c>
      <c r="E168" s="1" t="s">
        <v>12</v>
      </c>
    </row>
    <row r="169" spans="2:5" ht="18" customHeight="1" x14ac:dyDescent="0.25">
      <c r="B169" s="11">
        <v>44992.527777777781</v>
      </c>
      <c r="C169" s="11">
        <f>Tableau_Données_Lune[[#This Row],[Jour et heure (UTC)*]]-7/24</f>
        <v>44992.236111111117</v>
      </c>
      <c r="D169" s="12">
        <f>INT(Tableau_Données_Lune[[#This Row],[Heure ajustée1]])</f>
        <v>44992</v>
      </c>
      <c r="E169" s="1" t="s">
        <v>13</v>
      </c>
    </row>
    <row r="170" spans="2:5" ht="18" customHeight="1" x14ac:dyDescent="0.25">
      <c r="B170" s="11">
        <v>45000.088888888888</v>
      </c>
      <c r="C170" s="11">
        <f>Tableau_Données_Lune[[#This Row],[Jour et heure (UTC)*]]-7/24</f>
        <v>44999.797222222223</v>
      </c>
      <c r="D170" s="12">
        <f>INT(Tableau_Données_Lune[[#This Row],[Heure ajustée1]])</f>
        <v>44999</v>
      </c>
      <c r="E170" s="1" t="s">
        <v>14</v>
      </c>
    </row>
    <row r="171" spans="2:5" ht="18" customHeight="1" x14ac:dyDescent="0.25">
      <c r="B171" s="11">
        <v>45006.724305555559</v>
      </c>
      <c r="C171" s="11">
        <f>Tableau_Données_Lune[[#This Row],[Jour et heure (UTC)*]]-7/24</f>
        <v>45006.432638888895</v>
      </c>
      <c r="D171" s="12">
        <f>INT(Tableau_Données_Lune[[#This Row],[Heure ajustée1]])</f>
        <v>45006</v>
      </c>
      <c r="E171" s="1" t="s">
        <v>15</v>
      </c>
    </row>
    <row r="172" spans="2:5" ht="18" customHeight="1" x14ac:dyDescent="0.25">
      <c r="B172" s="11">
        <v>45014.105555555558</v>
      </c>
      <c r="C172" s="11">
        <f>Tableau_Données_Lune[[#This Row],[Jour et heure (UTC)*]]-7/24</f>
        <v>45013.813888888893</v>
      </c>
      <c r="D172" s="12">
        <f>INT(Tableau_Données_Lune[[#This Row],[Heure ajustée1]])</f>
        <v>45013</v>
      </c>
      <c r="E172" s="1" t="s">
        <v>12</v>
      </c>
    </row>
    <row r="173" spans="2:5" ht="18" customHeight="1" x14ac:dyDescent="0.25">
      <c r="B173" s="11">
        <v>45022.19027777778</v>
      </c>
      <c r="C173" s="11">
        <f>Tableau_Données_Lune[[#This Row],[Jour et heure (UTC)*]]-7/24</f>
        <v>45021.898611111115</v>
      </c>
      <c r="D173" s="12">
        <f>INT(Tableau_Données_Lune[[#This Row],[Heure ajustée1]])</f>
        <v>45021</v>
      </c>
      <c r="E173" s="1" t="s">
        <v>13</v>
      </c>
    </row>
    <row r="174" spans="2:5" ht="18" customHeight="1" x14ac:dyDescent="0.25">
      <c r="B174" s="11">
        <v>45029.382638888892</v>
      </c>
      <c r="C174" s="11">
        <f>Tableau_Données_Lune[[#This Row],[Jour et heure (UTC)*]]-7/24</f>
        <v>45029.090972222228</v>
      </c>
      <c r="D174" s="12">
        <f>INT(Tableau_Données_Lune[[#This Row],[Heure ajustée1]])</f>
        <v>45029</v>
      </c>
      <c r="E174" s="1" t="s">
        <v>14</v>
      </c>
    </row>
    <row r="175" spans="2:5" ht="18" customHeight="1" x14ac:dyDescent="0.25">
      <c r="B175" s="11">
        <v>45036.175000000003</v>
      </c>
      <c r="C175" s="11">
        <f>Tableau_Données_Lune[[#This Row],[Jour et heure (UTC)*]]-7/24</f>
        <v>45035.883333333339</v>
      </c>
      <c r="D175" s="12">
        <f>INT(Tableau_Données_Lune[[#This Row],[Heure ajustée1]])</f>
        <v>45035</v>
      </c>
      <c r="E175" s="1" t="s">
        <v>15</v>
      </c>
    </row>
    <row r="176" spans="2:5" ht="18" customHeight="1" x14ac:dyDescent="0.25">
      <c r="B176" s="11">
        <v>45043.888888888891</v>
      </c>
      <c r="C176" s="11">
        <f>Tableau_Données_Lune[[#This Row],[Jour et heure (UTC)*]]-7/24</f>
        <v>45043.597222222226</v>
      </c>
      <c r="D176" s="12">
        <f>INT(Tableau_Données_Lune[[#This Row],[Heure ajustée1]])</f>
        <v>45043</v>
      </c>
      <c r="E176" s="1" t="s">
        <v>12</v>
      </c>
    </row>
    <row r="177" spans="2:5" ht="18" customHeight="1" x14ac:dyDescent="0.25">
      <c r="B177" s="11">
        <v>45051.731944444444</v>
      </c>
      <c r="C177" s="11">
        <f>Tableau_Données_Lune[[#This Row],[Jour et heure (UTC)*]]-7/24</f>
        <v>45051.44027777778</v>
      </c>
      <c r="D177" s="12">
        <f>INT(Tableau_Données_Lune[[#This Row],[Heure ajustée1]])</f>
        <v>45051</v>
      </c>
      <c r="E177" s="1" t="s">
        <v>13</v>
      </c>
    </row>
    <row r="178" spans="2:5" ht="18" customHeight="1" x14ac:dyDescent="0.25">
      <c r="B178" s="11">
        <v>45058.602777777778</v>
      </c>
      <c r="C178" s="11">
        <f>Tableau_Données_Lune[[#This Row],[Jour et heure (UTC)*]]-7/24</f>
        <v>45058.311111111114</v>
      </c>
      <c r="D178" s="12">
        <f>INT(Tableau_Données_Lune[[#This Row],[Heure ajustée1]])</f>
        <v>45058</v>
      </c>
      <c r="E178" s="1" t="s">
        <v>14</v>
      </c>
    </row>
    <row r="179" spans="2:5" ht="18" customHeight="1" x14ac:dyDescent="0.25">
      <c r="B179" s="11">
        <v>45065.661805555559</v>
      </c>
      <c r="C179" s="11">
        <f>Tableau_Données_Lune[[#This Row],[Jour et heure (UTC)*]]-7/24</f>
        <v>45065.370138888895</v>
      </c>
      <c r="D179" s="12">
        <f>INT(Tableau_Données_Lune[[#This Row],[Heure ajustée1]])</f>
        <v>45065</v>
      </c>
      <c r="E179" s="1" t="s">
        <v>15</v>
      </c>
    </row>
    <row r="180" spans="2:5" ht="18" customHeight="1" x14ac:dyDescent="0.25">
      <c r="B180" s="11">
        <v>45073.640277777777</v>
      </c>
      <c r="C180" s="11">
        <f>Tableau_Données_Lune[[#This Row],[Jour et heure (UTC)*]]-7/24</f>
        <v>45073.348611111112</v>
      </c>
      <c r="D180" s="12">
        <f>INT(Tableau_Données_Lune[[#This Row],[Heure ajustée1]])</f>
        <v>45073</v>
      </c>
      <c r="E180" s="1" t="s">
        <v>12</v>
      </c>
    </row>
    <row r="181" spans="2:5" ht="18" customHeight="1" x14ac:dyDescent="0.25">
      <c r="B181" s="11">
        <v>45081.154166666667</v>
      </c>
      <c r="C181" s="11">
        <f>Tableau_Données_Lune[[#This Row],[Jour et heure (UTC)*]]-7/24</f>
        <v>45080.862500000003</v>
      </c>
      <c r="D181" s="12">
        <f>INT(Tableau_Données_Lune[[#This Row],[Heure ajustée1]])</f>
        <v>45080</v>
      </c>
      <c r="E181" s="1" t="s">
        <v>13</v>
      </c>
    </row>
    <row r="182" spans="2:5" ht="18" customHeight="1" x14ac:dyDescent="0.25">
      <c r="B182" s="11">
        <v>45087.813194444447</v>
      </c>
      <c r="C182" s="11">
        <f>Tableau_Données_Lune[[#This Row],[Jour et heure (UTC)*]]-7/24</f>
        <v>45087.521527777782</v>
      </c>
      <c r="D182" s="12">
        <f>INT(Tableau_Données_Lune[[#This Row],[Heure ajustée1]])</f>
        <v>45087</v>
      </c>
      <c r="E182" s="1" t="s">
        <v>14</v>
      </c>
    </row>
    <row r="183" spans="2:5" ht="18" customHeight="1" x14ac:dyDescent="0.25">
      <c r="B183" s="11">
        <v>45095.192361111112</v>
      </c>
      <c r="C183" s="11">
        <f>Tableau_Données_Lune[[#This Row],[Jour et heure (UTC)*]]-7/24</f>
        <v>45094.900694444448</v>
      </c>
      <c r="D183" s="12">
        <f>INT(Tableau_Données_Lune[[#This Row],[Heure ajustée1]])</f>
        <v>45094</v>
      </c>
      <c r="E183" s="1" t="s">
        <v>15</v>
      </c>
    </row>
    <row r="184" spans="2:5" ht="18" customHeight="1" x14ac:dyDescent="0.25">
      <c r="B184" s="11">
        <v>45103.326388888891</v>
      </c>
      <c r="C184" s="11">
        <f>Tableau_Données_Lune[[#This Row],[Jour et heure (UTC)*]]-7/24</f>
        <v>45103.034722222226</v>
      </c>
      <c r="D184" s="12">
        <f>INT(Tableau_Données_Lune[[#This Row],[Heure ajustée1]])</f>
        <v>45103</v>
      </c>
      <c r="E184" s="1" t="s">
        <v>12</v>
      </c>
    </row>
    <row r="185" spans="2:5" ht="18" customHeight="1" x14ac:dyDescent="0.25">
      <c r="B185" s="11">
        <v>45110.48541666667</v>
      </c>
      <c r="C185" s="11">
        <f>Tableau_Données_Lune[[#This Row],[Jour et heure (UTC)*]]-7/24</f>
        <v>45110.193750000006</v>
      </c>
      <c r="D185" s="12">
        <f>INT(Tableau_Données_Lune[[#This Row],[Heure ajustée1]])</f>
        <v>45110</v>
      </c>
      <c r="E185" s="1" t="s">
        <v>13</v>
      </c>
    </row>
    <row r="186" spans="2:5" ht="18" customHeight="1" x14ac:dyDescent="0.25">
      <c r="B186" s="11">
        <v>45117.074999999997</v>
      </c>
      <c r="C186" s="11">
        <f>Tableau_Données_Lune[[#This Row],[Jour et heure (UTC)*]]-7/24</f>
        <v>45116.783333333333</v>
      </c>
      <c r="D186" s="12">
        <f>INT(Tableau_Données_Lune[[#This Row],[Heure ajustée1]])</f>
        <v>45116</v>
      </c>
      <c r="E186" s="1" t="s">
        <v>14</v>
      </c>
    </row>
    <row r="187" spans="2:5" ht="18" customHeight="1" x14ac:dyDescent="0.25">
      <c r="B187" s="11">
        <v>45124.772222222222</v>
      </c>
      <c r="C187" s="11">
        <f>Tableau_Données_Lune[[#This Row],[Jour et heure (UTC)*]]-7/24</f>
        <v>45124.480555555558</v>
      </c>
      <c r="D187" s="12">
        <f>INT(Tableau_Données_Lune[[#This Row],[Heure ajustée1]])</f>
        <v>45124</v>
      </c>
      <c r="E187" s="1" t="s">
        <v>15</v>
      </c>
    </row>
    <row r="188" spans="2:5" ht="18" customHeight="1" x14ac:dyDescent="0.25">
      <c r="B188" s="11">
        <v>45132.921527777777</v>
      </c>
      <c r="C188" s="11">
        <f>Tableau_Données_Lune[[#This Row],[Jour et heure (UTC)*]]-7/24</f>
        <v>45132.629861111112</v>
      </c>
      <c r="D188" s="12">
        <f>INT(Tableau_Données_Lune[[#This Row],[Heure ajustée1]])</f>
        <v>45132</v>
      </c>
      <c r="E188" s="1" t="s">
        <v>12</v>
      </c>
    </row>
    <row r="189" spans="2:5" ht="18" customHeight="1" x14ac:dyDescent="0.25">
      <c r="B189" s="11">
        <v>45139.772222222222</v>
      </c>
      <c r="C189" s="11">
        <f>Tableau_Données_Lune[[#This Row],[Jour et heure (UTC)*]]-7/24</f>
        <v>45139.480555555558</v>
      </c>
      <c r="D189" s="12">
        <f>INT(Tableau_Données_Lune[[#This Row],[Heure ajustée1]])</f>
        <v>45139</v>
      </c>
      <c r="E189" s="1" t="s">
        <v>13</v>
      </c>
    </row>
    <row r="190" spans="2:5" ht="18" customHeight="1" x14ac:dyDescent="0.25">
      <c r="B190" s="11">
        <v>45146.436111111114</v>
      </c>
      <c r="C190" s="11">
        <f>Tableau_Données_Lune[[#This Row],[Jour et heure (UTC)*]]-7/24</f>
        <v>45146.14444444445</v>
      </c>
      <c r="D190" s="12">
        <f>INT(Tableau_Données_Lune[[#This Row],[Heure ajustée1]])</f>
        <v>45146</v>
      </c>
      <c r="E190" s="1" t="s">
        <v>14</v>
      </c>
    </row>
    <row r="191" spans="2:5" ht="18" customHeight="1" x14ac:dyDescent="0.25">
      <c r="B191" s="11">
        <v>45154.401388888888</v>
      </c>
      <c r="C191" s="11">
        <f>Tableau_Données_Lune[[#This Row],[Jour et heure (UTC)*]]-7/24</f>
        <v>45154.109722222223</v>
      </c>
      <c r="D191" s="12">
        <f>INT(Tableau_Données_Lune[[#This Row],[Heure ajustée1]])</f>
        <v>45154</v>
      </c>
      <c r="E191" s="1" t="s">
        <v>15</v>
      </c>
    </row>
    <row r="192" spans="2:5" ht="18" customHeight="1" x14ac:dyDescent="0.25">
      <c r="B192" s="11">
        <v>45162.414583333331</v>
      </c>
      <c r="C192" s="11">
        <f>Tableau_Données_Lune[[#This Row],[Jour et heure (UTC)*]]-7/24</f>
        <v>45162.122916666667</v>
      </c>
      <c r="D192" s="12">
        <f>INT(Tableau_Données_Lune[[#This Row],[Heure ajustée1]])</f>
        <v>45162</v>
      </c>
      <c r="E192" s="1" t="s">
        <v>12</v>
      </c>
    </row>
    <row r="193" spans="2:5" ht="18" customHeight="1" x14ac:dyDescent="0.25">
      <c r="B193" s="11">
        <v>45169.065972222219</v>
      </c>
      <c r="C193" s="11">
        <f>Tableau_Données_Lune[[#This Row],[Jour et heure (UTC)*]]-7/24</f>
        <v>45168.774305555555</v>
      </c>
      <c r="D193" s="12">
        <f>INT(Tableau_Données_Lune[[#This Row],[Heure ajustée1]])</f>
        <v>45168</v>
      </c>
      <c r="E193" s="1" t="s">
        <v>13</v>
      </c>
    </row>
    <row r="194" spans="2:5" ht="18" customHeight="1" x14ac:dyDescent="0.25">
      <c r="B194" s="11">
        <v>45175.931250000001</v>
      </c>
      <c r="C194" s="11">
        <f>Tableau_Données_Lune[[#This Row],[Jour et heure (UTC)*]]-7/24</f>
        <v>45175.639583333337</v>
      </c>
      <c r="D194" s="12">
        <f>INT(Tableau_Données_Lune[[#This Row],[Heure ajustée1]])</f>
        <v>45175</v>
      </c>
      <c r="E194" s="1" t="s">
        <v>14</v>
      </c>
    </row>
    <row r="195" spans="2:5" ht="18" customHeight="1" x14ac:dyDescent="0.25">
      <c r="B195" s="11">
        <v>45184.069444444445</v>
      </c>
      <c r="C195" s="11">
        <f>Tableau_Données_Lune[[#This Row],[Jour et heure (UTC)*]]-7/24</f>
        <v>45183.777777777781</v>
      </c>
      <c r="D195" s="12">
        <f>INT(Tableau_Données_Lune[[#This Row],[Heure ajustée1]])</f>
        <v>45183</v>
      </c>
      <c r="E195" s="1" t="s">
        <v>15</v>
      </c>
    </row>
    <row r="196" spans="2:5" ht="18" customHeight="1" x14ac:dyDescent="0.25">
      <c r="B196" s="11">
        <v>45191.813888888886</v>
      </c>
      <c r="C196" s="11">
        <f>Tableau_Données_Lune[[#This Row],[Jour et heure (UTC)*]]-7/24</f>
        <v>45191.522222222222</v>
      </c>
      <c r="D196" s="12">
        <f>INT(Tableau_Données_Lune[[#This Row],[Heure ajustée1]])</f>
        <v>45191</v>
      </c>
      <c r="E196" s="1" t="s">
        <v>12</v>
      </c>
    </row>
    <row r="197" spans="2:5" ht="18" customHeight="1" x14ac:dyDescent="0.25">
      <c r="B197" s="11">
        <v>45198.414583333331</v>
      </c>
      <c r="C197" s="11">
        <f>Tableau_Données_Lune[[#This Row],[Jour et heure (UTC)*]]-7/24</f>
        <v>45198.122916666667</v>
      </c>
      <c r="D197" s="12">
        <f>INT(Tableau_Données_Lune[[#This Row],[Heure ajustée1]])</f>
        <v>45198</v>
      </c>
      <c r="E197" s="1" t="s">
        <v>13</v>
      </c>
    </row>
    <row r="198" spans="2:5" ht="18" customHeight="1" x14ac:dyDescent="0.25">
      <c r="B198" s="11">
        <v>45205.574999999997</v>
      </c>
      <c r="C198" s="11">
        <f>Tableau_Données_Lune[[#This Row],[Jour et heure (UTC)*]]-7/24</f>
        <v>45205.283333333333</v>
      </c>
      <c r="D198" s="12">
        <f>INT(Tableau_Données_Lune[[#This Row],[Heure ajustée1]])</f>
        <v>45205</v>
      </c>
      <c r="E198" s="1" t="s">
        <v>14</v>
      </c>
    </row>
    <row r="199" spans="2:5" ht="18" customHeight="1" x14ac:dyDescent="0.25">
      <c r="B199" s="11">
        <v>45213.746527777781</v>
      </c>
      <c r="C199" s="11">
        <f>Tableau_Données_Lune[[#This Row],[Jour et heure (UTC)*]]-7/24</f>
        <v>45213.454861111117</v>
      </c>
      <c r="D199" s="12">
        <f>INT(Tableau_Données_Lune[[#This Row],[Heure ajustée1]])</f>
        <v>45213</v>
      </c>
      <c r="E199" s="1" t="s">
        <v>15</v>
      </c>
    </row>
    <row r="200" spans="2:5" ht="18" customHeight="1" x14ac:dyDescent="0.25">
      <c r="B200" s="11">
        <v>45221.145138888889</v>
      </c>
      <c r="C200" s="11">
        <f>Tableau_Données_Lune[[#This Row],[Jour et heure (UTC)*]]-7/24</f>
        <v>45220.853472222225</v>
      </c>
      <c r="D200" s="12">
        <f>INT(Tableau_Données_Lune[[#This Row],[Heure ajustée1]])</f>
        <v>45220</v>
      </c>
      <c r="E200" s="1" t="s">
        <v>12</v>
      </c>
    </row>
    <row r="201" spans="2:5" ht="18" customHeight="1" x14ac:dyDescent="0.25">
      <c r="B201" s="11">
        <v>45227.85</v>
      </c>
      <c r="C201" s="11">
        <f>Tableau_Données_Lune[[#This Row],[Jour et heure (UTC)*]]-7/24</f>
        <v>45227.558333333334</v>
      </c>
      <c r="D201" s="12">
        <f>INT(Tableau_Données_Lune[[#This Row],[Heure ajustée1]])</f>
        <v>45227</v>
      </c>
      <c r="E201" s="1" t="s">
        <v>13</v>
      </c>
    </row>
    <row r="202" spans="2:5" ht="18" customHeight="1" x14ac:dyDescent="0.25">
      <c r="B202" s="11">
        <v>45235.359027777777</v>
      </c>
      <c r="C202" s="11">
        <f>Tableau_Données_Lune[[#This Row],[Jour et heure (UTC)*]]-7/24</f>
        <v>45235.067361111112</v>
      </c>
      <c r="D202" s="12">
        <f>INT(Tableau_Données_Lune[[#This Row],[Heure ajustée1]])</f>
        <v>45235</v>
      </c>
      <c r="E202" s="1" t="s">
        <v>14</v>
      </c>
    </row>
    <row r="203" spans="2:5" ht="18" customHeight="1" x14ac:dyDescent="0.25">
      <c r="B203" s="11">
        <v>45243.393750000003</v>
      </c>
      <c r="C203" s="11">
        <f>Tableau_Données_Lune[[#This Row],[Jour et heure (UTC)*]]-7/24</f>
        <v>45243.102083333339</v>
      </c>
      <c r="D203" s="12">
        <f>INT(Tableau_Données_Lune[[#This Row],[Heure ajustée1]])</f>
        <v>45243</v>
      </c>
      <c r="E203" s="1" t="s">
        <v>15</v>
      </c>
    </row>
    <row r="204" spans="2:5" ht="18" customHeight="1" x14ac:dyDescent="0.25">
      <c r="B204" s="11">
        <v>45250.451388888891</v>
      </c>
      <c r="C204" s="11">
        <f>Tableau_Données_Lune[[#This Row],[Jour et heure (UTC)*]]-7/24</f>
        <v>45250.159722222226</v>
      </c>
      <c r="D204" s="12">
        <f>INT(Tableau_Données_Lune[[#This Row],[Heure ajustée1]])</f>
        <v>45250</v>
      </c>
      <c r="E204" s="1" t="s">
        <v>12</v>
      </c>
    </row>
    <row r="205" spans="2:5" ht="18" customHeight="1" x14ac:dyDescent="0.25">
      <c r="B205" s="11">
        <v>45257.386111111111</v>
      </c>
      <c r="C205" s="11">
        <f>Tableau_Données_Lune[[#This Row],[Jour et heure (UTC)*]]-7/24</f>
        <v>45257.094444444447</v>
      </c>
      <c r="D205" s="12">
        <f>INT(Tableau_Données_Lune[[#This Row],[Heure ajustée1]])</f>
        <v>45257</v>
      </c>
      <c r="E205" s="1" t="s">
        <v>13</v>
      </c>
    </row>
    <row r="206" spans="2:5" ht="18" customHeight="1" x14ac:dyDescent="0.25">
      <c r="B206" s="11">
        <v>45265.242361111108</v>
      </c>
      <c r="C206" s="11">
        <f>Tableau_Données_Lune[[#This Row],[Jour et heure (UTC)*]]-7/24</f>
        <v>45264.950694444444</v>
      </c>
      <c r="D206" s="12">
        <f>INT(Tableau_Données_Lune[[#This Row],[Heure ajustée1]])</f>
        <v>45264</v>
      </c>
      <c r="E206" s="1" t="s">
        <v>14</v>
      </c>
    </row>
    <row r="207" spans="2:5" ht="18" customHeight="1" x14ac:dyDescent="0.25">
      <c r="B207" s="11">
        <v>45272.980555555558</v>
      </c>
      <c r="C207" s="11">
        <f>Tableau_Données_Lune[[#This Row],[Jour et heure (UTC)*]]-7/24</f>
        <v>45272.688888888893</v>
      </c>
      <c r="D207" s="12">
        <f>INT(Tableau_Données_Lune[[#This Row],[Heure ajustée1]])</f>
        <v>45272</v>
      </c>
      <c r="E207" s="1" t="s">
        <v>15</v>
      </c>
    </row>
    <row r="208" spans="2:5" ht="18" customHeight="1" x14ac:dyDescent="0.25">
      <c r="B208" s="11">
        <v>45279.777083333334</v>
      </c>
      <c r="C208" s="11">
        <f>Tableau_Données_Lune[[#This Row],[Jour et heure (UTC)*]]-7/24</f>
        <v>45279.48541666667</v>
      </c>
      <c r="D208" s="12">
        <f>INT(Tableau_Données_Lune[[#This Row],[Heure ajustée1]])</f>
        <v>45279</v>
      </c>
      <c r="E208" s="1" t="s">
        <v>12</v>
      </c>
    </row>
    <row r="209" spans="2:5" ht="18" customHeight="1" x14ac:dyDescent="0.25">
      <c r="B209" s="11">
        <v>45287.022916666669</v>
      </c>
      <c r="C209" s="11">
        <f>Tableau_Données_Lune[[#This Row],[Jour et heure (UTC)*]]-7/24</f>
        <v>45286.731250000004</v>
      </c>
      <c r="D209" s="12">
        <f>INT(Tableau_Données_Lune[[#This Row],[Heure ajustée1]])</f>
        <v>45286</v>
      </c>
      <c r="E209" s="1" t="s">
        <v>13</v>
      </c>
    </row>
    <row r="210" spans="2:5" ht="18" customHeight="1" x14ac:dyDescent="0.25">
      <c r="B210" s="11">
        <v>45295.145833333336</v>
      </c>
      <c r="C210" s="11">
        <f>Tableau_Données_Lune[[#This Row],[Jour et heure (UTC)*]]-7/24</f>
        <v>45294.854166666672</v>
      </c>
      <c r="D210" s="12">
        <f>INT(Tableau_Données_Lune[[#This Row],[Heure ajustée1]])</f>
        <v>45294</v>
      </c>
      <c r="E210" s="1" t="s">
        <v>14</v>
      </c>
    </row>
    <row r="211" spans="2:5" ht="18" customHeight="1" x14ac:dyDescent="0.25">
      <c r="B211" s="11">
        <v>45302.497916666667</v>
      </c>
      <c r="C211" s="11">
        <f>Tableau_Données_Lune[[#This Row],[Jour et heure (UTC)*]]-7/24</f>
        <v>45302.206250000003</v>
      </c>
      <c r="D211" s="12">
        <f>INT(Tableau_Données_Lune[[#This Row],[Heure ajustée1]])</f>
        <v>45302</v>
      </c>
      <c r="E211" s="1" t="s">
        <v>15</v>
      </c>
    </row>
    <row r="212" spans="2:5" ht="18" customHeight="1" x14ac:dyDescent="0.25">
      <c r="B212" s="11">
        <v>45309.161111111112</v>
      </c>
      <c r="C212" s="11">
        <f>Tableau_Données_Lune[[#This Row],[Jour et heure (UTC)*]]-7/24</f>
        <v>45308.869444444448</v>
      </c>
      <c r="D212" s="12">
        <f>INT(Tableau_Données_Lune[[#This Row],[Heure ajustée1]])</f>
        <v>45308</v>
      </c>
      <c r="E212" s="1" t="s">
        <v>12</v>
      </c>
    </row>
    <row r="213" spans="2:5" ht="18" customHeight="1" x14ac:dyDescent="0.25">
      <c r="B213" s="11">
        <v>45316.745833333334</v>
      </c>
      <c r="C213" s="11">
        <f>Tableau_Données_Lune[[#This Row],[Jour et heure (UTC)*]]-7/24</f>
        <v>45316.45416666667</v>
      </c>
      <c r="D213" s="12">
        <f>INT(Tableau_Données_Lune[[#This Row],[Heure ajustée1]])</f>
        <v>45316</v>
      </c>
      <c r="E213" s="1" t="s">
        <v>13</v>
      </c>
    </row>
    <row r="214" spans="2:5" ht="18" customHeight="1" x14ac:dyDescent="0.25">
      <c r="B214" s="11">
        <v>45324.970833333333</v>
      </c>
      <c r="C214" s="11">
        <f>Tableau_Données_Lune[[#This Row],[Jour et heure (UTC)*]]-7/24</f>
        <v>45324.679166666669</v>
      </c>
      <c r="D214" s="12">
        <f>INT(Tableau_Données_Lune[[#This Row],[Heure ajustée1]])</f>
        <v>45324</v>
      </c>
      <c r="E214" s="1" t="s">
        <v>14</v>
      </c>
    </row>
    <row r="215" spans="2:5" ht="18" customHeight="1" x14ac:dyDescent="0.25">
      <c r="B215" s="11">
        <v>45331.957638888889</v>
      </c>
      <c r="C215" s="11">
        <f>Tableau_Données_Lune[[#This Row],[Jour et heure (UTC)*]]-7/24</f>
        <v>45331.665972222225</v>
      </c>
      <c r="D215" s="12">
        <f>INT(Tableau_Données_Lune[[#This Row],[Heure ajustée1]])</f>
        <v>45331</v>
      </c>
      <c r="E215" s="1" t="s">
        <v>15</v>
      </c>
    </row>
    <row r="216" spans="2:5" ht="18" customHeight="1" x14ac:dyDescent="0.25">
      <c r="B216" s="11">
        <v>45338.625694444447</v>
      </c>
      <c r="C216" s="11">
        <f>Tableau_Données_Lune[[#This Row],[Jour et heure (UTC)*]]-7/24</f>
        <v>45338.334027777782</v>
      </c>
      <c r="D216" s="12">
        <f>INT(Tableau_Données_Lune[[#This Row],[Heure ajustée1]])</f>
        <v>45338</v>
      </c>
      <c r="E216" s="1" t="s">
        <v>12</v>
      </c>
    </row>
    <row r="217" spans="2:5" ht="18" customHeight="1" x14ac:dyDescent="0.25">
      <c r="B217" s="11">
        <v>45346.520833333336</v>
      </c>
      <c r="C217" s="11">
        <f>Tableau_Données_Lune[[#This Row],[Jour et heure (UTC)*]]-7/24</f>
        <v>45346.229166666672</v>
      </c>
      <c r="D217" s="12">
        <f>INT(Tableau_Données_Lune[[#This Row],[Heure ajustée1]])</f>
        <v>45346</v>
      </c>
      <c r="E217" s="1" t="s">
        <v>13</v>
      </c>
    </row>
    <row r="218" spans="2:5" ht="18" customHeight="1" x14ac:dyDescent="0.25">
      <c r="B218" s="11">
        <v>45354.640972222223</v>
      </c>
      <c r="C218" s="11">
        <f>Tableau_Données_Lune[[#This Row],[Jour et heure (UTC)*]]-7/24</f>
        <v>45354.349305555559</v>
      </c>
      <c r="D218" s="12">
        <f>INT(Tableau_Données_Lune[[#This Row],[Heure ajustée1]])</f>
        <v>45354</v>
      </c>
      <c r="E218" s="1" t="s">
        <v>14</v>
      </c>
    </row>
    <row r="219" spans="2:5" ht="18" customHeight="1" x14ac:dyDescent="0.25">
      <c r="B219" s="11">
        <v>45361.375</v>
      </c>
      <c r="C219" s="11">
        <f>Tableau_Données_Lune[[#This Row],[Jour et heure (UTC)*]]-7/24</f>
        <v>45361.083333333336</v>
      </c>
      <c r="D219" s="12">
        <f>INT(Tableau_Données_Lune[[#This Row],[Heure ajustée1]])</f>
        <v>45361</v>
      </c>
      <c r="E219" s="1" t="s">
        <v>15</v>
      </c>
    </row>
    <row r="220" spans="2:5" ht="18" customHeight="1" x14ac:dyDescent="0.25">
      <c r="B220" s="11">
        <v>45368.174305555556</v>
      </c>
      <c r="C220" s="11">
        <f>Tableau_Données_Lune[[#This Row],[Jour et heure (UTC)*]]-7/24</f>
        <v>45367.882638888892</v>
      </c>
      <c r="D220" s="12">
        <f>INT(Tableau_Données_Lune[[#This Row],[Heure ajustée1]])</f>
        <v>45367</v>
      </c>
      <c r="E220" s="1" t="s">
        <v>12</v>
      </c>
    </row>
    <row r="221" spans="2:5" ht="18" customHeight="1" x14ac:dyDescent="0.25">
      <c r="B221" s="11">
        <v>45376.291666666664</v>
      </c>
      <c r="C221" s="11">
        <f>Tableau_Données_Lune[[#This Row],[Jour et heure (UTC)*]]-7/24</f>
        <v>45376</v>
      </c>
      <c r="D221" s="12">
        <f>INT(Tableau_Données_Lune[[#This Row],[Heure ajustée1]])</f>
        <v>45376</v>
      </c>
      <c r="E221" s="1" t="s">
        <v>13</v>
      </c>
    </row>
    <row r="222" spans="2:5" ht="18" customHeight="1" x14ac:dyDescent="0.25">
      <c r="B222" s="11">
        <v>45384.135416666664</v>
      </c>
      <c r="C222" s="11">
        <f>Tableau_Données_Lune[[#This Row],[Jour et heure (UTC)*]]-7/24</f>
        <v>45383.84375</v>
      </c>
      <c r="D222" s="12">
        <f>INT(Tableau_Données_Lune[[#This Row],[Heure ajustée1]])</f>
        <v>45383</v>
      </c>
      <c r="E222" s="1" t="s">
        <v>14</v>
      </c>
    </row>
    <row r="223" spans="2:5" ht="18" customHeight="1" x14ac:dyDescent="0.25">
      <c r="B223" s="11">
        <v>45390.76458333333</v>
      </c>
      <c r="C223" s="11">
        <f>Tableau_Données_Lune[[#This Row],[Jour et heure (UTC)*]]-7/24</f>
        <v>45390.472916666666</v>
      </c>
      <c r="D223" s="12">
        <f>INT(Tableau_Données_Lune[[#This Row],[Heure ajustée1]])</f>
        <v>45390</v>
      </c>
      <c r="E223" s="1" t="s">
        <v>15</v>
      </c>
    </row>
    <row r="224" spans="2:5" ht="18" customHeight="1" x14ac:dyDescent="0.25">
      <c r="B224" s="11">
        <v>45397.800694444442</v>
      </c>
      <c r="C224" s="11">
        <f>Tableau_Données_Lune[[#This Row],[Jour et heure (UTC)*]]-7/24</f>
        <v>45397.509027777778</v>
      </c>
      <c r="D224" s="12">
        <f>INT(Tableau_Données_Lune[[#This Row],[Heure ajustée1]])</f>
        <v>45397</v>
      </c>
      <c r="E224" s="1" t="s">
        <v>12</v>
      </c>
    </row>
    <row r="225" spans="2:5" ht="18" customHeight="1" x14ac:dyDescent="0.25">
      <c r="B225" s="11">
        <v>45405.992361111108</v>
      </c>
      <c r="C225" s="11">
        <f>Tableau_Données_Lune[[#This Row],[Jour et heure (UTC)*]]-7/24</f>
        <v>45405.700694444444</v>
      </c>
      <c r="D225" s="12">
        <f>INT(Tableau_Données_Lune[[#This Row],[Heure ajustée1]])</f>
        <v>45405</v>
      </c>
      <c r="E225" s="1" t="s">
        <v>13</v>
      </c>
    </row>
    <row r="226" spans="2:5" ht="18" customHeight="1" x14ac:dyDescent="0.25">
      <c r="B226" s="11">
        <v>45413.477083333331</v>
      </c>
      <c r="C226" s="11">
        <f>Tableau_Données_Lune[[#This Row],[Jour et heure (UTC)*]]-7/24</f>
        <v>45413.185416666667</v>
      </c>
      <c r="D226" s="12">
        <f>INT(Tableau_Données_Lune[[#This Row],[Heure ajustée1]])</f>
        <v>45413</v>
      </c>
      <c r="E226" s="1" t="s">
        <v>14</v>
      </c>
    </row>
    <row r="227" spans="2:5" ht="18" customHeight="1" x14ac:dyDescent="0.25">
      <c r="B227" s="11">
        <v>45420.140277777777</v>
      </c>
      <c r="C227" s="11">
        <f>Tableau_Données_Lune[[#This Row],[Jour et heure (UTC)*]]-7/24</f>
        <v>45419.848611111112</v>
      </c>
      <c r="D227" s="12">
        <f>INT(Tableau_Données_Lune[[#This Row],[Heure ajustée1]])</f>
        <v>45419</v>
      </c>
      <c r="E227" s="1" t="s">
        <v>15</v>
      </c>
    </row>
    <row r="228" spans="2:5" ht="18" customHeight="1" x14ac:dyDescent="0.25">
      <c r="B228" s="11">
        <v>45427.491666666669</v>
      </c>
      <c r="C228" s="11">
        <f>Tableau_Données_Lune[[#This Row],[Jour et heure (UTC)*]]-7/24</f>
        <v>45427.200000000004</v>
      </c>
      <c r="D228" s="12">
        <f>INT(Tableau_Données_Lune[[#This Row],[Heure ajustée1]])</f>
        <v>45427</v>
      </c>
      <c r="E228" s="1" t="s">
        <v>12</v>
      </c>
    </row>
    <row r="229" spans="2:5" ht="18" customHeight="1" x14ac:dyDescent="0.25">
      <c r="B229" s="11">
        <v>45435.578472222223</v>
      </c>
      <c r="C229" s="11">
        <f>Tableau_Données_Lune[[#This Row],[Jour et heure (UTC)*]]-7/24</f>
        <v>45435.286805555559</v>
      </c>
      <c r="D229" s="12">
        <f>INT(Tableau_Données_Lune[[#This Row],[Heure ajustée1]])</f>
        <v>45435</v>
      </c>
      <c r="E229" s="1" t="s">
        <v>13</v>
      </c>
    </row>
    <row r="230" spans="2:5" ht="18" customHeight="1" x14ac:dyDescent="0.25">
      <c r="B230" s="11">
        <v>45442.717361111114</v>
      </c>
      <c r="C230" s="11">
        <f>Tableau_Données_Lune[[#This Row],[Jour et heure (UTC)*]]-7/24</f>
        <v>45442.42569444445</v>
      </c>
      <c r="D230" s="12">
        <f>INT(Tableau_Données_Lune[[#This Row],[Heure ajustée1]])</f>
        <v>45442</v>
      </c>
      <c r="E230" s="1" t="s">
        <v>14</v>
      </c>
    </row>
    <row r="231" spans="2:5" ht="18" customHeight="1" x14ac:dyDescent="0.25">
      <c r="B231" s="11">
        <v>45449.526388888888</v>
      </c>
      <c r="C231" s="11">
        <f>Tableau_Données_Lune[[#This Row],[Jour et heure (UTC)*]]-7/24</f>
        <v>45449.234722222223</v>
      </c>
      <c r="D231" s="12">
        <f>INT(Tableau_Données_Lune[[#This Row],[Heure ajustée1]])</f>
        <v>45449</v>
      </c>
      <c r="E231" s="1" t="s">
        <v>15</v>
      </c>
    </row>
    <row r="232" spans="2:5" ht="18" customHeight="1" x14ac:dyDescent="0.25">
      <c r="B232" s="11">
        <v>45457.220833333333</v>
      </c>
      <c r="C232" s="11">
        <f>Tableau_Données_Lune[[#This Row],[Jour et heure (UTC)*]]-7/24</f>
        <v>45456.929166666669</v>
      </c>
      <c r="D232" s="12">
        <f>INT(Tableau_Données_Lune[[#This Row],[Heure ajustée1]])</f>
        <v>45456</v>
      </c>
      <c r="E232" s="1" t="s">
        <v>12</v>
      </c>
    </row>
    <row r="233" spans="2:5" ht="18" customHeight="1" x14ac:dyDescent="0.25">
      <c r="B233" s="11">
        <v>45465.047222222223</v>
      </c>
      <c r="C233" s="11">
        <f>Tableau_Données_Lune[[#This Row],[Jour et heure (UTC)*]]-7/24</f>
        <v>45464.755555555559</v>
      </c>
      <c r="D233" s="12">
        <f>INT(Tableau_Données_Lune[[#This Row],[Heure ajustée1]])</f>
        <v>45464</v>
      </c>
      <c r="E233" s="1" t="s">
        <v>13</v>
      </c>
    </row>
    <row r="234" spans="2:5" ht="18" customHeight="1" x14ac:dyDescent="0.25">
      <c r="B234" s="11">
        <v>45471.911805555559</v>
      </c>
      <c r="C234" s="11">
        <f>Tableau_Données_Lune[[#This Row],[Jour et heure (UTC)*]]-7/24</f>
        <v>45471.620138888895</v>
      </c>
      <c r="D234" s="12">
        <f>INT(Tableau_Données_Lune[[#This Row],[Heure ajustée1]])</f>
        <v>45471</v>
      </c>
      <c r="E234" s="1" t="s">
        <v>14</v>
      </c>
    </row>
    <row r="235" spans="2:5" ht="18" customHeight="1" x14ac:dyDescent="0.25">
      <c r="B235" s="11">
        <v>45478.956250000003</v>
      </c>
      <c r="C235" s="11">
        <f>Tableau_Données_Lune[[#This Row],[Jour et heure (UTC)*]]-7/24</f>
        <v>45478.664583333339</v>
      </c>
      <c r="D235" s="12">
        <f>INT(Tableau_Données_Lune[[#This Row],[Heure ajustée1]])</f>
        <v>45478</v>
      </c>
      <c r="E235" s="1" t="s">
        <v>15</v>
      </c>
    </row>
    <row r="236" spans="2:5" ht="18" customHeight="1" x14ac:dyDescent="0.25">
      <c r="B236" s="11">
        <v>45486.950694444444</v>
      </c>
      <c r="C236" s="11">
        <f>Tableau_Données_Lune[[#This Row],[Jour et heure (UTC)*]]-7/24</f>
        <v>45486.65902777778</v>
      </c>
      <c r="D236" s="12">
        <f>INT(Tableau_Données_Lune[[#This Row],[Heure ajustée1]])</f>
        <v>45486</v>
      </c>
      <c r="E236" s="1" t="s">
        <v>12</v>
      </c>
    </row>
    <row r="237" spans="2:5" ht="18" customHeight="1" x14ac:dyDescent="0.25">
      <c r="B237" s="11">
        <v>45494.428472222222</v>
      </c>
      <c r="C237" s="11">
        <f>Tableau_Données_Lune[[#This Row],[Jour et heure (UTC)*]]-7/24</f>
        <v>45494.136805555558</v>
      </c>
      <c r="D237" s="12">
        <f>INT(Tableau_Données_Lune[[#This Row],[Heure ajustée1]])</f>
        <v>45494</v>
      </c>
      <c r="E237" s="1" t="s">
        <v>13</v>
      </c>
    </row>
    <row r="238" spans="2:5" ht="18" customHeight="1" x14ac:dyDescent="0.25">
      <c r="B238" s="11">
        <v>45501.118750000001</v>
      </c>
      <c r="C238" s="11">
        <f>Tableau_Données_Lune[[#This Row],[Jour et heure (UTC)*]]-7/24</f>
        <v>45500.827083333337</v>
      </c>
      <c r="D238" s="12">
        <f>INT(Tableau_Données_Lune[[#This Row],[Heure ajustée1]])</f>
        <v>45500</v>
      </c>
      <c r="E238" s="1" t="s">
        <v>14</v>
      </c>
    </row>
    <row r="239" spans="2:5" ht="18" customHeight="1" x14ac:dyDescent="0.25">
      <c r="B239" s="11">
        <v>45508.467361111114</v>
      </c>
      <c r="C239" s="11">
        <f>Tableau_Données_Lune[[#This Row],[Jour et heure (UTC)*]]-7/24</f>
        <v>45508.17569444445</v>
      </c>
      <c r="D239" s="12">
        <f>INT(Tableau_Données_Lune[[#This Row],[Heure ajustée1]])</f>
        <v>45508</v>
      </c>
      <c r="E239" s="1" t="s">
        <v>15</v>
      </c>
    </row>
    <row r="240" spans="2:5" ht="18" customHeight="1" x14ac:dyDescent="0.25">
      <c r="B240" s="11">
        <v>45516.638194444444</v>
      </c>
      <c r="C240" s="11">
        <f>Tableau_Données_Lune[[#This Row],[Jour et heure (UTC)*]]-7/24</f>
        <v>45516.34652777778</v>
      </c>
      <c r="D240" s="12">
        <f>INT(Tableau_Données_Lune[[#This Row],[Heure ajustée1]])</f>
        <v>45516</v>
      </c>
      <c r="E240" s="1" t="s">
        <v>12</v>
      </c>
    </row>
    <row r="241" spans="2:5" ht="18" customHeight="1" x14ac:dyDescent="0.25">
      <c r="B241" s="11">
        <v>45523.768055555556</v>
      </c>
      <c r="C241" s="11">
        <f>Tableau_Données_Lune[[#This Row],[Jour et heure (UTC)*]]-7/24</f>
        <v>45523.476388888892</v>
      </c>
      <c r="D241" s="12">
        <f>INT(Tableau_Données_Lune[[#This Row],[Heure ajustée1]])</f>
        <v>45523</v>
      </c>
      <c r="E241" s="1" t="s">
        <v>13</v>
      </c>
    </row>
    <row r="242" spans="2:5" ht="18" customHeight="1" x14ac:dyDescent="0.25">
      <c r="B242" s="11">
        <v>45530.393055555556</v>
      </c>
      <c r="C242" s="11">
        <f>Tableau_Données_Lune[[#This Row],[Jour et heure (UTC)*]]-7/24</f>
        <v>45530.101388888892</v>
      </c>
      <c r="D242" s="12">
        <f>INT(Tableau_Données_Lune[[#This Row],[Heure ajustée1]])</f>
        <v>45530</v>
      </c>
      <c r="E242" s="1" t="s">
        <v>14</v>
      </c>
    </row>
    <row r="243" spans="2:5" ht="18" customHeight="1" x14ac:dyDescent="0.25">
      <c r="B243" s="11">
        <v>45538.079861111109</v>
      </c>
      <c r="C243" s="11">
        <f>Tableau_Données_Lune[[#This Row],[Jour et heure (UTC)*]]-7/24</f>
        <v>45537.788194444445</v>
      </c>
      <c r="D243" s="12">
        <f>INT(Tableau_Données_Lune[[#This Row],[Heure ajustée1]])</f>
        <v>45537</v>
      </c>
      <c r="E243" s="1" t="s">
        <v>15</v>
      </c>
    </row>
    <row r="244" spans="2:5" ht="18" customHeight="1" x14ac:dyDescent="0.25">
      <c r="B244" s="11">
        <v>45546.253472222219</v>
      </c>
      <c r="C244" s="11">
        <f>Tableau_Données_Lune[[#This Row],[Jour et heure (UTC)*]]-7/24</f>
        <v>45545.961805555555</v>
      </c>
      <c r="D244" s="12">
        <f>INT(Tableau_Données_Lune[[#This Row],[Heure ajustée1]])</f>
        <v>45545</v>
      </c>
      <c r="E244" s="1" t="s">
        <v>12</v>
      </c>
    </row>
    <row r="245" spans="2:5" ht="18" customHeight="1" x14ac:dyDescent="0.25">
      <c r="B245" s="11">
        <v>45553.106944444444</v>
      </c>
      <c r="C245" s="11">
        <f>Tableau_Données_Lune[[#This Row],[Jour et heure (UTC)*]]-7/24</f>
        <v>45552.81527777778</v>
      </c>
      <c r="D245" s="12">
        <f>INT(Tableau_Données_Lune[[#This Row],[Heure ajustée1]])</f>
        <v>45552</v>
      </c>
      <c r="E245" s="1" t="s">
        <v>13</v>
      </c>
    </row>
    <row r="246" spans="2:5" ht="18" customHeight="1" x14ac:dyDescent="0.25">
      <c r="B246" s="11">
        <v>45559.784722222219</v>
      </c>
      <c r="C246" s="11">
        <f>Tableau_Données_Lune[[#This Row],[Jour et heure (UTC)*]]-7/24</f>
        <v>45559.493055555555</v>
      </c>
      <c r="D246" s="12">
        <f>INT(Tableau_Données_Lune[[#This Row],[Heure ajustée1]])</f>
        <v>45559</v>
      </c>
      <c r="E246" s="1" t="s">
        <v>14</v>
      </c>
    </row>
    <row r="247" spans="2:5" ht="18" customHeight="1" x14ac:dyDescent="0.25">
      <c r="B247" s="11">
        <v>45567.78402777778</v>
      </c>
      <c r="C247" s="11">
        <f>Tableau_Données_Lune[[#This Row],[Jour et heure (UTC)*]]-7/24</f>
        <v>45567.492361111115</v>
      </c>
      <c r="D247" s="12">
        <f>INT(Tableau_Données_Lune[[#This Row],[Heure ajustée1]])</f>
        <v>45567</v>
      </c>
      <c r="E247" s="1" t="s">
        <v>15</v>
      </c>
    </row>
    <row r="248" spans="2:5" ht="18" customHeight="1" x14ac:dyDescent="0.25">
      <c r="B248" s="11">
        <v>45575.788194444445</v>
      </c>
      <c r="C248" s="11">
        <f>Tableau_Données_Lune[[#This Row],[Jour et heure (UTC)*]]-7/24</f>
        <v>45575.496527777781</v>
      </c>
      <c r="D248" s="12">
        <f>INT(Tableau_Données_Lune[[#This Row],[Heure ajustée1]])</f>
        <v>45575</v>
      </c>
      <c r="E248" s="1" t="s">
        <v>12</v>
      </c>
    </row>
    <row r="249" spans="2:5" ht="18" customHeight="1" x14ac:dyDescent="0.25">
      <c r="B249" s="11">
        <v>45582.476388888892</v>
      </c>
      <c r="C249" s="11">
        <f>Tableau_Données_Lune[[#This Row],[Jour et heure (UTC)*]]-7/24</f>
        <v>45582.184722222228</v>
      </c>
      <c r="D249" s="12">
        <f>INT(Tableau_Données_Lune[[#This Row],[Heure ajustée1]])</f>
        <v>45582</v>
      </c>
      <c r="E249" s="1" t="s">
        <v>13</v>
      </c>
    </row>
    <row r="250" spans="2:5" ht="18" customHeight="1" x14ac:dyDescent="0.25">
      <c r="B250" s="11">
        <v>45589.335416666669</v>
      </c>
      <c r="C250" s="11">
        <f>Tableau_Données_Lune[[#This Row],[Jour et heure (UTC)*]]-7/24</f>
        <v>45589.043750000004</v>
      </c>
      <c r="D250" s="12">
        <f>INT(Tableau_Données_Lune[[#This Row],[Heure ajustée1]])</f>
        <v>45589</v>
      </c>
      <c r="E250" s="1" t="s">
        <v>14</v>
      </c>
    </row>
    <row r="251" spans="2:5" ht="18" customHeight="1" x14ac:dyDescent="0.25">
      <c r="B251" s="11">
        <v>45597.532638888886</v>
      </c>
      <c r="C251" s="11">
        <f>Tableau_Données_Lune[[#This Row],[Jour et heure (UTC)*]]-7/24</f>
        <v>45597.240972222222</v>
      </c>
      <c r="D251" s="12">
        <f>INT(Tableau_Données_Lune[[#This Row],[Heure ajustée1]])</f>
        <v>45597</v>
      </c>
      <c r="E251" s="1" t="s">
        <v>15</v>
      </c>
    </row>
    <row r="252" spans="2:5" ht="18" customHeight="1" x14ac:dyDescent="0.25">
      <c r="B252" s="11">
        <v>45605.246527777781</v>
      </c>
      <c r="C252" s="11">
        <f>Tableau_Données_Lune[[#This Row],[Jour et heure (UTC)*]]-7/24</f>
        <v>45604.954861111117</v>
      </c>
      <c r="D252" s="12">
        <f>INT(Tableau_Données_Lune[[#This Row],[Heure ajustée1]])</f>
        <v>45604</v>
      </c>
      <c r="E252" s="1" t="s">
        <v>12</v>
      </c>
    </row>
    <row r="253" spans="2:5" ht="18" customHeight="1" x14ac:dyDescent="0.25">
      <c r="B253" s="11">
        <v>45611.894444444442</v>
      </c>
      <c r="C253" s="11">
        <f>Tableau_Données_Lune[[#This Row],[Jour et heure (UTC)*]]-7/24</f>
        <v>45611.602777777778</v>
      </c>
      <c r="D253" s="12">
        <f>INT(Tableau_Données_Lune[[#This Row],[Heure ajustée1]])</f>
        <v>45611</v>
      </c>
      <c r="E253" s="1" t="s">
        <v>13</v>
      </c>
    </row>
    <row r="254" spans="2:5" ht="18" customHeight="1" x14ac:dyDescent="0.25">
      <c r="B254" s="11">
        <v>45619.061111111114</v>
      </c>
      <c r="C254" s="11">
        <f>Tableau_Données_Lune[[#This Row],[Jour et heure (UTC)*]]-7/24</f>
        <v>45618.76944444445</v>
      </c>
      <c r="D254" s="12">
        <f>INT(Tableau_Données_Lune[[#This Row],[Heure ajustée1]])</f>
        <v>45618</v>
      </c>
      <c r="E254" s="1" t="s">
        <v>14</v>
      </c>
    </row>
    <row r="255" spans="2:5" ht="18" customHeight="1" x14ac:dyDescent="0.25">
      <c r="B255" s="11">
        <v>45627.26458333333</v>
      </c>
      <c r="C255" s="11">
        <f>Tableau_Données_Lune[[#This Row],[Jour et heure (UTC)*]]-7/24</f>
        <v>45626.972916666666</v>
      </c>
      <c r="D255" s="12">
        <f>INT(Tableau_Données_Lune[[#This Row],[Heure ajustée1]])</f>
        <v>45626</v>
      </c>
      <c r="E255" s="1" t="s">
        <v>15</v>
      </c>
    </row>
    <row r="256" spans="2:5" ht="18" customHeight="1" x14ac:dyDescent="0.25">
      <c r="B256" s="11">
        <v>45634.643055555556</v>
      </c>
      <c r="C256" s="11">
        <f>Tableau_Données_Lune[[#This Row],[Jour et heure (UTC)*]]-7/24</f>
        <v>45634.351388888892</v>
      </c>
      <c r="D256" s="12">
        <f>INT(Tableau_Données_Lune[[#This Row],[Heure ajustée1]])</f>
        <v>45634</v>
      </c>
      <c r="E256" s="1" t="s">
        <v>12</v>
      </c>
    </row>
    <row r="257" spans="2:5" ht="18" customHeight="1" x14ac:dyDescent="0.25">
      <c r="B257" s="11">
        <v>45641.376388888886</v>
      </c>
      <c r="C257" s="11">
        <f>Tableau_Données_Lune[[#This Row],[Jour et heure (UTC)*]]-7/24</f>
        <v>45641.084722222222</v>
      </c>
      <c r="D257" s="12">
        <f>INT(Tableau_Données_Lune[[#This Row],[Heure ajustée1]])</f>
        <v>45641</v>
      </c>
      <c r="E257" s="1" t="s">
        <v>13</v>
      </c>
    </row>
    <row r="258" spans="2:5" ht="18" customHeight="1" x14ac:dyDescent="0.25">
      <c r="B258" s="11">
        <v>45648.929166666669</v>
      </c>
      <c r="C258" s="11">
        <f>Tableau_Données_Lune[[#This Row],[Jour et heure (UTC)*]]-7/24</f>
        <v>45648.637500000004</v>
      </c>
      <c r="D258" s="12">
        <f>INT(Tableau_Données_Lune[[#This Row],[Heure ajustée1]])</f>
        <v>45648</v>
      </c>
      <c r="E258" s="1" t="s">
        <v>14</v>
      </c>
    </row>
    <row r="259" spans="2:5" ht="18" customHeight="1" x14ac:dyDescent="0.25">
      <c r="B259" s="11">
        <v>45656.935416666667</v>
      </c>
      <c r="C259" s="11">
        <f>Tableau_Données_Lune[[#This Row],[Jour et heure (UTC)*]]-7/24</f>
        <v>45656.643750000003</v>
      </c>
      <c r="D259" s="12">
        <f>INT(Tableau_Données_Lune[[#This Row],[Heure ajustée1]])</f>
        <v>45656</v>
      </c>
      <c r="E259" s="1" t="s">
        <v>15</v>
      </c>
    </row>
    <row r="260" spans="2:5" ht="18" customHeight="1" x14ac:dyDescent="0.25">
      <c r="B260" s="11">
        <v>45663.99722222222</v>
      </c>
      <c r="C260" s="11">
        <f>Tableau_Données_Lune[[#This Row],[Jour et heure (UTC)*]]-7/24</f>
        <v>45663.705555555556</v>
      </c>
      <c r="D260" s="12">
        <f>INT(Tableau_Données_Lune[[#This Row],[Heure ajustée1]])</f>
        <v>45663</v>
      </c>
      <c r="E260" s="1" t="s">
        <v>12</v>
      </c>
    </row>
    <row r="261" spans="2:5" ht="18" customHeight="1" x14ac:dyDescent="0.25">
      <c r="B261" s="11">
        <v>45670.935416666667</v>
      </c>
      <c r="C261" s="11">
        <f>Tableau_Données_Lune[[#This Row],[Jour et heure (UTC)*]]-7/24</f>
        <v>45670.643750000003</v>
      </c>
      <c r="D261" s="12">
        <f>INT(Tableau_Données_Lune[[#This Row],[Heure ajustée1]])</f>
        <v>45670</v>
      </c>
      <c r="E261" s="1" t="s">
        <v>13</v>
      </c>
    </row>
    <row r="262" spans="2:5" ht="18" customHeight="1" x14ac:dyDescent="0.25">
      <c r="B262" s="11">
        <v>45678.854861111111</v>
      </c>
      <c r="C262" s="11">
        <f>Tableau_Données_Lune[[#This Row],[Jour et heure (UTC)*]]-7/24</f>
        <v>45678.563194444447</v>
      </c>
      <c r="D262" s="12">
        <f>INT(Tableau_Données_Lune[[#This Row],[Heure ajustée1]])</f>
        <v>45678</v>
      </c>
      <c r="E262" s="1" t="s">
        <v>14</v>
      </c>
    </row>
    <row r="263" spans="2:5" ht="18" customHeight="1" x14ac:dyDescent="0.25">
      <c r="B263" s="11">
        <v>45686.525000000001</v>
      </c>
      <c r="C263" s="11">
        <f>Tableau_Données_Lune[[#This Row],[Jour et heure (UTC)*]]-7/24</f>
        <v>45686.233333333337</v>
      </c>
      <c r="D263" s="12">
        <f>INT(Tableau_Données_Lune[[#This Row],[Heure ajustée1]])</f>
        <v>45686</v>
      </c>
      <c r="E263" s="1" t="s">
        <v>15</v>
      </c>
    </row>
    <row r="264" spans="2:5" ht="18" customHeight="1" x14ac:dyDescent="0.25">
      <c r="B264" s="11">
        <v>45693.334722222222</v>
      </c>
      <c r="C264" s="11">
        <f>Tableau_Données_Lune[[#This Row],[Jour et heure (UTC)*]]-7/24</f>
        <v>45693.043055555558</v>
      </c>
      <c r="D264" s="12">
        <f>INT(Tableau_Données_Lune[[#This Row],[Heure ajustée1]])</f>
        <v>45693</v>
      </c>
      <c r="E264" s="1" t="s">
        <v>12</v>
      </c>
    </row>
    <row r="265" spans="2:5" ht="18" customHeight="1" x14ac:dyDescent="0.25">
      <c r="B265" s="11">
        <v>45700.578472222223</v>
      </c>
      <c r="C265" s="11">
        <f>Tableau_Données_Lune[[#This Row],[Jour et heure (UTC)*]]-7/24</f>
        <v>45700.286805555559</v>
      </c>
      <c r="D265" s="12">
        <f>INT(Tableau_Données_Lune[[#This Row],[Heure ajustée1]])</f>
        <v>45700</v>
      </c>
      <c r="E265" s="1" t="s">
        <v>13</v>
      </c>
    </row>
    <row r="266" spans="2:5" ht="18" customHeight="1" x14ac:dyDescent="0.25">
      <c r="B266" s="11">
        <v>45708.730555555558</v>
      </c>
      <c r="C266" s="11">
        <f>Tableau_Données_Lune[[#This Row],[Jour et heure (UTC)*]]-7/24</f>
        <v>45708.438888888893</v>
      </c>
      <c r="D266" s="12">
        <f>INT(Tableau_Données_Lune[[#This Row],[Heure ajustée1]])</f>
        <v>45708</v>
      </c>
      <c r="E266" s="1" t="s">
        <v>14</v>
      </c>
    </row>
    <row r="267" spans="2:5" ht="18" customHeight="1" x14ac:dyDescent="0.25">
      <c r="B267" s="11">
        <v>45716.03125</v>
      </c>
      <c r="C267" s="11">
        <f>Tableau_Données_Lune[[#This Row],[Jour et heure (UTC)*]]-7/24</f>
        <v>45715.739583333336</v>
      </c>
      <c r="D267" s="12">
        <f>INT(Tableau_Données_Lune[[#This Row],[Heure ajustée1]])</f>
        <v>45715</v>
      </c>
      <c r="E267" s="1" t="s">
        <v>15</v>
      </c>
    </row>
    <row r="268" spans="2:5" ht="18" customHeight="1" x14ac:dyDescent="0.25">
      <c r="B268" s="11">
        <v>45722.688194444447</v>
      </c>
      <c r="C268" s="11">
        <f>Tableau_Données_Lune[[#This Row],[Jour et heure (UTC)*]]-7/24</f>
        <v>45722.396527777782</v>
      </c>
      <c r="D268" s="12">
        <f>INT(Tableau_Données_Lune[[#This Row],[Heure ajustée1]])</f>
        <v>45722</v>
      </c>
      <c r="E268" s="1" t="s">
        <v>12</v>
      </c>
    </row>
    <row r="269" spans="2:5" ht="18" customHeight="1" x14ac:dyDescent="0.25">
      <c r="B269" s="11">
        <v>45730.288194444445</v>
      </c>
      <c r="C269" s="11">
        <f>Tableau_Données_Lune[[#This Row],[Jour et heure (UTC)*]]-7/24</f>
        <v>45729.996527777781</v>
      </c>
      <c r="D269" s="12">
        <f>INT(Tableau_Données_Lune[[#This Row],[Heure ajustée1]])</f>
        <v>45729</v>
      </c>
      <c r="E269" s="1" t="s">
        <v>13</v>
      </c>
    </row>
    <row r="270" spans="2:5" ht="18" customHeight="1" x14ac:dyDescent="0.25">
      <c r="B270" s="11">
        <v>45738.478472222225</v>
      </c>
      <c r="C270" s="11">
        <f>Tableau_Données_Lune[[#This Row],[Jour et heure (UTC)*]]-7/24</f>
        <v>45738.186805555561</v>
      </c>
      <c r="D270" s="12">
        <f>INT(Tableau_Données_Lune[[#This Row],[Heure ajustée1]])</f>
        <v>45738</v>
      </c>
      <c r="E270" s="1" t="s">
        <v>14</v>
      </c>
    </row>
    <row r="271" spans="2:5" ht="18" customHeight="1" x14ac:dyDescent="0.25">
      <c r="B271" s="11">
        <v>45745.456944444442</v>
      </c>
      <c r="C271" s="11">
        <f>Tableau_Données_Lune[[#This Row],[Jour et heure (UTC)*]]-7/24</f>
        <v>45745.165277777778</v>
      </c>
      <c r="D271" s="12">
        <f>INT(Tableau_Données_Lune[[#This Row],[Heure ajustée1]])</f>
        <v>45745</v>
      </c>
      <c r="E271" s="1" t="s">
        <v>15</v>
      </c>
    </row>
    <row r="272" spans="2:5" ht="18" customHeight="1" x14ac:dyDescent="0.25">
      <c r="B272" s="11">
        <v>45752.09375</v>
      </c>
      <c r="C272" s="11">
        <f>Tableau_Données_Lune[[#This Row],[Jour et heure (UTC)*]]-7/24</f>
        <v>45751.802083333336</v>
      </c>
      <c r="D272" s="12">
        <f>INT(Tableau_Données_Lune[[#This Row],[Heure ajustée1]])</f>
        <v>45751</v>
      </c>
      <c r="E272" s="1" t="s">
        <v>12</v>
      </c>
    </row>
    <row r="273" spans="2:5" ht="18" customHeight="1" x14ac:dyDescent="0.25">
      <c r="B273" s="11">
        <v>45760.015277777777</v>
      </c>
      <c r="C273" s="11">
        <f>Tableau_Données_Lune[[#This Row],[Jour et heure (UTC)*]]-7/24</f>
        <v>45759.723611111112</v>
      </c>
      <c r="D273" s="12">
        <f>INT(Tableau_Données_Lune[[#This Row],[Heure ajustée1]])</f>
        <v>45759</v>
      </c>
      <c r="E273" s="1" t="s">
        <v>13</v>
      </c>
    </row>
    <row r="274" spans="2:5" ht="18" customHeight="1" x14ac:dyDescent="0.25">
      <c r="B274" s="11">
        <v>45768.065972222219</v>
      </c>
      <c r="C274" s="11">
        <f>Tableau_Données_Lune[[#This Row],[Jour et heure (UTC)*]]-7/24</f>
        <v>45767.774305555555</v>
      </c>
      <c r="D274" s="12">
        <f>INT(Tableau_Données_Lune[[#This Row],[Heure ajustée1]])</f>
        <v>45767</v>
      </c>
      <c r="E274" s="1" t="s">
        <v>14</v>
      </c>
    </row>
    <row r="275" spans="2:5" ht="18" customHeight="1" x14ac:dyDescent="0.25">
      <c r="B275" s="11">
        <v>45774.813194444447</v>
      </c>
      <c r="C275" s="11">
        <f>Tableau_Données_Lune[[#This Row],[Jour et heure (UTC)*]]-7/24</f>
        <v>45774.521527777782</v>
      </c>
      <c r="D275" s="12">
        <f>INT(Tableau_Données_Lune[[#This Row],[Heure ajustée1]])</f>
        <v>45774</v>
      </c>
      <c r="E275" s="1" t="s">
        <v>15</v>
      </c>
    </row>
    <row r="276" spans="2:5" ht="18" customHeight="1" x14ac:dyDescent="0.25">
      <c r="B276" s="11">
        <v>45781.577777777777</v>
      </c>
      <c r="C276" s="11">
        <f>Tableau_Données_Lune[[#This Row],[Jour et heure (UTC)*]]-7/24</f>
        <v>45781.286111111112</v>
      </c>
      <c r="D276" s="12">
        <f>INT(Tableau_Données_Lune[[#This Row],[Heure ajustée1]])</f>
        <v>45781</v>
      </c>
      <c r="E276" s="1" t="s">
        <v>12</v>
      </c>
    </row>
    <row r="277" spans="2:5" ht="18" customHeight="1" x14ac:dyDescent="0.25">
      <c r="B277" s="11">
        <v>45789.705555555556</v>
      </c>
      <c r="C277" s="11">
        <f>Tableau_Données_Lune[[#This Row],[Jour et heure (UTC)*]]-7/24</f>
        <v>45789.413888888892</v>
      </c>
      <c r="D277" s="12">
        <f>INT(Tableau_Données_Lune[[#This Row],[Heure ajustée1]])</f>
        <v>45789</v>
      </c>
      <c r="E277" s="1" t="s">
        <v>13</v>
      </c>
    </row>
    <row r="278" spans="2:5" ht="18" customHeight="1" x14ac:dyDescent="0.25">
      <c r="B278" s="11">
        <v>45797.499305555553</v>
      </c>
      <c r="C278" s="11">
        <f>Tableau_Données_Lune[[#This Row],[Jour et heure (UTC)*]]-7/24</f>
        <v>45797.207638888889</v>
      </c>
      <c r="D278" s="12">
        <f>INT(Tableau_Données_Lune[[#This Row],[Heure ajustée1]])</f>
        <v>45797</v>
      </c>
      <c r="E278" s="1" t="s">
        <v>14</v>
      </c>
    </row>
    <row r="279" spans="2:5" ht="18" customHeight="1" x14ac:dyDescent="0.25">
      <c r="B279" s="11">
        <v>45804.126388888886</v>
      </c>
      <c r="C279" s="11">
        <f>Tableau_Données_Lune[[#This Row],[Jour et heure (UTC)*]]-7/24</f>
        <v>45803.834722222222</v>
      </c>
      <c r="D279" s="12">
        <f>INT(Tableau_Données_Lune[[#This Row],[Heure ajustée1]])</f>
        <v>45803</v>
      </c>
      <c r="E279" s="1" t="s">
        <v>15</v>
      </c>
    </row>
    <row r="280" spans="2:5" ht="18" customHeight="1" x14ac:dyDescent="0.25">
      <c r="B280" s="11">
        <v>45811.15347222222</v>
      </c>
      <c r="C280" s="11">
        <f>Tableau_Données_Lune[[#This Row],[Jour et heure (UTC)*]]-7/24</f>
        <v>45810.861805555556</v>
      </c>
      <c r="D280" s="12">
        <f>INT(Tableau_Données_Lune[[#This Row],[Heure ajustée1]])</f>
        <v>45810</v>
      </c>
      <c r="E280" s="1" t="s">
        <v>12</v>
      </c>
    </row>
    <row r="281" spans="2:5" ht="18" customHeight="1" x14ac:dyDescent="0.25">
      <c r="B281" s="11">
        <v>45819.322222222225</v>
      </c>
      <c r="C281" s="11">
        <f>Tableau_Données_Lune[[#This Row],[Jour et heure (UTC)*]]-7/24</f>
        <v>45819.030555555561</v>
      </c>
      <c r="D281" s="12">
        <f>INT(Tableau_Données_Lune[[#This Row],[Heure ajustée1]])</f>
        <v>45819</v>
      </c>
      <c r="E281" s="1" t="s">
        <v>13</v>
      </c>
    </row>
    <row r="282" spans="2:5" ht="18" customHeight="1" x14ac:dyDescent="0.25">
      <c r="B282" s="11">
        <v>45826.804861111108</v>
      </c>
      <c r="C282" s="11">
        <f>Tableau_Données_Lune[[#This Row],[Jour et heure (UTC)*]]-7/24</f>
        <v>45826.513194444444</v>
      </c>
      <c r="D282" s="12">
        <f>INT(Tableau_Données_Lune[[#This Row],[Heure ajustée1]])</f>
        <v>45826</v>
      </c>
      <c r="E282" s="1" t="s">
        <v>14</v>
      </c>
    </row>
    <row r="283" spans="2:5" ht="18" customHeight="1" x14ac:dyDescent="0.25">
      <c r="B283" s="11">
        <v>45833.438194444447</v>
      </c>
      <c r="C283" s="11">
        <f>Tableau_Données_Lune[[#This Row],[Jour et heure (UTC)*]]-7/24</f>
        <v>45833.146527777782</v>
      </c>
      <c r="D283" s="12">
        <f>INT(Tableau_Données_Lune[[#This Row],[Heure ajustée1]])</f>
        <v>45833</v>
      </c>
      <c r="E283" s="1" t="s">
        <v>15</v>
      </c>
    </row>
    <row r="284" spans="2:5" ht="18" customHeight="1" x14ac:dyDescent="0.25">
      <c r="B284" s="11">
        <v>45840.8125</v>
      </c>
      <c r="C284" s="11">
        <f>Tableau_Données_Lune[[#This Row],[Jour et heure (UTC)*]]-7/24</f>
        <v>45840.520833333336</v>
      </c>
      <c r="D284" s="12">
        <f>INT(Tableau_Données_Lune[[#This Row],[Heure ajustée1]])</f>
        <v>45840</v>
      </c>
      <c r="E284" s="1" t="s">
        <v>12</v>
      </c>
    </row>
    <row r="285" spans="2:5" ht="18" customHeight="1" x14ac:dyDescent="0.25">
      <c r="B285" s="11">
        <v>45848.859027777777</v>
      </c>
      <c r="C285" s="11">
        <f>Tableau_Données_Lune[[#This Row],[Jour et heure (UTC)*]]-7/24</f>
        <v>45848.567361111112</v>
      </c>
      <c r="D285" s="12">
        <f>INT(Tableau_Données_Lune[[#This Row],[Heure ajustée1]])</f>
        <v>45848</v>
      </c>
      <c r="E285" s="1" t="s">
        <v>13</v>
      </c>
    </row>
    <row r="286" spans="2:5" ht="18" customHeight="1" x14ac:dyDescent="0.25">
      <c r="B286" s="11">
        <v>45856.026388888888</v>
      </c>
      <c r="C286" s="11">
        <f>Tableau_Données_Lune[[#This Row],[Jour et heure (UTC)*]]-7/24</f>
        <v>45855.734722222223</v>
      </c>
      <c r="D286" s="12">
        <f>INT(Tableau_Données_Lune[[#This Row],[Heure ajustée1]])</f>
        <v>45855</v>
      </c>
      <c r="E286" s="1" t="s">
        <v>14</v>
      </c>
    </row>
    <row r="287" spans="2:5" ht="18" customHeight="1" x14ac:dyDescent="0.25">
      <c r="B287" s="11">
        <v>45862.799305555556</v>
      </c>
      <c r="C287" s="11">
        <f>Tableau_Données_Lune[[#This Row],[Jour et heure (UTC)*]]-7/24</f>
        <v>45862.507638888892</v>
      </c>
      <c r="D287" s="12">
        <f>INT(Tableau_Données_Lune[[#This Row],[Heure ajustée1]])</f>
        <v>45862</v>
      </c>
      <c r="E287" s="1" t="s">
        <v>15</v>
      </c>
    </row>
    <row r="288" spans="2:5" ht="18" customHeight="1" x14ac:dyDescent="0.25">
      <c r="B288" s="11">
        <v>45870.52847222222</v>
      </c>
      <c r="C288" s="11">
        <f>Tableau_Données_Lune[[#This Row],[Jour et heure (UTC)*]]-7/24</f>
        <v>45870.236805555556</v>
      </c>
      <c r="D288" s="12">
        <f>INT(Tableau_Données_Lune[[#This Row],[Heure ajustée1]])</f>
        <v>45870</v>
      </c>
      <c r="E288" s="1" t="s">
        <v>12</v>
      </c>
    </row>
    <row r="289" spans="2:5" ht="18" customHeight="1" x14ac:dyDescent="0.25">
      <c r="B289" s="11">
        <v>45878.329861111109</v>
      </c>
      <c r="C289" s="11">
        <f>Tableau_Données_Lune[[#This Row],[Jour et heure (UTC)*]]-7/24</f>
        <v>45878.038194444445</v>
      </c>
      <c r="D289" s="12">
        <f>INT(Tableau_Données_Lune[[#This Row],[Heure ajustée1]])</f>
        <v>45878</v>
      </c>
      <c r="E289" s="1" t="s">
        <v>13</v>
      </c>
    </row>
    <row r="290" spans="2:5" ht="18" customHeight="1" x14ac:dyDescent="0.25">
      <c r="B290" s="11">
        <v>45885.216666666667</v>
      </c>
      <c r="C290" s="11">
        <f>Tableau_Données_Lune[[#This Row],[Jour et heure (UTC)*]]-7/24</f>
        <v>45884.925000000003</v>
      </c>
      <c r="D290" s="12">
        <f>INT(Tableau_Données_Lune[[#This Row],[Heure ajustée1]])</f>
        <v>45884</v>
      </c>
      <c r="E290" s="1" t="s">
        <v>14</v>
      </c>
    </row>
    <row r="291" spans="2:5" ht="18" customHeight="1" x14ac:dyDescent="0.25">
      <c r="B291" s="11">
        <v>45892.254166666666</v>
      </c>
      <c r="C291" s="11">
        <f>Tableau_Données_Lune[[#This Row],[Jour et heure (UTC)*]]-7/24</f>
        <v>45891.962500000001</v>
      </c>
      <c r="D291" s="12">
        <f>INT(Tableau_Données_Lune[[#This Row],[Heure ajustée1]])</f>
        <v>45891</v>
      </c>
      <c r="E291" s="1" t="s">
        <v>15</v>
      </c>
    </row>
    <row r="292" spans="2:5" ht="18" customHeight="1" x14ac:dyDescent="0.25">
      <c r="B292" s="11">
        <v>45900.267361111109</v>
      </c>
      <c r="C292" s="11">
        <f>Tableau_Données_Lune[[#This Row],[Jour et heure (UTC)*]]-7/24</f>
        <v>45899.975694444445</v>
      </c>
      <c r="D292" s="12">
        <f>INT(Tableau_Données_Lune[[#This Row],[Heure ajustée1]])</f>
        <v>45899</v>
      </c>
      <c r="E292" s="1" t="s">
        <v>12</v>
      </c>
    </row>
    <row r="293" spans="2:5" ht="18" customHeight="1" x14ac:dyDescent="0.25">
      <c r="B293" s="11">
        <v>45907.756249999999</v>
      </c>
      <c r="C293" s="11">
        <f>Tableau_Données_Lune[[#This Row],[Jour et heure (UTC)*]]-7/24</f>
        <v>45907.464583333334</v>
      </c>
      <c r="D293" s="12">
        <f>INT(Tableau_Données_Lune[[#This Row],[Heure ajustée1]])</f>
        <v>45907</v>
      </c>
      <c r="E293" s="1" t="s">
        <v>13</v>
      </c>
    </row>
    <row r="294" spans="2:5" ht="18" customHeight="1" x14ac:dyDescent="0.25">
      <c r="B294" s="11">
        <v>45914.439583333333</v>
      </c>
      <c r="C294" s="11">
        <f>Tableau_Données_Lune[[#This Row],[Jour et heure (UTC)*]]-7/24</f>
        <v>45914.147916666669</v>
      </c>
      <c r="D294" s="12">
        <f>INT(Tableau_Données_Lune[[#This Row],[Heure ajustée1]])</f>
        <v>45914</v>
      </c>
      <c r="E294" s="1" t="s">
        <v>14</v>
      </c>
    </row>
    <row r="295" spans="2:5" ht="18" customHeight="1" x14ac:dyDescent="0.25">
      <c r="B295" s="11">
        <v>45921.82916666667</v>
      </c>
      <c r="C295" s="11">
        <f>Tableau_Données_Lune[[#This Row],[Jour et heure (UTC)*]]-7/24</f>
        <v>45921.537500000006</v>
      </c>
      <c r="D295" s="12">
        <f>INT(Tableau_Données_Lune[[#This Row],[Heure ajustée1]])</f>
        <v>45921</v>
      </c>
      <c r="E295" s="1" t="s">
        <v>15</v>
      </c>
    </row>
    <row r="296" spans="2:5" ht="18" customHeight="1" x14ac:dyDescent="0.25">
      <c r="B296" s="11">
        <v>45929.995833333334</v>
      </c>
      <c r="C296" s="11">
        <f>Tableau_Données_Lune[[#This Row],[Jour et heure (UTC)*]]-7/24</f>
        <v>45929.70416666667</v>
      </c>
      <c r="D296" s="12">
        <f>INT(Tableau_Données_Lune[[#This Row],[Heure ajustée1]])</f>
        <v>45929</v>
      </c>
      <c r="E296" s="1" t="s">
        <v>12</v>
      </c>
    </row>
    <row r="297" spans="2:5" ht="18" customHeight="1" x14ac:dyDescent="0.25">
      <c r="B297" s="11">
        <v>45937.157638888886</v>
      </c>
      <c r="C297" s="11">
        <f>Tableau_Données_Lune[[#This Row],[Jour et heure (UTC)*]]-7/24</f>
        <v>45936.865972222222</v>
      </c>
      <c r="D297" s="12">
        <f>INT(Tableau_Données_Lune[[#This Row],[Heure ajustée1]])</f>
        <v>45936</v>
      </c>
      <c r="E297" s="1" t="s">
        <v>13</v>
      </c>
    </row>
    <row r="298" spans="2:5" ht="18" customHeight="1" x14ac:dyDescent="0.25">
      <c r="B298" s="11">
        <v>45943.759027777778</v>
      </c>
      <c r="C298" s="11">
        <f>Tableau_Données_Lune[[#This Row],[Jour et heure (UTC)*]]-7/24</f>
        <v>45943.467361111114</v>
      </c>
      <c r="D298" s="12">
        <f>INT(Tableau_Données_Lune[[#This Row],[Heure ajustée1]])</f>
        <v>45943</v>
      </c>
      <c r="E298" s="1" t="s">
        <v>14</v>
      </c>
    </row>
    <row r="299" spans="2:5" ht="18" customHeight="1" x14ac:dyDescent="0.25">
      <c r="B299" s="11">
        <v>45951.517361111109</v>
      </c>
      <c r="C299" s="11">
        <f>Tableau_Données_Lune[[#This Row],[Jour et heure (UTC)*]]-7/24</f>
        <v>45951.225694444445</v>
      </c>
      <c r="D299" s="12">
        <f>INT(Tableau_Données_Lune[[#This Row],[Heure ajustée1]])</f>
        <v>45951</v>
      </c>
      <c r="E299" s="1" t="s">
        <v>15</v>
      </c>
    </row>
    <row r="300" spans="2:5" ht="18" customHeight="1" x14ac:dyDescent="0.25">
      <c r="B300" s="11">
        <v>45959.681250000001</v>
      </c>
      <c r="C300" s="11">
        <f>Tableau_Données_Lune[[#This Row],[Jour et heure (UTC)*]]-7/24</f>
        <v>45959.389583333337</v>
      </c>
      <c r="D300" s="12">
        <f>INT(Tableau_Données_Lune[[#This Row],[Heure ajustée1]])</f>
        <v>45959</v>
      </c>
      <c r="E300" s="1" t="s">
        <v>12</v>
      </c>
    </row>
    <row r="301" spans="2:5" ht="18" customHeight="1" x14ac:dyDescent="0.25">
      <c r="B301" s="11">
        <v>45966.554861111108</v>
      </c>
      <c r="C301" s="11">
        <f>Tableau_Données_Lune[[#This Row],[Jour et heure (UTC)*]]-7/24</f>
        <v>45966.263194444444</v>
      </c>
      <c r="D301" s="12">
        <f>INT(Tableau_Données_Lune[[#This Row],[Heure ajustée1]])</f>
        <v>45966</v>
      </c>
      <c r="E301" s="1" t="s">
        <v>13</v>
      </c>
    </row>
    <row r="302" spans="2:5" ht="18" customHeight="1" x14ac:dyDescent="0.25">
      <c r="B302" s="11">
        <v>45973.227777777778</v>
      </c>
      <c r="C302" s="11">
        <f>Tableau_Données_Lune[[#This Row],[Jour et heure (UTC)*]]-7/24</f>
        <v>45972.936111111114</v>
      </c>
      <c r="D302" s="12">
        <f>INT(Tableau_Données_Lune[[#This Row],[Heure ajustée1]])</f>
        <v>45972</v>
      </c>
      <c r="E302" s="1" t="s">
        <v>14</v>
      </c>
    </row>
    <row r="303" spans="2:5" ht="18" customHeight="1" x14ac:dyDescent="0.25">
      <c r="B303" s="11">
        <v>45981.282638888886</v>
      </c>
      <c r="C303" s="11">
        <f>Tableau_Données_Lune[[#This Row],[Jour et heure (UTC)*]]-7/24</f>
        <v>45980.990972222222</v>
      </c>
      <c r="D303" s="12">
        <f>INT(Tableau_Données_Lune[[#This Row],[Heure ajustée1]])</f>
        <v>45980</v>
      </c>
      <c r="E303" s="1" t="s">
        <v>15</v>
      </c>
    </row>
    <row r="304" spans="2:5" ht="18" customHeight="1" x14ac:dyDescent="0.25">
      <c r="B304" s="11">
        <v>45989.290972222225</v>
      </c>
      <c r="C304" s="11">
        <f>Tableau_Données_Lune[[#This Row],[Jour et heure (UTC)*]]-7/24</f>
        <v>45988.999305555561</v>
      </c>
      <c r="D304" s="12">
        <f>INT(Tableau_Données_Lune[[#This Row],[Heure ajustée1]])</f>
        <v>45988</v>
      </c>
      <c r="E304" s="1" t="s">
        <v>12</v>
      </c>
    </row>
    <row r="305" spans="2:5" ht="18" customHeight="1" x14ac:dyDescent="0.25">
      <c r="B305" s="11">
        <v>45995.968055555553</v>
      </c>
      <c r="C305" s="11">
        <f>Tableau_Données_Lune[[#This Row],[Jour et heure (UTC)*]]-7/24</f>
        <v>45995.676388888889</v>
      </c>
      <c r="D305" s="12">
        <f>INT(Tableau_Données_Lune[[#This Row],[Heure ajustée1]])</f>
        <v>45995</v>
      </c>
      <c r="E305" s="1" t="s">
        <v>13</v>
      </c>
    </row>
    <row r="306" spans="2:5" ht="18" customHeight="1" x14ac:dyDescent="0.25">
      <c r="B306" s="11">
        <v>46002.869444444441</v>
      </c>
      <c r="C306" s="11">
        <f>Tableau_Données_Lune[[#This Row],[Jour et heure (UTC)*]]-7/24</f>
        <v>46002.577777777777</v>
      </c>
      <c r="D306" s="12">
        <f>INT(Tableau_Données_Lune[[#This Row],[Heure ajustée1]])</f>
        <v>46002</v>
      </c>
      <c r="E306" s="1" t="s">
        <v>14</v>
      </c>
    </row>
    <row r="307" spans="2:5" ht="18" customHeight="1" x14ac:dyDescent="0.25">
      <c r="B307" s="11">
        <v>46011.071527777778</v>
      </c>
      <c r="C307" s="11">
        <f>Tableau_Données_Lune[[#This Row],[Jour et heure (UTC)*]]-7/24</f>
        <v>46010.779861111114</v>
      </c>
      <c r="D307" s="12">
        <f>INT(Tableau_Données_Lune[[#This Row],[Heure ajustée1]])</f>
        <v>46010</v>
      </c>
      <c r="E307" s="1" t="s">
        <v>15</v>
      </c>
    </row>
    <row r="308" spans="2:5" ht="18" customHeight="1" x14ac:dyDescent="0.25">
      <c r="B308" s="11">
        <v>46018.798611111109</v>
      </c>
      <c r="C308" s="11">
        <f>Tableau_Données_Lune[[#This Row],[Jour et heure (UTC)*]]-7/24</f>
        <v>46018.506944444445</v>
      </c>
      <c r="D308" s="12">
        <f>INT(Tableau_Données_Lune[[#This Row],[Heure ajustée1]])</f>
        <v>46018</v>
      </c>
      <c r="E308" s="1" t="s">
        <v>12</v>
      </c>
    </row>
    <row r="309" spans="2:5" ht="18" customHeight="1" x14ac:dyDescent="0.25">
      <c r="B309" s="11">
        <v>46025.418749999997</v>
      </c>
      <c r="C309" s="11">
        <f>Tableau_Données_Lune[[#This Row],[Jour et heure (UTC)*]]-7/24</f>
        <v>46025.127083333333</v>
      </c>
      <c r="D309" s="12">
        <f>INT(Tableau_Données_Lune[[#This Row],[Heure ajustée1]])</f>
        <v>46025</v>
      </c>
      <c r="E309" s="1" t="s">
        <v>13</v>
      </c>
    </row>
    <row r="310" spans="2:5" ht="18" customHeight="1" x14ac:dyDescent="0.25">
      <c r="B310" s="11">
        <v>46032.658333333333</v>
      </c>
      <c r="C310" s="11">
        <f>Tableau_Données_Lune[[#This Row],[Jour et heure (UTC)*]]-7/24</f>
        <v>46032.366666666669</v>
      </c>
      <c r="D310" s="12">
        <f>INT(Tableau_Données_Lune[[#This Row],[Heure ajustée1]])</f>
        <v>46032</v>
      </c>
      <c r="E310" s="1" t="s">
        <v>14</v>
      </c>
    </row>
    <row r="311" spans="2:5" ht="18" customHeight="1" x14ac:dyDescent="0.25">
      <c r="B311" s="11">
        <v>46040.827777777777</v>
      </c>
      <c r="C311" s="11">
        <f>Tableau_Données_Lune[[#This Row],[Jour et heure (UTC)*]]-7/24</f>
        <v>46040.536111111112</v>
      </c>
      <c r="D311" s="12">
        <f>INT(Tableau_Données_Lune[[#This Row],[Heure ajustée1]])</f>
        <v>46040</v>
      </c>
      <c r="E311" s="1" t="s">
        <v>15</v>
      </c>
    </row>
    <row r="312" spans="2:5" ht="18" customHeight="1" x14ac:dyDescent="0.25">
      <c r="B312" s="11">
        <v>46048.199305555558</v>
      </c>
      <c r="C312" s="11">
        <f>Tableau_Données_Lune[[#This Row],[Jour et heure (UTC)*]]-7/24</f>
        <v>46047.907638888893</v>
      </c>
      <c r="D312" s="12">
        <f>INT(Tableau_Données_Lune[[#This Row],[Heure ajustée1]])</f>
        <v>46047</v>
      </c>
      <c r="E312" s="1" t="s">
        <v>12</v>
      </c>
    </row>
    <row r="313" spans="2:5" ht="18" customHeight="1" x14ac:dyDescent="0.25">
      <c r="B313" s="11">
        <v>46054.92291666667</v>
      </c>
      <c r="C313" s="11">
        <f>Tableau_Données_Lune[[#This Row],[Jour et heure (UTC)*]]-7/24</f>
        <v>46054.631250000006</v>
      </c>
      <c r="D313" s="12">
        <f>INT(Tableau_Données_Lune[[#This Row],[Heure ajustée1]])</f>
        <v>46054</v>
      </c>
      <c r="E313" s="1" t="s">
        <v>13</v>
      </c>
    </row>
    <row r="314" spans="2:5" ht="18" customHeight="1" x14ac:dyDescent="0.25">
      <c r="B314" s="11">
        <v>46062.529861111114</v>
      </c>
      <c r="C314" s="11">
        <f>Tableau_Données_Lune[[#This Row],[Jour et heure (UTC)*]]-7/24</f>
        <v>46062.23819444445</v>
      </c>
      <c r="D314" s="12">
        <f>INT(Tableau_Données_Lune[[#This Row],[Heure ajustée1]])</f>
        <v>46062</v>
      </c>
      <c r="E314" s="1" t="s">
        <v>14</v>
      </c>
    </row>
    <row r="315" spans="2:5" ht="18" customHeight="1" x14ac:dyDescent="0.25">
      <c r="B315" s="11">
        <v>46070.500694444447</v>
      </c>
      <c r="C315" s="11">
        <f>Tableau_Données_Lune[[#This Row],[Jour et heure (UTC)*]]-7/24</f>
        <v>46070.209027777782</v>
      </c>
      <c r="D315" s="12">
        <f>INT(Tableau_Données_Lune[[#This Row],[Heure ajustée1]])</f>
        <v>46070</v>
      </c>
      <c r="E315" s="1" t="s">
        <v>15</v>
      </c>
    </row>
    <row r="316" spans="2:5" ht="18" customHeight="1" x14ac:dyDescent="0.25">
      <c r="B316" s="11">
        <v>46077.518750000003</v>
      </c>
      <c r="C316" s="11">
        <f>Tableau_Données_Lune[[#This Row],[Jour et heure (UTC)*]]-7/24</f>
        <v>46077.227083333339</v>
      </c>
      <c r="D316" s="12">
        <f>INT(Tableau_Données_Lune[[#This Row],[Heure ajustée1]])</f>
        <v>46077</v>
      </c>
      <c r="E316" s="1" t="s">
        <v>12</v>
      </c>
    </row>
    <row r="317" spans="2:5" ht="18" customHeight="1" x14ac:dyDescent="0.25">
      <c r="B317" s="11">
        <v>46084.484722222223</v>
      </c>
      <c r="C317" s="11">
        <f>Tableau_Données_Lune[[#This Row],[Jour et heure (UTC)*]]-7/24</f>
        <v>46084.193055555559</v>
      </c>
      <c r="D317" s="12">
        <f>INT(Tableau_Données_Lune[[#This Row],[Heure ajustée1]])</f>
        <v>46084</v>
      </c>
      <c r="E317" s="1" t="s">
        <v>13</v>
      </c>
    </row>
    <row r="318" spans="2:5" ht="18" customHeight="1" x14ac:dyDescent="0.25">
      <c r="B318" s="11">
        <v>46092.401388888888</v>
      </c>
      <c r="C318" s="11">
        <f>Tableau_Données_Lune[[#This Row],[Jour et heure (UTC)*]]-7/24</f>
        <v>46092.109722222223</v>
      </c>
      <c r="D318" s="12">
        <f>INT(Tableau_Données_Lune[[#This Row],[Heure ajustée1]])</f>
        <v>46092</v>
      </c>
      <c r="E318" s="1" t="s">
        <v>14</v>
      </c>
    </row>
    <row r="319" spans="2:5" ht="18" customHeight="1" x14ac:dyDescent="0.25">
      <c r="B319" s="11">
        <v>46100.057638888888</v>
      </c>
      <c r="C319" s="11">
        <f>Tableau_Données_Lune[[#This Row],[Jour et heure (UTC)*]]-7/24</f>
        <v>46099.765972222223</v>
      </c>
      <c r="D319" s="12">
        <f>INT(Tableau_Données_Lune[[#This Row],[Heure ajustée1]])</f>
        <v>46099</v>
      </c>
      <c r="E319" s="1" t="s">
        <v>15</v>
      </c>
    </row>
    <row r="320" spans="2:5" ht="18" customHeight="1" x14ac:dyDescent="0.25">
      <c r="B320" s="11">
        <v>46106.804166666669</v>
      </c>
      <c r="C320" s="11">
        <f>Tableau_Données_Lune[[#This Row],[Jour et heure (UTC)*]]-7/24</f>
        <v>46106.512500000004</v>
      </c>
      <c r="D320" s="12">
        <f>INT(Tableau_Données_Lune[[#This Row],[Heure ajustée1]])</f>
        <v>46106</v>
      </c>
      <c r="E320" s="1" t="s">
        <v>12</v>
      </c>
    </row>
    <row r="321" spans="2:5" ht="18" customHeight="1" x14ac:dyDescent="0.25">
      <c r="B321" s="11">
        <v>46114.091666666667</v>
      </c>
      <c r="C321" s="11">
        <f>Tableau_Données_Lune[[#This Row],[Jour et heure (UTC)*]]-7/24</f>
        <v>46113.8</v>
      </c>
      <c r="D321" s="12">
        <f>INT(Tableau_Données_Lune[[#This Row],[Heure ajustée1]])</f>
        <v>46113</v>
      </c>
      <c r="E321" s="1" t="s">
        <v>13</v>
      </c>
    </row>
    <row r="322" spans="2:5" ht="18" customHeight="1" x14ac:dyDescent="0.25">
      <c r="B322" s="11">
        <v>46122.20208333333</v>
      </c>
      <c r="C322" s="11">
        <f>Tableau_Données_Lune[[#This Row],[Jour et heure (UTC)*]]-7/24</f>
        <v>46121.910416666666</v>
      </c>
      <c r="D322" s="12">
        <f>INT(Tableau_Données_Lune[[#This Row],[Heure ajustée1]])</f>
        <v>46121</v>
      </c>
      <c r="E322" s="1" t="s">
        <v>14</v>
      </c>
    </row>
    <row r="323" spans="2:5" ht="18" customHeight="1" x14ac:dyDescent="0.25">
      <c r="B323" s="11">
        <v>46129.494444444441</v>
      </c>
      <c r="C323" s="11">
        <f>Tableau_Données_Lune[[#This Row],[Jour et heure (UTC)*]]-7/24</f>
        <v>46129.202777777777</v>
      </c>
      <c r="D323" s="12">
        <f>INT(Tableau_Données_Lune[[#This Row],[Heure ajustée1]])</f>
        <v>46129</v>
      </c>
      <c r="E323" s="1" t="s">
        <v>15</v>
      </c>
    </row>
    <row r="324" spans="2:5" ht="18" customHeight="1" x14ac:dyDescent="0.25">
      <c r="B324" s="11">
        <v>46136.105555555558</v>
      </c>
      <c r="C324" s="11">
        <f>Tableau_Données_Lune[[#This Row],[Jour et heure (UTC)*]]-7/24</f>
        <v>46135.813888888893</v>
      </c>
      <c r="D324" s="12">
        <f>INT(Tableau_Données_Lune[[#This Row],[Heure ajustée1]])</f>
        <v>46135</v>
      </c>
      <c r="E324" s="1" t="s">
        <v>12</v>
      </c>
    </row>
    <row r="325" spans="2:5" ht="18" customHeight="1" x14ac:dyDescent="0.25">
      <c r="B325" s="11">
        <v>46143.724305555559</v>
      </c>
      <c r="C325" s="11">
        <f>Tableau_Données_Lune[[#This Row],[Jour et heure (UTC)*]]-7/24</f>
        <v>46143.432638888895</v>
      </c>
      <c r="D325" s="12">
        <f>INT(Tableau_Données_Lune[[#This Row],[Heure ajustée1]])</f>
        <v>46143</v>
      </c>
      <c r="E325" s="1" t="s">
        <v>13</v>
      </c>
    </row>
    <row r="326" spans="2:5" ht="18" customHeight="1" x14ac:dyDescent="0.25">
      <c r="B326" s="11">
        <v>46151.881944444445</v>
      </c>
      <c r="C326" s="11">
        <f>Tableau_Données_Lune[[#This Row],[Jour et heure (UTC)*]]-7/24</f>
        <v>46151.590277777781</v>
      </c>
      <c r="D326" s="12">
        <f>INT(Tableau_Données_Lune[[#This Row],[Heure ajustée1]])</f>
        <v>46151</v>
      </c>
      <c r="E326" s="1" t="s">
        <v>14</v>
      </c>
    </row>
    <row r="327" spans="2:5" ht="18" customHeight="1" x14ac:dyDescent="0.25">
      <c r="B327" s="11">
        <v>46158.834027777775</v>
      </c>
      <c r="C327" s="11">
        <f>Tableau_Données_Lune[[#This Row],[Jour et heure (UTC)*]]-7/24</f>
        <v>46158.542361111111</v>
      </c>
      <c r="D327" s="12">
        <f>INT(Tableau_Données_Lune[[#This Row],[Heure ajustée1]])</f>
        <v>46158</v>
      </c>
      <c r="E327" s="1" t="s">
        <v>15</v>
      </c>
    </row>
    <row r="328" spans="2:5" ht="18" customHeight="1" x14ac:dyDescent="0.25">
      <c r="B328" s="11">
        <v>46165.46597222222</v>
      </c>
      <c r="C328" s="11">
        <f>Tableau_Données_Lune[[#This Row],[Jour et heure (UTC)*]]-7/24</f>
        <v>46165.174305555556</v>
      </c>
      <c r="D328" s="12">
        <f>INT(Tableau_Données_Lune[[#This Row],[Heure ajustée1]])</f>
        <v>46165</v>
      </c>
      <c r="E328" s="1" t="s">
        <v>12</v>
      </c>
    </row>
    <row r="329" spans="2:5" ht="18" customHeight="1" x14ac:dyDescent="0.25">
      <c r="B329" s="11">
        <v>46173.364583333336</v>
      </c>
      <c r="C329" s="11">
        <f>Tableau_Données_Lune[[#This Row],[Jour et heure (UTC)*]]-7/24</f>
        <v>46173.072916666672</v>
      </c>
      <c r="D329" s="12">
        <f>INT(Tableau_Données_Lune[[#This Row],[Heure ajustée1]])</f>
        <v>46173</v>
      </c>
      <c r="E329" s="1" t="s">
        <v>13</v>
      </c>
    </row>
    <row r="330" spans="2:5" ht="18" customHeight="1" x14ac:dyDescent="0.25">
      <c r="B330" s="11">
        <v>46181.416666666664</v>
      </c>
      <c r="C330" s="11">
        <f>Tableau_Données_Lune[[#This Row],[Jour et heure (UTC)*]]-7/24</f>
        <v>46181.125</v>
      </c>
      <c r="D330" s="12">
        <f>INT(Tableau_Données_Lune[[#This Row],[Heure ajustée1]])</f>
        <v>46181</v>
      </c>
      <c r="E330" s="1" t="s">
        <v>14</v>
      </c>
    </row>
    <row r="331" spans="2:5" ht="18" customHeight="1" x14ac:dyDescent="0.25">
      <c r="B331" s="11">
        <v>46188.120833333334</v>
      </c>
      <c r="C331" s="11">
        <f>Tableau_Données_Lune[[#This Row],[Jour et heure (UTC)*]]-7/24</f>
        <v>46187.82916666667</v>
      </c>
      <c r="D331" s="12">
        <f>INT(Tableau_Données_Lune[[#This Row],[Heure ajustée1]])</f>
        <v>46187</v>
      </c>
      <c r="E331" s="1" t="s">
        <v>15</v>
      </c>
    </row>
    <row r="332" spans="2:5" ht="18" customHeight="1" x14ac:dyDescent="0.25">
      <c r="B332" s="11">
        <v>46194.913194444445</v>
      </c>
      <c r="C332" s="11">
        <f>Tableau_Données_Lune[[#This Row],[Jour et heure (UTC)*]]-7/24</f>
        <v>46194.621527777781</v>
      </c>
      <c r="D332" s="12">
        <f>INT(Tableau_Données_Lune[[#This Row],[Heure ajustée1]])</f>
        <v>46194</v>
      </c>
      <c r="E332" s="1" t="s">
        <v>12</v>
      </c>
    </row>
    <row r="333" spans="2:5" ht="18" customHeight="1" x14ac:dyDescent="0.25">
      <c r="B333" s="11">
        <v>46202.99722222222</v>
      </c>
      <c r="C333" s="11">
        <f>Tableau_Données_Lune[[#This Row],[Jour et heure (UTC)*]]-7/24</f>
        <v>46202.705555555556</v>
      </c>
      <c r="D333" s="12">
        <f>INT(Tableau_Données_Lune[[#This Row],[Heure ajustée1]])</f>
        <v>46202</v>
      </c>
      <c r="E333" s="1" t="s">
        <v>13</v>
      </c>
    </row>
    <row r="334" spans="2:5" ht="18" customHeight="1" x14ac:dyDescent="0.25">
      <c r="B334" s="11">
        <v>46210.811805555553</v>
      </c>
      <c r="C334" s="11">
        <f>Tableau_Données_Lune[[#This Row],[Jour et heure (UTC)*]]-7/24</f>
        <v>46210.520138888889</v>
      </c>
      <c r="D334" s="12">
        <f>INT(Tableau_Données_Lune[[#This Row],[Heure ajustée1]])</f>
        <v>46210</v>
      </c>
      <c r="E334" s="1" t="s">
        <v>14</v>
      </c>
    </row>
    <row r="335" spans="2:5" ht="18" customHeight="1" x14ac:dyDescent="0.25">
      <c r="B335" s="11">
        <v>46217.404861111114</v>
      </c>
      <c r="C335" s="11">
        <f>Tableau_Données_Lune[[#This Row],[Jour et heure (UTC)*]]-7/24</f>
        <v>46217.11319444445</v>
      </c>
      <c r="D335" s="12">
        <f>INT(Tableau_Données_Lune[[#This Row],[Heure ajustée1]])</f>
        <v>46217</v>
      </c>
      <c r="E335" s="1" t="s">
        <v>15</v>
      </c>
    </row>
    <row r="336" spans="2:5" ht="18" customHeight="1" x14ac:dyDescent="0.25">
      <c r="B336" s="11">
        <v>46224.461805555555</v>
      </c>
      <c r="C336" s="11">
        <f>Tableau_Données_Lune[[#This Row],[Jour et heure (UTC)*]]-7/24</f>
        <v>46224.170138888891</v>
      </c>
      <c r="D336" s="12">
        <f>INT(Tableau_Données_Lune[[#This Row],[Heure ajustée1]])</f>
        <v>46224</v>
      </c>
      <c r="E336" s="1" t="s">
        <v>12</v>
      </c>
    </row>
    <row r="337" spans="2:5" ht="18" customHeight="1" x14ac:dyDescent="0.25">
      <c r="B337" s="11">
        <v>46232.60833333333</v>
      </c>
      <c r="C337" s="11">
        <f>Tableau_Données_Lune[[#This Row],[Jour et heure (UTC)*]]-7/24</f>
        <v>46232.316666666666</v>
      </c>
      <c r="D337" s="12">
        <f>INT(Tableau_Données_Lune[[#This Row],[Heure ajustée1]])</f>
        <v>46232</v>
      </c>
      <c r="E337" s="1" t="s">
        <v>13</v>
      </c>
    </row>
    <row r="338" spans="2:5" ht="18" customHeight="1" x14ac:dyDescent="0.25">
      <c r="B338" s="11">
        <v>46240.097916666666</v>
      </c>
      <c r="C338" s="11">
        <f>Tableau_Données_Lune[[#This Row],[Jour et heure (UTC)*]]-7/24</f>
        <v>46239.806250000001</v>
      </c>
      <c r="D338" s="12">
        <f>INT(Tableau_Données_Lune[[#This Row],[Heure ajustée1]])</f>
        <v>46239</v>
      </c>
      <c r="E338" s="1" t="s">
        <v>14</v>
      </c>
    </row>
    <row r="339" spans="2:5" ht="18" customHeight="1" x14ac:dyDescent="0.25">
      <c r="B339" s="11">
        <v>46246.734027777777</v>
      </c>
      <c r="C339" s="11">
        <f>Tableau_Données_Lune[[#This Row],[Jour et heure (UTC)*]]-7/24</f>
        <v>46246.442361111112</v>
      </c>
      <c r="D339" s="12">
        <f>INT(Tableau_Données_Lune[[#This Row],[Heure ajustée1]])</f>
        <v>46246</v>
      </c>
      <c r="E339" s="1" t="s">
        <v>15</v>
      </c>
    </row>
    <row r="340" spans="2:5" ht="18" customHeight="1" x14ac:dyDescent="0.25">
      <c r="B340" s="11">
        <v>46254.115277777775</v>
      </c>
      <c r="C340" s="11">
        <f>Tableau_Données_Lune[[#This Row],[Jour et heure (UTC)*]]-7/24</f>
        <v>46253.823611111111</v>
      </c>
      <c r="D340" s="12">
        <f>INT(Tableau_Données_Lune[[#This Row],[Heure ajustée1]])</f>
        <v>46253</v>
      </c>
      <c r="E340" s="1" t="s">
        <v>12</v>
      </c>
    </row>
    <row r="341" spans="2:5" ht="18" customHeight="1" x14ac:dyDescent="0.25">
      <c r="B341" s="11">
        <v>46262.179166666669</v>
      </c>
      <c r="C341" s="11">
        <f>Tableau_Données_Lune[[#This Row],[Jour et heure (UTC)*]]-7/24</f>
        <v>46261.887500000004</v>
      </c>
      <c r="D341" s="12">
        <f>INT(Tableau_Données_Lune[[#This Row],[Heure ajustée1]])</f>
        <v>46261</v>
      </c>
      <c r="E341" s="1" t="s">
        <v>13</v>
      </c>
    </row>
    <row r="342" spans="2:5" ht="18" customHeight="1" x14ac:dyDescent="0.25">
      <c r="B342" s="11">
        <v>46269.32708333333</v>
      </c>
      <c r="C342" s="11">
        <f>Tableau_Données_Lune[[#This Row],[Jour et heure (UTC)*]]-7/24</f>
        <v>46269.035416666666</v>
      </c>
      <c r="D342" s="12">
        <f>INT(Tableau_Données_Lune[[#This Row],[Heure ajustée1]])</f>
        <v>46269</v>
      </c>
      <c r="E342" s="1" t="s">
        <v>14</v>
      </c>
    </row>
    <row r="343" spans="2:5" ht="18" customHeight="1" x14ac:dyDescent="0.25">
      <c r="B343" s="11">
        <v>46276.143750000003</v>
      </c>
      <c r="C343" s="11">
        <f>Tableau_Données_Lune[[#This Row],[Jour et heure (UTC)*]]-7/24</f>
        <v>46275.852083333339</v>
      </c>
      <c r="D343" s="12">
        <f>INT(Tableau_Données_Lune[[#This Row],[Heure ajustée1]])</f>
        <v>46275</v>
      </c>
      <c r="E343" s="1" t="s">
        <v>15</v>
      </c>
    </row>
    <row r="344" spans="2:5" ht="18" customHeight="1" x14ac:dyDescent="0.25">
      <c r="B344" s="11">
        <v>46283.863888888889</v>
      </c>
      <c r="C344" s="11">
        <f>Tableau_Données_Lune[[#This Row],[Jour et heure (UTC)*]]-7/24</f>
        <v>46283.572222222225</v>
      </c>
      <c r="D344" s="12">
        <f>INT(Tableau_Données_Lune[[#This Row],[Heure ajustée1]])</f>
        <v>46283</v>
      </c>
      <c r="E344" s="1" t="s">
        <v>12</v>
      </c>
    </row>
    <row r="345" spans="2:5" ht="18" customHeight="1" x14ac:dyDescent="0.25">
      <c r="B345" s="11">
        <v>46291.700694444444</v>
      </c>
      <c r="C345" s="11">
        <f>Tableau_Données_Lune[[#This Row],[Jour et heure (UTC)*]]-7/24</f>
        <v>46291.40902777778</v>
      </c>
      <c r="D345" s="12">
        <f>INT(Tableau_Données_Lune[[#This Row],[Heure ajustée1]])</f>
        <v>46291</v>
      </c>
      <c r="E345" s="1" t="s">
        <v>13</v>
      </c>
    </row>
    <row r="346" spans="2:5" ht="18" customHeight="1" x14ac:dyDescent="0.25">
      <c r="B346" s="11">
        <v>46298.559027777781</v>
      </c>
      <c r="C346" s="11">
        <f>Tableau_Données_Lune[[#This Row],[Jour et heure (UTC)*]]-7/24</f>
        <v>46298.267361111117</v>
      </c>
      <c r="D346" s="12">
        <f>INT(Tableau_Données_Lune[[#This Row],[Heure ajustée1]])</f>
        <v>46298</v>
      </c>
      <c r="E346" s="1" t="s">
        <v>14</v>
      </c>
    </row>
    <row r="347" spans="2:5" ht="18" customHeight="1" x14ac:dyDescent="0.25">
      <c r="B347" s="11">
        <v>46305.659722222219</v>
      </c>
      <c r="C347" s="11">
        <f>Tableau_Données_Lune[[#This Row],[Jour et heure (UTC)*]]-7/24</f>
        <v>46305.368055555555</v>
      </c>
      <c r="D347" s="12">
        <f>INT(Tableau_Données_Lune[[#This Row],[Heure ajustée1]])</f>
        <v>46305</v>
      </c>
      <c r="E347" s="1" t="s">
        <v>15</v>
      </c>
    </row>
    <row r="348" spans="2:5" ht="18" customHeight="1" x14ac:dyDescent="0.25">
      <c r="B348" s="11">
        <v>46313.675000000003</v>
      </c>
      <c r="C348" s="11">
        <f>Tableau_Données_Lune[[#This Row],[Jour et heure (UTC)*]]-7/24</f>
        <v>46313.383333333339</v>
      </c>
      <c r="D348" s="12">
        <f>INT(Tableau_Données_Lune[[#This Row],[Heure ajustée1]])</f>
        <v>46313</v>
      </c>
      <c r="E348" s="1" t="s">
        <v>12</v>
      </c>
    </row>
    <row r="349" spans="2:5" ht="18" customHeight="1" x14ac:dyDescent="0.25">
      <c r="B349" s="11">
        <v>46321.175000000003</v>
      </c>
      <c r="C349" s="11">
        <f>Tableau_Données_Lune[[#This Row],[Jour et heure (UTC)*]]-7/24</f>
        <v>46320.883333333339</v>
      </c>
      <c r="D349" s="12">
        <f>INT(Tableau_Données_Lune[[#This Row],[Heure ajustée1]])</f>
        <v>46320</v>
      </c>
      <c r="E349" s="1" t="s">
        <v>13</v>
      </c>
    </row>
    <row r="350" spans="2:5" ht="18" customHeight="1" x14ac:dyDescent="0.25">
      <c r="B350" s="11">
        <v>46327.852777777778</v>
      </c>
      <c r="C350" s="11">
        <f>Tableau_Données_Lune[[#This Row],[Jour et heure (UTC)*]]-7/24</f>
        <v>46327.561111111114</v>
      </c>
      <c r="D350" s="12">
        <f>INT(Tableau_Données_Lune[[#This Row],[Heure ajustée1]])</f>
        <v>46327</v>
      </c>
      <c r="E350" s="1" t="s">
        <v>14</v>
      </c>
    </row>
    <row r="351" spans="2:5" ht="18" customHeight="1" x14ac:dyDescent="0.25">
      <c r="B351" s="11">
        <v>46335.293055555558</v>
      </c>
      <c r="C351" s="11">
        <f>Tableau_Données_Lune[[#This Row],[Jour et heure (UTC)*]]-7/24</f>
        <v>46335.001388888893</v>
      </c>
      <c r="D351" s="12">
        <f>INT(Tableau_Données_Lune[[#This Row],[Heure ajustée1]])</f>
        <v>46335</v>
      </c>
      <c r="E351" s="1" t="s">
        <v>15</v>
      </c>
    </row>
    <row r="352" spans="2:5" ht="18" customHeight="1" x14ac:dyDescent="0.25">
      <c r="B352" s="11">
        <v>46343.491666666669</v>
      </c>
      <c r="C352" s="11">
        <f>Tableau_Données_Lune[[#This Row],[Jour et heure (UTC)*]]-7/24</f>
        <v>46343.200000000004</v>
      </c>
      <c r="D352" s="12">
        <f>INT(Tableau_Données_Lune[[#This Row],[Heure ajustée1]])</f>
        <v>46343</v>
      </c>
      <c r="E352" s="1" t="s">
        <v>12</v>
      </c>
    </row>
    <row r="353" spans="2:5" ht="18" customHeight="1" x14ac:dyDescent="0.25">
      <c r="B353" s="11">
        <v>46350.620138888888</v>
      </c>
      <c r="C353" s="11">
        <f>Tableau_Données_Lune[[#This Row],[Jour et heure (UTC)*]]-7/24</f>
        <v>46350.328472222223</v>
      </c>
      <c r="D353" s="12">
        <f>INT(Tableau_Données_Lune[[#This Row],[Heure ajustée1]])</f>
        <v>46350</v>
      </c>
      <c r="E353" s="1" t="s">
        <v>13</v>
      </c>
    </row>
    <row r="354" spans="2:5" ht="18" customHeight="1" x14ac:dyDescent="0.25">
      <c r="B354" s="11">
        <v>46357.255555555559</v>
      </c>
      <c r="C354" s="11">
        <f>Tableau_Données_Lune[[#This Row],[Jour et heure (UTC)*]]-7/24</f>
        <v>46356.963888888895</v>
      </c>
      <c r="D354" s="12">
        <f>INT(Tableau_Données_Lune[[#This Row],[Heure ajustée1]])</f>
        <v>46356</v>
      </c>
      <c r="E354" s="1" t="s">
        <v>14</v>
      </c>
    </row>
    <row r="355" spans="2:5" ht="18" customHeight="1" x14ac:dyDescent="0.25">
      <c r="B355" s="11">
        <v>46365.036111111112</v>
      </c>
      <c r="C355" s="11">
        <f>Tableau_Données_Lune[[#This Row],[Jour et heure (UTC)*]]-7/24</f>
        <v>46364.744444444448</v>
      </c>
      <c r="D355" s="12">
        <f>INT(Tableau_Données_Lune[[#This Row],[Heure ajustée1]])</f>
        <v>46364</v>
      </c>
      <c r="E355" s="1" t="s">
        <v>15</v>
      </c>
    </row>
    <row r="356" spans="2:5" ht="18" customHeight="1" x14ac:dyDescent="0.25">
      <c r="B356" s="11">
        <v>46373.237500000003</v>
      </c>
      <c r="C356" s="11">
        <f>Tableau_Données_Lune[[#This Row],[Jour et heure (UTC)*]]-7/24</f>
        <v>46372.945833333339</v>
      </c>
      <c r="D356" s="12">
        <f>INT(Tableau_Données_Lune[[#This Row],[Heure ajustée1]])</f>
        <v>46372</v>
      </c>
      <c r="E356" s="1" t="s">
        <v>12</v>
      </c>
    </row>
    <row r="357" spans="2:5" ht="18" customHeight="1" x14ac:dyDescent="0.25">
      <c r="B357" s="11">
        <v>46380.061111111114</v>
      </c>
      <c r="C357" s="11">
        <f>Tableau_Données_Lune[[#This Row],[Jour et heure (UTC)*]]-7/24</f>
        <v>46379.76944444445</v>
      </c>
      <c r="D357" s="12">
        <f>INT(Tableau_Données_Lune[[#This Row],[Heure ajustée1]])</f>
        <v>46379</v>
      </c>
      <c r="E357" s="1" t="s">
        <v>13</v>
      </c>
    </row>
    <row r="358" spans="2:5" ht="18" customHeight="1" x14ac:dyDescent="0.25">
      <c r="B358" s="11">
        <v>46386.790972222225</v>
      </c>
      <c r="C358" s="11">
        <f>Tableau_Données_Lune[[#This Row],[Jour et heure (UTC)*]]-7/24</f>
        <v>46386.499305555561</v>
      </c>
      <c r="D358" s="12">
        <f>INT(Tableau_Données_Lune[[#This Row],[Heure ajustée1]])</f>
        <v>46386</v>
      </c>
      <c r="E358" s="1" t="s">
        <v>14</v>
      </c>
    </row>
    <row r="359" spans="2:5" ht="18" customHeight="1" x14ac:dyDescent="0.25">
      <c r="B359" s="11">
        <v>46394.85</v>
      </c>
      <c r="C359" s="11">
        <f>Tableau_Données_Lune[[#This Row],[Jour et heure (UTC)*]]-7/24</f>
        <v>46394.558333333334</v>
      </c>
      <c r="D359" s="12">
        <f>INT(Tableau_Données_Lune[[#This Row],[Heure ajustée1]])</f>
        <v>46394</v>
      </c>
      <c r="E359" s="1" t="s">
        <v>15</v>
      </c>
    </row>
    <row r="360" spans="2:5" ht="18" customHeight="1" x14ac:dyDescent="0.25">
      <c r="B360" s="11">
        <v>46402.856944444444</v>
      </c>
      <c r="C360" s="11">
        <f>Tableau_Données_Lune[[#This Row],[Jour et heure (UTC)*]]-7/24</f>
        <v>46402.56527777778</v>
      </c>
      <c r="D360" s="12">
        <f>INT(Tableau_Données_Lune[[#This Row],[Heure ajustée1]])</f>
        <v>46402</v>
      </c>
      <c r="E360" s="1" t="s">
        <v>12</v>
      </c>
    </row>
    <row r="361" spans="2:5" ht="18" customHeight="1" x14ac:dyDescent="0.25">
      <c r="B361" s="11">
        <v>46409.511805555558</v>
      </c>
      <c r="C361" s="11">
        <f>Tableau_Données_Lune[[#This Row],[Jour et heure (UTC)*]]-7/24</f>
        <v>46409.220138888893</v>
      </c>
      <c r="D361" s="12">
        <f>INT(Tableau_Données_Lune[[#This Row],[Heure ajustée1]])</f>
        <v>46409</v>
      </c>
      <c r="E361" s="1" t="s">
        <v>13</v>
      </c>
    </row>
    <row r="362" spans="2:5" ht="18" customHeight="1" x14ac:dyDescent="0.25">
      <c r="B362" s="11">
        <v>46416.454861111109</v>
      </c>
      <c r="C362" s="11">
        <f>Tableau_Données_Lune[[#This Row],[Jour et heure (UTC)*]]-7/24</f>
        <v>46416.163194444445</v>
      </c>
      <c r="D362" s="12">
        <f>INT(Tableau_Données_Lune[[#This Row],[Heure ajustée1]])</f>
        <v>46416</v>
      </c>
      <c r="E362" s="1" t="s">
        <v>14</v>
      </c>
    </row>
    <row r="363" spans="2:5" ht="18" customHeight="1" x14ac:dyDescent="0.25">
      <c r="B363" s="11">
        <v>46424.663888888892</v>
      </c>
      <c r="C363" s="11">
        <f>Tableau_Données_Lune[[#This Row],[Jour et heure (UTC)*]]-7/24</f>
        <v>46424.372222222228</v>
      </c>
      <c r="D363" s="12">
        <f>INT(Tableau_Données_Lune[[#This Row],[Heure ajustée1]])</f>
        <v>46424</v>
      </c>
      <c r="E363" s="1" t="s">
        <v>15</v>
      </c>
    </row>
    <row r="364" spans="2:5" ht="18" customHeight="1" x14ac:dyDescent="0.25">
      <c r="B364" s="11">
        <v>46432.331944444442</v>
      </c>
      <c r="C364" s="11">
        <f>Tableau_Données_Lune[[#This Row],[Jour et heure (UTC)*]]-7/24</f>
        <v>46432.040277777778</v>
      </c>
      <c r="D364" s="12">
        <f>INT(Tableau_Données_Lune[[#This Row],[Heure ajustée1]])</f>
        <v>46432</v>
      </c>
      <c r="E364" s="1" t="s">
        <v>12</v>
      </c>
    </row>
    <row r="365" spans="2:5" ht="18" customHeight="1" x14ac:dyDescent="0.25">
      <c r="B365" s="11">
        <v>46438.974305555559</v>
      </c>
      <c r="C365" s="11">
        <f>Tableau_Données_Lune[[#This Row],[Jour et heure (UTC)*]]-7/24</f>
        <v>46438.682638888895</v>
      </c>
      <c r="D365" s="12">
        <f>INT(Tableau_Données_Lune[[#This Row],[Heure ajustée1]])</f>
        <v>46438</v>
      </c>
      <c r="E365" s="1" t="s">
        <v>13</v>
      </c>
    </row>
    <row r="366" spans="2:5" ht="18" customHeight="1" x14ac:dyDescent="0.25">
      <c r="B366" s="11">
        <v>46446.219444444447</v>
      </c>
      <c r="C366" s="11">
        <f>Tableau_Données_Lune[[#This Row],[Jour et heure (UTC)*]]-7/24</f>
        <v>46445.927777777782</v>
      </c>
      <c r="D366" s="12">
        <f>INT(Tableau_Données_Lune[[#This Row],[Heure ajustée1]])</f>
        <v>46445</v>
      </c>
      <c r="E366" s="1" t="s">
        <v>14</v>
      </c>
    </row>
    <row r="367" spans="2:5" ht="18" customHeight="1" x14ac:dyDescent="0.25">
      <c r="B367" s="11">
        <v>46454.395138888889</v>
      </c>
      <c r="C367" s="11">
        <f>Tableau_Données_Lune[[#This Row],[Jour et heure (UTC)*]]-7/24</f>
        <v>46454.103472222225</v>
      </c>
      <c r="D367" s="12">
        <f>INT(Tableau_Données_Lune[[#This Row],[Heure ajustée1]])</f>
        <v>46454</v>
      </c>
      <c r="E367" s="1" t="s">
        <v>15</v>
      </c>
    </row>
    <row r="368" spans="2:5" ht="18" customHeight="1" x14ac:dyDescent="0.25">
      <c r="B368" s="11">
        <v>46461.684027777781</v>
      </c>
      <c r="C368" s="11">
        <f>Tableau_Données_Lune[[#This Row],[Jour et heure (UTC)*]]-7/24</f>
        <v>46461.392361111117</v>
      </c>
      <c r="D368" s="12">
        <f>INT(Tableau_Données_Lune[[#This Row],[Heure ajustée1]])</f>
        <v>46461</v>
      </c>
      <c r="E368" s="1" t="s">
        <v>12</v>
      </c>
    </row>
    <row r="369" spans="2:5" ht="18" customHeight="1" x14ac:dyDescent="0.25">
      <c r="B369" s="11">
        <v>46468.447222222225</v>
      </c>
      <c r="C369" s="11">
        <f>Tableau_Données_Lune[[#This Row],[Jour et heure (UTC)*]]-7/24</f>
        <v>46468.155555555561</v>
      </c>
      <c r="D369" s="12">
        <f>INT(Tableau_Données_Lune[[#This Row],[Heure ajustée1]])</f>
        <v>46468</v>
      </c>
      <c r="E369" s="1" t="s">
        <v>13</v>
      </c>
    </row>
    <row r="370" spans="2:5" ht="18" customHeight="1" x14ac:dyDescent="0.25">
      <c r="B370" s="11">
        <v>46476.037499999999</v>
      </c>
      <c r="C370" s="11">
        <f>Tableau_Données_Lune[[#This Row],[Jour et heure (UTC)*]]-7/24</f>
        <v>46475.745833333334</v>
      </c>
      <c r="D370" s="12">
        <f>INT(Tableau_Données_Lune[[#This Row],[Heure ajustée1]])</f>
        <v>46475</v>
      </c>
      <c r="E370" s="1" t="s">
        <v>14</v>
      </c>
    </row>
    <row r="371" spans="2:5" ht="18" customHeight="1" x14ac:dyDescent="0.25">
      <c r="B371" s="11">
        <v>46483.993750000001</v>
      </c>
      <c r="C371" s="11">
        <f>Tableau_Données_Lune[[#This Row],[Jour et heure (UTC)*]]-7/24</f>
        <v>46483.702083333337</v>
      </c>
      <c r="D371" s="12">
        <f>INT(Tableau_Données_Lune[[#This Row],[Heure ajustée1]])</f>
        <v>46483</v>
      </c>
      <c r="E371" s="1" t="s">
        <v>15</v>
      </c>
    </row>
    <row r="372" spans="2:5" ht="18" customHeight="1" x14ac:dyDescent="0.25">
      <c r="B372" s="11">
        <v>46490.955555555556</v>
      </c>
      <c r="C372" s="11">
        <f>Tableau_Données_Lune[[#This Row],[Jour et heure (UTC)*]]-7/24</f>
        <v>46490.663888888892</v>
      </c>
      <c r="D372" s="12">
        <f>INT(Tableau_Données_Lune[[#This Row],[Heure ajustée1]])</f>
        <v>46490</v>
      </c>
      <c r="E372" s="1" t="s">
        <v>12</v>
      </c>
    </row>
    <row r="373" spans="2:5" ht="18" customHeight="1" x14ac:dyDescent="0.25">
      <c r="B373" s="11">
        <v>46497.935416666667</v>
      </c>
      <c r="C373" s="11">
        <f>Tableau_Données_Lune[[#This Row],[Jour et heure (UTC)*]]-7/24</f>
        <v>46497.643750000003</v>
      </c>
      <c r="D373" s="12">
        <f>INT(Tableau_Données_Lune[[#This Row],[Heure ajustée1]])</f>
        <v>46497</v>
      </c>
      <c r="E373" s="1" t="s">
        <v>13</v>
      </c>
    </row>
    <row r="374" spans="2:5" ht="18" customHeight="1" x14ac:dyDescent="0.25">
      <c r="B374" s="11">
        <v>46505.845833333333</v>
      </c>
      <c r="C374" s="11">
        <f>Tableau_Données_Lune[[#This Row],[Jour et heure (UTC)*]]-7/24</f>
        <v>46505.554166666669</v>
      </c>
      <c r="D374" s="12">
        <f>INT(Tableau_Données_Lune[[#This Row],[Heure ajustée1]])</f>
        <v>46505</v>
      </c>
      <c r="E374" s="1" t="s">
        <v>14</v>
      </c>
    </row>
    <row r="375" spans="2:5" ht="18" customHeight="1" x14ac:dyDescent="0.25">
      <c r="B375" s="11">
        <v>46513.456944444442</v>
      </c>
      <c r="C375" s="11">
        <f>Tableau_Données_Lune[[#This Row],[Jour et heure (UTC)*]]-7/24</f>
        <v>46513.165277777778</v>
      </c>
      <c r="D375" s="12">
        <f>INT(Tableau_Données_Lune[[#This Row],[Heure ajustée1]])</f>
        <v>46513</v>
      </c>
      <c r="E375" s="1" t="s">
        <v>15</v>
      </c>
    </row>
    <row r="376" spans="2:5" ht="18" customHeight="1" x14ac:dyDescent="0.25">
      <c r="B376" s="11">
        <v>46520.197222222225</v>
      </c>
      <c r="C376" s="11">
        <f>Tableau_Données_Lune[[#This Row],[Jour et heure (UTC)*]]-7/24</f>
        <v>46519.905555555561</v>
      </c>
      <c r="D376" s="12">
        <f>INT(Tableau_Données_Lune[[#This Row],[Heure ajustée1]])</f>
        <v>46519</v>
      </c>
      <c r="E376" s="1" t="s">
        <v>12</v>
      </c>
    </row>
    <row r="377" spans="2:5" ht="18" customHeight="1" x14ac:dyDescent="0.25">
      <c r="B377" s="11">
        <v>46527.457638888889</v>
      </c>
      <c r="C377" s="11">
        <f>Tableau_Données_Lune[[#This Row],[Jour et heure (UTC)*]]-7/24</f>
        <v>46527.165972222225</v>
      </c>
      <c r="D377" s="12">
        <f>INT(Tableau_Données_Lune[[#This Row],[Heure ajustée1]])</f>
        <v>46527</v>
      </c>
      <c r="E377" s="1" t="s">
        <v>13</v>
      </c>
    </row>
    <row r="378" spans="2:5" ht="18" customHeight="1" x14ac:dyDescent="0.25">
      <c r="B378" s="11">
        <v>46535.581944444442</v>
      </c>
      <c r="C378" s="11">
        <f>Tableau_Données_Lune[[#This Row],[Jour et heure (UTC)*]]-7/24</f>
        <v>46535.290277777778</v>
      </c>
      <c r="D378" s="12">
        <f>INT(Tableau_Données_Lune[[#This Row],[Heure ajustée1]])</f>
        <v>46535</v>
      </c>
      <c r="E378" s="1" t="s">
        <v>14</v>
      </c>
    </row>
    <row r="379" spans="2:5" ht="18" customHeight="1" x14ac:dyDescent="0.25">
      <c r="B379" s="11">
        <v>46542.819444444445</v>
      </c>
      <c r="C379" s="11">
        <f>Tableau_Données_Lune[[#This Row],[Jour et heure (UTC)*]]-7/24</f>
        <v>46542.527777777781</v>
      </c>
      <c r="D379" s="12">
        <f>INT(Tableau_Données_Lune[[#This Row],[Heure ajustée1]])</f>
        <v>46542</v>
      </c>
      <c r="E379" s="1" t="s">
        <v>15</v>
      </c>
    </row>
    <row r="380" spans="2:5" ht="18" customHeight="1" x14ac:dyDescent="0.25">
      <c r="B380" s="11">
        <v>46549.455555555556</v>
      </c>
      <c r="C380" s="11">
        <f>Tableau_Données_Lune[[#This Row],[Jour et heure (UTC)*]]-7/24</f>
        <v>46549.163888888892</v>
      </c>
      <c r="D380" s="12">
        <f>INT(Tableau_Données_Lune[[#This Row],[Heure ajustée1]])</f>
        <v>46549</v>
      </c>
      <c r="E380" s="1" t="s">
        <v>12</v>
      </c>
    </row>
    <row r="381" spans="2:5" ht="18" customHeight="1" x14ac:dyDescent="0.25">
      <c r="B381" s="11">
        <v>46557.030555555553</v>
      </c>
      <c r="C381" s="11">
        <f>Tableau_Données_Lune[[#This Row],[Jour et heure (UTC)*]]-7/24</f>
        <v>46556.738888888889</v>
      </c>
      <c r="D381" s="12">
        <f>INT(Tableau_Données_Lune[[#This Row],[Heure ajustée1]])</f>
        <v>46556</v>
      </c>
      <c r="E381" s="1" t="s">
        <v>13</v>
      </c>
    </row>
    <row r="382" spans="2:5" ht="18" customHeight="1" x14ac:dyDescent="0.25">
      <c r="B382" s="11">
        <v>46565.20416666667</v>
      </c>
      <c r="C382" s="11">
        <f>Tableau_Données_Lune[[#This Row],[Jour et heure (UTC)*]]-7/24</f>
        <v>46564.912500000006</v>
      </c>
      <c r="D382" s="12">
        <f>INT(Tableau_Données_Lune[[#This Row],[Heure ajustée1]])</f>
        <v>46564</v>
      </c>
      <c r="E382" s="1" t="s">
        <v>14</v>
      </c>
    </row>
    <row r="383" spans="2:5" ht="18" customHeight="1" x14ac:dyDescent="0.25">
      <c r="B383" s="11">
        <v>46572.126388888886</v>
      </c>
      <c r="C383" s="11">
        <f>Tableau_Données_Lune[[#This Row],[Jour et heure (UTC)*]]-7/24</f>
        <v>46571.834722222222</v>
      </c>
      <c r="D383" s="12">
        <f>INT(Tableau_Données_Lune[[#This Row],[Heure ajustée1]])</f>
        <v>46571</v>
      </c>
      <c r="E383" s="1" t="s">
        <v>15</v>
      </c>
    </row>
    <row r="384" spans="2:5" ht="18" customHeight="1" x14ac:dyDescent="0.25">
      <c r="B384" s="11">
        <v>46578.777083333334</v>
      </c>
      <c r="C384" s="11">
        <f>Tableau_Données_Lune[[#This Row],[Jour et heure (UTC)*]]-7/24</f>
        <v>46578.48541666667</v>
      </c>
      <c r="D384" s="12">
        <f>INT(Tableau_Données_Lune[[#This Row],[Heure ajustée1]])</f>
        <v>46578</v>
      </c>
      <c r="E384" s="1" t="s">
        <v>12</v>
      </c>
    </row>
    <row r="385" spans="2:5" ht="18" customHeight="1" x14ac:dyDescent="0.25">
      <c r="B385" s="11">
        <v>46586.65625</v>
      </c>
      <c r="C385" s="11">
        <f>Tableau_Données_Lune[[#This Row],[Jour et heure (UTC)*]]-7/24</f>
        <v>46586.364583333336</v>
      </c>
      <c r="D385" s="12">
        <f>INT(Tableau_Données_Lune[[#This Row],[Heure ajustée1]])</f>
        <v>46586</v>
      </c>
      <c r="E385" s="1" t="s">
        <v>13</v>
      </c>
    </row>
    <row r="386" spans="2:5" ht="18" customHeight="1" x14ac:dyDescent="0.25">
      <c r="B386" s="11">
        <v>46594.704861111109</v>
      </c>
      <c r="C386" s="11">
        <f>Tableau_Données_Lune[[#This Row],[Jour et heure (UTC)*]]-7/24</f>
        <v>46594.413194444445</v>
      </c>
      <c r="D386" s="12">
        <f>INT(Tableau_Données_Lune[[#This Row],[Heure ajustée1]])</f>
        <v>46594</v>
      </c>
      <c r="E386" s="1" t="s">
        <v>14</v>
      </c>
    </row>
    <row r="387" spans="2:5" ht="18" customHeight="1" x14ac:dyDescent="0.25">
      <c r="B387" s="11">
        <v>46601.420138888891</v>
      </c>
      <c r="C387" s="11">
        <f>Tableau_Données_Lune[[#This Row],[Jour et heure (UTC)*]]-7/24</f>
        <v>46601.128472222226</v>
      </c>
      <c r="D387" s="12">
        <f>INT(Tableau_Données_Lune[[#This Row],[Heure ajustée1]])</f>
        <v>46601</v>
      </c>
      <c r="E387" s="1" t="s">
        <v>15</v>
      </c>
    </row>
    <row r="388" spans="2:5" ht="18" customHeight="1" x14ac:dyDescent="0.25">
      <c r="B388" s="11">
        <v>46608.20416666667</v>
      </c>
      <c r="C388" s="11">
        <f>Tableau_Données_Lune[[#This Row],[Jour et heure (UTC)*]]-7/24</f>
        <v>46607.912500000006</v>
      </c>
      <c r="D388" s="12">
        <f>INT(Tableau_Données_Lune[[#This Row],[Heure ajustée1]])</f>
        <v>46607</v>
      </c>
      <c r="E388" s="1" t="s">
        <v>12</v>
      </c>
    </row>
    <row r="389" spans="2:5" ht="18" customHeight="1" x14ac:dyDescent="0.25">
      <c r="B389" s="11">
        <v>46616.311805555553</v>
      </c>
      <c r="C389" s="11">
        <f>Tableau_Données_Lune[[#This Row],[Jour et heure (UTC)*]]-7/24</f>
        <v>46616.020138888889</v>
      </c>
      <c r="D389" s="12">
        <f>INT(Tableau_Données_Lune[[#This Row],[Heure ajustée1]])</f>
        <v>46616</v>
      </c>
      <c r="E389" s="1" t="s">
        <v>13</v>
      </c>
    </row>
    <row r="390" spans="2:5" ht="18" customHeight="1" x14ac:dyDescent="0.25">
      <c r="B390" s="11">
        <v>46624.102083333331</v>
      </c>
      <c r="C390" s="11">
        <f>Tableau_Données_Lune[[#This Row],[Jour et heure (UTC)*]]-7/24</f>
        <v>46623.810416666667</v>
      </c>
      <c r="D390" s="12">
        <f>INT(Tableau_Données_Lune[[#This Row],[Heure ajustée1]])</f>
        <v>46623</v>
      </c>
      <c r="E390" s="1" t="s">
        <v>14</v>
      </c>
    </row>
    <row r="391" spans="2:5" ht="18" customHeight="1" x14ac:dyDescent="0.25">
      <c r="B391" s="11">
        <v>46630.736805555556</v>
      </c>
      <c r="C391" s="11">
        <f>Tableau_Données_Lune[[#This Row],[Jour et heure (UTC)*]]-7/24</f>
        <v>46630.445138888892</v>
      </c>
      <c r="D391" s="12">
        <f>INT(Tableau_Données_Lune[[#This Row],[Heure ajustée1]])</f>
        <v>46630</v>
      </c>
      <c r="E391" s="1" t="s">
        <v>15</v>
      </c>
    </row>
    <row r="392" spans="2:5" ht="18" customHeight="1" x14ac:dyDescent="0.25">
      <c r="B392" s="11">
        <v>46637.771527777775</v>
      </c>
      <c r="C392" s="11">
        <f>Tableau_Données_Lune[[#This Row],[Jour et heure (UTC)*]]-7/24</f>
        <v>46637.479861111111</v>
      </c>
      <c r="D392" s="12">
        <f>INT(Tableau_Données_Lune[[#This Row],[Heure ajustée1]])</f>
        <v>46637</v>
      </c>
      <c r="E392" s="1" t="s">
        <v>12</v>
      </c>
    </row>
    <row r="393" spans="2:5" ht="18" customHeight="1" x14ac:dyDescent="0.25">
      <c r="B393" s="11">
        <v>46645.960416666669</v>
      </c>
      <c r="C393" s="11">
        <f>Tableau_Données_Lune[[#This Row],[Jour et heure (UTC)*]]-7/24</f>
        <v>46645.668750000004</v>
      </c>
      <c r="D393" s="12">
        <f>INT(Tableau_Données_Lune[[#This Row],[Heure ajustée1]])</f>
        <v>46645</v>
      </c>
      <c r="E393" s="1" t="s">
        <v>13</v>
      </c>
    </row>
    <row r="394" spans="2:5" ht="18" customHeight="1" x14ac:dyDescent="0.25">
      <c r="B394" s="11">
        <v>46653.430555555555</v>
      </c>
      <c r="C394" s="11">
        <f>Tableau_Données_Lune[[#This Row],[Jour et heure (UTC)*]]-7/24</f>
        <v>46653.138888888891</v>
      </c>
      <c r="D394" s="12">
        <f>INT(Tableau_Données_Lune[[#This Row],[Heure ajustée1]])</f>
        <v>46653</v>
      </c>
      <c r="E394" s="1" t="s">
        <v>14</v>
      </c>
    </row>
    <row r="395" spans="2:5" ht="18" customHeight="1" x14ac:dyDescent="0.25">
      <c r="B395" s="11">
        <v>46660.10833333333</v>
      </c>
      <c r="C395" s="11">
        <f>Tableau_Données_Lune[[#This Row],[Jour et heure (UTC)*]]-7/24</f>
        <v>46659.816666666666</v>
      </c>
      <c r="D395" s="12">
        <f>INT(Tableau_Données_Lune[[#This Row],[Heure ajustée1]])</f>
        <v>46659</v>
      </c>
      <c r="E395" s="1" t="s">
        <v>15</v>
      </c>
    </row>
    <row r="396" spans="2:5" ht="18" customHeight="1" x14ac:dyDescent="0.25">
      <c r="B396" s="11">
        <v>46667.490972222222</v>
      </c>
      <c r="C396" s="11">
        <f>Tableau_Données_Lune[[#This Row],[Jour et heure (UTC)*]]-7/24</f>
        <v>46667.199305555558</v>
      </c>
      <c r="D396" s="12">
        <f>INT(Tableau_Données_Lune[[#This Row],[Heure ajustée1]])</f>
        <v>46667</v>
      </c>
      <c r="E396" s="1" t="s">
        <v>12</v>
      </c>
    </row>
    <row r="397" spans="2:5" ht="18" customHeight="1" x14ac:dyDescent="0.25">
      <c r="B397" s="11">
        <v>46675.574305555558</v>
      </c>
      <c r="C397" s="11">
        <f>Tableau_Données_Lune[[#This Row],[Jour et heure (UTC)*]]-7/24</f>
        <v>46675.282638888893</v>
      </c>
      <c r="D397" s="12">
        <f>INT(Tableau_Données_Lune[[#This Row],[Heure ajustée1]])</f>
        <v>46675</v>
      </c>
      <c r="E397" s="1" t="s">
        <v>13</v>
      </c>
    </row>
    <row r="398" spans="2:5" ht="18" customHeight="1" x14ac:dyDescent="0.25">
      <c r="B398" s="11">
        <v>46682.728472222225</v>
      </c>
      <c r="C398" s="11">
        <f>Tableau_Données_Lune[[#This Row],[Jour et heure (UTC)*]]-7/24</f>
        <v>46682.436805555561</v>
      </c>
      <c r="D398" s="12">
        <f>INT(Tableau_Données_Lune[[#This Row],[Heure ajustée1]])</f>
        <v>46682</v>
      </c>
      <c r="E398" s="1" t="s">
        <v>14</v>
      </c>
    </row>
    <row r="399" spans="2:5" ht="18" customHeight="1" x14ac:dyDescent="0.25">
      <c r="B399" s="11">
        <v>46689.566666666666</v>
      </c>
      <c r="C399" s="11">
        <f>Tableau_Données_Lune[[#This Row],[Jour et heure (UTC)*]]-7/24</f>
        <v>46689.275000000001</v>
      </c>
      <c r="D399" s="12">
        <f>INT(Tableau_Données_Lune[[#This Row],[Heure ajustée1]])</f>
        <v>46689</v>
      </c>
      <c r="E399" s="1" t="s">
        <v>15</v>
      </c>
    </row>
    <row r="400" spans="2:5" ht="18" customHeight="1" x14ac:dyDescent="0.25">
      <c r="B400" s="11">
        <v>46697.333333333336</v>
      </c>
      <c r="C400" s="11">
        <f>Tableau_Données_Lune[[#This Row],[Jour et heure (UTC)*]]-7/24</f>
        <v>46697.041666666672</v>
      </c>
      <c r="D400" s="12">
        <f>INT(Tableau_Données_Lune[[#This Row],[Heure ajustée1]])</f>
        <v>46697</v>
      </c>
      <c r="E400" s="1" t="s">
        <v>12</v>
      </c>
    </row>
    <row r="401" spans="2:5" ht="18" customHeight="1" x14ac:dyDescent="0.25">
      <c r="B401" s="11">
        <v>46705.143055555556</v>
      </c>
      <c r="C401" s="11">
        <f>Tableau_Données_Lune[[#This Row],[Jour et heure (UTC)*]]-7/24</f>
        <v>46704.851388888892</v>
      </c>
      <c r="D401" s="12">
        <f>INT(Tableau_Données_Lune[[#This Row],[Heure ajustée1]])</f>
        <v>46704</v>
      </c>
      <c r="E401" s="1" t="s">
        <v>13</v>
      </c>
    </row>
    <row r="402" spans="2:5" ht="18" customHeight="1" x14ac:dyDescent="0.25">
      <c r="B402" s="11">
        <v>46712.033333333333</v>
      </c>
      <c r="C402" s="11">
        <f>Tableau_Données_Lune[[#This Row],[Jour et heure (UTC)*]]-7/24</f>
        <v>46711.741666666669</v>
      </c>
      <c r="D402" s="12">
        <f>INT(Tableau_Données_Lune[[#This Row],[Heure ajustée1]])</f>
        <v>46711</v>
      </c>
      <c r="E402" s="1" t="s">
        <v>14</v>
      </c>
    </row>
    <row r="403" spans="2:5" ht="18" customHeight="1" x14ac:dyDescent="0.25">
      <c r="B403" s="11">
        <v>46719.14166666667</v>
      </c>
      <c r="C403" s="11">
        <f>Tableau_Données_Lune[[#This Row],[Jour et heure (UTC)*]]-7/24</f>
        <v>46718.850000000006</v>
      </c>
      <c r="D403" s="12">
        <f>INT(Tableau_Données_Lune[[#This Row],[Heure ajustée1]])</f>
        <v>46718</v>
      </c>
      <c r="E403" s="1" t="s">
        <v>15</v>
      </c>
    </row>
    <row r="404" spans="2:5" ht="18" customHeight="1" x14ac:dyDescent="0.25">
      <c r="B404" s="11">
        <v>46727.223611111112</v>
      </c>
      <c r="C404" s="11">
        <f>Tableau_Données_Lune[[#This Row],[Jour et heure (UTC)*]]-7/24</f>
        <v>46726.931944444448</v>
      </c>
      <c r="D404" s="12">
        <f>INT(Tableau_Données_Lune[[#This Row],[Heure ajustée1]])</f>
        <v>46726</v>
      </c>
      <c r="E404" s="1" t="s">
        <v>12</v>
      </c>
    </row>
    <row r="405" spans="2:5" ht="18" customHeight="1" x14ac:dyDescent="0.25">
      <c r="B405" s="11">
        <v>46734.67291666667</v>
      </c>
      <c r="C405" s="11">
        <f>Tableau_Données_Lune[[#This Row],[Jour et heure (UTC)*]]-7/24</f>
        <v>46734.381250000006</v>
      </c>
      <c r="D405" s="12">
        <f>INT(Tableau_Données_Lune[[#This Row],[Heure ajustée1]])</f>
        <v>46734</v>
      </c>
      <c r="E405" s="1" t="s">
        <v>13</v>
      </c>
    </row>
    <row r="406" spans="2:5" ht="18" customHeight="1" x14ac:dyDescent="0.25">
      <c r="B406" s="11">
        <v>46741.382638888892</v>
      </c>
      <c r="C406" s="11">
        <f>Tableau_Données_Lune[[#This Row],[Jour et heure (UTC)*]]-7/24</f>
        <v>46741.090972222228</v>
      </c>
      <c r="D406" s="12">
        <f>INT(Tableau_Données_Lune[[#This Row],[Heure ajustée1]])</f>
        <v>46741</v>
      </c>
      <c r="E406" s="1" t="s">
        <v>14</v>
      </c>
    </row>
    <row r="407" spans="2:5" ht="18" customHeight="1" x14ac:dyDescent="0.25">
      <c r="B407" s="11">
        <v>46748.841666666667</v>
      </c>
      <c r="C407" s="11">
        <f>Tableau_Données_Lune[[#This Row],[Jour et heure (UTC)*]]-7/24</f>
        <v>46748.55</v>
      </c>
      <c r="D407" s="12">
        <f>INT(Tableau_Données_Lune[[#This Row],[Heure ajustée1]])</f>
        <v>46748</v>
      </c>
      <c r="E407" s="1" t="s">
        <v>15</v>
      </c>
    </row>
    <row r="408" spans="2:5" ht="18" customHeight="1" x14ac:dyDescent="0.25">
      <c r="B408" s="11">
        <v>46757.069444444445</v>
      </c>
      <c r="C408" s="11">
        <f>Tableau_Données_Lune[[#This Row],[Jour et heure (UTC)*]]-7/24</f>
        <v>46756.777777777781</v>
      </c>
      <c r="D408" s="12">
        <f>INT(Tableau_Données_Lune[[#This Row],[Heure ajustée1]])</f>
        <v>46756</v>
      </c>
      <c r="E408" s="1" t="s">
        <v>12</v>
      </c>
    </row>
    <row r="409" spans="2:5" ht="18" customHeight="1" x14ac:dyDescent="0.25">
      <c r="B409" s="11">
        <v>46764.168749999997</v>
      </c>
      <c r="C409" s="11">
        <f>Tableau_Données_Lune[[#This Row],[Jour et heure (UTC)*]]-7/24</f>
        <v>46763.877083333333</v>
      </c>
      <c r="D409" s="12">
        <f>INT(Tableau_Données_Lune[[#This Row],[Heure ajustée1]])</f>
        <v>46763</v>
      </c>
      <c r="E409" s="1" t="s">
        <v>13</v>
      </c>
    </row>
    <row r="410" spans="2:5" ht="18" customHeight="1" x14ac:dyDescent="0.25">
      <c r="B410" s="11">
        <v>46770.80972222222</v>
      </c>
      <c r="C410" s="11">
        <f>Tableau_Données_Lune[[#This Row],[Jour et heure (UTC)*]]-7/24</f>
        <v>46770.518055555556</v>
      </c>
      <c r="D410" s="12">
        <f>INT(Tableau_Données_Lune[[#This Row],[Heure ajustée1]])</f>
        <v>46770</v>
      </c>
      <c r="E410" s="1" t="s">
        <v>14</v>
      </c>
    </row>
    <row r="411" spans="2:5" ht="18" customHeight="1" x14ac:dyDescent="0.25">
      <c r="B411" s="11">
        <v>46778.633333333331</v>
      </c>
      <c r="C411" s="11">
        <f>Tableau_Données_Lune[[#This Row],[Jour et heure (UTC)*]]-7/24</f>
        <v>46778.341666666667</v>
      </c>
      <c r="D411" s="12">
        <f>INT(Tableau_Données_Lune[[#This Row],[Heure ajustée1]])</f>
        <v>46778</v>
      </c>
      <c r="E411" s="1" t="s">
        <v>15</v>
      </c>
    </row>
    <row r="412" spans="2:5" ht="18" customHeight="1" x14ac:dyDescent="0.25">
      <c r="B412" s="11">
        <v>46786.798611111109</v>
      </c>
      <c r="C412" s="11">
        <f>Tableau_Données_Lune[[#This Row],[Jour et heure (UTC)*]]-7/24</f>
        <v>46786.506944444445</v>
      </c>
      <c r="D412" s="12">
        <f>INT(Tableau_Données_Lune[[#This Row],[Heure ajustée1]])</f>
        <v>46786</v>
      </c>
      <c r="E412" s="1" t="s">
        <v>12</v>
      </c>
    </row>
    <row r="413" spans="2:5" ht="18" customHeight="1" x14ac:dyDescent="0.25">
      <c r="B413" s="11">
        <v>46793.62777777778</v>
      </c>
      <c r="C413" s="11">
        <f>Tableau_Données_Lune[[#This Row],[Jour et heure (UTC)*]]-7/24</f>
        <v>46793.336111111115</v>
      </c>
      <c r="D413" s="12">
        <f>INT(Tableau_Données_Lune[[#This Row],[Heure ajustée1]])</f>
        <v>46793</v>
      </c>
      <c r="E413" s="1" t="s">
        <v>13</v>
      </c>
    </row>
    <row r="414" spans="2:5" ht="18" customHeight="1" x14ac:dyDescent="0.25">
      <c r="B414" s="11">
        <v>46800.338888888888</v>
      </c>
      <c r="C414" s="11">
        <f>Tableau_Données_Lune[[#This Row],[Jour et heure (UTC)*]]-7/24</f>
        <v>46800.047222222223</v>
      </c>
      <c r="D414" s="12">
        <f>INT(Tableau_Données_Lune[[#This Row],[Heure ajustée1]])</f>
        <v>46800</v>
      </c>
      <c r="E414" s="1" t="s">
        <v>14</v>
      </c>
    </row>
    <row r="415" spans="2:5" ht="18" customHeight="1" x14ac:dyDescent="0.25">
      <c r="B415" s="11">
        <v>46808.442361111112</v>
      </c>
      <c r="C415" s="11">
        <f>Tableau_Données_Lune[[#This Row],[Jour et heure (UTC)*]]-7/24</f>
        <v>46808.150694444448</v>
      </c>
      <c r="D415" s="12">
        <f>INT(Tableau_Données_Lune[[#This Row],[Heure ajustée1]])</f>
        <v>46808</v>
      </c>
      <c r="E415" s="1" t="s">
        <v>15</v>
      </c>
    </row>
    <row r="416" spans="2:5" ht="18" customHeight="1" x14ac:dyDescent="0.25">
      <c r="B416" s="11">
        <v>46816.376388888886</v>
      </c>
      <c r="C416" s="11">
        <f>Tableau_Données_Lune[[#This Row],[Jour et heure (UTC)*]]-7/24</f>
        <v>46816.084722222222</v>
      </c>
      <c r="D416" s="12">
        <f>INT(Tableau_Données_Lune[[#This Row],[Heure ajustée1]])</f>
        <v>46816</v>
      </c>
      <c r="E416" s="1" t="s">
        <v>12</v>
      </c>
    </row>
    <row r="417" spans="2:5" ht="18" customHeight="1" x14ac:dyDescent="0.25">
      <c r="B417" s="11">
        <v>46823.04583333333</v>
      </c>
      <c r="C417" s="11">
        <f>Tableau_Données_Lune[[#This Row],[Jour et heure (UTC)*]]-7/24</f>
        <v>46822.754166666666</v>
      </c>
      <c r="D417" s="12">
        <f>INT(Tableau_Données_Lune[[#This Row],[Heure ajustée1]])</f>
        <v>46822</v>
      </c>
      <c r="E417" s="1" t="s">
        <v>13</v>
      </c>
    </row>
    <row r="418" spans="2:5" ht="18" customHeight="1" x14ac:dyDescent="0.25">
      <c r="B418" s="11">
        <v>46829.974305555559</v>
      </c>
      <c r="C418" s="11">
        <f>Tableau_Données_Lune[[#This Row],[Jour et heure (UTC)*]]-7/24</f>
        <v>46829.682638888895</v>
      </c>
      <c r="D418" s="12">
        <f>INT(Tableau_Données_Lune[[#This Row],[Heure ajustée1]])</f>
        <v>46829</v>
      </c>
      <c r="E418" s="1" t="s">
        <v>14</v>
      </c>
    </row>
    <row r="419" spans="2:5" ht="18" customHeight="1" x14ac:dyDescent="0.25">
      <c r="B419" s="11">
        <v>46838.188194444447</v>
      </c>
      <c r="C419" s="11">
        <f>Tableau_Données_Lune[[#This Row],[Jour et heure (UTC)*]]-7/24</f>
        <v>46837.896527777782</v>
      </c>
      <c r="D419" s="12">
        <f>INT(Tableau_Données_Lune[[#This Row],[Heure ajustée1]])</f>
        <v>46837</v>
      </c>
      <c r="E419" s="1" t="s">
        <v>15</v>
      </c>
    </row>
    <row r="420" spans="2:5" ht="18" customHeight="1" x14ac:dyDescent="0.25">
      <c r="B420" s="11">
        <v>46845.802083333336</v>
      </c>
      <c r="C420" s="11">
        <f>Tableau_Données_Lune[[#This Row],[Jour et heure (UTC)*]]-7/24</f>
        <v>46845.510416666672</v>
      </c>
      <c r="D420" s="12">
        <f>INT(Tableau_Données_Lune[[#This Row],[Heure ajustée1]])</f>
        <v>46845</v>
      </c>
      <c r="E420" s="1" t="s">
        <v>12</v>
      </c>
    </row>
    <row r="421" spans="2:5" ht="18" customHeight="1" x14ac:dyDescent="0.25">
      <c r="B421" s="11">
        <v>46852.43472222222</v>
      </c>
      <c r="C421" s="11">
        <f>Tableau_Données_Lune[[#This Row],[Jour et heure (UTC)*]]-7/24</f>
        <v>46852.143055555556</v>
      </c>
      <c r="D421" s="12">
        <f>INT(Tableau_Données_Lune[[#This Row],[Heure ajustée1]])</f>
        <v>46852</v>
      </c>
      <c r="E421" s="1" t="s">
        <v>13</v>
      </c>
    </row>
    <row r="422" spans="2:5" ht="18" customHeight="1" x14ac:dyDescent="0.25">
      <c r="B422" s="11">
        <v>46859.692361111112</v>
      </c>
      <c r="C422" s="11">
        <f>Tableau_Données_Lune[[#This Row],[Jour et heure (UTC)*]]-7/24</f>
        <v>46859.400694444448</v>
      </c>
      <c r="D422" s="12">
        <f>INT(Tableau_Données_Lune[[#This Row],[Heure ajustée1]])</f>
        <v>46859</v>
      </c>
      <c r="E422" s="1" t="s">
        <v>14</v>
      </c>
    </row>
    <row r="423" spans="2:5" ht="18" customHeight="1" x14ac:dyDescent="0.25">
      <c r="B423" s="11">
        <v>46867.824305555558</v>
      </c>
      <c r="C423" s="11">
        <f>Tableau_Données_Lune[[#This Row],[Jour et heure (UTC)*]]-7/24</f>
        <v>46867.532638888893</v>
      </c>
      <c r="D423" s="12">
        <f>INT(Tableau_Données_Lune[[#This Row],[Heure ajustée1]])</f>
        <v>46867</v>
      </c>
      <c r="E423" s="1" t="s">
        <v>15</v>
      </c>
    </row>
    <row r="424" spans="2:5" ht="18" customHeight="1" x14ac:dyDescent="0.25">
      <c r="B424" s="11">
        <v>46875.101388888892</v>
      </c>
      <c r="C424" s="11">
        <f>Tableau_Données_Lune[[#This Row],[Jour et heure (UTC)*]]-7/24</f>
        <v>46874.809722222228</v>
      </c>
      <c r="D424" s="12">
        <f>INT(Tableau_Données_Lune[[#This Row],[Heure ajustée1]])</f>
        <v>46874</v>
      </c>
      <c r="E424" s="1" t="s">
        <v>12</v>
      </c>
    </row>
    <row r="425" spans="2:5" ht="18" customHeight="1" x14ac:dyDescent="0.25">
      <c r="B425" s="11">
        <v>46881.825694444444</v>
      </c>
      <c r="C425" s="11">
        <f>Tableau_Données_Lune[[#This Row],[Jour et heure (UTC)*]]-7/24</f>
        <v>46881.53402777778</v>
      </c>
      <c r="D425" s="12">
        <f>INT(Tableau_Données_Lune[[#This Row],[Heure ajustée1]])</f>
        <v>46881</v>
      </c>
      <c r="E425" s="1" t="s">
        <v>13</v>
      </c>
    </row>
    <row r="426" spans="2:5" ht="18" customHeight="1" x14ac:dyDescent="0.25">
      <c r="B426" s="11">
        <v>46889.446527777778</v>
      </c>
      <c r="C426" s="11">
        <f>Tableau_Données_Lune[[#This Row],[Jour et heure (UTC)*]]-7/24</f>
        <v>46889.154861111114</v>
      </c>
      <c r="D426" s="12">
        <f>INT(Tableau_Données_Lune[[#This Row],[Heure ajustée1]])</f>
        <v>46889</v>
      </c>
      <c r="E426" s="1" t="s">
        <v>14</v>
      </c>
    </row>
    <row r="427" spans="2:5" ht="18" customHeight="1" x14ac:dyDescent="0.25">
      <c r="B427" s="11">
        <v>46897.344444444447</v>
      </c>
      <c r="C427" s="11">
        <f>Tableau_Données_Lune[[#This Row],[Jour et heure (UTC)*]]-7/24</f>
        <v>46897.052777777782</v>
      </c>
      <c r="D427" s="12">
        <f>INT(Tableau_Données_Lune[[#This Row],[Heure ajustée1]])</f>
        <v>46897</v>
      </c>
      <c r="E427" s="1" t="s">
        <v>15</v>
      </c>
    </row>
    <row r="428" spans="2:5" ht="18" customHeight="1" x14ac:dyDescent="0.25">
      <c r="B428" s="11">
        <v>46904.316666666666</v>
      </c>
      <c r="C428" s="11">
        <f>Tableau_Données_Lune[[#This Row],[Jour et heure (UTC)*]]-7/24</f>
        <v>46904.025000000001</v>
      </c>
      <c r="D428" s="12">
        <f>INT(Tableau_Données_Lune[[#This Row],[Heure ajustée1]])</f>
        <v>46904</v>
      </c>
      <c r="E428" s="1" t="s">
        <v>12</v>
      </c>
    </row>
    <row r="429" spans="2:5" ht="18" customHeight="1" x14ac:dyDescent="0.25">
      <c r="B429" s="11">
        <v>46911.256249999999</v>
      </c>
      <c r="C429" s="11">
        <f>Tableau_Données_Lune[[#This Row],[Jour et heure (UTC)*]]-7/24</f>
        <v>46910.964583333334</v>
      </c>
      <c r="D429" s="12">
        <f>INT(Tableau_Données_Lune[[#This Row],[Heure ajustée1]])</f>
        <v>46910</v>
      </c>
      <c r="E429" s="1" t="s">
        <v>13</v>
      </c>
    </row>
    <row r="430" spans="2:5" ht="18" customHeight="1" x14ac:dyDescent="0.25">
      <c r="B430" s="11">
        <v>46919.185416666667</v>
      </c>
      <c r="C430" s="11">
        <f>Tableau_Données_Lune[[#This Row],[Jour et heure (UTC)*]]-7/24</f>
        <v>46918.893750000003</v>
      </c>
      <c r="D430" s="12">
        <f>INT(Tableau_Données_Lune[[#This Row],[Heure ajustée1]])</f>
        <v>46918</v>
      </c>
      <c r="E430" s="1" t="s">
        <v>14</v>
      </c>
    </row>
    <row r="431" spans="2:5" ht="18" customHeight="1" x14ac:dyDescent="0.25">
      <c r="B431" s="11">
        <v>46926.768750000003</v>
      </c>
      <c r="C431" s="11">
        <f>Tableau_Données_Lune[[#This Row],[Jour et heure (UTC)*]]-7/24</f>
        <v>46926.477083333339</v>
      </c>
      <c r="D431" s="12">
        <f>INT(Tableau_Données_Lune[[#This Row],[Heure ajustée1]])</f>
        <v>46926</v>
      </c>
      <c r="E431" s="1" t="s">
        <v>15</v>
      </c>
    </row>
    <row r="432" spans="2:5" ht="18" customHeight="1" x14ac:dyDescent="0.25">
      <c r="B432" s="11">
        <v>46933.506944444445</v>
      </c>
      <c r="C432" s="11">
        <f>Tableau_Données_Lune[[#This Row],[Jour et heure (UTC)*]]-7/24</f>
        <v>46933.215277777781</v>
      </c>
      <c r="D432" s="12">
        <f>INT(Tableau_Données_Lune[[#This Row],[Heure ajustée1]])</f>
        <v>46933</v>
      </c>
      <c r="E432" s="1" t="s">
        <v>12</v>
      </c>
    </row>
    <row r="433" spans="2:5" ht="18" customHeight="1" x14ac:dyDescent="0.25">
      <c r="B433" s="11">
        <v>46940.757638888892</v>
      </c>
      <c r="C433" s="11">
        <f>Tableau_Données_Lune[[#This Row],[Jour et heure (UTC)*]]-7/24</f>
        <v>46940.465972222228</v>
      </c>
      <c r="D433" s="12">
        <f>INT(Tableau_Données_Lune[[#This Row],[Heure ajustée1]])</f>
        <v>46940</v>
      </c>
      <c r="E433" s="1" t="s">
        <v>13</v>
      </c>
    </row>
    <row r="434" spans="2:5" ht="18" customHeight="1" x14ac:dyDescent="0.25">
      <c r="B434" s="11">
        <v>46948.87222222222</v>
      </c>
      <c r="C434" s="11">
        <f>Tableau_Données_Lune[[#This Row],[Jour et heure (UTC)*]]-7/24</f>
        <v>46948.580555555556</v>
      </c>
      <c r="D434" s="12">
        <f>INT(Tableau_Données_Lune[[#This Row],[Heure ajustée1]])</f>
        <v>46948</v>
      </c>
      <c r="E434" s="1" t="s">
        <v>14</v>
      </c>
    </row>
    <row r="435" spans="2:5" ht="18" customHeight="1" x14ac:dyDescent="0.25">
      <c r="B435" s="11">
        <v>46956.126388888886</v>
      </c>
      <c r="C435" s="11">
        <f>Tableau_Données_Lune[[#This Row],[Jour et heure (UTC)*]]-7/24</f>
        <v>46955.834722222222</v>
      </c>
      <c r="D435" s="12">
        <f>INT(Tableau_Données_Lune[[#This Row],[Heure ajustée1]])</f>
        <v>46955</v>
      </c>
      <c r="E435" s="1" t="s">
        <v>15</v>
      </c>
    </row>
    <row r="436" spans="2:5" ht="18" customHeight="1" x14ac:dyDescent="0.25">
      <c r="B436" s="11">
        <v>46962.736111111109</v>
      </c>
      <c r="C436" s="11">
        <f>Tableau_Données_Lune[[#This Row],[Jour et heure (UTC)*]]-7/24</f>
        <v>46962.444444444445</v>
      </c>
      <c r="D436" s="12">
        <f>INT(Tableau_Données_Lune[[#This Row],[Heure ajustée1]])</f>
        <v>46962</v>
      </c>
      <c r="E436" s="1" t="s">
        <v>12</v>
      </c>
    </row>
    <row r="437" spans="2:5" ht="18" customHeight="1" x14ac:dyDescent="0.25">
      <c r="B437" s="11">
        <v>46970.340277777781</v>
      </c>
      <c r="C437" s="11">
        <f>Tableau_Données_Lune[[#This Row],[Jour et heure (UTC)*]]-7/24</f>
        <v>46970.048611111117</v>
      </c>
      <c r="D437" s="12">
        <f>INT(Tableau_Données_Lune[[#This Row],[Heure ajustée1]])</f>
        <v>46970</v>
      </c>
      <c r="E437" s="1" t="s">
        <v>13</v>
      </c>
    </row>
    <row r="438" spans="2:5" ht="18" customHeight="1" x14ac:dyDescent="0.25">
      <c r="B438" s="11">
        <v>46978.489583333336</v>
      </c>
      <c r="C438" s="11">
        <f>Tableau_Données_Lune[[#This Row],[Jour et heure (UTC)*]]-7/24</f>
        <v>46978.197916666672</v>
      </c>
      <c r="D438" s="12">
        <f>INT(Tableau_Données_Lune[[#This Row],[Heure ajustée1]])</f>
        <v>46978</v>
      </c>
      <c r="E438" s="1" t="s">
        <v>14</v>
      </c>
    </row>
    <row r="439" spans="2:5" ht="18" customHeight="1" x14ac:dyDescent="0.25">
      <c r="B439" s="11">
        <v>46985.447222222225</v>
      </c>
      <c r="C439" s="11">
        <f>Tableau_Données_Lune[[#This Row],[Jour et heure (UTC)*]]-7/24</f>
        <v>46985.155555555561</v>
      </c>
      <c r="D439" s="12">
        <f>INT(Tableau_Données_Lune[[#This Row],[Heure ajustée1]])</f>
        <v>46985</v>
      </c>
      <c r="E439" s="1" t="s">
        <v>15</v>
      </c>
    </row>
    <row r="440" spans="2:5" ht="18" customHeight="1" x14ac:dyDescent="0.25">
      <c r="B440" s="11">
        <v>46992.066666666666</v>
      </c>
      <c r="C440" s="11">
        <f>Tableau_Données_Lune[[#This Row],[Jour et heure (UTC)*]]-7/24</f>
        <v>46991.775000000001</v>
      </c>
      <c r="D440" s="12">
        <f>INT(Tableau_Données_Lune[[#This Row],[Heure ajustée1]])</f>
        <v>46991</v>
      </c>
      <c r="E440" s="1" t="s">
        <v>12</v>
      </c>
    </row>
    <row r="441" spans="2:5" ht="18" customHeight="1" x14ac:dyDescent="0.25">
      <c r="B441" s="11">
        <v>46999.990972222222</v>
      </c>
      <c r="C441" s="11">
        <f>Tableau_Données_Lune[[#This Row],[Jour et heure (UTC)*]]-7/24</f>
        <v>46999.699305555558</v>
      </c>
      <c r="D441" s="12">
        <f>INT(Tableau_Données_Lune[[#This Row],[Heure ajustée1]])</f>
        <v>46999</v>
      </c>
      <c r="E441" s="1" t="s">
        <v>13</v>
      </c>
    </row>
    <row r="442" spans="2:5" ht="18" customHeight="1" x14ac:dyDescent="0.25">
      <c r="B442" s="11">
        <v>47008.031944444447</v>
      </c>
      <c r="C442" s="11">
        <f>Tableau_Données_Lune[[#This Row],[Jour et heure (UTC)*]]-7/24</f>
        <v>47007.740277777782</v>
      </c>
      <c r="D442" s="12">
        <f>INT(Tableau_Données_Lune[[#This Row],[Heure ajustée1]])</f>
        <v>47007</v>
      </c>
      <c r="E442" s="1" t="s">
        <v>14</v>
      </c>
    </row>
    <row r="443" spans="2:5" ht="18" customHeight="1" x14ac:dyDescent="0.25">
      <c r="B443" s="11">
        <v>47014.76666666667</v>
      </c>
      <c r="C443" s="11">
        <f>Tableau_Données_Lune[[#This Row],[Jour et heure (UTC)*]]-7/24</f>
        <v>47014.475000000006</v>
      </c>
      <c r="D443" s="12">
        <f>INT(Tableau_Données_Lune[[#This Row],[Heure ajustée1]])</f>
        <v>47014</v>
      </c>
      <c r="E443" s="1" t="s">
        <v>15</v>
      </c>
    </row>
    <row r="444" spans="2:5" ht="18" customHeight="1" x14ac:dyDescent="0.25">
      <c r="B444" s="11">
        <v>47021.548611111109</v>
      </c>
      <c r="C444" s="11">
        <f>Tableau_Données_Lune[[#This Row],[Jour et heure (UTC)*]]-7/24</f>
        <v>47021.256944444445</v>
      </c>
      <c r="D444" s="12">
        <f>INT(Tableau_Données_Lune[[#This Row],[Heure ajustée1]])</f>
        <v>47021</v>
      </c>
      <c r="E444" s="1" t="s">
        <v>12</v>
      </c>
    </row>
    <row r="445" spans="2:5" ht="18" customHeight="1" x14ac:dyDescent="0.25">
      <c r="B445" s="11">
        <v>47029.684027777781</v>
      </c>
      <c r="C445" s="11">
        <f>Tableau_Données_Lune[[#This Row],[Jour et heure (UTC)*]]-7/24</f>
        <v>47029.392361111117</v>
      </c>
      <c r="D445" s="12">
        <f>INT(Tableau_Données_Lune[[#This Row],[Heure ajustée1]])</f>
        <v>47029</v>
      </c>
      <c r="E445" s="1" t="s">
        <v>13</v>
      </c>
    </row>
    <row r="446" spans="2:5" ht="18" customHeight="1" x14ac:dyDescent="0.25">
      <c r="B446" s="11">
        <v>47037.497916666667</v>
      </c>
      <c r="C446" s="11">
        <f>Tableau_Données_Lune[[#This Row],[Jour et heure (UTC)*]]-7/24</f>
        <v>47037.206250000003</v>
      </c>
      <c r="D446" s="12">
        <f>INT(Tableau_Données_Lune[[#This Row],[Heure ajustée1]])</f>
        <v>47037</v>
      </c>
      <c r="E446" s="1" t="s">
        <v>14</v>
      </c>
    </row>
    <row r="447" spans="2:5" ht="18" customHeight="1" x14ac:dyDescent="0.25">
      <c r="B447" s="11">
        <v>47044.122916666667</v>
      </c>
      <c r="C447" s="11">
        <f>Tableau_Données_Lune[[#This Row],[Jour et heure (UTC)*]]-7/24</f>
        <v>47043.831250000003</v>
      </c>
      <c r="D447" s="12">
        <f>INT(Tableau_Données_Lune[[#This Row],[Heure ajustée1]])</f>
        <v>47043</v>
      </c>
      <c r="E447" s="1" t="s">
        <v>15</v>
      </c>
    </row>
    <row r="448" spans="2:5" ht="18" customHeight="1" x14ac:dyDescent="0.25">
      <c r="B448" s="11">
        <v>47051.203472222223</v>
      </c>
      <c r="C448" s="11">
        <f>Tableau_Données_Lune[[#This Row],[Jour et heure (UTC)*]]-7/24</f>
        <v>47050.911805555559</v>
      </c>
      <c r="D448" s="12">
        <f>INT(Tableau_Données_Lune[[#This Row],[Heure ajustée1]])</f>
        <v>47050</v>
      </c>
      <c r="E448" s="1" t="s">
        <v>12</v>
      </c>
    </row>
    <row r="449" spans="2:5" ht="18" customHeight="1" x14ac:dyDescent="0.25">
      <c r="B449" s="11">
        <v>47059.386805555558</v>
      </c>
      <c r="C449" s="11">
        <f>Tableau_Données_Lune[[#This Row],[Jour et heure (UTC)*]]-7/24</f>
        <v>47059.095138888893</v>
      </c>
      <c r="D449" s="12">
        <f>INT(Tableau_Données_Lune[[#This Row],[Heure ajustée1]])</f>
        <v>47059</v>
      </c>
      <c r="E449" s="1" t="s">
        <v>13</v>
      </c>
    </row>
    <row r="450" spans="2:5" ht="18" customHeight="1" x14ac:dyDescent="0.25">
      <c r="B450" s="11">
        <v>47066.893055555556</v>
      </c>
      <c r="C450" s="11">
        <f>Tableau_Données_Lune[[#This Row],[Jour et heure (UTC)*]]-7/24</f>
        <v>47066.601388888892</v>
      </c>
      <c r="D450" s="12">
        <f>INT(Tableau_Données_Lune[[#This Row],[Heure ajustée1]])</f>
        <v>47066</v>
      </c>
      <c r="E450" s="1" t="s">
        <v>14</v>
      </c>
    </row>
    <row r="451" spans="2:5" ht="18" customHeight="1" x14ac:dyDescent="0.25">
      <c r="B451" s="11">
        <v>47073.554166666669</v>
      </c>
      <c r="C451" s="11">
        <f>Tableau_Données_Lune[[#This Row],[Jour et heure (UTC)*]]-7/24</f>
        <v>47073.262500000004</v>
      </c>
      <c r="D451" s="12">
        <f>INT(Tableau_Données_Lune[[#This Row],[Heure ajustée1]])</f>
        <v>47073</v>
      </c>
      <c r="E451" s="1" t="s">
        <v>15</v>
      </c>
    </row>
    <row r="452" spans="2:5" ht="18" customHeight="1" x14ac:dyDescent="0.25">
      <c r="B452" s="11">
        <v>47081.009722222225</v>
      </c>
      <c r="C452" s="11">
        <f>Tableau_Données_Lune[[#This Row],[Jour et heure (UTC)*]]-7/24</f>
        <v>47080.718055555561</v>
      </c>
      <c r="D452" s="12">
        <f>INT(Tableau_Données_Lune[[#This Row],[Heure ajustée1]])</f>
        <v>47080</v>
      </c>
      <c r="E452" s="1" t="s">
        <v>12</v>
      </c>
    </row>
    <row r="453" spans="2:5" ht="18" customHeight="1" x14ac:dyDescent="0.25">
      <c r="B453" s="11">
        <v>47089.069444444445</v>
      </c>
      <c r="C453" s="11">
        <f>Tableau_Données_Lune[[#This Row],[Jour et heure (UTC)*]]-7/24</f>
        <v>47088.777777777781</v>
      </c>
      <c r="D453" s="12">
        <f>INT(Tableau_Données_Lune[[#This Row],[Heure ajustée1]])</f>
        <v>47088</v>
      </c>
      <c r="E453" s="1" t="s">
        <v>13</v>
      </c>
    </row>
    <row r="454" spans="2:5" ht="18" customHeight="1" x14ac:dyDescent="0.25">
      <c r="B454" s="11">
        <v>47096.23541666667</v>
      </c>
      <c r="C454" s="11">
        <f>Tableau_Données_Lune[[#This Row],[Jour et heure (UTC)*]]-7/24</f>
        <v>47095.943750000006</v>
      </c>
      <c r="D454" s="12">
        <f>INT(Tableau_Données_Lune[[#This Row],[Heure ajustée1]])</f>
        <v>47095</v>
      </c>
      <c r="E454" s="1" t="s">
        <v>14</v>
      </c>
    </row>
    <row r="455" spans="2:5" ht="18" customHeight="1" x14ac:dyDescent="0.25">
      <c r="B455" s="11">
        <v>47103.087500000001</v>
      </c>
      <c r="C455" s="11">
        <f>Tableau_Données_Lune[[#This Row],[Jour et heure (UTC)*]]-7/24</f>
        <v>47102.795833333337</v>
      </c>
      <c r="D455" s="12">
        <f>INT(Tableau_Données_Lune[[#This Row],[Heure ajustée1]])</f>
        <v>47102</v>
      </c>
      <c r="E455" s="1" t="s">
        <v>15</v>
      </c>
    </row>
    <row r="456" spans="2:5" ht="18" customHeight="1" x14ac:dyDescent="0.25">
      <c r="B456" s="11">
        <v>47110.90625</v>
      </c>
      <c r="C456" s="11">
        <f>Tableau_Données_Lune[[#This Row],[Jour et heure (UTC)*]]-7/24</f>
        <v>47110.614583333336</v>
      </c>
      <c r="D456" s="12">
        <f>INT(Tableau_Données_Lune[[#This Row],[Heure ajustée1]])</f>
        <v>47110</v>
      </c>
      <c r="E456" s="1" t="s">
        <v>12</v>
      </c>
    </row>
    <row r="457" spans="2:5" ht="18" customHeight="1" x14ac:dyDescent="0.25">
      <c r="B457" s="11">
        <v>47118.7</v>
      </c>
      <c r="C457" s="11">
        <f>Tableau_Données_Lune[[#This Row],[Jour et heure (UTC)*]]-7/24</f>
        <v>47118.408333333333</v>
      </c>
      <c r="D457" s="12">
        <f>INT(Tableau_Données_Lune[[#This Row],[Heure ajustée1]])</f>
        <v>47118</v>
      </c>
      <c r="E457" s="1" t="s">
        <v>13</v>
      </c>
    </row>
    <row r="458" spans="2:5" ht="18" customHeight="1" x14ac:dyDescent="0.25">
      <c r="B458" s="11">
        <v>47125.55972222222</v>
      </c>
      <c r="C458" s="11">
        <f>Tableau_Données_Lune[[#This Row],[Jour et heure (UTC)*]]-7/24</f>
        <v>47125.268055555556</v>
      </c>
      <c r="D458" s="12">
        <f>INT(Tableau_Données_Lune[[#This Row],[Heure ajustée1]])</f>
        <v>47125</v>
      </c>
      <c r="E458" s="1" t="s">
        <v>14</v>
      </c>
    </row>
    <row r="459" spans="2:5" ht="18" customHeight="1" x14ac:dyDescent="0.25">
      <c r="B459" s="11">
        <v>47132.724999999999</v>
      </c>
      <c r="C459" s="11">
        <f>Tableau_Données_Lune[[#This Row],[Jour et heure (UTC)*]]-7/24</f>
        <v>47132.433333333334</v>
      </c>
      <c r="D459" s="12">
        <f>INT(Tableau_Données_Lune[[#This Row],[Heure ajustée1]])</f>
        <v>47132</v>
      </c>
      <c r="E459" s="1" t="s">
        <v>15</v>
      </c>
    </row>
    <row r="460" spans="2:5" ht="18" customHeight="1" x14ac:dyDescent="0.25">
      <c r="B460" s="11">
        <v>47140.807638888888</v>
      </c>
      <c r="C460" s="11">
        <f>Tableau_Données_Lune[[#This Row],[Jour et heure (UTC)*]]-7/24</f>
        <v>47140.515972222223</v>
      </c>
      <c r="D460" s="12">
        <f>INT(Tableau_Données_Lune[[#This Row],[Heure ajustée1]])</f>
        <v>47140</v>
      </c>
      <c r="E460" s="1" t="s">
        <v>12</v>
      </c>
    </row>
    <row r="461" spans="2:5" ht="18" customHeight="1" x14ac:dyDescent="0.25">
      <c r="B461" s="11">
        <v>47148.252083333333</v>
      </c>
      <c r="C461" s="11">
        <f>Tableau_Données_Lune[[#This Row],[Jour et heure (UTC)*]]-7/24</f>
        <v>47147.960416666669</v>
      </c>
      <c r="D461" s="12">
        <f>INT(Tableau_Données_Lune[[#This Row],[Heure ajustée1]])</f>
        <v>47147</v>
      </c>
      <c r="E461" s="1" t="s">
        <v>13</v>
      </c>
    </row>
    <row r="462" spans="2:5" ht="18" customHeight="1" x14ac:dyDescent="0.25">
      <c r="B462" s="11">
        <v>47154.911111111112</v>
      </c>
      <c r="C462" s="11">
        <f>Tableau_Données_Lune[[#This Row],[Jour et heure (UTC)*]]-7/24</f>
        <v>47154.619444444448</v>
      </c>
      <c r="D462" s="12">
        <f>INT(Tableau_Données_Lune[[#This Row],[Heure ajustée1]])</f>
        <v>47154</v>
      </c>
      <c r="E462" s="1" t="s">
        <v>14</v>
      </c>
    </row>
    <row r="463" spans="2:5" ht="18" customHeight="1" x14ac:dyDescent="0.25">
      <c r="B463" s="11">
        <v>47162.438194444447</v>
      </c>
      <c r="C463" s="11">
        <f>Tableau_Données_Lune[[#This Row],[Jour et heure (UTC)*]]-7/24</f>
        <v>47162.146527777782</v>
      </c>
      <c r="D463" s="12">
        <f>INT(Tableau_Données_Lune[[#This Row],[Heure ajustée1]])</f>
        <v>47162</v>
      </c>
      <c r="E463" s="1" t="s">
        <v>15</v>
      </c>
    </row>
    <row r="464" spans="2:5" ht="18" customHeight="1" x14ac:dyDescent="0.25">
      <c r="B464" s="11">
        <v>47170.631944444445</v>
      </c>
      <c r="C464" s="11">
        <f>Tableau_Données_Lune[[#This Row],[Jour et heure (UTC)*]]-7/24</f>
        <v>47170.340277777781</v>
      </c>
      <c r="D464" s="12">
        <f>INT(Tableau_Données_Lune[[#This Row],[Heure ajustée1]])</f>
        <v>47170</v>
      </c>
      <c r="E464" s="1" t="s">
        <v>12</v>
      </c>
    </row>
    <row r="465" spans="2:5" ht="18" customHeight="1" x14ac:dyDescent="0.25">
      <c r="B465" s="11">
        <v>47177.715277777781</v>
      </c>
      <c r="C465" s="11">
        <f>Tableau_Données_Lune[[#This Row],[Jour et heure (UTC)*]]-7/24</f>
        <v>47177.423611111117</v>
      </c>
      <c r="D465" s="12">
        <f>INT(Tableau_Données_Lune[[#This Row],[Heure ajustée1]])</f>
        <v>47177</v>
      </c>
      <c r="E465" s="1" t="s">
        <v>13</v>
      </c>
    </row>
    <row r="466" spans="2:5" ht="18" customHeight="1" x14ac:dyDescent="0.25">
      <c r="B466" s="11">
        <v>47184.32708333333</v>
      </c>
      <c r="C466" s="11">
        <f>Tableau_Données_Lune[[#This Row],[Jour et heure (UTC)*]]-7/24</f>
        <v>47184.035416666666</v>
      </c>
      <c r="D466" s="12">
        <f>INT(Tableau_Données_Lune[[#This Row],[Heure ajustée1]])</f>
        <v>47184</v>
      </c>
      <c r="E466" s="1" t="s">
        <v>14</v>
      </c>
    </row>
    <row r="467" spans="2:5" ht="18" customHeight="1" x14ac:dyDescent="0.25">
      <c r="B467" s="11">
        <v>47192.179861111108</v>
      </c>
      <c r="C467" s="11">
        <f>Tableau_Données_Lune[[#This Row],[Jour et heure (UTC)*]]-7/24</f>
        <v>47191.888194444444</v>
      </c>
      <c r="D467" s="12">
        <f>INT(Tableau_Données_Lune[[#This Row],[Heure ajustée1]])</f>
        <v>47191</v>
      </c>
      <c r="E467" s="1" t="s">
        <v>15</v>
      </c>
    </row>
    <row r="468" spans="2:5" ht="18" customHeight="1" x14ac:dyDescent="0.25">
      <c r="B468" s="11">
        <v>47200.314583333333</v>
      </c>
      <c r="C468" s="11">
        <f>Tableau_Données_Lune[[#This Row],[Jour et heure (UTC)*]]-7/24</f>
        <v>47200.022916666669</v>
      </c>
      <c r="D468" s="12">
        <f>INT(Tableau_Données_Lune[[#This Row],[Heure ajustée1]])</f>
        <v>47200</v>
      </c>
      <c r="E468" s="1" t="s">
        <v>12</v>
      </c>
    </row>
    <row r="469" spans="2:5" ht="18" customHeight="1" x14ac:dyDescent="0.25">
      <c r="B469" s="11">
        <v>47207.101388888892</v>
      </c>
      <c r="C469" s="11">
        <f>Tableau_Données_Lune[[#This Row],[Jour et heure (UTC)*]]-7/24</f>
        <v>47206.809722222228</v>
      </c>
      <c r="D469" s="12">
        <f>INT(Tableau_Données_Lune[[#This Row],[Heure ajustée1]])</f>
        <v>47206</v>
      </c>
      <c r="E469" s="1" t="s">
        <v>13</v>
      </c>
    </row>
    <row r="470" spans="2:5" ht="18" customHeight="1" x14ac:dyDescent="0.25">
      <c r="B470" s="11">
        <v>47213.82708333333</v>
      </c>
      <c r="C470" s="11">
        <f>Tableau_Données_Lune[[#This Row],[Jour et heure (UTC)*]]-7/24</f>
        <v>47213.535416666666</v>
      </c>
      <c r="D470" s="12">
        <f>INT(Tableau_Données_Lune[[#This Row],[Heure ajustée1]])</f>
        <v>47213</v>
      </c>
      <c r="E470" s="1" t="s">
        <v>14</v>
      </c>
    </row>
    <row r="471" spans="2:5" ht="18" customHeight="1" x14ac:dyDescent="0.25">
      <c r="B471" s="11">
        <v>47221.902777777781</v>
      </c>
      <c r="C471" s="11">
        <f>Tableau_Données_Lune[[#This Row],[Jour et heure (UTC)*]]-7/24</f>
        <v>47221.611111111117</v>
      </c>
      <c r="D471" s="12">
        <f>INT(Tableau_Données_Lune[[#This Row],[Heure ajustée1]])</f>
        <v>47221</v>
      </c>
      <c r="E471" s="1" t="s">
        <v>15</v>
      </c>
    </row>
    <row r="472" spans="2:5" ht="18" customHeight="1" x14ac:dyDescent="0.25">
      <c r="B472" s="11">
        <v>47229.826388888891</v>
      </c>
      <c r="C472" s="11">
        <f>Tableau_Données_Lune[[#This Row],[Jour et heure (UTC)*]]-7/24</f>
        <v>47229.534722222226</v>
      </c>
      <c r="D472" s="12">
        <f>INT(Tableau_Données_Lune[[#This Row],[Heure ajustée1]])</f>
        <v>47229</v>
      </c>
      <c r="E472" s="1" t="s">
        <v>12</v>
      </c>
    </row>
    <row r="473" spans="2:5" ht="18" customHeight="1" x14ac:dyDescent="0.25">
      <c r="B473" s="11">
        <v>47236.442361111112</v>
      </c>
      <c r="C473" s="11">
        <f>Tableau_Données_Lune[[#This Row],[Jour et heure (UTC)*]]-7/24</f>
        <v>47236.150694444448</v>
      </c>
      <c r="D473" s="12">
        <f>INT(Tableau_Données_Lune[[#This Row],[Heure ajustée1]])</f>
        <v>47236</v>
      </c>
      <c r="E473" s="1" t="s">
        <v>13</v>
      </c>
    </row>
    <row r="474" spans="2:5" ht="18" customHeight="1" x14ac:dyDescent="0.25">
      <c r="B474" s="11">
        <v>47243.408333333333</v>
      </c>
      <c r="C474" s="11">
        <f>Tableau_Données_Lune[[#This Row],[Jour et heure (UTC)*]]-7/24</f>
        <v>47243.116666666669</v>
      </c>
      <c r="D474" s="12">
        <f>INT(Tableau_Données_Lune[[#This Row],[Heure ajustée1]])</f>
        <v>47243</v>
      </c>
      <c r="E474" s="1" t="s">
        <v>14</v>
      </c>
    </row>
    <row r="475" spans="2:5" ht="18" customHeight="1" x14ac:dyDescent="0.25">
      <c r="B475" s="11">
        <v>47251.570833333331</v>
      </c>
      <c r="C475" s="11">
        <f>Tableau_Données_Lune[[#This Row],[Jour et heure (UTC)*]]-7/24</f>
        <v>47251.279166666667</v>
      </c>
      <c r="D475" s="12">
        <f>INT(Tableau_Données_Lune[[#This Row],[Heure ajustée1]])</f>
        <v>47251</v>
      </c>
      <c r="E475" s="1" t="s">
        <v>15</v>
      </c>
    </row>
    <row r="476" spans="2:5" ht="18" customHeight="1" x14ac:dyDescent="0.25">
      <c r="B476" s="11">
        <v>47259.177777777775</v>
      </c>
      <c r="C476" s="11">
        <f>Tableau_Données_Lune[[#This Row],[Jour et heure (UTC)*]]-7/24</f>
        <v>47258.886111111111</v>
      </c>
      <c r="D476" s="12">
        <f>INT(Tableau_Données_Lune[[#This Row],[Heure ajustée1]])</f>
        <v>47258</v>
      </c>
      <c r="E476" s="1" t="s">
        <v>12</v>
      </c>
    </row>
    <row r="477" spans="2:5" ht="18" customHeight="1" x14ac:dyDescent="0.25">
      <c r="B477" s="11">
        <v>47265.775694444441</v>
      </c>
      <c r="C477" s="11">
        <f>Tableau_Données_Lune[[#This Row],[Jour et heure (UTC)*]]-7/24</f>
        <v>47265.484027777777</v>
      </c>
      <c r="D477" s="12">
        <f>INT(Tableau_Données_Lune[[#This Row],[Heure ajustée1]])</f>
        <v>47265</v>
      </c>
      <c r="E477" s="1" t="s">
        <v>13</v>
      </c>
    </row>
    <row r="478" spans="2:5" ht="18" customHeight="1" x14ac:dyDescent="0.25">
      <c r="B478" s="11">
        <v>47273.054861111108</v>
      </c>
      <c r="C478" s="11">
        <f>Tableau_Données_Lune[[#This Row],[Jour et heure (UTC)*]]-7/24</f>
        <v>47272.763194444444</v>
      </c>
      <c r="D478" s="12">
        <f>INT(Tableau_Données_Lune[[#This Row],[Heure ajustée1]])</f>
        <v>47272</v>
      </c>
      <c r="E478" s="1" t="s">
        <v>14</v>
      </c>
    </row>
    <row r="479" spans="2:5" ht="18" customHeight="1" x14ac:dyDescent="0.25">
      <c r="B479" s="11">
        <v>47281.159722222219</v>
      </c>
      <c r="C479" s="11">
        <f>Tableau_Données_Lune[[#This Row],[Jour et heure (UTC)*]]-7/24</f>
        <v>47280.868055555555</v>
      </c>
      <c r="D479" s="12">
        <f>INT(Tableau_Données_Lune[[#This Row],[Heure ajustée1]])</f>
        <v>47280</v>
      </c>
      <c r="E479" s="1" t="s">
        <v>15</v>
      </c>
    </row>
    <row r="480" spans="2:5" ht="18" customHeight="1" x14ac:dyDescent="0.25">
      <c r="B480" s="11">
        <v>47288.412499999999</v>
      </c>
      <c r="C480" s="11">
        <f>Tableau_Données_Lune[[#This Row],[Jour et heure (UTC)*]]-7/24</f>
        <v>47288.120833333334</v>
      </c>
      <c r="D480" s="12">
        <f>INT(Tableau_Données_Lune[[#This Row],[Heure ajustée1]])</f>
        <v>47288</v>
      </c>
      <c r="E480" s="1" t="s">
        <v>12</v>
      </c>
    </row>
    <row r="481" spans="2:5" ht="18" customHeight="1" x14ac:dyDescent="0.25">
      <c r="B481" s="11">
        <v>47295.140277777777</v>
      </c>
      <c r="C481" s="11">
        <f>Tableau_Données_Lune[[#This Row],[Jour et heure (UTC)*]]-7/24</f>
        <v>47294.848611111112</v>
      </c>
      <c r="D481" s="12">
        <f>INT(Tableau_Données_Lune[[#This Row],[Heure ajustée1]])</f>
        <v>47294</v>
      </c>
      <c r="E481" s="1" t="s">
        <v>13</v>
      </c>
    </row>
    <row r="482" spans="2:5" ht="18" customHeight="1" x14ac:dyDescent="0.25">
      <c r="B482" s="11">
        <v>47302.747916666667</v>
      </c>
      <c r="C482" s="11">
        <f>Tableau_Données_Lune[[#This Row],[Jour et heure (UTC)*]]-7/24</f>
        <v>47302.456250000003</v>
      </c>
      <c r="D482" s="12">
        <f>INT(Tableau_Données_Lune[[#This Row],[Heure ajustée1]])</f>
        <v>47302</v>
      </c>
      <c r="E482" s="1" t="s">
        <v>14</v>
      </c>
    </row>
    <row r="483" spans="2:5" ht="18" customHeight="1" x14ac:dyDescent="0.25">
      <c r="B483" s="11">
        <v>47310.660416666666</v>
      </c>
      <c r="C483" s="11">
        <f>Tableau_Données_Lune[[#This Row],[Jour et heure (UTC)*]]-7/24</f>
        <v>47310.368750000001</v>
      </c>
      <c r="D483" s="12">
        <f>INT(Tableau_Données_Lune[[#This Row],[Heure ajustée1]])</f>
        <v>47310</v>
      </c>
      <c r="E483" s="1" t="s">
        <v>15</v>
      </c>
    </row>
    <row r="484" spans="2:5" ht="18" customHeight="1" x14ac:dyDescent="0.25">
      <c r="B484" s="11">
        <v>47317.593055555553</v>
      </c>
      <c r="C484" s="11">
        <f>Tableau_Données_Lune[[#This Row],[Jour et heure (UTC)*]]-7/24</f>
        <v>47317.301388888889</v>
      </c>
      <c r="D484" s="12">
        <f>INT(Tableau_Données_Lune[[#This Row],[Heure ajustée1]])</f>
        <v>47317</v>
      </c>
      <c r="E484" s="1" t="s">
        <v>12</v>
      </c>
    </row>
    <row r="485" spans="2:5" ht="18" customHeight="1" x14ac:dyDescent="0.25">
      <c r="B485" s="11">
        <v>47324.566666666666</v>
      </c>
      <c r="C485" s="11">
        <f>Tableau_Données_Lune[[#This Row],[Jour et heure (UTC)*]]-7/24</f>
        <v>47324.275000000001</v>
      </c>
      <c r="D485" s="12">
        <f>INT(Tableau_Données_Lune[[#This Row],[Heure ajustée1]])</f>
        <v>47324</v>
      </c>
      <c r="E485" s="1" t="s">
        <v>13</v>
      </c>
    </row>
    <row r="486" spans="2:5" ht="18" customHeight="1" x14ac:dyDescent="0.25">
      <c r="B486" s="11">
        <v>47332.46875</v>
      </c>
      <c r="C486" s="11">
        <f>Tableau_Données_Lune[[#This Row],[Jour et heure (UTC)*]]-7/24</f>
        <v>47332.177083333336</v>
      </c>
      <c r="D486" s="12">
        <f>INT(Tableau_Données_Lune[[#This Row],[Heure ajustée1]])</f>
        <v>47332</v>
      </c>
      <c r="E486" s="1" t="s">
        <v>14</v>
      </c>
    </row>
    <row r="487" spans="2:5" ht="18" customHeight="1" x14ac:dyDescent="0.25">
      <c r="B487" s="11">
        <v>47340.080555555556</v>
      </c>
      <c r="C487" s="11">
        <f>Tableau_Données_Lune[[#This Row],[Jour et heure (UTC)*]]-7/24</f>
        <v>47339.788888888892</v>
      </c>
      <c r="D487" s="12">
        <f>INT(Tableau_Données_Lune[[#This Row],[Heure ajustée1]])</f>
        <v>47339</v>
      </c>
      <c r="E487" s="1" t="s">
        <v>15</v>
      </c>
    </row>
    <row r="488" spans="2:5" ht="18" customHeight="1" x14ac:dyDescent="0.25">
      <c r="B488" s="11">
        <v>47346.788194444445</v>
      </c>
      <c r="C488" s="11">
        <f>Tableau_Données_Lune[[#This Row],[Jour et heure (UTC)*]]-7/24</f>
        <v>47346.496527777781</v>
      </c>
      <c r="D488" s="12">
        <f>INT(Tableau_Données_Lune[[#This Row],[Heure ajustée1]])</f>
        <v>47346</v>
      </c>
      <c r="E488" s="1" t="s">
        <v>12</v>
      </c>
    </row>
    <row r="489" spans="2:5" ht="18" customHeight="1" x14ac:dyDescent="0.25">
      <c r="B489" s="11">
        <v>47354.07708333333</v>
      </c>
      <c r="C489" s="11">
        <f>Tableau_Données_Lune[[#This Row],[Jour et heure (UTC)*]]-7/24</f>
        <v>47353.785416666666</v>
      </c>
      <c r="D489" s="12">
        <f>INT(Tableau_Données_Lune[[#This Row],[Heure ajustée1]])</f>
        <v>47353</v>
      </c>
      <c r="E489" s="1" t="s">
        <v>13</v>
      </c>
    </row>
    <row r="490" spans="2:5" ht="18" customHeight="1" x14ac:dyDescent="0.25">
      <c r="B490" s="11">
        <v>47362.189583333333</v>
      </c>
      <c r="C490" s="11">
        <f>Tableau_Données_Lune[[#This Row],[Jour et heure (UTC)*]]-7/24</f>
        <v>47361.897916666669</v>
      </c>
      <c r="D490" s="12">
        <f>INT(Tableau_Données_Lune[[#This Row],[Heure ajustée1]])</f>
        <v>47361</v>
      </c>
      <c r="E490" s="1" t="s">
        <v>14</v>
      </c>
    </row>
    <row r="491" spans="2:5" ht="18" customHeight="1" x14ac:dyDescent="0.25">
      <c r="B491" s="11">
        <v>47369.447222222225</v>
      </c>
      <c r="C491" s="11">
        <f>Tableau_Données_Lune[[#This Row],[Jour et heure (UTC)*]]-7/24</f>
        <v>47369.155555555561</v>
      </c>
      <c r="D491" s="12">
        <f>INT(Tableau_Données_Lune[[#This Row],[Heure ajustée1]])</f>
        <v>47369</v>
      </c>
      <c r="E491" s="1" t="s">
        <v>15</v>
      </c>
    </row>
    <row r="492" spans="2:5" ht="18" customHeight="1" x14ac:dyDescent="0.25">
      <c r="B492" s="11">
        <v>47376.061805555553</v>
      </c>
      <c r="C492" s="11">
        <f>Tableau_Données_Lune[[#This Row],[Jour et heure (UTC)*]]-7/24</f>
        <v>47375.770138888889</v>
      </c>
      <c r="D492" s="12">
        <f>INT(Tableau_Données_Lune[[#This Row],[Heure ajustée1]])</f>
        <v>47375</v>
      </c>
      <c r="E492" s="1" t="s">
        <v>12</v>
      </c>
    </row>
    <row r="493" spans="2:5" ht="18" customHeight="1" x14ac:dyDescent="0.25">
      <c r="B493" s="11">
        <v>47383.686805555553</v>
      </c>
      <c r="C493" s="11">
        <f>Tableau_Données_Lune[[#This Row],[Jour et heure (UTC)*]]-7/24</f>
        <v>47383.395138888889</v>
      </c>
      <c r="D493" s="12">
        <f>INT(Tableau_Données_Lune[[#This Row],[Heure ajustée1]])</f>
        <v>47383</v>
      </c>
      <c r="E493" s="1" t="s">
        <v>13</v>
      </c>
    </row>
    <row r="494" spans="2:5" ht="18" customHeight="1" x14ac:dyDescent="0.25">
      <c r="B494" s="11">
        <v>47391.872916666667</v>
      </c>
      <c r="C494" s="11">
        <f>Tableau_Données_Lune[[#This Row],[Jour et heure (UTC)*]]-7/24</f>
        <v>47391.581250000003</v>
      </c>
      <c r="D494" s="12">
        <f>INT(Tableau_Données_Lune[[#This Row],[Heure ajustée1]])</f>
        <v>47391</v>
      </c>
      <c r="E494" s="1" t="s">
        <v>14</v>
      </c>
    </row>
    <row r="495" spans="2:5" ht="18" customHeight="1" x14ac:dyDescent="0.25">
      <c r="B495" s="11">
        <v>47398.801388888889</v>
      </c>
      <c r="C495" s="11">
        <f>Tableau_Données_Lune[[#This Row],[Jour et heure (UTC)*]]-7/24</f>
        <v>47398.509722222225</v>
      </c>
      <c r="D495" s="12">
        <f>INT(Tableau_Données_Lune[[#This Row],[Heure ajustée1]])</f>
        <v>47398</v>
      </c>
      <c r="E495" s="1" t="s">
        <v>15</v>
      </c>
    </row>
    <row r="496" spans="2:5" ht="18" customHeight="1" x14ac:dyDescent="0.25">
      <c r="B496" s="11">
        <v>47405.464583333334</v>
      </c>
      <c r="C496" s="11">
        <f>Tableau_Données_Lune[[#This Row],[Jour et heure (UTC)*]]-7/24</f>
        <v>47405.17291666667</v>
      </c>
      <c r="D496" s="12">
        <f>INT(Tableau_Données_Lune[[#This Row],[Heure ajustée1]])</f>
        <v>47405</v>
      </c>
      <c r="E496" s="1" t="s">
        <v>12</v>
      </c>
    </row>
    <row r="497" spans="2:5" ht="18" customHeight="1" x14ac:dyDescent="0.25">
      <c r="B497" s="11">
        <v>47413.393750000003</v>
      </c>
      <c r="C497" s="11">
        <f>Tableau_Données_Lune[[#This Row],[Jour et heure (UTC)*]]-7/24</f>
        <v>47413.102083333339</v>
      </c>
      <c r="D497" s="12">
        <f>INT(Tableau_Données_Lune[[#This Row],[Heure ajustée1]])</f>
        <v>47413</v>
      </c>
      <c r="E497" s="1" t="s">
        <v>13</v>
      </c>
    </row>
    <row r="498" spans="2:5" ht="18" customHeight="1" x14ac:dyDescent="0.25">
      <c r="B498" s="11">
        <v>47421.480555555558</v>
      </c>
      <c r="C498" s="11">
        <f>Tableau_Données_Lune[[#This Row],[Jour et heure (UTC)*]]-7/24</f>
        <v>47421.188888888893</v>
      </c>
      <c r="D498" s="12">
        <f>INT(Tableau_Données_Lune[[#This Row],[Heure ajustée1]])</f>
        <v>47421</v>
      </c>
      <c r="E498" s="1" t="s">
        <v>14</v>
      </c>
    </row>
    <row r="499" spans="2:5" ht="18" customHeight="1" x14ac:dyDescent="0.25">
      <c r="B499" s="11">
        <v>47428.183333333334</v>
      </c>
      <c r="C499" s="11">
        <f>Tableau_Données_Lune[[#This Row],[Jour et heure (UTC)*]]-7/24</f>
        <v>47427.89166666667</v>
      </c>
      <c r="D499" s="12">
        <f>INT(Tableau_Données_Lune[[#This Row],[Heure ajustée1]])</f>
        <v>47427</v>
      </c>
      <c r="E499" s="1" t="s">
        <v>15</v>
      </c>
    </row>
    <row r="500" spans="2:5" ht="18" customHeight="1" x14ac:dyDescent="0.25">
      <c r="B500" s="11">
        <v>47435.024305555555</v>
      </c>
      <c r="C500" s="11">
        <f>Tableau_Données_Lune[[#This Row],[Jour et heure (UTC)*]]-7/24</f>
        <v>47434.732638888891</v>
      </c>
      <c r="D500" s="12">
        <f>INT(Tableau_Données_Lune[[#This Row],[Heure ajustée1]])</f>
        <v>47434</v>
      </c>
      <c r="E500" s="1" t="s">
        <v>12</v>
      </c>
    </row>
    <row r="501" spans="2:5" ht="18" customHeight="1" x14ac:dyDescent="0.25">
      <c r="B501" s="11">
        <v>47443.168749999997</v>
      </c>
      <c r="C501" s="11">
        <f>Tableau_Données_Lune[[#This Row],[Jour et heure (UTC)*]]-7/24</f>
        <v>47442.877083333333</v>
      </c>
      <c r="D501" s="12">
        <f>INT(Tableau_Données_Lune[[#This Row],[Heure ajustée1]])</f>
        <v>47442</v>
      </c>
      <c r="E501" s="1" t="s">
        <v>13</v>
      </c>
    </row>
    <row r="502" spans="2:5" ht="18" customHeight="1" x14ac:dyDescent="0.25">
      <c r="B502" s="11">
        <v>47450.991666666669</v>
      </c>
      <c r="C502" s="11">
        <f>Tableau_Données_Lune[[#This Row],[Jour et heure (UTC)*]]-7/24</f>
        <v>47450.700000000004</v>
      </c>
      <c r="D502" s="12">
        <f>INT(Tableau_Données_Lune[[#This Row],[Heure ajustée1]])</f>
        <v>47450</v>
      </c>
      <c r="E502" s="1" t="s">
        <v>14</v>
      </c>
    </row>
    <row r="503" spans="2:5" ht="18" customHeight="1" x14ac:dyDescent="0.25">
      <c r="B503" s="11">
        <v>47457.619444444441</v>
      </c>
      <c r="C503" s="11">
        <f>Tableau_Données_Lune[[#This Row],[Jour et heure (UTC)*]]-7/24</f>
        <v>47457.327777777777</v>
      </c>
      <c r="D503" s="12">
        <f>INT(Tableau_Données_Lune[[#This Row],[Heure ajustée1]])</f>
        <v>47457</v>
      </c>
      <c r="E503" s="1" t="s">
        <v>15</v>
      </c>
    </row>
    <row r="504" spans="2:5" ht="18" customHeight="1" x14ac:dyDescent="0.25">
      <c r="B504" s="11">
        <v>47464.742361111108</v>
      </c>
      <c r="C504" s="11">
        <f>Tableau_Données_Lune[[#This Row],[Jour et heure (UTC)*]]-7/24</f>
        <v>47464.450694444444</v>
      </c>
      <c r="D504" s="12">
        <f>INT(Tableau_Données_Lune[[#This Row],[Heure ajustée1]])</f>
        <v>47464</v>
      </c>
      <c r="E504" s="1" t="s">
        <v>12</v>
      </c>
    </row>
    <row r="505" spans="2:5" ht="18" customHeight="1" x14ac:dyDescent="0.25">
      <c r="B505" s="11">
        <v>47472.948611111111</v>
      </c>
      <c r="C505" s="11">
        <f>Tableau_Données_Lune[[#This Row],[Jour et heure (UTC)*]]-7/24</f>
        <v>47472.656944444447</v>
      </c>
      <c r="D505" s="12">
        <f>INT(Tableau_Données_Lune[[#This Row],[Heure ajustée1]])</f>
        <v>47472</v>
      </c>
      <c r="E505" s="1" t="s">
        <v>13</v>
      </c>
    </row>
    <row r="506" spans="2:5" ht="18" customHeight="1" x14ac:dyDescent="0.25">
      <c r="B506" s="11">
        <v>47480.40902777778</v>
      </c>
      <c r="C506" s="11">
        <f>Tableau_Données_Lune[[#This Row],[Jour et heure (UTC)*]]-7/24</f>
        <v>47480.117361111115</v>
      </c>
      <c r="D506" s="12">
        <f>INT(Tableau_Données_Lune[[#This Row],[Heure ajustée1]])</f>
        <v>47480</v>
      </c>
      <c r="E506" s="1" t="s">
        <v>14</v>
      </c>
    </row>
    <row r="507" spans="2:5" ht="18" customHeight="1" x14ac:dyDescent="0.25">
      <c r="B507" s="11">
        <v>47487.117361111108</v>
      </c>
      <c r="C507" s="11">
        <f>Tableau_Données_Lune[[#This Row],[Jour et heure (UTC)*]]-7/24</f>
        <v>47486.825694444444</v>
      </c>
      <c r="D507" s="12">
        <f>INT(Tableau_Données_Lune[[#This Row],[Heure ajustée1]])</f>
        <v>47486</v>
      </c>
      <c r="E507" s="1" t="s">
        <v>15</v>
      </c>
    </row>
    <row r="508" spans="2:5" ht="18" customHeight="1" x14ac:dyDescent="0.25">
      <c r="B508" s="11">
        <v>47494.587500000001</v>
      </c>
      <c r="C508" s="11">
        <f>Tableau_Données_Lune[[#This Row],[Jour et heure (UTC)*]]-7/24</f>
        <v>47494.295833333337</v>
      </c>
      <c r="D508" s="12">
        <f>INT(Tableau_Données_Lune[[#This Row],[Heure ajustée1]])</f>
        <v>47494</v>
      </c>
      <c r="E508" s="1" t="s">
        <v>12</v>
      </c>
    </row>
    <row r="509" spans="2:5" ht="18" customHeight="1" x14ac:dyDescent="0.25">
      <c r="B509" s="11">
        <v>47502.662499999999</v>
      </c>
      <c r="C509" s="11">
        <f>Tableau_Données_Lune[[#This Row],[Jour et heure (UTC)*]]-7/24</f>
        <v>47502.370833333334</v>
      </c>
      <c r="D509" s="12">
        <f>INT(Tableau_Données_Lune[[#This Row],[Heure ajustée1]])</f>
        <v>47502</v>
      </c>
      <c r="E509" s="1" t="s">
        <v>13</v>
      </c>
    </row>
    <row r="510" spans="2:5" ht="18" customHeight="1" x14ac:dyDescent="0.25">
      <c r="B510" s="11">
        <v>47509.759722222225</v>
      </c>
      <c r="C510" s="11">
        <f>Tableau_Données_Lune[[#This Row],[Jour et heure (UTC)*]]-7/24</f>
        <v>47509.468055555561</v>
      </c>
      <c r="D510" s="12">
        <f>INT(Tableau_Données_Lune[[#This Row],[Heure ajustée1]])</f>
        <v>47509</v>
      </c>
      <c r="E510" s="1" t="s">
        <v>14</v>
      </c>
    </row>
    <row r="511" spans="2:5" ht="18" customHeight="1" x14ac:dyDescent="0.25">
      <c r="B511" s="11">
        <v>47516.671527777777</v>
      </c>
      <c r="C511" s="11">
        <f>Tableau_Données_Lune[[#This Row],[Jour et heure (UTC)*]]-7/24</f>
        <v>47516.379861111112</v>
      </c>
      <c r="D511" s="12">
        <f>INT(Tableau_Données_Lune[[#This Row],[Heure ajustée1]])</f>
        <v>47516</v>
      </c>
      <c r="E511" s="1" t="s">
        <v>15</v>
      </c>
    </row>
    <row r="512" spans="2:5" ht="18" customHeight="1" x14ac:dyDescent="0.25">
      <c r="B512" s="11">
        <v>47524.492361111108</v>
      </c>
      <c r="C512" s="11">
        <f>Tableau_Données_Lune[[#This Row],[Jour et heure (UTC)*]]-7/24</f>
        <v>47524.200694444444</v>
      </c>
      <c r="D512" s="12">
        <f>INT(Tableau_Données_Lune[[#This Row],[Heure ajustée1]])</f>
        <v>47524</v>
      </c>
      <c r="E512" s="1" t="s">
        <v>12</v>
      </c>
    </row>
    <row r="513" spans="2:5" ht="18" customHeight="1" x14ac:dyDescent="0.25">
      <c r="B513" s="11">
        <v>47532.263888888891</v>
      </c>
      <c r="C513" s="11">
        <f>Tableau_Données_Lune[[#This Row],[Jour et heure (UTC)*]]-7/24</f>
        <v>47531.972222222226</v>
      </c>
      <c r="D513" s="12">
        <f>INT(Tableau_Données_Lune[[#This Row],[Heure ajustée1]])</f>
        <v>47531</v>
      </c>
      <c r="E513" s="1" t="s">
        <v>13</v>
      </c>
    </row>
    <row r="514" spans="2:5" ht="18" customHeight="1" x14ac:dyDescent="0.25">
      <c r="B514" s="11">
        <v>47539.081944444442</v>
      </c>
      <c r="C514" s="11">
        <f>Tableau_Données_Lune[[#This Row],[Jour et heure (UTC)*]]-7/24</f>
        <v>47538.790277777778</v>
      </c>
      <c r="D514" s="12">
        <f>INT(Tableau_Données_Lune[[#This Row],[Heure ajustée1]])</f>
        <v>47538</v>
      </c>
      <c r="E514" s="1" t="s">
        <v>14</v>
      </c>
    </row>
    <row r="515" spans="2:5" ht="18" customHeight="1" x14ac:dyDescent="0.25">
      <c r="B515" s="11">
        <v>47546.273611111108</v>
      </c>
      <c r="C515" s="11">
        <f>Tableau_Données_Lune[[#This Row],[Jour et heure (UTC)*]]-7/24</f>
        <v>47545.981944444444</v>
      </c>
      <c r="D515" s="12">
        <f>INT(Tableau_Données_Lune[[#This Row],[Heure ajustée1]])</f>
        <v>47545</v>
      </c>
      <c r="E515" s="1" t="s">
        <v>15</v>
      </c>
    </row>
    <row r="516" spans="2:5" ht="18" customHeight="1" x14ac:dyDescent="0.25">
      <c r="B516" s="11">
        <v>47554.365972222222</v>
      </c>
      <c r="C516" s="11">
        <f>Tableau_Données_Lune[[#This Row],[Jour et heure (UTC)*]]-7/24</f>
        <v>47554.074305555558</v>
      </c>
      <c r="D516" s="12">
        <f>INT(Tableau_Données_Lune[[#This Row],[Heure ajustée1]])</f>
        <v>47554</v>
      </c>
      <c r="E516" s="1" t="s">
        <v>12</v>
      </c>
    </row>
    <row r="517" spans="2:5" ht="18" customHeight="1" x14ac:dyDescent="0.25">
      <c r="B517" s="11">
        <v>47561.74722222222</v>
      </c>
      <c r="C517" s="11">
        <f>Tableau_Données_Lune[[#This Row],[Jour et heure (UTC)*]]-7/24</f>
        <v>47561.455555555556</v>
      </c>
      <c r="D517" s="12">
        <f>INT(Tableau_Données_Lune[[#This Row],[Heure ajustée1]])</f>
        <v>47561</v>
      </c>
      <c r="E517" s="1" t="s">
        <v>13</v>
      </c>
    </row>
    <row r="518" spans="2:5" ht="18" customHeight="1" x14ac:dyDescent="0.25">
      <c r="B518" s="11">
        <v>47568.410416666666</v>
      </c>
      <c r="C518" s="11">
        <f>Tableau_Données_Lune[[#This Row],[Jour et heure (UTC)*]]-7/24</f>
        <v>47568.118750000001</v>
      </c>
      <c r="D518" s="12">
        <f>INT(Tableau_Données_Lune[[#This Row],[Heure ajustée1]])</f>
        <v>47568</v>
      </c>
      <c r="E518" s="1" t="s">
        <v>14</v>
      </c>
    </row>
    <row r="519" spans="2:5" ht="18" customHeight="1" x14ac:dyDescent="0.25">
      <c r="B519" s="11">
        <v>47575.918055555558</v>
      </c>
      <c r="C519" s="11">
        <f>Tableau_Données_Lune[[#This Row],[Jour et heure (UTC)*]]-7/24</f>
        <v>47575.626388888893</v>
      </c>
      <c r="D519" s="12">
        <f>INT(Tableau_Données_Lune[[#This Row],[Heure ajustée1]])</f>
        <v>47575</v>
      </c>
      <c r="E519" s="1" t="s">
        <v>15</v>
      </c>
    </row>
    <row r="520" spans="2:5" ht="18" customHeight="1" x14ac:dyDescent="0.25">
      <c r="B520" s="11">
        <v>47584.122916666667</v>
      </c>
      <c r="C520" s="11">
        <f>Tableau_Données_Lune[[#This Row],[Jour et heure (UTC)*]]-7/24</f>
        <v>47583.831250000003</v>
      </c>
      <c r="D520" s="12">
        <f>INT(Tableau_Données_Lune[[#This Row],[Heure ajustée1]])</f>
        <v>47583</v>
      </c>
      <c r="E520" s="1" t="s">
        <v>12</v>
      </c>
    </row>
    <row r="521" spans="2:5" ht="18" customHeight="1" x14ac:dyDescent="0.25">
      <c r="B521" s="11">
        <v>47591.138888888891</v>
      </c>
      <c r="C521" s="11">
        <f>Tableau_Données_Lune[[#This Row],[Jour et heure (UTC)*]]-7/24</f>
        <v>47590.847222222226</v>
      </c>
      <c r="D521" s="12">
        <f>INT(Tableau_Données_Lune[[#This Row],[Heure ajustée1]])</f>
        <v>47590</v>
      </c>
      <c r="E521" s="1" t="s">
        <v>13</v>
      </c>
    </row>
    <row r="522" spans="2:5" ht="18" customHeight="1" x14ac:dyDescent="0.25">
      <c r="B522" s="11">
        <v>47597.777083333334</v>
      </c>
      <c r="C522" s="11">
        <f>Tableau_Données_Lune[[#This Row],[Jour et heure (UTC)*]]-7/24</f>
        <v>47597.48541666667</v>
      </c>
      <c r="D522" s="12">
        <f>INT(Tableau_Données_Lune[[#This Row],[Heure ajustée1]])</f>
        <v>47597</v>
      </c>
      <c r="E522" s="1" t="s">
        <v>14</v>
      </c>
    </row>
    <row r="523" spans="2:5" ht="18" customHeight="1" x14ac:dyDescent="0.25">
      <c r="B523" s="11">
        <v>47605.591666666667</v>
      </c>
      <c r="C523" s="11">
        <f>Tableau_Données_Lune[[#This Row],[Jour et heure (UTC)*]]-7/24</f>
        <v>47605.3</v>
      </c>
      <c r="D523" s="12">
        <f>INT(Tableau_Données_Lune[[#This Row],[Heure ajustée1]])</f>
        <v>47605</v>
      </c>
      <c r="E523" s="1" t="s">
        <v>15</v>
      </c>
    </row>
    <row r="524" spans="2:5" ht="18" customHeight="1" x14ac:dyDescent="0.25">
      <c r="B524" s="11">
        <v>47613.71597222222</v>
      </c>
      <c r="C524" s="11">
        <f>Tableau_Données_Lune[[#This Row],[Jour et heure (UTC)*]]-7/24</f>
        <v>47613.424305555556</v>
      </c>
      <c r="D524" s="12">
        <f>INT(Tableau_Données_Lune[[#This Row],[Heure ajustée1]])</f>
        <v>47613</v>
      </c>
      <c r="E524" s="1" t="s">
        <v>12</v>
      </c>
    </row>
    <row r="525" spans="2:5" ht="18" customHeight="1" x14ac:dyDescent="0.25">
      <c r="B525" s="11">
        <v>47620.47152777778</v>
      </c>
      <c r="C525" s="11">
        <f>Tableau_Données_Lune[[#This Row],[Jour et heure (UTC)*]]-7/24</f>
        <v>47620.179861111115</v>
      </c>
      <c r="D525" s="12">
        <f>INT(Tableau_Données_Lune[[#This Row],[Heure ajustée1]])</f>
        <v>47620</v>
      </c>
      <c r="E525" s="1" t="s">
        <v>13</v>
      </c>
    </row>
    <row r="526" spans="2:5" ht="18" customHeight="1" x14ac:dyDescent="0.25">
      <c r="B526" s="11">
        <v>47627.206250000003</v>
      </c>
      <c r="C526" s="11">
        <f>Tableau_Données_Lune[[#This Row],[Jour et heure (UTC)*]]-7/24</f>
        <v>47626.914583333339</v>
      </c>
      <c r="D526" s="12">
        <f>INT(Tableau_Données_Lune[[#This Row],[Heure ajustée1]])</f>
        <v>47626</v>
      </c>
      <c r="E526" s="1" t="s">
        <v>14</v>
      </c>
    </row>
    <row r="527" spans="2:5" ht="18" customHeight="1" x14ac:dyDescent="0.25">
      <c r="B527" s="11">
        <v>47635.26458333333</v>
      </c>
      <c r="C527" s="11">
        <f>Tableau_Données_Lune[[#This Row],[Jour et heure (UTC)*]]-7/24</f>
        <v>47634.972916666666</v>
      </c>
      <c r="D527" s="12">
        <f>INT(Tableau_Données_Lune[[#This Row],[Heure ajustée1]])</f>
        <v>47634</v>
      </c>
      <c r="E527" s="1" t="s">
        <v>15</v>
      </c>
    </row>
    <row r="528" spans="2:5" ht="18" customHeight="1" x14ac:dyDescent="0.25">
      <c r="B528" s="11">
        <v>47643.15</v>
      </c>
      <c r="C528" s="11">
        <f>Tableau_Données_Lune[[#This Row],[Jour et heure (UTC)*]]-7/24</f>
        <v>47642.858333333337</v>
      </c>
      <c r="D528" s="12">
        <f>INT(Tableau_Données_Lune[[#This Row],[Heure ajustée1]])</f>
        <v>47642</v>
      </c>
      <c r="E528" s="1" t="s">
        <v>12</v>
      </c>
    </row>
    <row r="529" spans="2:5" ht="18" customHeight="1" x14ac:dyDescent="0.25">
      <c r="B529" s="11">
        <v>47649.77847222222</v>
      </c>
      <c r="C529" s="11">
        <f>Tableau_Données_Lune[[#This Row],[Jour et heure (UTC)*]]-7/24</f>
        <v>47649.486805555556</v>
      </c>
      <c r="D529" s="12">
        <f>INT(Tableau_Données_Lune[[#This Row],[Heure ajustée1]])</f>
        <v>47649</v>
      </c>
      <c r="E529" s="1" t="s">
        <v>13</v>
      </c>
    </row>
    <row r="530" spans="2:5" ht="18" customHeight="1" x14ac:dyDescent="0.25">
      <c r="B530" s="11">
        <v>47656.72152777778</v>
      </c>
      <c r="C530" s="11">
        <f>Tableau_Données_Lune[[#This Row],[Jour et heure (UTC)*]]-7/24</f>
        <v>47656.429861111115</v>
      </c>
      <c r="D530" s="12">
        <f>INT(Tableau_Données_Lune[[#This Row],[Heure ajustée1]])</f>
        <v>47656</v>
      </c>
      <c r="E530" s="1" t="s">
        <v>14</v>
      </c>
    </row>
    <row r="531" spans="2:5" ht="18" customHeight="1" x14ac:dyDescent="0.25">
      <c r="B531" s="11">
        <v>47664.898611111108</v>
      </c>
      <c r="C531" s="11">
        <f>Tableau_Données_Lune[[#This Row],[Jour et heure (UTC)*]]-7/24</f>
        <v>47664.606944444444</v>
      </c>
      <c r="D531" s="12">
        <f>INT(Tableau_Données_Lune[[#This Row],[Heure ajustée1]])</f>
        <v>47664</v>
      </c>
      <c r="E531" s="1" t="s">
        <v>15</v>
      </c>
    </row>
    <row r="532" spans="2:5" ht="18" customHeight="1" x14ac:dyDescent="0.25">
      <c r="B532" s="11">
        <v>47672.459722222222</v>
      </c>
      <c r="C532" s="11">
        <f>Tableau_Données_Lune[[#This Row],[Jour et heure (UTC)*]]-7/24</f>
        <v>47672.168055555558</v>
      </c>
      <c r="D532" s="12">
        <f>INT(Tableau_Données_Lune[[#This Row],[Heure ajustée1]])</f>
        <v>47672</v>
      </c>
      <c r="E532" s="1" t="s">
        <v>12</v>
      </c>
    </row>
    <row r="533" spans="2:5" ht="18" customHeight="1" x14ac:dyDescent="0.25">
      <c r="B533" s="11">
        <v>47679.091666666667</v>
      </c>
      <c r="C533" s="11">
        <f>Tableau_Données_Lune[[#This Row],[Jour et heure (UTC)*]]-7/24</f>
        <v>47678.8</v>
      </c>
      <c r="D533" s="12">
        <f>INT(Tableau_Données_Lune[[#This Row],[Heure ajustée1]])</f>
        <v>47678</v>
      </c>
      <c r="E533" s="1" t="s">
        <v>13</v>
      </c>
    </row>
    <row r="534" spans="2:5" ht="18" customHeight="1" x14ac:dyDescent="0.25">
      <c r="B534" s="11">
        <v>47686.338194444441</v>
      </c>
      <c r="C534" s="11">
        <f>Tableau_Données_Lune[[#This Row],[Jour et heure (UTC)*]]-7/24</f>
        <v>47686.046527777777</v>
      </c>
      <c r="D534" s="12">
        <f>INT(Tableau_Données_Lune[[#This Row],[Heure ajustée1]])</f>
        <v>47686</v>
      </c>
      <c r="E534" s="1" t="s">
        <v>14</v>
      </c>
    </row>
    <row r="535" spans="2:5" ht="18" customHeight="1" x14ac:dyDescent="0.25">
      <c r="B535" s="11">
        <v>47694.46597222222</v>
      </c>
      <c r="C535" s="11">
        <f>Tableau_Données_Lune[[#This Row],[Jour et heure (UTC)*]]-7/24</f>
        <v>47694.174305555556</v>
      </c>
      <c r="D535" s="12">
        <f>INT(Tableau_Données_Lune[[#This Row],[Heure ajustée1]])</f>
        <v>47694</v>
      </c>
      <c r="E535" s="1" t="s">
        <v>15</v>
      </c>
    </row>
    <row r="536" spans="2:5" ht="18" customHeight="1" x14ac:dyDescent="0.25">
      <c r="B536" s="11">
        <v>47701.696527777778</v>
      </c>
      <c r="C536" s="11">
        <f>Tableau_Données_Lune[[#This Row],[Jour et heure (UTC)*]]-7/24</f>
        <v>47701.404861111114</v>
      </c>
      <c r="D536" s="12">
        <f>INT(Tableau_Données_Lune[[#This Row],[Heure ajustée1]])</f>
        <v>47701</v>
      </c>
      <c r="E536" s="1" t="s">
        <v>12</v>
      </c>
    </row>
    <row r="537" spans="2:5" ht="18" customHeight="1" x14ac:dyDescent="0.25">
      <c r="B537" s="11">
        <v>47708.447222222225</v>
      </c>
      <c r="C537" s="11">
        <f>Tableau_Données_Lune[[#This Row],[Jour et heure (UTC)*]]-7/24</f>
        <v>47708.155555555561</v>
      </c>
      <c r="D537" s="12">
        <f>INT(Tableau_Données_Lune[[#This Row],[Heure ajustée1]])</f>
        <v>47708</v>
      </c>
      <c r="E537" s="1" t="s">
        <v>13</v>
      </c>
    </row>
    <row r="538" spans="2:5" ht="18" customHeight="1" x14ac:dyDescent="0.25">
      <c r="B538" s="11">
        <v>47716.052083333336</v>
      </c>
      <c r="C538" s="11">
        <f>Tableau_Données_Lune[[#This Row],[Jour et heure (UTC)*]]-7/24</f>
        <v>47715.760416666672</v>
      </c>
      <c r="D538" s="12">
        <f>INT(Tableau_Données_Lune[[#This Row],[Heure ajustée1]])</f>
        <v>47715</v>
      </c>
      <c r="E538" s="1" t="s">
        <v>14</v>
      </c>
    </row>
    <row r="539" spans="2:5" ht="18" customHeight="1" x14ac:dyDescent="0.25">
      <c r="B539" s="11">
        <v>47723.963194444441</v>
      </c>
      <c r="C539" s="11">
        <f>Tableau_Données_Lune[[#This Row],[Jour et heure (UTC)*]]-7/24</f>
        <v>47723.671527777777</v>
      </c>
      <c r="D539" s="12">
        <f>INT(Tableau_Données_Lune[[#This Row],[Heure ajustée1]])</f>
        <v>47723</v>
      </c>
      <c r="E539" s="1" t="s">
        <v>15</v>
      </c>
    </row>
    <row r="540" spans="2:5" ht="18" customHeight="1" x14ac:dyDescent="0.25">
      <c r="B540" s="11">
        <v>47730.913194444445</v>
      </c>
      <c r="C540" s="11">
        <f>Tableau_Données_Lune[[#This Row],[Jour et heure (UTC)*]]-7/24</f>
        <v>47730.621527777781</v>
      </c>
      <c r="D540" s="12">
        <f>INT(Tableau_Données_Lune[[#This Row],[Heure ajustée1]])</f>
        <v>47730</v>
      </c>
      <c r="E540" s="1" t="s">
        <v>12</v>
      </c>
    </row>
    <row r="541" spans="2:5" ht="18" customHeight="1" x14ac:dyDescent="0.25">
      <c r="B541" s="11">
        <v>47737.887499999997</v>
      </c>
      <c r="C541" s="11">
        <f>Tableau_Données_Lune[[#This Row],[Jour et heure (UTC)*]]-7/24</f>
        <v>47737.595833333333</v>
      </c>
      <c r="D541" s="12">
        <f>INT(Tableau_Données_Lune[[#This Row],[Heure ajustée1]])</f>
        <v>47737</v>
      </c>
      <c r="E541" s="1" t="s">
        <v>13</v>
      </c>
    </row>
    <row r="542" spans="2:5" ht="18" customHeight="1" x14ac:dyDescent="0.25">
      <c r="B542" s="11">
        <v>47745.830555555556</v>
      </c>
      <c r="C542" s="11">
        <f>Tableau_Données_Lune[[#This Row],[Jour et heure (UTC)*]]-7/24</f>
        <v>47745.538888888892</v>
      </c>
      <c r="D542" s="12">
        <f>INT(Tableau_Données_Lune[[#This Row],[Heure ajustée1]])</f>
        <v>47745</v>
      </c>
      <c r="E542" s="1" t="s">
        <v>14</v>
      </c>
    </row>
    <row r="543" spans="2:5" ht="18" customHeight="1" x14ac:dyDescent="0.25">
      <c r="B543" s="11">
        <v>47753.412499999999</v>
      </c>
      <c r="C543" s="11">
        <f>Tableau_Données_Lune[[#This Row],[Jour et heure (UTC)*]]-7/24</f>
        <v>47753.120833333334</v>
      </c>
      <c r="D543" s="12">
        <f>INT(Tableau_Données_Lune[[#This Row],[Heure ajustée1]])</f>
        <v>47753</v>
      </c>
      <c r="E543" s="1" t="s">
        <v>15</v>
      </c>
    </row>
    <row r="544" spans="2:5" ht="18" customHeight="1" x14ac:dyDescent="0.25">
      <c r="B544" s="11">
        <v>47760.163888888892</v>
      </c>
      <c r="C544" s="11">
        <f>Tableau_Données_Lune[[#This Row],[Jour et heure (UTC)*]]-7/24</f>
        <v>47759.872222222228</v>
      </c>
      <c r="D544" s="12">
        <f>INT(Tableau_Données_Lune[[#This Row],[Heure ajustée1]])</f>
        <v>47759</v>
      </c>
      <c r="E544" s="1" t="s">
        <v>12</v>
      </c>
    </row>
    <row r="545" spans="2:5" ht="18" customHeight="1" x14ac:dyDescent="0.25">
      <c r="B545" s="11">
        <v>47767.449305555558</v>
      </c>
      <c r="C545" s="11">
        <f>Tableau_Données_Lune[[#This Row],[Jour et heure (UTC)*]]-7/24</f>
        <v>47767.157638888893</v>
      </c>
      <c r="D545" s="12">
        <f>INT(Tableau_Données_Lune[[#This Row],[Heure ajustée1]])</f>
        <v>47767</v>
      </c>
      <c r="E545" s="1" t="s">
        <v>13</v>
      </c>
    </row>
    <row r="546" spans="2:5" ht="18" customHeight="1" x14ac:dyDescent="0.25">
      <c r="B546" s="11">
        <v>47775.618055555555</v>
      </c>
      <c r="C546" s="11">
        <f>Tableau_Données_Lune[[#This Row],[Jour et heure (UTC)*]]-7/24</f>
        <v>47775.326388888891</v>
      </c>
      <c r="D546" s="12">
        <f>INT(Tableau_Données_Lune[[#This Row],[Heure ajustée1]])</f>
        <v>47775</v>
      </c>
      <c r="E546" s="1" t="s">
        <v>14</v>
      </c>
    </row>
    <row r="547" spans="2:5" ht="18" customHeight="1" x14ac:dyDescent="0.25">
      <c r="B547" s="11">
        <v>47782.845138888886</v>
      </c>
      <c r="C547" s="11">
        <f>Tableau_Données_Lune[[#This Row],[Jour et heure (UTC)*]]-7/24</f>
        <v>47782.553472222222</v>
      </c>
      <c r="D547" s="12">
        <f>INT(Tableau_Données_Lune[[#This Row],[Heure ajustée1]])</f>
        <v>47782</v>
      </c>
      <c r="E547" s="1" t="s">
        <v>15</v>
      </c>
    </row>
    <row r="548" spans="2:5" ht="18" customHeight="1" x14ac:dyDescent="0.25">
      <c r="B548" s="11">
        <v>47789.49722222222</v>
      </c>
      <c r="C548" s="11">
        <f>Tableau_Données_Lune[[#This Row],[Jour et heure (UTC)*]]-7/24</f>
        <v>47789.205555555556</v>
      </c>
      <c r="D548" s="12">
        <f>INT(Tableau_Données_Lune[[#This Row],[Heure ajustée1]])</f>
        <v>47789</v>
      </c>
      <c r="E548" s="1" t="s">
        <v>12</v>
      </c>
    </row>
    <row r="549" spans="2:5" ht="18" customHeight="1" x14ac:dyDescent="0.25">
      <c r="B549" s="11">
        <v>47797.145833333336</v>
      </c>
      <c r="C549" s="11">
        <f>Tableau_Données_Lune[[#This Row],[Jour et heure (UTC)*]]-7/24</f>
        <v>47796.854166666672</v>
      </c>
      <c r="D549" s="12">
        <f>INT(Tableau_Données_Lune[[#This Row],[Heure ajustée1]])</f>
        <v>47796</v>
      </c>
      <c r="E549" s="1" t="s">
        <v>13</v>
      </c>
    </row>
    <row r="550" spans="2:5" ht="18" customHeight="1" x14ac:dyDescent="0.25">
      <c r="B550" s="11">
        <v>47805.355555555558</v>
      </c>
      <c r="C550" s="11">
        <f>Tableau_Données_Lune[[#This Row],[Jour et heure (UTC)*]]-7/24</f>
        <v>47805.063888888893</v>
      </c>
      <c r="D550" s="12">
        <f>INT(Tableau_Données_Lune[[#This Row],[Heure ajustée1]])</f>
        <v>47805</v>
      </c>
      <c r="E550" s="1" t="s">
        <v>14</v>
      </c>
    </row>
    <row r="551" spans="2:5" ht="18" customHeight="1" x14ac:dyDescent="0.25">
      <c r="B551" s="11">
        <v>47812.281944444447</v>
      </c>
      <c r="C551" s="11">
        <f>Tableau_Données_Lune[[#This Row],[Jour et heure (UTC)*]]-7/24</f>
        <v>47811.990277777782</v>
      </c>
      <c r="D551" s="12">
        <f>INT(Tableau_Données_Lune[[#This Row],[Heure ajustée1]])</f>
        <v>47811</v>
      </c>
      <c r="E551" s="1" t="s">
        <v>15</v>
      </c>
    </row>
    <row r="552" spans="2:5" ht="18" customHeight="1" x14ac:dyDescent="0.25">
      <c r="B552" s="11">
        <v>47818.956250000003</v>
      </c>
      <c r="C552" s="11">
        <f>Tableau_Données_Lune[[#This Row],[Jour et heure (UTC)*]]-7/24</f>
        <v>47818.664583333339</v>
      </c>
      <c r="D552" s="12">
        <f>INT(Tableau_Données_Lune[[#This Row],[Heure ajustée1]])</f>
        <v>47818</v>
      </c>
      <c r="E552" s="1" t="s">
        <v>12</v>
      </c>
    </row>
    <row r="553" spans="2:5" ht="18" customHeight="1" x14ac:dyDescent="0.25">
      <c r="B553" s="11">
        <v>47826.944444444445</v>
      </c>
      <c r="C553" s="11">
        <f>Tableau_Données_Lune[[#This Row],[Jour et heure (UTC)*]]-7/24</f>
        <v>47826.652777777781</v>
      </c>
      <c r="D553" s="12">
        <f>INT(Tableau_Données_Lune[[#This Row],[Heure ajustée1]])</f>
        <v>47826</v>
      </c>
      <c r="E553" s="1" t="s">
        <v>13</v>
      </c>
    </row>
    <row r="554" spans="2:5" ht="18" customHeight="1" x14ac:dyDescent="0.25">
      <c r="B554" s="11">
        <v>47835.000694444447</v>
      </c>
      <c r="C554" s="11">
        <f>Tableau_Données_Lune[[#This Row],[Jour et heure (UTC)*]]-7/24</f>
        <v>47834.709027777782</v>
      </c>
      <c r="D554" s="12">
        <f>INT(Tableau_Données_Lune[[#This Row],[Heure ajustée1]])</f>
        <v>47834</v>
      </c>
      <c r="E554" s="1" t="s">
        <v>14</v>
      </c>
    </row>
    <row r="555" spans="2:5" ht="18" customHeight="1" x14ac:dyDescent="0.25">
      <c r="B555" s="11">
        <v>47841.730555555558</v>
      </c>
      <c r="C555" s="11">
        <f>Tableau_Données_Lune[[#This Row],[Jour et heure (UTC)*]]-7/24</f>
        <v>47841.438888888893</v>
      </c>
      <c r="D555" s="12">
        <f>INT(Tableau_Données_Lune[[#This Row],[Heure ajustée1]])</f>
        <v>47841</v>
      </c>
      <c r="E555" s="1" t="s">
        <v>15</v>
      </c>
    </row>
    <row r="556" spans="2:5" ht="18" customHeight="1" x14ac:dyDescent="0.25">
      <c r="B556" s="11">
        <v>47848.566666666666</v>
      </c>
      <c r="C556" s="11">
        <f>Tableau_Données_Lune[[#This Row],[Jour et heure (UTC)*]]-7/24</f>
        <v>47848.275000000001</v>
      </c>
      <c r="D556" s="12">
        <f>INT(Tableau_Données_Lune[[#This Row],[Heure ajustée1]])</f>
        <v>47848</v>
      </c>
      <c r="E556" s="1" t="s">
        <v>12</v>
      </c>
    </row>
    <row r="559" spans="2:5" ht="18" customHeight="1" x14ac:dyDescent="0.25">
      <c r="B559" s="6"/>
    </row>
  </sheetData>
  <dataValidations count="1">
    <dataValidation allowBlank="1" showInputMessage="1" showErrorMessage="1" prompt="This Tab shows the technical moon phases data from  https://aa.usno.navy.mil/data/docs/MoonPhase.php" sqref="A1:A6" xr:uid="{A3213EA4-3211-47FB-921C-39876232942E}"/>
  </dataValidations>
  <pageMargins left="0.75" right="0.75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Feuil4</vt:lpstr>
      <vt:lpstr>Feuil1</vt:lpstr>
      <vt:lpstr>Données de phases de la lune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Daron</dc:creator>
  <cp:lastModifiedBy>Daron</cp:lastModifiedBy>
  <cp:lastPrinted>2020-11-01T22:53:45Z</cp:lastPrinted>
  <dcterms:created xsi:type="dcterms:W3CDTF">2020-10-26T22:31:52Z</dcterms:created>
  <dcterms:modified xsi:type="dcterms:W3CDTF">2020-11-01T22:54:49Z</dcterms:modified>
</cp:coreProperties>
</file>