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mienmrt\Desktop\Fichier a ne pas supprimer\"/>
    </mc:Choice>
  </mc:AlternateContent>
  <xr:revisionPtr revIDLastSave="0" documentId="13_ncr:1_{335F6B41-9BD9-43CE-AF86-BDFAFB2525CE}" xr6:coauthVersionLast="45" xr6:coauthVersionMax="45" xr10:uidLastSave="{00000000-0000-0000-0000-000000000000}"/>
  <bookViews>
    <workbookView xWindow="-120" yWindow="-120" windowWidth="20730" windowHeight="11160" tabRatio="682" firstSheet="1" activeTab="1" xr2:uid="{00000000-000D-0000-FFFF-FFFF00000000}"/>
  </bookViews>
  <sheets>
    <sheet name="Configuration" sheetId="1" state="hidden" r:id="rId1"/>
    <sheet name="Liste des salariés" sheetId="5" r:id="rId2"/>
    <sheet name="Tableau de bord" sheetId="4" r:id="rId3"/>
    <sheet name="Liste detailler des congés" sheetId="6" r:id="rId4"/>
    <sheet name="Planning des congés PQ" sheetId="7" r:id="rId5"/>
  </sheets>
  <definedNames>
    <definedName name="_xlnm._FilterDatabase" localSheetId="1" hidden="1">'Liste des salariés'!$A$2:$B$7</definedName>
    <definedName name="An">'Tableau de bord'!$J$1</definedName>
    <definedName name="DonnéesExternes_1" localSheetId="4" hidden="1">'Planning des congés PQ'!$A$3:$ND$8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7" l="1"/>
  <c r="E2" i="7"/>
  <c r="F2" i="7"/>
  <c r="G2" i="7"/>
  <c r="H2" i="7"/>
  <c r="I2" i="7"/>
  <c r="J2" i="7"/>
  <c r="K2" i="7"/>
  <c r="L2" i="7"/>
  <c r="M2" i="7"/>
  <c r="N2" i="7"/>
  <c r="O2" i="7"/>
  <c r="P2" i="7"/>
  <c r="Q2" i="7"/>
  <c r="R2" i="7"/>
  <c r="S2" i="7"/>
  <c r="T2" i="7"/>
  <c r="U2" i="7"/>
  <c r="V2" i="7"/>
  <c r="W2" i="7"/>
  <c r="X2" i="7"/>
  <c r="Y2" i="7"/>
  <c r="Z2" i="7"/>
  <c r="AA2" i="7"/>
  <c r="AB2" i="7"/>
  <c r="AC2" i="7"/>
  <c r="AD2" i="7"/>
  <c r="AE2" i="7"/>
  <c r="AF2" i="7"/>
  <c r="AG2" i="7"/>
  <c r="AH2" i="7"/>
  <c r="AI2" i="7"/>
  <c r="AJ2" i="7"/>
  <c r="AK2" i="7"/>
  <c r="AL2" i="7"/>
  <c r="AM2" i="7"/>
  <c r="AN2" i="7"/>
  <c r="AO2" i="7"/>
  <c r="AP2" i="7"/>
  <c r="AQ2" i="7"/>
  <c r="AR2" i="7"/>
  <c r="AS2" i="7"/>
  <c r="AT2" i="7"/>
  <c r="AU2" i="7"/>
  <c r="AV2" i="7"/>
  <c r="AW2" i="7"/>
  <c r="AX2" i="7"/>
  <c r="AY2" i="7"/>
  <c r="AZ2" i="7"/>
  <c r="BA2" i="7"/>
  <c r="BB2" i="7"/>
  <c r="BC2" i="7"/>
  <c r="BD2" i="7"/>
  <c r="BE2" i="7"/>
  <c r="BF2" i="7"/>
  <c r="BG2" i="7"/>
  <c r="BH2" i="7"/>
  <c r="BI2" i="7"/>
  <c r="BJ2" i="7"/>
  <c r="BK2" i="7"/>
  <c r="BL2" i="7"/>
  <c r="BM2" i="7"/>
  <c r="BN2" i="7"/>
  <c r="BO2" i="7"/>
  <c r="BP2" i="7"/>
  <c r="BQ2" i="7"/>
  <c r="BR2" i="7"/>
  <c r="BS2" i="7"/>
  <c r="BT2" i="7"/>
  <c r="BU2" i="7"/>
  <c r="BV2" i="7"/>
  <c r="BW2" i="7"/>
  <c r="BX2" i="7"/>
  <c r="BY2" i="7"/>
  <c r="BZ2" i="7"/>
  <c r="CA2" i="7"/>
  <c r="CB2" i="7"/>
  <c r="CC2" i="7"/>
  <c r="CD2" i="7"/>
  <c r="CE2" i="7"/>
  <c r="CF2" i="7"/>
  <c r="CG2" i="7"/>
  <c r="CH2" i="7"/>
  <c r="CI2" i="7"/>
  <c r="CJ2" i="7"/>
  <c r="CK2" i="7"/>
  <c r="CL2" i="7"/>
  <c r="CM2" i="7"/>
  <c r="CN2" i="7"/>
  <c r="CO2" i="7"/>
  <c r="CP2" i="7"/>
  <c r="CQ2" i="7"/>
  <c r="CR2" i="7"/>
  <c r="CS2" i="7"/>
  <c r="CT2" i="7"/>
  <c r="CU2" i="7"/>
  <c r="CV2" i="7"/>
  <c r="CW2" i="7"/>
  <c r="CX2" i="7"/>
  <c r="CY2" i="7"/>
  <c r="CZ2" i="7"/>
  <c r="DA2" i="7"/>
  <c r="DB2" i="7"/>
  <c r="DC2" i="7"/>
  <c r="DD2" i="7"/>
  <c r="DE2" i="7"/>
  <c r="DF2" i="7"/>
  <c r="DG2" i="7"/>
  <c r="DH2" i="7"/>
  <c r="DI2" i="7"/>
  <c r="DJ2" i="7"/>
  <c r="DK2" i="7"/>
  <c r="DL2" i="7"/>
  <c r="DM2" i="7"/>
  <c r="DN2" i="7"/>
  <c r="DO2" i="7"/>
  <c r="DP2" i="7"/>
  <c r="DQ2" i="7"/>
  <c r="DR2" i="7"/>
  <c r="DS2" i="7"/>
  <c r="DT2" i="7"/>
  <c r="DU2" i="7"/>
  <c r="DV2" i="7"/>
  <c r="DW2" i="7"/>
  <c r="DX2" i="7"/>
  <c r="DY2" i="7"/>
  <c r="DZ2" i="7"/>
  <c r="EA2" i="7"/>
  <c r="EB2" i="7"/>
  <c r="EC2" i="7"/>
  <c r="ED2" i="7"/>
  <c r="EE2" i="7"/>
  <c r="EF2" i="7"/>
  <c r="EG2" i="7"/>
  <c r="EH2" i="7"/>
  <c r="EI2" i="7"/>
  <c r="EJ2" i="7"/>
  <c r="EK2" i="7"/>
  <c r="EL2" i="7"/>
  <c r="EM2" i="7"/>
  <c r="EN2" i="7"/>
  <c r="EO2" i="7"/>
  <c r="EP2" i="7"/>
  <c r="EQ2" i="7"/>
  <c r="ER2" i="7"/>
  <c r="ES2" i="7"/>
  <c r="ET2" i="7"/>
  <c r="EU2" i="7"/>
  <c r="EV2" i="7"/>
  <c r="EW2" i="7"/>
  <c r="EX2" i="7"/>
  <c r="EY2" i="7"/>
  <c r="EZ2" i="7"/>
  <c r="FA2" i="7"/>
  <c r="FB2" i="7"/>
  <c r="FC2" i="7"/>
  <c r="FD2" i="7"/>
  <c r="FE2" i="7"/>
  <c r="FF2" i="7"/>
  <c r="FG2" i="7"/>
  <c r="FH2" i="7"/>
  <c r="FI2" i="7"/>
  <c r="FJ2" i="7"/>
  <c r="FK2" i="7"/>
  <c r="FL2" i="7"/>
  <c r="FM2" i="7"/>
  <c r="FN2" i="7"/>
  <c r="FO2" i="7"/>
  <c r="FP2" i="7"/>
  <c r="FQ2" i="7"/>
  <c r="FR2" i="7"/>
  <c r="FS2" i="7"/>
  <c r="FT2" i="7"/>
  <c r="FU2" i="7"/>
  <c r="FV2" i="7"/>
  <c r="FW2" i="7"/>
  <c r="FX2" i="7"/>
  <c r="FY2" i="7"/>
  <c r="FZ2" i="7"/>
  <c r="GA2" i="7"/>
  <c r="GB2" i="7"/>
  <c r="GC2" i="7"/>
  <c r="GD2" i="7"/>
  <c r="GE2" i="7"/>
  <c r="GF2" i="7"/>
  <c r="GG2" i="7"/>
  <c r="GH2" i="7"/>
  <c r="GI2" i="7"/>
  <c r="GJ2" i="7"/>
  <c r="GK2" i="7"/>
  <c r="GL2" i="7"/>
  <c r="GM2" i="7"/>
  <c r="GN2" i="7"/>
  <c r="GO2" i="7"/>
  <c r="GP2" i="7"/>
  <c r="GQ2" i="7"/>
  <c r="GR2" i="7"/>
  <c r="GS2" i="7"/>
  <c r="GT2" i="7"/>
  <c r="GU2" i="7"/>
  <c r="GV2" i="7"/>
  <c r="GW2" i="7"/>
  <c r="GX2" i="7"/>
  <c r="GY2" i="7"/>
  <c r="GZ2" i="7"/>
  <c r="HA2" i="7"/>
  <c r="HB2" i="7"/>
  <c r="HC2" i="7"/>
  <c r="HD2" i="7"/>
  <c r="HE2" i="7"/>
  <c r="HF2" i="7"/>
  <c r="HG2" i="7"/>
  <c r="HH2" i="7"/>
  <c r="HI2" i="7"/>
  <c r="HJ2" i="7"/>
  <c r="HK2" i="7"/>
  <c r="HL2" i="7"/>
  <c r="HM2" i="7"/>
  <c r="HN2" i="7"/>
  <c r="HO2" i="7"/>
  <c r="HP2" i="7"/>
  <c r="HQ2" i="7"/>
  <c r="HR2" i="7"/>
  <c r="HS2" i="7"/>
  <c r="HT2" i="7"/>
  <c r="HU2" i="7"/>
  <c r="HV2" i="7"/>
  <c r="HW2" i="7"/>
  <c r="HX2" i="7"/>
  <c r="HY2" i="7"/>
  <c r="HZ2" i="7"/>
  <c r="IA2" i="7"/>
  <c r="IB2" i="7"/>
  <c r="IC2" i="7"/>
  <c r="ID2" i="7"/>
  <c r="IE2" i="7"/>
  <c r="IF2" i="7"/>
  <c r="IG2" i="7"/>
  <c r="IH2" i="7"/>
  <c r="II2" i="7"/>
  <c r="IJ2" i="7"/>
  <c r="IK2" i="7"/>
  <c r="IL2" i="7"/>
  <c r="IM2" i="7"/>
  <c r="IN2" i="7"/>
  <c r="IO2" i="7"/>
  <c r="IP2" i="7"/>
  <c r="IQ2" i="7"/>
  <c r="IR2" i="7"/>
  <c r="IS2" i="7"/>
  <c r="IT2" i="7"/>
  <c r="IU2" i="7"/>
  <c r="IV2" i="7"/>
  <c r="IW2" i="7"/>
  <c r="IX2" i="7"/>
  <c r="IY2" i="7"/>
  <c r="IZ2" i="7"/>
  <c r="JA2" i="7"/>
  <c r="JB2" i="7"/>
  <c r="JC2" i="7"/>
  <c r="JD2" i="7"/>
  <c r="JE2" i="7"/>
  <c r="JF2" i="7"/>
  <c r="JG2" i="7"/>
  <c r="JH2" i="7"/>
  <c r="JI2" i="7"/>
  <c r="JJ2" i="7"/>
  <c r="JK2" i="7"/>
  <c r="JL2" i="7"/>
  <c r="JM2" i="7"/>
  <c r="JN2" i="7"/>
  <c r="JO2" i="7"/>
  <c r="JP2" i="7"/>
  <c r="JQ2" i="7"/>
  <c r="JR2" i="7"/>
  <c r="JS2" i="7"/>
  <c r="JT2" i="7"/>
  <c r="JU2" i="7"/>
  <c r="JV2" i="7"/>
  <c r="JW2" i="7"/>
  <c r="JX2" i="7"/>
  <c r="JY2" i="7"/>
  <c r="JZ2" i="7"/>
  <c r="KA2" i="7"/>
  <c r="KB2" i="7"/>
  <c r="KC2" i="7"/>
  <c r="KD2" i="7"/>
  <c r="KE2" i="7"/>
  <c r="KF2" i="7"/>
  <c r="KG2" i="7"/>
  <c r="KH2" i="7"/>
  <c r="KI2" i="7"/>
  <c r="KJ2" i="7"/>
  <c r="KK2" i="7"/>
  <c r="KL2" i="7"/>
  <c r="KM2" i="7"/>
  <c r="KN2" i="7"/>
  <c r="KO2" i="7"/>
  <c r="KP2" i="7"/>
  <c r="KQ2" i="7"/>
  <c r="KR2" i="7"/>
  <c r="KS2" i="7"/>
  <c r="KT2" i="7"/>
  <c r="KU2" i="7"/>
  <c r="KV2" i="7"/>
  <c r="KW2" i="7"/>
  <c r="KX2" i="7"/>
  <c r="KY2" i="7"/>
  <c r="KZ2" i="7"/>
  <c r="LA2" i="7"/>
  <c r="LB2" i="7"/>
  <c r="LC2" i="7"/>
  <c r="LD2" i="7"/>
  <c r="LE2" i="7"/>
  <c r="LF2" i="7"/>
  <c r="LG2" i="7"/>
  <c r="LH2" i="7"/>
  <c r="LI2" i="7"/>
  <c r="LJ2" i="7"/>
  <c r="LK2" i="7"/>
  <c r="LL2" i="7"/>
  <c r="LM2" i="7"/>
  <c r="LN2" i="7"/>
  <c r="LO2" i="7"/>
  <c r="LP2" i="7"/>
  <c r="LQ2" i="7"/>
  <c r="LR2" i="7"/>
  <c r="LS2" i="7"/>
  <c r="LT2" i="7"/>
  <c r="LU2" i="7"/>
  <c r="LV2" i="7"/>
  <c r="LW2" i="7"/>
  <c r="LX2" i="7"/>
  <c r="LY2" i="7"/>
  <c r="LZ2" i="7"/>
  <c r="MA2" i="7"/>
  <c r="MB2" i="7"/>
  <c r="MC2" i="7"/>
  <c r="MD2" i="7"/>
  <c r="ME2" i="7"/>
  <c r="MF2" i="7"/>
  <c r="MG2" i="7"/>
  <c r="MH2" i="7"/>
  <c r="MI2" i="7"/>
  <c r="MJ2" i="7"/>
  <c r="MK2" i="7"/>
  <c r="ML2" i="7"/>
  <c r="MM2" i="7"/>
  <c r="MN2" i="7"/>
  <c r="MO2" i="7"/>
  <c r="MP2" i="7"/>
  <c r="MQ2" i="7"/>
  <c r="MR2" i="7"/>
  <c r="MS2" i="7"/>
  <c r="MT2" i="7"/>
  <c r="MU2" i="7"/>
  <c r="MV2" i="7"/>
  <c r="MW2" i="7"/>
  <c r="MX2" i="7"/>
  <c r="MY2" i="7"/>
  <c r="MZ2" i="7"/>
  <c r="NA2" i="7"/>
  <c r="NB2" i="7"/>
  <c r="NC2" i="7"/>
  <c r="ND2" i="7"/>
  <c r="C2" i="7"/>
  <c r="E4" i="1"/>
  <c r="E5" i="1"/>
  <c r="E6" i="1"/>
  <c r="E7" i="1"/>
  <c r="E8" i="1"/>
  <c r="E9" i="1"/>
  <c r="E10" i="1"/>
  <c r="E11" i="1"/>
  <c r="E12" i="1"/>
  <c r="E13" i="1"/>
  <c r="E14" i="1"/>
  <c r="E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An" description="Connexion à la requête « An » dans le classeur." type="5" refreshedVersion="6" background="1" saveData="1">
    <dbPr connection="Provider=Microsoft.Mashup.OleDb.1;Data Source=$Workbook$;Location=An;Extended Properties=&quot;&quot;" command="SELECT * FROM [An]"/>
  </connection>
  <connection id="2" xr16:uid="{00000000-0015-0000-FFFF-FFFF01000000}" name="Requête - Conges" description="Connexion à la requête « Conges » dans le classeur." type="5" refreshedVersion="0" background="1">
    <dbPr connection="provider=Microsoft.Mashup.OleDb.1;data source=$Workbook$;location=Conges;extended properties=" command="SELECT * FROM [Conges]"/>
  </connection>
  <connection id="3" xr16:uid="{00000000-0015-0000-FFFF-FFFF02000000}" name="Requête - Salaries" description="Connexion à la requête « Salaries » dans le classeur." type="5" refreshedVersion="0" background="1">
    <dbPr connection="provider=Microsoft.Mashup.OleDb.1;data source=$Workbook$;location=Salaries;extended properties=" command="SELECT * FROM [Salaries]"/>
  </connection>
</connections>
</file>

<file path=xl/sharedStrings.xml><?xml version="1.0" encoding="utf-8"?>
<sst xmlns="http://schemas.openxmlformats.org/spreadsheetml/2006/main" count="429" uniqueCount="403">
  <si>
    <t>Nom des salarié</t>
  </si>
  <si>
    <t>Poste</t>
  </si>
  <si>
    <t>Liste des Poste</t>
  </si>
  <si>
    <t>Abatteur</t>
  </si>
  <si>
    <t>Désosseur</t>
  </si>
  <si>
    <t>Pareur</t>
  </si>
  <si>
    <t>Machiniste</t>
  </si>
  <si>
    <t>Emballeur</t>
  </si>
  <si>
    <t>Etiquetteur</t>
  </si>
  <si>
    <t>Manoeauvre</t>
  </si>
  <si>
    <t>Mois de l'année</t>
  </si>
  <si>
    <t>Mois</t>
  </si>
  <si>
    <t>Date de fin</t>
  </si>
  <si>
    <t>Date de début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</si>
  <si>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</si>
  <si>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</si>
  <si>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</si>
  <si>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</si>
  <si>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</si>
  <si>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</si>
  <si>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</si>
  <si>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</si>
  <si>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</si>
  <si>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</si>
  <si>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</si>
  <si>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</si>
  <si>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Responsable</t>
  </si>
  <si>
    <t>Nom / Prénom</t>
  </si>
  <si>
    <t>Nom et prénom</t>
  </si>
  <si>
    <t>Colonne1</t>
  </si>
  <si>
    <t>Planning des vacances</t>
  </si>
  <si>
    <t>Test 1</t>
  </si>
  <si>
    <t>Test 2</t>
  </si>
  <si>
    <t>Test 3</t>
  </si>
  <si>
    <t>Test 4</t>
  </si>
  <si>
    <t>Test 5</t>
  </si>
  <si>
    <t>01/01/2020</t>
  </si>
  <si>
    <t>02/01/2020</t>
  </si>
  <si>
    <t>03/01/2020</t>
  </si>
  <si>
    <t>04/01/2020</t>
  </si>
  <si>
    <t>05/01/2020</t>
  </si>
  <si>
    <t>06/01/2020</t>
  </si>
  <si>
    <t>07/01/2020</t>
  </si>
  <si>
    <t>08/01/2020</t>
  </si>
  <si>
    <t>09/01/2020</t>
  </si>
  <si>
    <t>10/01/2020</t>
  </si>
  <si>
    <t>11/01/2020</t>
  </si>
  <si>
    <t>12/01/2020</t>
  </si>
  <si>
    <t>13/01/2020</t>
  </si>
  <si>
    <t>14/01/2020</t>
  </si>
  <si>
    <t>15/01/2020</t>
  </si>
  <si>
    <t>16/01/2020</t>
  </si>
  <si>
    <t>17/01/2020</t>
  </si>
  <si>
    <t>18/01/2020</t>
  </si>
  <si>
    <t>19/01/2020</t>
  </si>
  <si>
    <t>20/01/2020</t>
  </si>
  <si>
    <t>21/01/2020</t>
  </si>
  <si>
    <t>22/01/2020</t>
  </si>
  <si>
    <t>23/01/2020</t>
  </si>
  <si>
    <t>24/01/2020</t>
  </si>
  <si>
    <t>25/01/2020</t>
  </si>
  <si>
    <t>26/01/2020</t>
  </si>
  <si>
    <t>27/01/2020</t>
  </si>
  <si>
    <t>28/01/2020</t>
  </si>
  <si>
    <t>29/01/2020</t>
  </si>
  <si>
    <t>30/01/2020</t>
  </si>
  <si>
    <t>31/01/2020</t>
  </si>
  <si>
    <t>01/02/2020</t>
  </si>
  <si>
    <t>02/02/2020</t>
  </si>
  <si>
    <t>03/02/2020</t>
  </si>
  <si>
    <t>04/02/2020</t>
  </si>
  <si>
    <t>05/02/2020</t>
  </si>
  <si>
    <t>06/02/2020</t>
  </si>
  <si>
    <t>07/02/2020</t>
  </si>
  <si>
    <t>08/02/2020</t>
  </si>
  <si>
    <t>09/02/2020</t>
  </si>
  <si>
    <t>10/02/2020</t>
  </si>
  <si>
    <t>11/02/2020</t>
  </si>
  <si>
    <t>12/02/2020</t>
  </si>
  <si>
    <t>13/02/2020</t>
  </si>
  <si>
    <t>14/02/2020</t>
  </si>
  <si>
    <t>15/02/2020</t>
  </si>
  <si>
    <t>16/02/2020</t>
  </si>
  <si>
    <t>17/02/2020</t>
  </si>
  <si>
    <t>18/02/2020</t>
  </si>
  <si>
    <t>19/02/2020</t>
  </si>
  <si>
    <t>20/02/2020</t>
  </si>
  <si>
    <t>21/02/2020</t>
  </si>
  <si>
    <t>22/02/2020</t>
  </si>
  <si>
    <t>23/02/2020</t>
  </si>
  <si>
    <t>24/02/2020</t>
  </si>
  <si>
    <t>25/02/2020</t>
  </si>
  <si>
    <t>26/02/2020</t>
  </si>
  <si>
    <t>27/02/2020</t>
  </si>
  <si>
    <t>28/02/2020</t>
  </si>
  <si>
    <t>29/02/2020</t>
  </si>
  <si>
    <t>01/03/2020</t>
  </si>
  <si>
    <t>02/03/2020</t>
  </si>
  <si>
    <t>03/03/2020</t>
  </si>
  <si>
    <t>04/03/2020</t>
  </si>
  <si>
    <t>05/03/2020</t>
  </si>
  <si>
    <t>06/03/2020</t>
  </si>
  <si>
    <t>07/03/2020</t>
  </si>
  <si>
    <t>08/03/2020</t>
  </si>
  <si>
    <t>09/03/2020</t>
  </si>
  <si>
    <t>10/03/2020</t>
  </si>
  <si>
    <t>11/03/2020</t>
  </si>
  <si>
    <t>12/03/2020</t>
  </si>
  <si>
    <t>13/03/2020</t>
  </si>
  <si>
    <t>14/03/2020</t>
  </si>
  <si>
    <t>15/03/2020</t>
  </si>
  <si>
    <t>16/03/2020</t>
  </si>
  <si>
    <t>17/03/2020</t>
  </si>
  <si>
    <t>18/03/2020</t>
  </si>
  <si>
    <t>19/03/2020</t>
  </si>
  <si>
    <t>20/03/2020</t>
  </si>
  <si>
    <t>21/03/2020</t>
  </si>
  <si>
    <t>22/03/2020</t>
  </si>
  <si>
    <t>23/03/2020</t>
  </si>
  <si>
    <t>24/03/2020</t>
  </si>
  <si>
    <t>25/03/2020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</si>
  <si>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</si>
  <si>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</si>
  <si>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</si>
  <si>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</si>
  <si>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</si>
  <si>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</si>
  <si>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</si>
  <si>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</si>
  <si>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</si>
  <si>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</si>
  <si>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</si>
  <si>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</si>
  <si>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</si>
  <si>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</si>
  <si>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</si>
  <si>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</si>
  <si>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</si>
  <si>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</si>
  <si>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</si>
  <si>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</si>
  <si>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</si>
  <si>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</si>
  <si>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</si>
  <si>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</si>
  <si>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</si>
  <si>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</si>
  <si>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</si>
  <si>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</si>
  <si>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</si>
  <si>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</si>
  <si>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</si>
  <si>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</si>
  <si>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</si>
  <si>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</si>
  <si>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</si>
  <si>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</si>
  <si>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01/05/2020</t>
  </si>
  <si>
    <t>02/05/2020</t>
  </si>
  <si>
    <t>03/05/2020</t>
  </si>
  <si>
    <t>04/05/2020</t>
  </si>
  <si>
    <t>05/05/2020</t>
  </si>
  <si>
    <t>06/05/2020</t>
  </si>
  <si>
    <t>07/05/2020</t>
  </si>
  <si>
    <t>08/05/2020</t>
  </si>
  <si>
    <t>09/05/2020</t>
  </si>
  <si>
    <t>10/05/2020</t>
  </si>
  <si>
    <t>11/05/2020</t>
  </si>
  <si>
    <t>12/05/2020</t>
  </si>
  <si>
    <t>13/05/2020</t>
  </si>
  <si>
    <t>14/05/2020</t>
  </si>
  <si>
    <t>15/05/2020</t>
  </si>
  <si>
    <t>16/05/2020</t>
  </si>
  <si>
    <t>17/05/2020</t>
  </si>
  <si>
    <t>18/05/2020</t>
  </si>
  <si>
    <t>19/05/2020</t>
  </si>
  <si>
    <t>20/05/2020</t>
  </si>
  <si>
    <t>21/05/2020</t>
  </si>
  <si>
    <t>22/05/2020</t>
  </si>
  <si>
    <t>23/05/2020</t>
  </si>
  <si>
    <t>24/05/2020</t>
  </si>
  <si>
    <t>25/05/2020</t>
  </si>
  <si>
    <t>26/05/2020</t>
  </si>
  <si>
    <t>27/05/2020</t>
  </si>
  <si>
    <t>28/05/2020</t>
  </si>
  <si>
    <t>29/05/2020</t>
  </si>
  <si>
    <t>30/05/2020</t>
  </si>
  <si>
    <t>31/05/2020</t>
  </si>
  <si>
    <t>01/06/2020</t>
  </si>
  <si>
    <t>02/06/2020</t>
  </si>
  <si>
    <t>03/06/2020</t>
  </si>
  <si>
    <t>04/06/2020</t>
  </si>
  <si>
    <t>05/06/2020</t>
  </si>
  <si>
    <t>06/06/2020</t>
  </si>
  <si>
    <t>07/06/2020</t>
  </si>
  <si>
    <t>08/06/2020</t>
  </si>
  <si>
    <t>09/06/2020</t>
  </si>
  <si>
    <t>10/06/2020</t>
  </si>
  <si>
    <t>11/06/2020</t>
  </si>
  <si>
    <t>12/06/2020</t>
  </si>
  <si>
    <t>13/06/2020</t>
  </si>
  <si>
    <t>14/06/2020</t>
  </si>
  <si>
    <t>15/06/2020</t>
  </si>
  <si>
    <t>16/06/2020</t>
  </si>
  <si>
    <t>17/06/2020</t>
  </si>
  <si>
    <t>18/06/2020</t>
  </si>
  <si>
    <t>19/06/2020</t>
  </si>
  <si>
    <t>20/06/2020</t>
  </si>
  <si>
    <t>21/06/2020</t>
  </si>
  <si>
    <t>22/06/2020</t>
  </si>
  <si>
    <t>23/06/2020</t>
  </si>
  <si>
    <t>24/06/2020</t>
  </si>
  <si>
    <t>25/06/2020</t>
  </si>
  <si>
    <t>26/06/2020</t>
  </si>
  <si>
    <t>27/06/2020</t>
  </si>
  <si>
    <t>28/06/2020</t>
  </si>
  <si>
    <t>29/06/2020</t>
  </si>
  <si>
    <t>30/06/2020</t>
  </si>
  <si>
    <t>01/07/2020</t>
  </si>
  <si>
    <t>02/07/2020</t>
  </si>
  <si>
    <t>03/07/2020</t>
  </si>
  <si>
    <t>04/07/2020</t>
  </si>
  <si>
    <t>05/07/2020</t>
  </si>
  <si>
    <t>06/07/2020</t>
  </si>
  <si>
    <t>07/07/2020</t>
  </si>
  <si>
    <t>08/07/2020</t>
  </si>
  <si>
    <t>09/07/2020</t>
  </si>
  <si>
    <t>10/07/2020</t>
  </si>
  <si>
    <t>11/07/2020</t>
  </si>
  <si>
    <t>12/07/2020</t>
  </si>
  <si>
    <t>13/07/2020</t>
  </si>
  <si>
    <t>14/07/2020</t>
  </si>
  <si>
    <t>15/07/2020</t>
  </si>
  <si>
    <t>16/07/2020</t>
  </si>
  <si>
    <t>17/07/2020</t>
  </si>
  <si>
    <t>18/07/2020</t>
  </si>
  <si>
    <t>19/07/2020</t>
  </si>
  <si>
    <t>20/07/2020</t>
  </si>
  <si>
    <t>21/07/2020</t>
  </si>
  <si>
    <t>22/07/2020</t>
  </si>
  <si>
    <t>23/07/2020</t>
  </si>
  <si>
    <t>24/07/2020</t>
  </si>
  <si>
    <t>25/07/2020</t>
  </si>
  <si>
    <t>26/07/2020</t>
  </si>
  <si>
    <t>27/07/2020</t>
  </si>
  <si>
    <t>28/07/2020</t>
  </si>
  <si>
    <t>29/07/2020</t>
  </si>
  <si>
    <t>30/07/2020</t>
  </si>
  <si>
    <t>31/07/2020</t>
  </si>
  <si>
    <t>01/08/2020</t>
  </si>
  <si>
    <t>02/08/2020</t>
  </si>
  <si>
    <t>03/08/2020</t>
  </si>
  <si>
    <t>04/08/2020</t>
  </si>
  <si>
    <t>05/08/2020</t>
  </si>
  <si>
    <t>06/08/2020</t>
  </si>
  <si>
    <t>07/08/2020</t>
  </si>
  <si>
    <t>08/08/2020</t>
  </si>
  <si>
    <t>09/08/2020</t>
  </si>
  <si>
    <t>10/08/2020</t>
  </si>
  <si>
    <t>11/08/2020</t>
  </si>
  <si>
    <t>12/08/2020</t>
  </si>
  <si>
    <t>13/08/2020</t>
  </si>
  <si>
    <t>14/08/2020</t>
  </si>
  <si>
    <t>15/08/2020</t>
  </si>
  <si>
    <t>16/08/2020</t>
  </si>
  <si>
    <t>17/08/2020</t>
  </si>
  <si>
    <t>18/08/2020</t>
  </si>
  <si>
    <t>19/08/2020</t>
  </si>
  <si>
    <t>20/08/2020</t>
  </si>
  <si>
    <t>21/08/2020</t>
  </si>
  <si>
    <t>22/08/2020</t>
  </si>
  <si>
    <t>23/08/2020</t>
  </si>
  <si>
    <t>24/08/2020</t>
  </si>
  <si>
    <t>25/08/2020</t>
  </si>
  <si>
    <t>26/08/2020</t>
  </si>
  <si>
    <t>27/08/2020</t>
  </si>
  <si>
    <t>28/08/2020</t>
  </si>
  <si>
    <t>29/08/2020</t>
  </si>
  <si>
    <t>30/08/2020</t>
  </si>
  <si>
    <t>31/08/2020</t>
  </si>
  <si>
    <t>01/09/2020</t>
  </si>
  <si>
    <t>02/09/2020</t>
  </si>
  <si>
    <t>03/09/2020</t>
  </si>
  <si>
    <t>04/09/2020</t>
  </si>
  <si>
    <t>05/09/2020</t>
  </si>
  <si>
    <t>06/09/2020</t>
  </si>
  <si>
    <t>07/09/2020</t>
  </si>
  <si>
    <t>08/09/2020</t>
  </si>
  <si>
    <t>09/09/2020</t>
  </si>
  <si>
    <t>10/09/2020</t>
  </si>
  <si>
    <t>11/09/2020</t>
  </si>
  <si>
    <t>12/09/2020</t>
  </si>
  <si>
    <t>13/09/2020</t>
  </si>
  <si>
    <t>14/09/2020</t>
  </si>
  <si>
    <t>15/09/2020</t>
  </si>
  <si>
    <t>16/09/2020</t>
  </si>
  <si>
    <t>17/09/2020</t>
  </si>
  <si>
    <t>18/09/2020</t>
  </si>
  <si>
    <t>19/09/2020</t>
  </si>
  <si>
    <t>20/09/2020</t>
  </si>
  <si>
    <t>21/09/2020</t>
  </si>
  <si>
    <t>22/09/2020</t>
  </si>
  <si>
    <t>23/09/2020</t>
  </si>
  <si>
    <t>24/09/2020</t>
  </si>
  <si>
    <t>25/09/2020</t>
  </si>
  <si>
    <t>26/09/2020</t>
  </si>
  <si>
    <t>27/09/2020</t>
  </si>
  <si>
    <t>28/09/2020</t>
  </si>
  <si>
    <t>29/09/2020</t>
  </si>
  <si>
    <t>30/09/2020</t>
  </si>
  <si>
    <t>01/10/2020</t>
  </si>
  <si>
    <t>02/10/2020</t>
  </si>
  <si>
    <t>03/10/2020</t>
  </si>
  <si>
    <t>04/10/2020</t>
  </si>
  <si>
    <t>05/10/2020</t>
  </si>
  <si>
    <t>06/10/2020</t>
  </si>
  <si>
    <t>07/10/2020</t>
  </si>
  <si>
    <t>08/10/2020</t>
  </si>
  <si>
    <t>09/10/2020</t>
  </si>
  <si>
    <t>10/10/2020</t>
  </si>
  <si>
    <t>11/10/2020</t>
  </si>
  <si>
    <t>12/10/2020</t>
  </si>
  <si>
    <t>13/10/2020</t>
  </si>
  <si>
    <t>14/10/2020</t>
  </si>
  <si>
    <t>15/10/2020</t>
  </si>
  <si>
    <t>16/10/2020</t>
  </si>
  <si>
    <t>17/10/2020</t>
  </si>
  <si>
    <t>18/10/2020</t>
  </si>
  <si>
    <t>19/10/2020</t>
  </si>
  <si>
    <t>20/10/2020</t>
  </si>
  <si>
    <t>21/10/2020</t>
  </si>
  <si>
    <t>22/10/2020</t>
  </si>
  <si>
    <t>23/10/2020</t>
  </si>
  <si>
    <t>24/10/2020</t>
  </si>
  <si>
    <t>25/10/2020</t>
  </si>
  <si>
    <t>26/10/2020</t>
  </si>
  <si>
    <t>27/10/2020</t>
  </si>
  <si>
    <t>28/10/2020</t>
  </si>
  <si>
    <t>29/10/2020</t>
  </si>
  <si>
    <t>30/10/2020</t>
  </si>
  <si>
    <t>31/10/2020</t>
  </si>
  <si>
    <t>01/11/2020</t>
  </si>
  <si>
    <t>02/11/2020</t>
  </si>
  <si>
    <t>03/11/2020</t>
  </si>
  <si>
    <t>04/11/2020</t>
  </si>
  <si>
    <t>05/11/2020</t>
  </si>
  <si>
    <t>06/11/2020</t>
  </si>
  <si>
    <t>07/11/2020</t>
  </si>
  <si>
    <t>08/11/2020</t>
  </si>
  <si>
    <t>09/11/2020</t>
  </si>
  <si>
    <t>10/11/2020</t>
  </si>
  <si>
    <t>11/11/2020</t>
  </si>
  <si>
    <t>12/11/2020</t>
  </si>
  <si>
    <t>13/11/2020</t>
  </si>
  <si>
    <t>14/11/2020</t>
  </si>
  <si>
    <t>15/11/2020</t>
  </si>
  <si>
    <t>16/11/2020</t>
  </si>
  <si>
    <t>17/11/2020</t>
  </si>
  <si>
    <t>18/11/2020</t>
  </si>
  <si>
    <t>19/11/2020</t>
  </si>
  <si>
    <t>20/11/2020</t>
  </si>
  <si>
    <t>21/11/2020</t>
  </si>
  <si>
    <t>22/11/2020</t>
  </si>
  <si>
    <t>23/11/2020</t>
  </si>
  <si>
    <t>24/11/2020</t>
  </si>
  <si>
    <t>25/11/2020</t>
  </si>
  <si>
    <t>26/11/2020</t>
  </si>
  <si>
    <t>27/11/2020</t>
  </si>
  <si>
    <t>28/11/2020</t>
  </si>
  <si>
    <t>29/11/2020</t>
  </si>
  <si>
    <t>30/11/2020</t>
  </si>
  <si>
    <t>01/12/2020</t>
  </si>
  <si>
    <t>02/12/2020</t>
  </si>
  <si>
    <t>03/12/2020</t>
  </si>
  <si>
    <t>04/12/2020</t>
  </si>
  <si>
    <t>05/12/2020</t>
  </si>
  <si>
    <t>06/12/2020</t>
  </si>
  <si>
    <t>07/12/2020</t>
  </si>
  <si>
    <t>08/12/2020</t>
  </si>
  <si>
    <t>09/12/2020</t>
  </si>
  <si>
    <t>10/12/2020</t>
  </si>
  <si>
    <t>11/12/2020</t>
  </si>
  <si>
    <t>12/12/2020</t>
  </si>
  <si>
    <t>13/12/2020</t>
  </si>
  <si>
    <t>14/12/2020</t>
  </si>
  <si>
    <t>15/12/2020</t>
  </si>
  <si>
    <t>16/12/2020</t>
  </si>
  <si>
    <t>17/12/2020</t>
  </si>
  <si>
    <t>18/12/2020</t>
  </si>
  <si>
    <t>19/12/2020</t>
  </si>
  <si>
    <t>20/12/2020</t>
  </si>
  <si>
    <t>21/12/2020</t>
  </si>
  <si>
    <t>22/12/2020</t>
  </si>
  <si>
    <t>23/12/2020</t>
  </si>
  <si>
    <t>24/12/2020</t>
  </si>
  <si>
    <t>25/12/2020</t>
  </si>
  <si>
    <t>26/12/2020</t>
  </si>
  <si>
    <t>27/12/2020</t>
  </si>
  <si>
    <t>28/12/2020</t>
  </si>
  <si>
    <t>29/12/2020</t>
  </si>
  <si>
    <t>30/12/2020</t>
  </si>
  <si>
    <t>31/12/2020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</si>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</sst>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"/>
    <numFmt numFmtId="165" formatCode="0;;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 applyAlignment="1"/>
    <xf numFmtId="164" fontId="0" fillId="0" borderId="3" xfId="0" applyNumberFormat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/>
    </xf>
    <xf numFmtId="165" fontId="0" fillId="0" borderId="0" xfId="0" applyNumberFormat="1" applyAlignment="1">
      <alignment horizontal="center"/>
    </xf>
    <xf numFmtId="0" fontId="0" fillId="0" borderId="0" xfId="0" applyNumberFormat="1" applyAlignment="1"/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393"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165" formatCode="0;;;"/>
      <alignment horizontal="center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fill>
        <patternFill>
          <bgColor theme="9" tint="0.79998168889431442"/>
        </patternFill>
      </fill>
    </dxf>
    <dxf>
      <alignment horizontal="center" vertical="center" textRotation="0" wrapText="0" indent="0" justifyLastLine="0" shrinkToFit="0" readingOrder="0"/>
    </dxf>
    <dxf>
      <numFmt numFmtId="166" formatCode="dd/mm/yyyy"/>
      <alignment horizontal="center" vertical="center" textRotation="0" wrapText="0" indent="0" justifyLastLine="0" shrinkToFit="0" readingOrder="0"/>
    </dxf>
    <dxf>
      <numFmt numFmtId="166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392"/>
      <tableStyleElement type="headerRow" dxfId="391"/>
      <tableStyleElement type="firstRowStripe" dxfId="390"/>
    </tableStyle>
    <tableStyle name="TableStyleQueryResult" pivot="0" count="3" xr9:uid="{00000000-0011-0000-FFFF-FFFF01000000}">
      <tableStyleElement type="wholeTable" dxfId="389"/>
      <tableStyleElement type="headerRow" dxfId="388"/>
      <tableStyleElement type="firstRowStripe" dxfId="38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19050</xdr:rowOff>
    </xdr:from>
    <xdr:to>
      <xdr:col>2</xdr:col>
      <xdr:colOff>752475</xdr:colOff>
      <xdr:row>4</xdr:row>
      <xdr:rowOff>161925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8101" y="19050"/>
          <a:ext cx="2238374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/>
            <a:t>Logo de la société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0</xdr:row>
          <xdr:rowOff>19050</xdr:rowOff>
        </xdr:from>
        <xdr:to>
          <xdr:col>11</xdr:col>
          <xdr:colOff>723900</xdr:colOff>
          <xdr:row>4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5</xdr:row>
          <xdr:rowOff>28575</xdr:rowOff>
        </xdr:from>
        <xdr:to>
          <xdr:col>1</xdr:col>
          <xdr:colOff>695325</xdr:colOff>
          <xdr:row>6</xdr:row>
          <xdr:rowOff>114300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</xdr:colOff>
      <xdr:row>7</xdr:row>
      <xdr:rowOff>38099</xdr:rowOff>
    </xdr:from>
    <xdr:to>
      <xdr:col>2</xdr:col>
      <xdr:colOff>276225</xdr:colOff>
      <xdr:row>11</xdr:row>
      <xdr:rowOff>9524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8575" y="1371599"/>
          <a:ext cx="1771650" cy="7334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/>
            <a:t>Liste des Salariés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0000000-0016-0000-0500-000000000000}" autoFormatId="16" applyNumberFormats="0" applyBorderFormats="0" applyFontFormats="0" applyPatternFormats="0" applyAlignmentFormats="0" applyWidthHeightFormats="0">
  <queryTableRefresh nextId="370">
    <queryTableFields count="368">
      <queryTableField id="1" name="Nom / Prénom" tableColumnId="1"/>
      <queryTableField id="368" name="Poste" tableColumnId="368"/>
      <queryTableField id="2" name="01/01/2020" tableColumnId="2"/>
      <queryTableField id="3" name="02/01/2020" tableColumnId="3"/>
      <queryTableField id="4" name="03/01/2020" tableColumnId="4"/>
      <queryTableField id="5" name="04/01/2020" tableColumnId="5"/>
      <queryTableField id="6" name="05/01/2020" tableColumnId="6"/>
      <queryTableField id="7" name="06/01/2020" tableColumnId="7"/>
      <queryTableField id="8" name="07/01/2020" tableColumnId="8"/>
      <queryTableField id="9" name="08/01/2020" tableColumnId="9"/>
      <queryTableField id="10" name="09/01/2020" tableColumnId="10"/>
      <queryTableField id="11" name="10/01/2020" tableColumnId="11"/>
      <queryTableField id="12" name="11/01/2020" tableColumnId="12"/>
      <queryTableField id="13" name="12/01/2020" tableColumnId="13"/>
      <queryTableField id="14" name="13/01/2020" tableColumnId="14"/>
      <queryTableField id="15" name="14/01/2020" tableColumnId="15"/>
      <queryTableField id="16" name="15/01/2020" tableColumnId="16"/>
      <queryTableField id="17" name="16/01/2020" tableColumnId="17"/>
      <queryTableField id="18" name="17/01/2020" tableColumnId="18"/>
      <queryTableField id="19" name="18/01/2020" tableColumnId="19"/>
      <queryTableField id="20" name="19/01/2020" tableColumnId="20"/>
      <queryTableField id="21" name="20/01/2020" tableColumnId="21"/>
      <queryTableField id="22" name="21/01/2020" tableColumnId="22"/>
      <queryTableField id="23" name="22/01/2020" tableColumnId="23"/>
      <queryTableField id="24" name="23/01/2020" tableColumnId="24"/>
      <queryTableField id="25" name="24/01/2020" tableColumnId="25"/>
      <queryTableField id="26" name="25/01/2020" tableColumnId="26"/>
      <queryTableField id="27" name="26/01/2020" tableColumnId="27"/>
      <queryTableField id="28" name="27/01/2020" tableColumnId="28"/>
      <queryTableField id="29" name="28/01/2020" tableColumnId="29"/>
      <queryTableField id="30" name="29/01/2020" tableColumnId="30"/>
      <queryTableField id="31" name="30/01/2020" tableColumnId="31"/>
      <queryTableField id="32" name="31/01/2020" tableColumnId="32"/>
      <queryTableField id="33" name="01/02/2020" tableColumnId="33"/>
      <queryTableField id="34" name="02/02/2020" tableColumnId="34"/>
      <queryTableField id="35" name="03/02/2020" tableColumnId="35"/>
      <queryTableField id="36" name="04/02/2020" tableColumnId="36"/>
      <queryTableField id="37" name="05/02/2020" tableColumnId="37"/>
      <queryTableField id="38" name="06/02/2020" tableColumnId="38"/>
      <queryTableField id="39" name="07/02/2020" tableColumnId="39"/>
      <queryTableField id="40" name="08/02/2020" tableColumnId="40"/>
      <queryTableField id="41" name="09/02/2020" tableColumnId="41"/>
      <queryTableField id="42" name="10/02/2020" tableColumnId="42"/>
      <queryTableField id="43" name="11/02/2020" tableColumnId="43"/>
      <queryTableField id="44" name="12/02/2020" tableColumnId="44"/>
      <queryTableField id="45" name="13/02/2020" tableColumnId="45"/>
      <queryTableField id="46" name="14/02/2020" tableColumnId="46"/>
      <queryTableField id="47" name="15/02/2020" tableColumnId="47"/>
      <queryTableField id="48" name="16/02/2020" tableColumnId="48"/>
      <queryTableField id="49" name="17/02/2020" tableColumnId="49"/>
      <queryTableField id="50" name="18/02/2020" tableColumnId="50"/>
      <queryTableField id="51" name="19/02/2020" tableColumnId="51"/>
      <queryTableField id="52" name="20/02/2020" tableColumnId="52"/>
      <queryTableField id="53" name="21/02/2020" tableColumnId="53"/>
      <queryTableField id="54" name="22/02/2020" tableColumnId="54"/>
      <queryTableField id="55" name="23/02/2020" tableColumnId="55"/>
      <queryTableField id="56" name="24/02/2020" tableColumnId="56"/>
      <queryTableField id="57" name="25/02/2020" tableColumnId="57"/>
      <queryTableField id="58" name="26/02/2020" tableColumnId="58"/>
      <queryTableField id="59" name="27/02/2020" tableColumnId="59"/>
      <queryTableField id="60" name="28/02/2020" tableColumnId="60"/>
      <queryTableField id="61" name="29/02/2020" tableColumnId="61"/>
      <queryTableField id="62" name="01/03/2020" tableColumnId="62"/>
      <queryTableField id="63" name="02/03/2020" tableColumnId="63"/>
      <queryTableField id="64" name="03/03/2020" tableColumnId="64"/>
      <queryTableField id="65" name="04/03/2020" tableColumnId="65"/>
      <queryTableField id="66" name="05/03/2020" tableColumnId="66"/>
      <queryTableField id="67" name="06/03/2020" tableColumnId="67"/>
      <queryTableField id="68" name="07/03/2020" tableColumnId="68"/>
      <queryTableField id="69" name="08/03/2020" tableColumnId="69"/>
      <queryTableField id="70" name="09/03/2020" tableColumnId="70"/>
      <queryTableField id="71" name="10/03/2020" tableColumnId="71"/>
      <queryTableField id="72" name="11/03/2020" tableColumnId="72"/>
      <queryTableField id="73" name="12/03/2020" tableColumnId="73"/>
      <queryTableField id="74" name="13/03/2020" tableColumnId="74"/>
      <queryTableField id="75" name="14/03/2020" tableColumnId="75"/>
      <queryTableField id="76" name="15/03/2020" tableColumnId="76"/>
      <queryTableField id="77" name="16/03/2020" tableColumnId="77"/>
      <queryTableField id="78" name="17/03/2020" tableColumnId="78"/>
      <queryTableField id="79" name="18/03/2020" tableColumnId="79"/>
      <queryTableField id="80" name="19/03/2020" tableColumnId="80"/>
      <queryTableField id="81" name="20/03/2020" tableColumnId="81"/>
      <queryTableField id="82" name="21/03/2020" tableColumnId="82"/>
      <queryTableField id="83" name="22/03/2020" tableColumnId="83"/>
      <queryTableField id="84" name="23/03/2020" tableColumnId="84"/>
      <queryTableField id="85" name="24/03/2020" tableColumnId="85"/>
      <queryTableField id="86" name="25/03/2020" tableColumnId="86"/>
      <queryTableField id="87" name="26/03/2020" tableColumnId="87"/>
      <queryTableField id="88" name="27/03/2020" tableColumnId="88"/>
      <queryTableField id="89" name="28/03/2020" tableColumnId="89"/>
      <queryTableField id="90" name="29/03/2020" tableColumnId="90"/>
      <queryTableField id="91" name="30/03/2020" tableColumnId="91"/>
      <queryTableField id="92" name="31/03/2020" tableColumnId="92"/>
      <queryTableField id="93" name="01/04/2020" tableColumnId="93"/>
      <queryTableField id="94" name="02/04/2020" tableColumnId="94"/>
      <queryTableField id="95" name="03/04/2020" tableColumnId="95"/>
      <queryTableField id="96" name="04/04/2020" tableColumnId="96"/>
      <queryTableField id="97" name="05/04/2020" tableColumnId="97"/>
      <queryTableField id="98" name="06/04/2020" tableColumnId="98"/>
      <queryTableField id="99" name="07/04/2020" tableColumnId="99"/>
      <queryTableField id="100" name="08/04/2020" tableColumnId="100"/>
      <queryTableField id="101" name="09/04/2020" tableColumnId="101"/>
      <queryTableField id="102" name="10/04/2020" tableColumnId="102"/>
      <queryTableField id="103" name="11/04/2020" tableColumnId="103"/>
      <queryTableField id="104" name="12/04/2020" tableColumnId="104"/>
      <queryTableField id="105" name="13/04/2020" tableColumnId="105"/>
      <queryTableField id="106" name="14/04/2020" tableColumnId="106"/>
      <queryTableField id="107" name="15/04/2020" tableColumnId="107"/>
      <queryTableField id="108" name="16/04/2020" tableColumnId="108"/>
      <queryTableField id="109" name="17/04/2020" tableColumnId="109"/>
      <queryTableField id="110" name="18/04/2020" tableColumnId="110"/>
      <queryTableField id="111" name="19/04/2020" tableColumnId="111"/>
      <queryTableField id="112" name="20/04/2020" tableColumnId="112"/>
      <queryTableField id="113" name="21/04/2020" tableColumnId="113"/>
      <queryTableField id="114" name="22/04/2020" tableColumnId="114"/>
      <queryTableField id="115" name="23/04/2020" tableColumnId="115"/>
      <queryTableField id="116" name="24/04/2020" tableColumnId="116"/>
      <queryTableField id="117" name="25/04/2020" tableColumnId="117"/>
      <queryTableField id="118" name="26/04/2020" tableColumnId="118"/>
      <queryTableField id="119" name="27/04/2020" tableColumnId="119"/>
      <queryTableField id="120" name="28/04/2020" tableColumnId="120"/>
      <queryTableField id="121" name="29/04/2020" tableColumnId="121"/>
      <queryTableField id="122" name="30/04/2020" tableColumnId="122"/>
      <queryTableField id="123" name="01/05/2020" tableColumnId="123"/>
      <queryTableField id="124" name="02/05/2020" tableColumnId="124"/>
      <queryTableField id="125" name="03/05/2020" tableColumnId="125"/>
      <queryTableField id="126" name="04/05/2020" tableColumnId="126"/>
      <queryTableField id="127" name="05/05/2020" tableColumnId="127"/>
      <queryTableField id="128" name="06/05/2020" tableColumnId="128"/>
      <queryTableField id="129" name="07/05/2020" tableColumnId="129"/>
      <queryTableField id="130" name="08/05/2020" tableColumnId="130"/>
      <queryTableField id="131" name="09/05/2020" tableColumnId="131"/>
      <queryTableField id="132" name="10/05/2020" tableColumnId="132"/>
      <queryTableField id="133" name="11/05/2020" tableColumnId="133"/>
      <queryTableField id="134" name="12/05/2020" tableColumnId="134"/>
      <queryTableField id="135" name="13/05/2020" tableColumnId="135"/>
      <queryTableField id="136" name="14/05/2020" tableColumnId="136"/>
      <queryTableField id="137" name="15/05/2020" tableColumnId="137"/>
      <queryTableField id="138" name="16/05/2020" tableColumnId="138"/>
      <queryTableField id="139" name="17/05/2020" tableColumnId="139"/>
      <queryTableField id="140" name="18/05/2020" tableColumnId="140"/>
      <queryTableField id="141" name="19/05/2020" tableColumnId="141"/>
      <queryTableField id="142" name="20/05/2020" tableColumnId="142"/>
      <queryTableField id="143" name="21/05/2020" tableColumnId="143"/>
      <queryTableField id="144" name="22/05/2020" tableColumnId="144"/>
      <queryTableField id="145" name="23/05/2020" tableColumnId="145"/>
      <queryTableField id="146" name="24/05/2020" tableColumnId="146"/>
      <queryTableField id="147" name="25/05/2020" tableColumnId="147"/>
      <queryTableField id="148" name="26/05/2020" tableColumnId="148"/>
      <queryTableField id="149" name="27/05/2020" tableColumnId="149"/>
      <queryTableField id="150" name="28/05/2020" tableColumnId="150"/>
      <queryTableField id="151" name="29/05/2020" tableColumnId="151"/>
      <queryTableField id="152" name="30/05/2020" tableColumnId="152"/>
      <queryTableField id="153" name="31/05/2020" tableColumnId="153"/>
      <queryTableField id="154" name="01/06/2020" tableColumnId="154"/>
      <queryTableField id="155" name="02/06/2020" tableColumnId="155"/>
      <queryTableField id="156" name="03/06/2020" tableColumnId="156"/>
      <queryTableField id="157" name="04/06/2020" tableColumnId="157"/>
      <queryTableField id="158" name="05/06/2020" tableColumnId="158"/>
      <queryTableField id="159" name="06/06/2020" tableColumnId="159"/>
      <queryTableField id="160" name="07/06/2020" tableColumnId="160"/>
      <queryTableField id="161" name="08/06/2020" tableColumnId="161"/>
      <queryTableField id="162" name="09/06/2020" tableColumnId="162"/>
      <queryTableField id="163" name="10/06/2020" tableColumnId="163"/>
      <queryTableField id="164" name="11/06/2020" tableColumnId="164"/>
      <queryTableField id="165" name="12/06/2020" tableColumnId="165"/>
      <queryTableField id="166" name="13/06/2020" tableColumnId="166"/>
      <queryTableField id="167" name="14/06/2020" tableColumnId="167"/>
      <queryTableField id="168" name="15/06/2020" tableColumnId="168"/>
      <queryTableField id="169" name="16/06/2020" tableColumnId="169"/>
      <queryTableField id="170" name="17/06/2020" tableColumnId="170"/>
      <queryTableField id="171" name="18/06/2020" tableColumnId="171"/>
      <queryTableField id="172" name="19/06/2020" tableColumnId="172"/>
      <queryTableField id="173" name="20/06/2020" tableColumnId="173"/>
      <queryTableField id="174" name="21/06/2020" tableColumnId="174"/>
      <queryTableField id="175" name="22/06/2020" tableColumnId="175"/>
      <queryTableField id="176" name="23/06/2020" tableColumnId="176"/>
      <queryTableField id="177" name="24/06/2020" tableColumnId="177"/>
      <queryTableField id="178" name="25/06/2020" tableColumnId="178"/>
      <queryTableField id="179" name="26/06/2020" tableColumnId="179"/>
      <queryTableField id="180" name="27/06/2020" tableColumnId="180"/>
      <queryTableField id="181" name="28/06/2020" tableColumnId="181"/>
      <queryTableField id="182" name="29/06/2020" tableColumnId="182"/>
      <queryTableField id="183" name="30/06/2020" tableColumnId="183"/>
      <queryTableField id="184" name="01/07/2020" tableColumnId="184"/>
      <queryTableField id="185" name="02/07/2020" tableColumnId="185"/>
      <queryTableField id="186" name="03/07/2020" tableColumnId="186"/>
      <queryTableField id="187" name="04/07/2020" tableColumnId="187"/>
      <queryTableField id="188" name="05/07/2020" tableColumnId="188"/>
      <queryTableField id="189" name="06/07/2020" tableColumnId="189"/>
      <queryTableField id="190" name="07/07/2020" tableColumnId="190"/>
      <queryTableField id="191" name="08/07/2020" tableColumnId="191"/>
      <queryTableField id="192" name="09/07/2020" tableColumnId="192"/>
      <queryTableField id="193" name="10/07/2020" tableColumnId="193"/>
      <queryTableField id="194" name="11/07/2020" tableColumnId="194"/>
      <queryTableField id="195" name="12/07/2020" tableColumnId="195"/>
      <queryTableField id="196" name="13/07/2020" tableColumnId="196"/>
      <queryTableField id="197" name="14/07/2020" tableColumnId="197"/>
      <queryTableField id="198" name="15/07/2020" tableColumnId="198"/>
      <queryTableField id="199" name="16/07/2020" tableColumnId="199"/>
      <queryTableField id="200" name="17/07/2020" tableColumnId="200"/>
      <queryTableField id="201" name="18/07/2020" tableColumnId="201"/>
      <queryTableField id="202" name="19/07/2020" tableColumnId="202"/>
      <queryTableField id="203" name="20/07/2020" tableColumnId="203"/>
      <queryTableField id="204" name="21/07/2020" tableColumnId="204"/>
      <queryTableField id="205" name="22/07/2020" tableColumnId="205"/>
      <queryTableField id="206" name="23/07/2020" tableColumnId="206"/>
      <queryTableField id="207" name="24/07/2020" tableColumnId="207"/>
      <queryTableField id="208" name="25/07/2020" tableColumnId="208"/>
      <queryTableField id="209" name="26/07/2020" tableColumnId="209"/>
      <queryTableField id="210" name="27/07/2020" tableColumnId="210"/>
      <queryTableField id="211" name="28/07/2020" tableColumnId="211"/>
      <queryTableField id="212" name="29/07/2020" tableColumnId="212"/>
      <queryTableField id="213" name="30/07/2020" tableColumnId="213"/>
      <queryTableField id="214" name="31/07/2020" tableColumnId="214"/>
      <queryTableField id="215" name="01/08/2020" tableColumnId="215"/>
      <queryTableField id="216" name="02/08/2020" tableColumnId="216"/>
      <queryTableField id="217" name="03/08/2020" tableColumnId="217"/>
      <queryTableField id="218" name="04/08/2020" tableColumnId="218"/>
      <queryTableField id="219" name="05/08/2020" tableColumnId="219"/>
      <queryTableField id="220" name="06/08/2020" tableColumnId="220"/>
      <queryTableField id="221" name="07/08/2020" tableColumnId="221"/>
      <queryTableField id="222" name="08/08/2020" tableColumnId="222"/>
      <queryTableField id="223" name="09/08/2020" tableColumnId="223"/>
      <queryTableField id="224" name="10/08/2020" tableColumnId="224"/>
      <queryTableField id="225" name="11/08/2020" tableColumnId="225"/>
      <queryTableField id="226" name="12/08/2020" tableColumnId="226"/>
      <queryTableField id="227" name="13/08/2020" tableColumnId="227"/>
      <queryTableField id="228" name="14/08/2020" tableColumnId="228"/>
      <queryTableField id="229" name="15/08/2020" tableColumnId="229"/>
      <queryTableField id="230" name="16/08/2020" tableColumnId="230"/>
      <queryTableField id="231" name="17/08/2020" tableColumnId="231"/>
      <queryTableField id="232" name="18/08/2020" tableColumnId="232"/>
      <queryTableField id="233" name="19/08/2020" tableColumnId="233"/>
      <queryTableField id="234" name="20/08/2020" tableColumnId="234"/>
      <queryTableField id="235" name="21/08/2020" tableColumnId="235"/>
      <queryTableField id="236" name="22/08/2020" tableColumnId="236"/>
      <queryTableField id="237" name="23/08/2020" tableColumnId="237"/>
      <queryTableField id="238" name="24/08/2020" tableColumnId="238"/>
      <queryTableField id="239" name="25/08/2020" tableColumnId="239"/>
      <queryTableField id="240" name="26/08/2020" tableColumnId="240"/>
      <queryTableField id="241" name="27/08/2020" tableColumnId="241"/>
      <queryTableField id="242" name="28/08/2020" tableColumnId="242"/>
      <queryTableField id="243" name="29/08/2020" tableColumnId="243"/>
      <queryTableField id="244" name="30/08/2020" tableColumnId="244"/>
      <queryTableField id="245" name="31/08/2020" tableColumnId="245"/>
      <queryTableField id="246" name="01/09/2020" tableColumnId="246"/>
      <queryTableField id="247" name="02/09/2020" tableColumnId="247"/>
      <queryTableField id="248" name="03/09/2020" tableColumnId="248"/>
      <queryTableField id="249" name="04/09/2020" tableColumnId="249"/>
      <queryTableField id="250" name="05/09/2020" tableColumnId="250"/>
      <queryTableField id="251" name="06/09/2020" tableColumnId="251"/>
      <queryTableField id="252" name="07/09/2020" tableColumnId="252"/>
      <queryTableField id="253" name="08/09/2020" tableColumnId="253"/>
      <queryTableField id="254" name="09/09/2020" tableColumnId="254"/>
      <queryTableField id="255" name="10/09/2020" tableColumnId="255"/>
      <queryTableField id="256" name="11/09/2020" tableColumnId="256"/>
      <queryTableField id="257" name="12/09/2020" tableColumnId="257"/>
      <queryTableField id="258" name="13/09/2020" tableColumnId="258"/>
      <queryTableField id="259" name="14/09/2020" tableColumnId="259"/>
      <queryTableField id="260" name="15/09/2020" tableColumnId="260"/>
      <queryTableField id="261" name="16/09/2020" tableColumnId="261"/>
      <queryTableField id="262" name="17/09/2020" tableColumnId="262"/>
      <queryTableField id="263" name="18/09/2020" tableColumnId="263"/>
      <queryTableField id="264" name="19/09/2020" tableColumnId="264"/>
      <queryTableField id="265" name="20/09/2020" tableColumnId="265"/>
      <queryTableField id="266" name="21/09/2020" tableColumnId="266"/>
      <queryTableField id="267" name="22/09/2020" tableColumnId="267"/>
      <queryTableField id="268" name="23/09/2020" tableColumnId="268"/>
      <queryTableField id="269" name="24/09/2020" tableColumnId="269"/>
      <queryTableField id="270" name="25/09/2020" tableColumnId="270"/>
      <queryTableField id="271" name="26/09/2020" tableColumnId="271"/>
      <queryTableField id="272" name="27/09/2020" tableColumnId="272"/>
      <queryTableField id="273" name="28/09/2020" tableColumnId="273"/>
      <queryTableField id="274" name="29/09/2020" tableColumnId="274"/>
      <queryTableField id="275" name="30/09/2020" tableColumnId="275"/>
      <queryTableField id="276" name="01/10/2020" tableColumnId="276"/>
      <queryTableField id="277" name="02/10/2020" tableColumnId="277"/>
      <queryTableField id="278" name="03/10/2020" tableColumnId="278"/>
      <queryTableField id="279" name="04/10/2020" tableColumnId="279"/>
      <queryTableField id="280" name="05/10/2020" tableColumnId="280"/>
      <queryTableField id="281" name="06/10/2020" tableColumnId="281"/>
      <queryTableField id="282" name="07/10/2020" tableColumnId="282"/>
      <queryTableField id="283" name="08/10/2020" tableColumnId="283"/>
      <queryTableField id="284" name="09/10/2020" tableColumnId="284"/>
      <queryTableField id="285" name="10/10/2020" tableColumnId="285"/>
      <queryTableField id="286" name="11/10/2020" tableColumnId="286"/>
      <queryTableField id="287" name="12/10/2020" tableColumnId="287"/>
      <queryTableField id="288" name="13/10/2020" tableColumnId="288"/>
      <queryTableField id="289" name="14/10/2020" tableColumnId="289"/>
      <queryTableField id="290" name="15/10/2020" tableColumnId="290"/>
      <queryTableField id="291" name="16/10/2020" tableColumnId="291"/>
      <queryTableField id="292" name="17/10/2020" tableColumnId="292"/>
      <queryTableField id="293" name="18/10/2020" tableColumnId="293"/>
      <queryTableField id="294" name="19/10/2020" tableColumnId="294"/>
      <queryTableField id="295" name="20/10/2020" tableColumnId="295"/>
      <queryTableField id="296" name="21/10/2020" tableColumnId="296"/>
      <queryTableField id="297" name="22/10/2020" tableColumnId="297"/>
      <queryTableField id="298" name="23/10/2020" tableColumnId="298"/>
      <queryTableField id="299" name="24/10/2020" tableColumnId="299"/>
      <queryTableField id="300" name="25/10/2020" tableColumnId="300"/>
      <queryTableField id="301" name="26/10/2020" tableColumnId="301"/>
      <queryTableField id="302" name="27/10/2020" tableColumnId="302"/>
      <queryTableField id="303" name="28/10/2020" tableColumnId="303"/>
      <queryTableField id="304" name="29/10/2020" tableColumnId="304"/>
      <queryTableField id="305" name="30/10/2020" tableColumnId="305"/>
      <queryTableField id="306" name="31/10/2020" tableColumnId="306"/>
      <queryTableField id="307" name="01/11/2020" tableColumnId="307"/>
      <queryTableField id="308" name="02/11/2020" tableColumnId="308"/>
      <queryTableField id="309" name="03/11/2020" tableColumnId="309"/>
      <queryTableField id="310" name="04/11/2020" tableColumnId="310"/>
      <queryTableField id="311" name="05/11/2020" tableColumnId="311"/>
      <queryTableField id="312" name="06/11/2020" tableColumnId="312"/>
      <queryTableField id="313" name="07/11/2020" tableColumnId="313"/>
      <queryTableField id="314" name="08/11/2020" tableColumnId="314"/>
      <queryTableField id="315" name="09/11/2020" tableColumnId="315"/>
      <queryTableField id="316" name="10/11/2020" tableColumnId="316"/>
      <queryTableField id="317" name="11/11/2020" tableColumnId="317"/>
      <queryTableField id="318" name="12/11/2020" tableColumnId="318"/>
      <queryTableField id="319" name="13/11/2020" tableColumnId="319"/>
      <queryTableField id="320" name="14/11/2020" tableColumnId="320"/>
      <queryTableField id="321" name="15/11/2020" tableColumnId="321"/>
      <queryTableField id="322" name="16/11/2020" tableColumnId="322"/>
      <queryTableField id="323" name="17/11/2020" tableColumnId="323"/>
      <queryTableField id="324" name="18/11/2020" tableColumnId="324"/>
      <queryTableField id="325" name="19/11/2020" tableColumnId="325"/>
      <queryTableField id="326" name="20/11/2020" tableColumnId="326"/>
      <queryTableField id="327" name="21/11/2020" tableColumnId="327"/>
      <queryTableField id="328" name="22/11/2020" tableColumnId="328"/>
      <queryTableField id="329" name="23/11/2020" tableColumnId="329"/>
      <queryTableField id="330" name="24/11/2020" tableColumnId="330"/>
      <queryTableField id="331" name="25/11/2020" tableColumnId="331"/>
      <queryTableField id="332" name="26/11/2020" tableColumnId="332"/>
      <queryTableField id="333" name="27/11/2020" tableColumnId="333"/>
      <queryTableField id="334" name="28/11/2020" tableColumnId="334"/>
      <queryTableField id="335" name="29/11/2020" tableColumnId="335"/>
      <queryTableField id="336" name="30/11/2020" tableColumnId="336"/>
      <queryTableField id="337" name="01/12/2020" tableColumnId="337"/>
      <queryTableField id="338" name="02/12/2020" tableColumnId="338"/>
      <queryTableField id="339" name="03/12/2020" tableColumnId="339"/>
      <queryTableField id="340" name="04/12/2020" tableColumnId="340"/>
      <queryTableField id="341" name="05/12/2020" tableColumnId="341"/>
      <queryTableField id="342" name="06/12/2020" tableColumnId="342"/>
      <queryTableField id="343" name="07/12/2020" tableColumnId="343"/>
      <queryTableField id="344" name="08/12/2020" tableColumnId="344"/>
      <queryTableField id="345" name="09/12/2020" tableColumnId="345"/>
      <queryTableField id="346" name="10/12/2020" tableColumnId="346"/>
      <queryTableField id="347" name="11/12/2020" tableColumnId="347"/>
      <queryTableField id="348" name="12/12/2020" tableColumnId="348"/>
      <queryTableField id="349" name="13/12/2020" tableColumnId="349"/>
      <queryTableField id="350" name="14/12/2020" tableColumnId="350"/>
      <queryTableField id="351" name="15/12/2020" tableColumnId="351"/>
      <queryTableField id="352" name="16/12/2020" tableColumnId="352"/>
      <queryTableField id="353" name="17/12/2020" tableColumnId="353"/>
      <queryTableField id="354" name="18/12/2020" tableColumnId="354"/>
      <queryTableField id="355" name="19/12/2020" tableColumnId="355"/>
      <queryTableField id="356" name="20/12/2020" tableColumnId="356"/>
      <queryTableField id="357" name="21/12/2020" tableColumnId="357"/>
      <queryTableField id="358" name="22/12/2020" tableColumnId="358"/>
      <queryTableField id="359" name="23/12/2020" tableColumnId="359"/>
      <queryTableField id="360" name="24/12/2020" tableColumnId="360"/>
      <queryTableField id="361" name="25/12/2020" tableColumnId="361"/>
      <queryTableField id="362" name="26/12/2020" tableColumnId="362"/>
      <queryTableField id="363" name="27/12/2020" tableColumnId="363"/>
      <queryTableField id="364" name="28/12/2020" tableColumnId="364"/>
      <queryTableField id="365" name="29/12/2020" tableColumnId="365"/>
      <queryTableField id="366" name="30/12/2020" tableColumnId="366"/>
      <queryTableField id="367" name="31/12/2020" tableColumnId="367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2:E14" totalsRowShown="0" headerRowDxfId="386">
  <autoFilter ref="C2:E14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000-000001000000}" name="Mois" dataDxfId="385"/>
    <tableColumn id="2" xr3:uid="{00000000-0010-0000-0000-000002000000}" name="Date de début" dataDxfId="384"/>
    <tableColumn id="3" xr3:uid="{00000000-0010-0000-0000-000003000000}" name="Date de fin" dataDxfId="383">
      <calculatedColumnFormula>EOMONTH(D3,0)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A10" totalsRowShown="0" headerRowDxfId="382" dataDxfId="381">
  <autoFilter ref="A2:A10" xr:uid="{00000000-0009-0000-0100-000002000000}">
    <filterColumn colId="0" hiddenButton="1"/>
  </autoFilter>
  <tableColumns count="1">
    <tableColumn id="1" xr3:uid="{00000000-0010-0000-0100-000001000000}" name="Poste" dataDxfId="38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Salaries" displayName="Salaries" ref="A2:B7" totalsRowShown="0" headerRowDxfId="379" dataDxfId="378">
  <tableColumns count="2">
    <tableColumn id="1" xr3:uid="{00000000-0010-0000-0200-000001000000}" name="Nom / Prénom" dataDxfId="377"/>
    <tableColumn id="3" xr3:uid="{00000000-0010-0000-0200-000003000000}" name="Poste" dataDxfId="3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Detail_C" displayName="Detail_C" ref="A1:D7" totalsRowShown="0" tableBorderDxfId="375">
  <autoFilter ref="A1:D7" xr:uid="{00000000-0009-0000-0100-000003000000}"/>
  <tableColumns count="4">
    <tableColumn id="1" xr3:uid="{00000000-0010-0000-0300-000001000000}" name="Nom et prénom" dataDxfId="374"/>
    <tableColumn id="2" xr3:uid="{00000000-0010-0000-0300-000002000000}" name="Date de début" dataDxfId="373"/>
    <tableColumn id="3" xr3:uid="{00000000-0010-0000-0300-000003000000}" name="Date de fin" dataDxfId="372"/>
    <tableColumn id="4" xr3:uid="{00000000-0010-0000-0300-000004000000}" name="Colonne1" dataDxfId="37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_DonnéesExternes_1" displayName="Tableau_DonnéesExternes_1" ref="A3:ND8" tableType="queryTable" totalsRowShown="0" headerRowDxfId="369" dataDxfId="368">
  <tableColumns count="368">
    <tableColumn id="1" xr3:uid="{00000000-0010-0000-0400-000001000000}" uniqueName="1" name="Nom / Prénom" queryTableFieldId="1" dataDxfId="367"/>
    <tableColumn id="368" xr3:uid="{14108F52-BD57-45B0-9561-24895D2AC2E3}" uniqueName="368" name="Poste" queryTableFieldId="368" dataDxfId="366"/>
    <tableColumn id="2" xr3:uid="{00000000-0010-0000-0400-000002000000}" uniqueName="2" name="01/01/2020" queryTableFieldId="2" dataDxfId="365"/>
    <tableColumn id="3" xr3:uid="{00000000-0010-0000-0400-000003000000}" uniqueName="3" name="02/01/2020" queryTableFieldId="3" dataDxfId="364"/>
    <tableColumn id="4" xr3:uid="{00000000-0010-0000-0400-000004000000}" uniqueName="4" name="03/01/2020" queryTableFieldId="4" dataDxfId="363"/>
    <tableColumn id="5" xr3:uid="{00000000-0010-0000-0400-000005000000}" uniqueName="5" name="04/01/2020" queryTableFieldId="5" dataDxfId="362"/>
    <tableColumn id="6" xr3:uid="{00000000-0010-0000-0400-000006000000}" uniqueName="6" name="05/01/2020" queryTableFieldId="6" dataDxfId="361"/>
    <tableColumn id="7" xr3:uid="{00000000-0010-0000-0400-000007000000}" uniqueName="7" name="06/01/2020" queryTableFieldId="7" dataDxfId="360"/>
    <tableColumn id="8" xr3:uid="{00000000-0010-0000-0400-000008000000}" uniqueName="8" name="07/01/2020" queryTableFieldId="8" dataDxfId="359"/>
    <tableColumn id="9" xr3:uid="{00000000-0010-0000-0400-000009000000}" uniqueName="9" name="08/01/2020" queryTableFieldId="9" dataDxfId="358"/>
    <tableColumn id="10" xr3:uid="{00000000-0010-0000-0400-00000A000000}" uniqueName="10" name="09/01/2020" queryTableFieldId="10" dataDxfId="357"/>
    <tableColumn id="11" xr3:uid="{00000000-0010-0000-0400-00000B000000}" uniqueName="11" name="10/01/2020" queryTableFieldId="11" dataDxfId="356"/>
    <tableColumn id="12" xr3:uid="{00000000-0010-0000-0400-00000C000000}" uniqueName="12" name="11/01/2020" queryTableFieldId="12" dataDxfId="355"/>
    <tableColumn id="13" xr3:uid="{00000000-0010-0000-0400-00000D000000}" uniqueName="13" name="12/01/2020" queryTableFieldId="13" dataDxfId="354"/>
    <tableColumn id="14" xr3:uid="{00000000-0010-0000-0400-00000E000000}" uniqueName="14" name="13/01/2020" queryTableFieldId="14" dataDxfId="353"/>
    <tableColumn id="15" xr3:uid="{00000000-0010-0000-0400-00000F000000}" uniqueName="15" name="14/01/2020" queryTableFieldId="15" dataDxfId="352"/>
    <tableColumn id="16" xr3:uid="{00000000-0010-0000-0400-000010000000}" uniqueName="16" name="15/01/2020" queryTableFieldId="16" dataDxfId="351"/>
    <tableColumn id="17" xr3:uid="{00000000-0010-0000-0400-000011000000}" uniqueName="17" name="16/01/2020" queryTableFieldId="17" dataDxfId="350"/>
    <tableColumn id="18" xr3:uid="{00000000-0010-0000-0400-000012000000}" uniqueName="18" name="17/01/2020" queryTableFieldId="18" dataDxfId="349"/>
    <tableColumn id="19" xr3:uid="{00000000-0010-0000-0400-000013000000}" uniqueName="19" name="18/01/2020" queryTableFieldId="19" dataDxfId="348"/>
    <tableColumn id="20" xr3:uid="{00000000-0010-0000-0400-000014000000}" uniqueName="20" name="19/01/2020" queryTableFieldId="20" dataDxfId="347"/>
    <tableColumn id="21" xr3:uid="{00000000-0010-0000-0400-000015000000}" uniqueName="21" name="20/01/2020" queryTableFieldId="21" dataDxfId="346"/>
    <tableColumn id="22" xr3:uid="{00000000-0010-0000-0400-000016000000}" uniqueName="22" name="21/01/2020" queryTableFieldId="22" dataDxfId="345"/>
    <tableColumn id="23" xr3:uid="{00000000-0010-0000-0400-000017000000}" uniqueName="23" name="22/01/2020" queryTableFieldId="23" dataDxfId="344"/>
    <tableColumn id="24" xr3:uid="{00000000-0010-0000-0400-000018000000}" uniqueName="24" name="23/01/2020" queryTableFieldId="24" dataDxfId="343"/>
    <tableColumn id="25" xr3:uid="{00000000-0010-0000-0400-000019000000}" uniqueName="25" name="24/01/2020" queryTableFieldId="25" dataDxfId="342"/>
    <tableColumn id="26" xr3:uid="{00000000-0010-0000-0400-00001A000000}" uniqueName="26" name="25/01/2020" queryTableFieldId="26" dataDxfId="341"/>
    <tableColumn id="27" xr3:uid="{00000000-0010-0000-0400-00001B000000}" uniqueName="27" name="26/01/2020" queryTableFieldId="27" dataDxfId="340"/>
    <tableColumn id="28" xr3:uid="{00000000-0010-0000-0400-00001C000000}" uniqueName="28" name="27/01/2020" queryTableFieldId="28" dataDxfId="339"/>
    <tableColumn id="29" xr3:uid="{00000000-0010-0000-0400-00001D000000}" uniqueName="29" name="28/01/2020" queryTableFieldId="29" dataDxfId="338"/>
    <tableColumn id="30" xr3:uid="{00000000-0010-0000-0400-00001E000000}" uniqueName="30" name="29/01/2020" queryTableFieldId="30" dataDxfId="337"/>
    <tableColumn id="31" xr3:uid="{00000000-0010-0000-0400-00001F000000}" uniqueName="31" name="30/01/2020" queryTableFieldId="31" dataDxfId="336"/>
    <tableColumn id="32" xr3:uid="{00000000-0010-0000-0400-000020000000}" uniqueName="32" name="31/01/2020" queryTableFieldId="32" dataDxfId="335"/>
    <tableColumn id="33" xr3:uid="{00000000-0010-0000-0400-000021000000}" uniqueName="33" name="01/02/2020" queryTableFieldId="33" dataDxfId="334"/>
    <tableColumn id="34" xr3:uid="{00000000-0010-0000-0400-000022000000}" uniqueName="34" name="02/02/2020" queryTableFieldId="34" dataDxfId="333"/>
    <tableColumn id="35" xr3:uid="{00000000-0010-0000-0400-000023000000}" uniqueName="35" name="03/02/2020" queryTableFieldId="35" dataDxfId="332"/>
    <tableColumn id="36" xr3:uid="{00000000-0010-0000-0400-000024000000}" uniqueName="36" name="04/02/2020" queryTableFieldId="36" dataDxfId="331"/>
    <tableColumn id="37" xr3:uid="{00000000-0010-0000-0400-000025000000}" uniqueName="37" name="05/02/2020" queryTableFieldId="37" dataDxfId="330"/>
    <tableColumn id="38" xr3:uid="{00000000-0010-0000-0400-000026000000}" uniqueName="38" name="06/02/2020" queryTableFieldId="38" dataDxfId="329"/>
    <tableColumn id="39" xr3:uid="{00000000-0010-0000-0400-000027000000}" uniqueName="39" name="07/02/2020" queryTableFieldId="39" dataDxfId="328"/>
    <tableColumn id="40" xr3:uid="{00000000-0010-0000-0400-000028000000}" uniqueName="40" name="08/02/2020" queryTableFieldId="40" dataDxfId="327"/>
    <tableColumn id="41" xr3:uid="{00000000-0010-0000-0400-000029000000}" uniqueName="41" name="09/02/2020" queryTableFieldId="41" dataDxfId="326"/>
    <tableColumn id="42" xr3:uid="{00000000-0010-0000-0400-00002A000000}" uniqueName="42" name="10/02/2020" queryTableFieldId="42" dataDxfId="325"/>
    <tableColumn id="43" xr3:uid="{00000000-0010-0000-0400-00002B000000}" uniqueName="43" name="11/02/2020" queryTableFieldId="43" dataDxfId="324"/>
    <tableColumn id="44" xr3:uid="{00000000-0010-0000-0400-00002C000000}" uniqueName="44" name="12/02/2020" queryTableFieldId="44" dataDxfId="323"/>
    <tableColumn id="45" xr3:uid="{00000000-0010-0000-0400-00002D000000}" uniqueName="45" name="13/02/2020" queryTableFieldId="45" dataDxfId="322"/>
    <tableColumn id="46" xr3:uid="{00000000-0010-0000-0400-00002E000000}" uniqueName="46" name="14/02/2020" queryTableFieldId="46" dataDxfId="321"/>
    <tableColumn id="47" xr3:uid="{00000000-0010-0000-0400-00002F000000}" uniqueName="47" name="15/02/2020" queryTableFieldId="47" dataDxfId="320"/>
    <tableColumn id="48" xr3:uid="{00000000-0010-0000-0400-000030000000}" uniqueName="48" name="16/02/2020" queryTableFieldId="48" dataDxfId="319"/>
    <tableColumn id="49" xr3:uid="{00000000-0010-0000-0400-000031000000}" uniqueName="49" name="17/02/2020" queryTableFieldId="49" dataDxfId="318"/>
    <tableColumn id="50" xr3:uid="{00000000-0010-0000-0400-000032000000}" uniqueName="50" name="18/02/2020" queryTableFieldId="50" dataDxfId="317"/>
    <tableColumn id="51" xr3:uid="{00000000-0010-0000-0400-000033000000}" uniqueName="51" name="19/02/2020" queryTableFieldId="51" dataDxfId="316"/>
    <tableColumn id="52" xr3:uid="{00000000-0010-0000-0400-000034000000}" uniqueName="52" name="20/02/2020" queryTableFieldId="52" dataDxfId="315"/>
    <tableColumn id="53" xr3:uid="{00000000-0010-0000-0400-000035000000}" uniqueName="53" name="21/02/2020" queryTableFieldId="53" dataDxfId="314"/>
    <tableColumn id="54" xr3:uid="{00000000-0010-0000-0400-000036000000}" uniqueName="54" name="22/02/2020" queryTableFieldId="54" dataDxfId="313"/>
    <tableColumn id="55" xr3:uid="{00000000-0010-0000-0400-000037000000}" uniqueName="55" name="23/02/2020" queryTableFieldId="55" dataDxfId="312"/>
    <tableColumn id="56" xr3:uid="{00000000-0010-0000-0400-000038000000}" uniqueName="56" name="24/02/2020" queryTableFieldId="56" dataDxfId="311"/>
    <tableColumn id="57" xr3:uid="{00000000-0010-0000-0400-000039000000}" uniqueName="57" name="25/02/2020" queryTableFieldId="57" dataDxfId="310"/>
    <tableColumn id="58" xr3:uid="{00000000-0010-0000-0400-00003A000000}" uniqueName="58" name="26/02/2020" queryTableFieldId="58" dataDxfId="309"/>
    <tableColumn id="59" xr3:uid="{00000000-0010-0000-0400-00003B000000}" uniqueName="59" name="27/02/2020" queryTableFieldId="59" dataDxfId="308"/>
    <tableColumn id="60" xr3:uid="{00000000-0010-0000-0400-00003C000000}" uniqueName="60" name="28/02/2020" queryTableFieldId="60" dataDxfId="307"/>
    <tableColumn id="61" xr3:uid="{00000000-0010-0000-0400-00003D000000}" uniqueName="61" name="29/02/2020" queryTableFieldId="61" dataDxfId="306"/>
    <tableColumn id="62" xr3:uid="{00000000-0010-0000-0400-00003E000000}" uniqueName="62" name="01/03/2020" queryTableFieldId="62" dataDxfId="305"/>
    <tableColumn id="63" xr3:uid="{00000000-0010-0000-0400-00003F000000}" uniqueName="63" name="02/03/2020" queryTableFieldId="63" dataDxfId="304"/>
    <tableColumn id="64" xr3:uid="{00000000-0010-0000-0400-000040000000}" uniqueName="64" name="03/03/2020" queryTableFieldId="64" dataDxfId="303"/>
    <tableColumn id="65" xr3:uid="{00000000-0010-0000-0400-000041000000}" uniqueName="65" name="04/03/2020" queryTableFieldId="65" dataDxfId="302"/>
    <tableColumn id="66" xr3:uid="{00000000-0010-0000-0400-000042000000}" uniqueName="66" name="05/03/2020" queryTableFieldId="66" dataDxfId="301"/>
    <tableColumn id="67" xr3:uid="{00000000-0010-0000-0400-000043000000}" uniqueName="67" name="06/03/2020" queryTableFieldId="67" dataDxfId="300"/>
    <tableColumn id="68" xr3:uid="{00000000-0010-0000-0400-000044000000}" uniqueName="68" name="07/03/2020" queryTableFieldId="68" dataDxfId="299"/>
    <tableColumn id="69" xr3:uid="{00000000-0010-0000-0400-000045000000}" uniqueName="69" name="08/03/2020" queryTableFieldId="69" dataDxfId="298"/>
    <tableColumn id="70" xr3:uid="{00000000-0010-0000-0400-000046000000}" uniqueName="70" name="09/03/2020" queryTableFieldId="70" dataDxfId="297"/>
    <tableColumn id="71" xr3:uid="{00000000-0010-0000-0400-000047000000}" uniqueName="71" name="10/03/2020" queryTableFieldId="71" dataDxfId="296"/>
    <tableColumn id="72" xr3:uid="{00000000-0010-0000-0400-000048000000}" uniqueName="72" name="11/03/2020" queryTableFieldId="72" dataDxfId="295"/>
    <tableColumn id="73" xr3:uid="{00000000-0010-0000-0400-000049000000}" uniqueName="73" name="12/03/2020" queryTableFieldId="73" dataDxfId="294"/>
    <tableColumn id="74" xr3:uid="{00000000-0010-0000-0400-00004A000000}" uniqueName="74" name="13/03/2020" queryTableFieldId="74" dataDxfId="293"/>
    <tableColumn id="75" xr3:uid="{00000000-0010-0000-0400-00004B000000}" uniqueName="75" name="14/03/2020" queryTableFieldId="75" dataDxfId="292"/>
    <tableColumn id="76" xr3:uid="{00000000-0010-0000-0400-00004C000000}" uniqueName="76" name="15/03/2020" queryTableFieldId="76" dataDxfId="291"/>
    <tableColumn id="77" xr3:uid="{00000000-0010-0000-0400-00004D000000}" uniqueName="77" name="16/03/2020" queryTableFieldId="77" dataDxfId="290"/>
    <tableColumn id="78" xr3:uid="{00000000-0010-0000-0400-00004E000000}" uniqueName="78" name="17/03/2020" queryTableFieldId="78" dataDxfId="289"/>
    <tableColumn id="79" xr3:uid="{00000000-0010-0000-0400-00004F000000}" uniqueName="79" name="18/03/2020" queryTableFieldId="79" dataDxfId="288"/>
    <tableColumn id="80" xr3:uid="{00000000-0010-0000-0400-000050000000}" uniqueName="80" name="19/03/2020" queryTableFieldId="80" dataDxfId="287"/>
    <tableColumn id="81" xr3:uid="{00000000-0010-0000-0400-000051000000}" uniqueName="81" name="20/03/2020" queryTableFieldId="81" dataDxfId="286"/>
    <tableColumn id="82" xr3:uid="{00000000-0010-0000-0400-000052000000}" uniqueName="82" name="21/03/2020" queryTableFieldId="82" dataDxfId="285"/>
    <tableColumn id="83" xr3:uid="{00000000-0010-0000-0400-000053000000}" uniqueName="83" name="22/03/2020" queryTableFieldId="83" dataDxfId="284"/>
    <tableColumn id="84" xr3:uid="{00000000-0010-0000-0400-000054000000}" uniqueName="84" name="23/03/2020" queryTableFieldId="84" dataDxfId="283"/>
    <tableColumn id="85" xr3:uid="{00000000-0010-0000-0400-000055000000}" uniqueName="85" name="24/03/2020" queryTableFieldId="85" dataDxfId="282"/>
    <tableColumn id="86" xr3:uid="{00000000-0010-0000-0400-000056000000}" uniqueName="86" name="25/03/2020" queryTableFieldId="86" dataDxfId="281"/>
    <tableColumn id="87" xr3:uid="{00000000-0010-0000-0400-000057000000}" uniqueName="87" name="26/03/2020" queryTableFieldId="87" dataDxfId="280"/>
    <tableColumn id="88" xr3:uid="{00000000-0010-0000-0400-000058000000}" uniqueName="88" name="27/03/2020" queryTableFieldId="88" dataDxfId="279"/>
    <tableColumn id="89" xr3:uid="{00000000-0010-0000-0400-000059000000}" uniqueName="89" name="28/03/2020" queryTableFieldId="89" dataDxfId="278"/>
    <tableColumn id="90" xr3:uid="{00000000-0010-0000-0400-00005A000000}" uniqueName="90" name="29/03/2020" queryTableFieldId="90" dataDxfId="277"/>
    <tableColumn id="91" xr3:uid="{00000000-0010-0000-0400-00005B000000}" uniqueName="91" name="30/03/2020" queryTableFieldId="91" dataDxfId="276"/>
    <tableColumn id="92" xr3:uid="{00000000-0010-0000-0400-00005C000000}" uniqueName="92" name="31/03/2020" queryTableFieldId="92" dataDxfId="275"/>
    <tableColumn id="93" xr3:uid="{00000000-0010-0000-0400-00005D000000}" uniqueName="93" name="01/04/2020" queryTableFieldId="93" dataDxfId="274"/>
    <tableColumn id="94" xr3:uid="{00000000-0010-0000-0400-00005E000000}" uniqueName="94" name="02/04/2020" queryTableFieldId="94" dataDxfId="273"/>
    <tableColumn id="95" xr3:uid="{00000000-0010-0000-0400-00005F000000}" uniqueName="95" name="03/04/2020" queryTableFieldId="95" dataDxfId="272"/>
    <tableColumn id="96" xr3:uid="{00000000-0010-0000-0400-000060000000}" uniqueName="96" name="04/04/2020" queryTableFieldId="96" dataDxfId="271"/>
    <tableColumn id="97" xr3:uid="{00000000-0010-0000-0400-000061000000}" uniqueName="97" name="05/04/2020" queryTableFieldId="97" dataDxfId="270"/>
    <tableColumn id="98" xr3:uid="{00000000-0010-0000-0400-000062000000}" uniqueName="98" name="06/04/2020" queryTableFieldId="98" dataDxfId="269"/>
    <tableColumn id="99" xr3:uid="{00000000-0010-0000-0400-000063000000}" uniqueName="99" name="07/04/2020" queryTableFieldId="99" dataDxfId="268"/>
    <tableColumn id="100" xr3:uid="{00000000-0010-0000-0400-000064000000}" uniqueName="100" name="08/04/2020" queryTableFieldId="100" dataDxfId="267"/>
    <tableColumn id="101" xr3:uid="{00000000-0010-0000-0400-000065000000}" uniqueName="101" name="09/04/2020" queryTableFieldId="101" dataDxfId="266"/>
    <tableColumn id="102" xr3:uid="{00000000-0010-0000-0400-000066000000}" uniqueName="102" name="10/04/2020" queryTableFieldId="102" dataDxfId="265"/>
    <tableColumn id="103" xr3:uid="{00000000-0010-0000-0400-000067000000}" uniqueName="103" name="11/04/2020" queryTableFieldId="103" dataDxfId="264"/>
    <tableColumn id="104" xr3:uid="{00000000-0010-0000-0400-000068000000}" uniqueName="104" name="12/04/2020" queryTableFieldId="104" dataDxfId="263"/>
    <tableColumn id="105" xr3:uid="{00000000-0010-0000-0400-000069000000}" uniqueName="105" name="13/04/2020" queryTableFieldId="105" dataDxfId="262"/>
    <tableColumn id="106" xr3:uid="{00000000-0010-0000-0400-00006A000000}" uniqueName="106" name="14/04/2020" queryTableFieldId="106" dataDxfId="261"/>
    <tableColumn id="107" xr3:uid="{00000000-0010-0000-0400-00006B000000}" uniqueName="107" name="15/04/2020" queryTableFieldId="107" dataDxfId="260"/>
    <tableColumn id="108" xr3:uid="{00000000-0010-0000-0400-00006C000000}" uniqueName="108" name="16/04/2020" queryTableFieldId="108" dataDxfId="259"/>
    <tableColumn id="109" xr3:uid="{00000000-0010-0000-0400-00006D000000}" uniqueName="109" name="17/04/2020" queryTableFieldId="109" dataDxfId="258"/>
    <tableColumn id="110" xr3:uid="{00000000-0010-0000-0400-00006E000000}" uniqueName="110" name="18/04/2020" queryTableFieldId="110" dataDxfId="257"/>
    <tableColumn id="111" xr3:uid="{00000000-0010-0000-0400-00006F000000}" uniqueName="111" name="19/04/2020" queryTableFieldId="111" dataDxfId="256"/>
    <tableColumn id="112" xr3:uid="{00000000-0010-0000-0400-000070000000}" uniqueName="112" name="20/04/2020" queryTableFieldId="112" dataDxfId="255"/>
    <tableColumn id="113" xr3:uid="{00000000-0010-0000-0400-000071000000}" uniqueName="113" name="21/04/2020" queryTableFieldId="113" dataDxfId="254"/>
    <tableColumn id="114" xr3:uid="{00000000-0010-0000-0400-000072000000}" uniqueName="114" name="22/04/2020" queryTableFieldId="114" dataDxfId="253"/>
    <tableColumn id="115" xr3:uid="{00000000-0010-0000-0400-000073000000}" uniqueName="115" name="23/04/2020" queryTableFieldId="115" dataDxfId="252"/>
    <tableColumn id="116" xr3:uid="{00000000-0010-0000-0400-000074000000}" uniqueName="116" name="24/04/2020" queryTableFieldId="116" dataDxfId="251"/>
    <tableColumn id="117" xr3:uid="{00000000-0010-0000-0400-000075000000}" uniqueName="117" name="25/04/2020" queryTableFieldId="117" dataDxfId="250"/>
    <tableColumn id="118" xr3:uid="{00000000-0010-0000-0400-000076000000}" uniqueName="118" name="26/04/2020" queryTableFieldId="118" dataDxfId="249"/>
    <tableColumn id="119" xr3:uid="{00000000-0010-0000-0400-000077000000}" uniqueName="119" name="27/04/2020" queryTableFieldId="119" dataDxfId="248"/>
    <tableColumn id="120" xr3:uid="{00000000-0010-0000-0400-000078000000}" uniqueName="120" name="28/04/2020" queryTableFieldId="120" dataDxfId="247"/>
    <tableColumn id="121" xr3:uid="{00000000-0010-0000-0400-000079000000}" uniqueName="121" name="29/04/2020" queryTableFieldId="121" dataDxfId="246"/>
    <tableColumn id="122" xr3:uid="{00000000-0010-0000-0400-00007A000000}" uniqueName="122" name="30/04/2020" queryTableFieldId="122" dataDxfId="245"/>
    <tableColumn id="123" xr3:uid="{00000000-0010-0000-0400-00007B000000}" uniqueName="123" name="01/05/2020" queryTableFieldId="123" dataDxfId="244"/>
    <tableColumn id="124" xr3:uid="{00000000-0010-0000-0400-00007C000000}" uniqueName="124" name="02/05/2020" queryTableFieldId="124" dataDxfId="243"/>
    <tableColumn id="125" xr3:uid="{00000000-0010-0000-0400-00007D000000}" uniqueName="125" name="03/05/2020" queryTableFieldId="125" dataDxfId="242"/>
    <tableColumn id="126" xr3:uid="{00000000-0010-0000-0400-00007E000000}" uniqueName="126" name="04/05/2020" queryTableFieldId="126" dataDxfId="241"/>
    <tableColumn id="127" xr3:uid="{00000000-0010-0000-0400-00007F000000}" uniqueName="127" name="05/05/2020" queryTableFieldId="127" dataDxfId="240"/>
    <tableColumn id="128" xr3:uid="{00000000-0010-0000-0400-000080000000}" uniqueName="128" name="06/05/2020" queryTableFieldId="128" dataDxfId="239"/>
    <tableColumn id="129" xr3:uid="{00000000-0010-0000-0400-000081000000}" uniqueName="129" name="07/05/2020" queryTableFieldId="129" dataDxfId="238"/>
    <tableColumn id="130" xr3:uid="{00000000-0010-0000-0400-000082000000}" uniqueName="130" name="08/05/2020" queryTableFieldId="130" dataDxfId="237"/>
    <tableColumn id="131" xr3:uid="{00000000-0010-0000-0400-000083000000}" uniqueName="131" name="09/05/2020" queryTableFieldId="131" dataDxfId="236"/>
    <tableColumn id="132" xr3:uid="{00000000-0010-0000-0400-000084000000}" uniqueName="132" name="10/05/2020" queryTableFieldId="132" dataDxfId="235"/>
    <tableColumn id="133" xr3:uid="{00000000-0010-0000-0400-000085000000}" uniqueName="133" name="11/05/2020" queryTableFieldId="133" dataDxfId="234"/>
    <tableColumn id="134" xr3:uid="{00000000-0010-0000-0400-000086000000}" uniqueName="134" name="12/05/2020" queryTableFieldId="134" dataDxfId="233"/>
    <tableColumn id="135" xr3:uid="{00000000-0010-0000-0400-000087000000}" uniqueName="135" name="13/05/2020" queryTableFieldId="135" dataDxfId="232"/>
    <tableColumn id="136" xr3:uid="{00000000-0010-0000-0400-000088000000}" uniqueName="136" name="14/05/2020" queryTableFieldId="136" dataDxfId="231"/>
    <tableColumn id="137" xr3:uid="{00000000-0010-0000-0400-000089000000}" uniqueName="137" name="15/05/2020" queryTableFieldId="137" dataDxfId="230"/>
    <tableColumn id="138" xr3:uid="{00000000-0010-0000-0400-00008A000000}" uniqueName="138" name="16/05/2020" queryTableFieldId="138" dataDxfId="229"/>
    <tableColumn id="139" xr3:uid="{00000000-0010-0000-0400-00008B000000}" uniqueName="139" name="17/05/2020" queryTableFieldId="139" dataDxfId="228"/>
    <tableColumn id="140" xr3:uid="{00000000-0010-0000-0400-00008C000000}" uniqueName="140" name="18/05/2020" queryTableFieldId="140" dataDxfId="227"/>
    <tableColumn id="141" xr3:uid="{00000000-0010-0000-0400-00008D000000}" uniqueName="141" name="19/05/2020" queryTableFieldId="141" dataDxfId="226"/>
    <tableColumn id="142" xr3:uid="{00000000-0010-0000-0400-00008E000000}" uniqueName="142" name="20/05/2020" queryTableFieldId="142" dataDxfId="225"/>
    <tableColumn id="143" xr3:uid="{00000000-0010-0000-0400-00008F000000}" uniqueName="143" name="21/05/2020" queryTableFieldId="143" dataDxfId="224"/>
    <tableColumn id="144" xr3:uid="{00000000-0010-0000-0400-000090000000}" uniqueName="144" name="22/05/2020" queryTableFieldId="144" dataDxfId="223"/>
    <tableColumn id="145" xr3:uid="{00000000-0010-0000-0400-000091000000}" uniqueName="145" name="23/05/2020" queryTableFieldId="145" dataDxfId="222"/>
    <tableColumn id="146" xr3:uid="{00000000-0010-0000-0400-000092000000}" uniqueName="146" name="24/05/2020" queryTableFieldId="146" dataDxfId="221"/>
    <tableColumn id="147" xr3:uid="{00000000-0010-0000-0400-000093000000}" uniqueName="147" name="25/05/2020" queryTableFieldId="147" dataDxfId="220"/>
    <tableColumn id="148" xr3:uid="{00000000-0010-0000-0400-000094000000}" uniqueName="148" name="26/05/2020" queryTableFieldId="148" dataDxfId="219"/>
    <tableColumn id="149" xr3:uid="{00000000-0010-0000-0400-000095000000}" uniqueName="149" name="27/05/2020" queryTableFieldId="149" dataDxfId="218"/>
    <tableColumn id="150" xr3:uid="{00000000-0010-0000-0400-000096000000}" uniqueName="150" name="28/05/2020" queryTableFieldId="150" dataDxfId="217"/>
    <tableColumn id="151" xr3:uid="{00000000-0010-0000-0400-000097000000}" uniqueName="151" name="29/05/2020" queryTableFieldId="151" dataDxfId="216"/>
    <tableColumn id="152" xr3:uid="{00000000-0010-0000-0400-000098000000}" uniqueName="152" name="30/05/2020" queryTableFieldId="152" dataDxfId="215"/>
    <tableColumn id="153" xr3:uid="{00000000-0010-0000-0400-000099000000}" uniqueName="153" name="31/05/2020" queryTableFieldId="153" dataDxfId="214"/>
    <tableColumn id="154" xr3:uid="{00000000-0010-0000-0400-00009A000000}" uniqueName="154" name="01/06/2020" queryTableFieldId="154" dataDxfId="213"/>
    <tableColumn id="155" xr3:uid="{00000000-0010-0000-0400-00009B000000}" uniqueName="155" name="02/06/2020" queryTableFieldId="155" dataDxfId="212"/>
    <tableColumn id="156" xr3:uid="{00000000-0010-0000-0400-00009C000000}" uniqueName="156" name="03/06/2020" queryTableFieldId="156" dataDxfId="211"/>
    <tableColumn id="157" xr3:uid="{00000000-0010-0000-0400-00009D000000}" uniqueName="157" name="04/06/2020" queryTableFieldId="157" dataDxfId="210"/>
    <tableColumn id="158" xr3:uid="{00000000-0010-0000-0400-00009E000000}" uniqueName="158" name="05/06/2020" queryTableFieldId="158" dataDxfId="209"/>
    <tableColumn id="159" xr3:uid="{00000000-0010-0000-0400-00009F000000}" uniqueName="159" name="06/06/2020" queryTableFieldId="159" dataDxfId="208"/>
    <tableColumn id="160" xr3:uid="{00000000-0010-0000-0400-0000A0000000}" uniqueName="160" name="07/06/2020" queryTableFieldId="160" dataDxfId="207"/>
    <tableColumn id="161" xr3:uid="{00000000-0010-0000-0400-0000A1000000}" uniqueName="161" name="08/06/2020" queryTableFieldId="161" dataDxfId="206"/>
    <tableColumn id="162" xr3:uid="{00000000-0010-0000-0400-0000A2000000}" uniqueName="162" name="09/06/2020" queryTableFieldId="162" dataDxfId="205"/>
    <tableColumn id="163" xr3:uid="{00000000-0010-0000-0400-0000A3000000}" uniqueName="163" name="10/06/2020" queryTableFieldId="163" dataDxfId="204"/>
    <tableColumn id="164" xr3:uid="{00000000-0010-0000-0400-0000A4000000}" uniqueName="164" name="11/06/2020" queryTableFieldId="164" dataDxfId="203"/>
    <tableColumn id="165" xr3:uid="{00000000-0010-0000-0400-0000A5000000}" uniqueName="165" name="12/06/2020" queryTableFieldId="165" dataDxfId="202"/>
    <tableColumn id="166" xr3:uid="{00000000-0010-0000-0400-0000A6000000}" uniqueName="166" name="13/06/2020" queryTableFieldId="166" dataDxfId="201"/>
    <tableColumn id="167" xr3:uid="{00000000-0010-0000-0400-0000A7000000}" uniqueName="167" name="14/06/2020" queryTableFieldId="167" dataDxfId="200"/>
    <tableColumn id="168" xr3:uid="{00000000-0010-0000-0400-0000A8000000}" uniqueName="168" name="15/06/2020" queryTableFieldId="168" dataDxfId="199"/>
    <tableColumn id="169" xr3:uid="{00000000-0010-0000-0400-0000A9000000}" uniqueName="169" name="16/06/2020" queryTableFieldId="169" dataDxfId="198"/>
    <tableColumn id="170" xr3:uid="{00000000-0010-0000-0400-0000AA000000}" uniqueName="170" name="17/06/2020" queryTableFieldId="170" dataDxfId="197"/>
    <tableColumn id="171" xr3:uid="{00000000-0010-0000-0400-0000AB000000}" uniqueName="171" name="18/06/2020" queryTableFieldId="171" dataDxfId="196"/>
    <tableColumn id="172" xr3:uid="{00000000-0010-0000-0400-0000AC000000}" uniqueName="172" name="19/06/2020" queryTableFieldId="172" dataDxfId="195"/>
    <tableColumn id="173" xr3:uid="{00000000-0010-0000-0400-0000AD000000}" uniqueName="173" name="20/06/2020" queryTableFieldId="173" dataDxfId="194"/>
    <tableColumn id="174" xr3:uid="{00000000-0010-0000-0400-0000AE000000}" uniqueName="174" name="21/06/2020" queryTableFieldId="174" dataDxfId="193"/>
    <tableColumn id="175" xr3:uid="{00000000-0010-0000-0400-0000AF000000}" uniqueName="175" name="22/06/2020" queryTableFieldId="175" dataDxfId="192"/>
    <tableColumn id="176" xr3:uid="{00000000-0010-0000-0400-0000B0000000}" uniqueName="176" name="23/06/2020" queryTableFieldId="176" dataDxfId="191"/>
    <tableColumn id="177" xr3:uid="{00000000-0010-0000-0400-0000B1000000}" uniqueName="177" name="24/06/2020" queryTableFieldId="177" dataDxfId="190"/>
    <tableColumn id="178" xr3:uid="{00000000-0010-0000-0400-0000B2000000}" uniqueName="178" name="25/06/2020" queryTableFieldId="178" dataDxfId="189"/>
    <tableColumn id="179" xr3:uid="{00000000-0010-0000-0400-0000B3000000}" uniqueName="179" name="26/06/2020" queryTableFieldId="179" dataDxfId="188"/>
    <tableColumn id="180" xr3:uid="{00000000-0010-0000-0400-0000B4000000}" uniqueName="180" name="27/06/2020" queryTableFieldId="180" dataDxfId="187"/>
    <tableColumn id="181" xr3:uid="{00000000-0010-0000-0400-0000B5000000}" uniqueName="181" name="28/06/2020" queryTableFieldId="181" dataDxfId="186"/>
    <tableColumn id="182" xr3:uid="{00000000-0010-0000-0400-0000B6000000}" uniqueName="182" name="29/06/2020" queryTableFieldId="182" dataDxfId="185"/>
    <tableColumn id="183" xr3:uid="{00000000-0010-0000-0400-0000B7000000}" uniqueName="183" name="30/06/2020" queryTableFieldId="183" dataDxfId="184"/>
    <tableColumn id="184" xr3:uid="{00000000-0010-0000-0400-0000B8000000}" uniqueName="184" name="01/07/2020" queryTableFieldId="184" dataDxfId="183"/>
    <tableColumn id="185" xr3:uid="{00000000-0010-0000-0400-0000B9000000}" uniqueName="185" name="02/07/2020" queryTableFieldId="185" dataDxfId="182"/>
    <tableColumn id="186" xr3:uid="{00000000-0010-0000-0400-0000BA000000}" uniqueName="186" name="03/07/2020" queryTableFieldId="186" dataDxfId="181"/>
    <tableColumn id="187" xr3:uid="{00000000-0010-0000-0400-0000BB000000}" uniqueName="187" name="04/07/2020" queryTableFieldId="187" dataDxfId="180"/>
    <tableColumn id="188" xr3:uid="{00000000-0010-0000-0400-0000BC000000}" uniqueName="188" name="05/07/2020" queryTableFieldId="188" dataDxfId="179"/>
    <tableColumn id="189" xr3:uid="{00000000-0010-0000-0400-0000BD000000}" uniqueName="189" name="06/07/2020" queryTableFieldId="189" dataDxfId="178"/>
    <tableColumn id="190" xr3:uid="{00000000-0010-0000-0400-0000BE000000}" uniqueName="190" name="07/07/2020" queryTableFieldId="190" dataDxfId="177"/>
    <tableColumn id="191" xr3:uid="{00000000-0010-0000-0400-0000BF000000}" uniqueName="191" name="08/07/2020" queryTableFieldId="191" dataDxfId="176"/>
    <tableColumn id="192" xr3:uid="{00000000-0010-0000-0400-0000C0000000}" uniqueName="192" name="09/07/2020" queryTableFieldId="192" dataDxfId="175"/>
    <tableColumn id="193" xr3:uid="{00000000-0010-0000-0400-0000C1000000}" uniqueName="193" name="10/07/2020" queryTableFieldId="193" dataDxfId="174"/>
    <tableColumn id="194" xr3:uid="{00000000-0010-0000-0400-0000C2000000}" uniqueName="194" name="11/07/2020" queryTableFieldId="194" dataDxfId="173"/>
    <tableColumn id="195" xr3:uid="{00000000-0010-0000-0400-0000C3000000}" uniqueName="195" name="12/07/2020" queryTableFieldId="195" dataDxfId="172"/>
    <tableColumn id="196" xr3:uid="{00000000-0010-0000-0400-0000C4000000}" uniqueName="196" name="13/07/2020" queryTableFieldId="196" dataDxfId="171"/>
    <tableColumn id="197" xr3:uid="{00000000-0010-0000-0400-0000C5000000}" uniqueName="197" name="14/07/2020" queryTableFieldId="197" dataDxfId="170"/>
    <tableColumn id="198" xr3:uid="{00000000-0010-0000-0400-0000C6000000}" uniqueName="198" name="15/07/2020" queryTableFieldId="198" dataDxfId="169"/>
    <tableColumn id="199" xr3:uid="{00000000-0010-0000-0400-0000C7000000}" uniqueName="199" name="16/07/2020" queryTableFieldId="199" dataDxfId="168"/>
    <tableColumn id="200" xr3:uid="{00000000-0010-0000-0400-0000C8000000}" uniqueName="200" name="17/07/2020" queryTableFieldId="200" dataDxfId="167"/>
    <tableColumn id="201" xr3:uid="{00000000-0010-0000-0400-0000C9000000}" uniqueName="201" name="18/07/2020" queryTableFieldId="201" dataDxfId="166"/>
    <tableColumn id="202" xr3:uid="{00000000-0010-0000-0400-0000CA000000}" uniqueName="202" name="19/07/2020" queryTableFieldId="202" dataDxfId="165"/>
    <tableColumn id="203" xr3:uid="{00000000-0010-0000-0400-0000CB000000}" uniqueName="203" name="20/07/2020" queryTableFieldId="203" dataDxfId="164"/>
    <tableColumn id="204" xr3:uid="{00000000-0010-0000-0400-0000CC000000}" uniqueName="204" name="21/07/2020" queryTableFieldId="204" dataDxfId="163"/>
    <tableColumn id="205" xr3:uid="{00000000-0010-0000-0400-0000CD000000}" uniqueName="205" name="22/07/2020" queryTableFieldId="205" dataDxfId="162"/>
    <tableColumn id="206" xr3:uid="{00000000-0010-0000-0400-0000CE000000}" uniqueName="206" name="23/07/2020" queryTableFieldId="206" dataDxfId="161"/>
    <tableColumn id="207" xr3:uid="{00000000-0010-0000-0400-0000CF000000}" uniqueName="207" name="24/07/2020" queryTableFieldId="207" dataDxfId="160"/>
    <tableColumn id="208" xr3:uid="{00000000-0010-0000-0400-0000D0000000}" uniqueName="208" name="25/07/2020" queryTableFieldId="208" dataDxfId="159"/>
    <tableColumn id="209" xr3:uid="{00000000-0010-0000-0400-0000D1000000}" uniqueName="209" name="26/07/2020" queryTableFieldId="209" dataDxfId="158"/>
    <tableColumn id="210" xr3:uid="{00000000-0010-0000-0400-0000D2000000}" uniqueName="210" name="27/07/2020" queryTableFieldId="210" dataDxfId="157"/>
    <tableColumn id="211" xr3:uid="{00000000-0010-0000-0400-0000D3000000}" uniqueName="211" name="28/07/2020" queryTableFieldId="211" dataDxfId="156"/>
    <tableColumn id="212" xr3:uid="{00000000-0010-0000-0400-0000D4000000}" uniqueName="212" name="29/07/2020" queryTableFieldId="212" dataDxfId="155"/>
    <tableColumn id="213" xr3:uid="{00000000-0010-0000-0400-0000D5000000}" uniqueName="213" name="30/07/2020" queryTableFieldId="213" dataDxfId="154"/>
    <tableColumn id="214" xr3:uid="{00000000-0010-0000-0400-0000D6000000}" uniqueName="214" name="31/07/2020" queryTableFieldId="214" dataDxfId="153"/>
    <tableColumn id="215" xr3:uid="{00000000-0010-0000-0400-0000D7000000}" uniqueName="215" name="01/08/2020" queryTableFieldId="215" dataDxfId="152"/>
    <tableColumn id="216" xr3:uid="{00000000-0010-0000-0400-0000D8000000}" uniqueName="216" name="02/08/2020" queryTableFieldId="216" dataDxfId="151"/>
    <tableColumn id="217" xr3:uid="{00000000-0010-0000-0400-0000D9000000}" uniqueName="217" name="03/08/2020" queryTableFieldId="217" dataDxfId="150"/>
    <tableColumn id="218" xr3:uid="{00000000-0010-0000-0400-0000DA000000}" uniqueName="218" name="04/08/2020" queryTableFieldId="218" dataDxfId="149"/>
    <tableColumn id="219" xr3:uid="{00000000-0010-0000-0400-0000DB000000}" uniqueName="219" name="05/08/2020" queryTableFieldId="219" dataDxfId="148"/>
    <tableColumn id="220" xr3:uid="{00000000-0010-0000-0400-0000DC000000}" uniqueName="220" name="06/08/2020" queryTableFieldId="220" dataDxfId="147"/>
    <tableColumn id="221" xr3:uid="{00000000-0010-0000-0400-0000DD000000}" uniqueName="221" name="07/08/2020" queryTableFieldId="221" dataDxfId="146"/>
    <tableColumn id="222" xr3:uid="{00000000-0010-0000-0400-0000DE000000}" uniqueName="222" name="08/08/2020" queryTableFieldId="222" dataDxfId="145"/>
    <tableColumn id="223" xr3:uid="{00000000-0010-0000-0400-0000DF000000}" uniqueName="223" name="09/08/2020" queryTableFieldId="223" dataDxfId="144"/>
    <tableColumn id="224" xr3:uid="{00000000-0010-0000-0400-0000E0000000}" uniqueName="224" name="10/08/2020" queryTableFieldId="224" dataDxfId="143"/>
    <tableColumn id="225" xr3:uid="{00000000-0010-0000-0400-0000E1000000}" uniqueName="225" name="11/08/2020" queryTableFieldId="225" dataDxfId="142"/>
    <tableColumn id="226" xr3:uid="{00000000-0010-0000-0400-0000E2000000}" uniqueName="226" name="12/08/2020" queryTableFieldId="226" dataDxfId="141"/>
    <tableColumn id="227" xr3:uid="{00000000-0010-0000-0400-0000E3000000}" uniqueName="227" name="13/08/2020" queryTableFieldId="227" dataDxfId="140"/>
    <tableColumn id="228" xr3:uid="{00000000-0010-0000-0400-0000E4000000}" uniqueName="228" name="14/08/2020" queryTableFieldId="228" dataDxfId="139"/>
    <tableColumn id="229" xr3:uid="{00000000-0010-0000-0400-0000E5000000}" uniqueName="229" name="15/08/2020" queryTableFieldId="229" dataDxfId="138"/>
    <tableColumn id="230" xr3:uid="{00000000-0010-0000-0400-0000E6000000}" uniqueName="230" name="16/08/2020" queryTableFieldId="230" dataDxfId="137"/>
    <tableColumn id="231" xr3:uid="{00000000-0010-0000-0400-0000E7000000}" uniqueName="231" name="17/08/2020" queryTableFieldId="231" dataDxfId="136"/>
    <tableColumn id="232" xr3:uid="{00000000-0010-0000-0400-0000E8000000}" uniqueName="232" name="18/08/2020" queryTableFieldId="232" dataDxfId="135"/>
    <tableColumn id="233" xr3:uid="{00000000-0010-0000-0400-0000E9000000}" uniqueName="233" name="19/08/2020" queryTableFieldId="233" dataDxfId="134"/>
    <tableColumn id="234" xr3:uid="{00000000-0010-0000-0400-0000EA000000}" uniqueName="234" name="20/08/2020" queryTableFieldId="234" dataDxfId="133"/>
    <tableColumn id="235" xr3:uid="{00000000-0010-0000-0400-0000EB000000}" uniqueName="235" name="21/08/2020" queryTableFieldId="235" dataDxfId="132"/>
    <tableColumn id="236" xr3:uid="{00000000-0010-0000-0400-0000EC000000}" uniqueName="236" name="22/08/2020" queryTableFieldId="236" dataDxfId="131"/>
    <tableColumn id="237" xr3:uid="{00000000-0010-0000-0400-0000ED000000}" uniqueName="237" name="23/08/2020" queryTableFieldId="237" dataDxfId="130"/>
    <tableColumn id="238" xr3:uid="{00000000-0010-0000-0400-0000EE000000}" uniqueName="238" name="24/08/2020" queryTableFieldId="238" dataDxfId="129"/>
    <tableColumn id="239" xr3:uid="{00000000-0010-0000-0400-0000EF000000}" uniqueName="239" name="25/08/2020" queryTableFieldId="239" dataDxfId="128"/>
    <tableColumn id="240" xr3:uid="{00000000-0010-0000-0400-0000F0000000}" uniqueName="240" name="26/08/2020" queryTableFieldId="240" dataDxfId="127"/>
    <tableColumn id="241" xr3:uid="{00000000-0010-0000-0400-0000F1000000}" uniqueName="241" name="27/08/2020" queryTableFieldId="241" dataDxfId="126"/>
    <tableColumn id="242" xr3:uid="{00000000-0010-0000-0400-0000F2000000}" uniqueName="242" name="28/08/2020" queryTableFieldId="242" dataDxfId="125"/>
    <tableColumn id="243" xr3:uid="{00000000-0010-0000-0400-0000F3000000}" uniqueName="243" name="29/08/2020" queryTableFieldId="243" dataDxfId="124"/>
    <tableColumn id="244" xr3:uid="{00000000-0010-0000-0400-0000F4000000}" uniqueName="244" name="30/08/2020" queryTableFieldId="244" dataDxfId="123"/>
    <tableColumn id="245" xr3:uid="{00000000-0010-0000-0400-0000F5000000}" uniqueName="245" name="31/08/2020" queryTableFieldId="245" dataDxfId="122"/>
    <tableColumn id="246" xr3:uid="{00000000-0010-0000-0400-0000F6000000}" uniqueName="246" name="01/09/2020" queryTableFieldId="246" dataDxfId="121"/>
    <tableColumn id="247" xr3:uid="{00000000-0010-0000-0400-0000F7000000}" uniqueName="247" name="02/09/2020" queryTableFieldId="247" dataDxfId="120"/>
    <tableColumn id="248" xr3:uid="{00000000-0010-0000-0400-0000F8000000}" uniqueName="248" name="03/09/2020" queryTableFieldId="248" dataDxfId="119"/>
    <tableColumn id="249" xr3:uid="{00000000-0010-0000-0400-0000F9000000}" uniqueName="249" name="04/09/2020" queryTableFieldId="249" dataDxfId="118"/>
    <tableColumn id="250" xr3:uid="{00000000-0010-0000-0400-0000FA000000}" uniqueName="250" name="05/09/2020" queryTableFieldId="250" dataDxfId="117"/>
    <tableColumn id="251" xr3:uid="{00000000-0010-0000-0400-0000FB000000}" uniqueName="251" name="06/09/2020" queryTableFieldId="251" dataDxfId="116"/>
    <tableColumn id="252" xr3:uid="{00000000-0010-0000-0400-0000FC000000}" uniqueName="252" name="07/09/2020" queryTableFieldId="252" dataDxfId="115"/>
    <tableColumn id="253" xr3:uid="{00000000-0010-0000-0400-0000FD000000}" uniqueName="253" name="08/09/2020" queryTableFieldId="253" dataDxfId="114"/>
    <tableColumn id="254" xr3:uid="{00000000-0010-0000-0400-0000FE000000}" uniqueName="254" name="09/09/2020" queryTableFieldId="254" dataDxfId="113"/>
    <tableColumn id="255" xr3:uid="{00000000-0010-0000-0400-0000FF000000}" uniqueName="255" name="10/09/2020" queryTableFieldId="255" dataDxfId="112"/>
    <tableColumn id="256" xr3:uid="{00000000-0010-0000-0400-000000010000}" uniqueName="256" name="11/09/2020" queryTableFieldId="256" dataDxfId="111"/>
    <tableColumn id="257" xr3:uid="{00000000-0010-0000-0400-000001010000}" uniqueName="257" name="12/09/2020" queryTableFieldId="257" dataDxfId="110"/>
    <tableColumn id="258" xr3:uid="{00000000-0010-0000-0400-000002010000}" uniqueName="258" name="13/09/2020" queryTableFieldId="258" dataDxfId="109"/>
    <tableColumn id="259" xr3:uid="{00000000-0010-0000-0400-000003010000}" uniqueName="259" name="14/09/2020" queryTableFieldId="259" dataDxfId="108"/>
    <tableColumn id="260" xr3:uid="{00000000-0010-0000-0400-000004010000}" uniqueName="260" name="15/09/2020" queryTableFieldId="260" dataDxfId="107"/>
    <tableColumn id="261" xr3:uid="{00000000-0010-0000-0400-000005010000}" uniqueName="261" name="16/09/2020" queryTableFieldId="261" dataDxfId="106"/>
    <tableColumn id="262" xr3:uid="{00000000-0010-0000-0400-000006010000}" uniqueName="262" name="17/09/2020" queryTableFieldId="262" dataDxfId="105"/>
    <tableColumn id="263" xr3:uid="{00000000-0010-0000-0400-000007010000}" uniqueName="263" name="18/09/2020" queryTableFieldId="263" dataDxfId="104"/>
    <tableColumn id="264" xr3:uid="{00000000-0010-0000-0400-000008010000}" uniqueName="264" name="19/09/2020" queryTableFieldId="264" dataDxfId="103"/>
    <tableColumn id="265" xr3:uid="{00000000-0010-0000-0400-000009010000}" uniqueName="265" name="20/09/2020" queryTableFieldId="265" dataDxfId="102"/>
    <tableColumn id="266" xr3:uid="{00000000-0010-0000-0400-00000A010000}" uniqueName="266" name="21/09/2020" queryTableFieldId="266" dataDxfId="101"/>
    <tableColumn id="267" xr3:uid="{00000000-0010-0000-0400-00000B010000}" uniqueName="267" name="22/09/2020" queryTableFieldId="267" dataDxfId="100"/>
    <tableColumn id="268" xr3:uid="{00000000-0010-0000-0400-00000C010000}" uniqueName="268" name="23/09/2020" queryTableFieldId="268" dataDxfId="99"/>
    <tableColumn id="269" xr3:uid="{00000000-0010-0000-0400-00000D010000}" uniqueName="269" name="24/09/2020" queryTableFieldId="269" dataDxfId="98"/>
    <tableColumn id="270" xr3:uid="{00000000-0010-0000-0400-00000E010000}" uniqueName="270" name="25/09/2020" queryTableFieldId="270" dataDxfId="97"/>
    <tableColumn id="271" xr3:uid="{00000000-0010-0000-0400-00000F010000}" uniqueName="271" name="26/09/2020" queryTableFieldId="271" dataDxfId="96"/>
    <tableColumn id="272" xr3:uid="{00000000-0010-0000-0400-000010010000}" uniqueName="272" name="27/09/2020" queryTableFieldId="272" dataDxfId="95"/>
    <tableColumn id="273" xr3:uid="{00000000-0010-0000-0400-000011010000}" uniqueName="273" name="28/09/2020" queryTableFieldId="273" dataDxfId="94"/>
    <tableColumn id="274" xr3:uid="{00000000-0010-0000-0400-000012010000}" uniqueName="274" name="29/09/2020" queryTableFieldId="274" dataDxfId="93"/>
    <tableColumn id="275" xr3:uid="{00000000-0010-0000-0400-000013010000}" uniqueName="275" name="30/09/2020" queryTableFieldId="275" dataDxfId="92"/>
    <tableColumn id="276" xr3:uid="{00000000-0010-0000-0400-000014010000}" uniqueName="276" name="01/10/2020" queryTableFieldId="276" dataDxfId="91"/>
    <tableColumn id="277" xr3:uid="{00000000-0010-0000-0400-000015010000}" uniqueName="277" name="02/10/2020" queryTableFieldId="277" dataDxfId="90"/>
    <tableColumn id="278" xr3:uid="{00000000-0010-0000-0400-000016010000}" uniqueName="278" name="03/10/2020" queryTableFieldId="278" dataDxfId="89"/>
    <tableColumn id="279" xr3:uid="{00000000-0010-0000-0400-000017010000}" uniqueName="279" name="04/10/2020" queryTableFieldId="279" dataDxfId="88"/>
    <tableColumn id="280" xr3:uid="{00000000-0010-0000-0400-000018010000}" uniqueName="280" name="05/10/2020" queryTableFieldId="280" dataDxfId="87"/>
    <tableColumn id="281" xr3:uid="{00000000-0010-0000-0400-000019010000}" uniqueName="281" name="06/10/2020" queryTableFieldId="281" dataDxfId="86"/>
    <tableColumn id="282" xr3:uid="{00000000-0010-0000-0400-00001A010000}" uniqueName="282" name="07/10/2020" queryTableFieldId="282" dataDxfId="85"/>
    <tableColumn id="283" xr3:uid="{00000000-0010-0000-0400-00001B010000}" uniqueName="283" name="08/10/2020" queryTableFieldId="283" dataDxfId="84"/>
    <tableColumn id="284" xr3:uid="{00000000-0010-0000-0400-00001C010000}" uniqueName="284" name="09/10/2020" queryTableFieldId="284" dataDxfId="83"/>
    <tableColumn id="285" xr3:uid="{00000000-0010-0000-0400-00001D010000}" uniqueName="285" name="10/10/2020" queryTableFieldId="285" dataDxfId="82"/>
    <tableColumn id="286" xr3:uid="{00000000-0010-0000-0400-00001E010000}" uniqueName="286" name="11/10/2020" queryTableFieldId="286" dataDxfId="81"/>
    <tableColumn id="287" xr3:uid="{00000000-0010-0000-0400-00001F010000}" uniqueName="287" name="12/10/2020" queryTableFieldId="287" dataDxfId="80"/>
    <tableColumn id="288" xr3:uid="{00000000-0010-0000-0400-000020010000}" uniqueName="288" name="13/10/2020" queryTableFieldId="288" dataDxfId="79"/>
    <tableColumn id="289" xr3:uid="{00000000-0010-0000-0400-000021010000}" uniqueName="289" name="14/10/2020" queryTableFieldId="289" dataDxfId="78"/>
    <tableColumn id="290" xr3:uid="{00000000-0010-0000-0400-000022010000}" uniqueName="290" name="15/10/2020" queryTableFieldId="290" dataDxfId="77"/>
    <tableColumn id="291" xr3:uid="{00000000-0010-0000-0400-000023010000}" uniqueName="291" name="16/10/2020" queryTableFieldId="291" dataDxfId="76"/>
    <tableColumn id="292" xr3:uid="{00000000-0010-0000-0400-000024010000}" uniqueName="292" name="17/10/2020" queryTableFieldId="292" dataDxfId="75"/>
    <tableColumn id="293" xr3:uid="{00000000-0010-0000-0400-000025010000}" uniqueName="293" name="18/10/2020" queryTableFieldId="293" dataDxfId="74"/>
    <tableColumn id="294" xr3:uid="{00000000-0010-0000-0400-000026010000}" uniqueName="294" name="19/10/2020" queryTableFieldId="294" dataDxfId="73"/>
    <tableColumn id="295" xr3:uid="{00000000-0010-0000-0400-000027010000}" uniqueName="295" name="20/10/2020" queryTableFieldId="295" dataDxfId="72"/>
    <tableColumn id="296" xr3:uid="{00000000-0010-0000-0400-000028010000}" uniqueName="296" name="21/10/2020" queryTableFieldId="296" dataDxfId="71"/>
    <tableColumn id="297" xr3:uid="{00000000-0010-0000-0400-000029010000}" uniqueName="297" name="22/10/2020" queryTableFieldId="297" dataDxfId="70"/>
    <tableColumn id="298" xr3:uid="{00000000-0010-0000-0400-00002A010000}" uniqueName="298" name="23/10/2020" queryTableFieldId="298" dataDxfId="69"/>
    <tableColumn id="299" xr3:uid="{00000000-0010-0000-0400-00002B010000}" uniqueName="299" name="24/10/2020" queryTableFieldId="299" dataDxfId="68"/>
    <tableColumn id="300" xr3:uid="{00000000-0010-0000-0400-00002C010000}" uniqueName="300" name="25/10/2020" queryTableFieldId="300" dataDxfId="67"/>
    <tableColumn id="301" xr3:uid="{00000000-0010-0000-0400-00002D010000}" uniqueName="301" name="26/10/2020" queryTableFieldId="301" dataDxfId="66"/>
    <tableColumn id="302" xr3:uid="{00000000-0010-0000-0400-00002E010000}" uniqueName="302" name="27/10/2020" queryTableFieldId="302" dataDxfId="65"/>
    <tableColumn id="303" xr3:uid="{00000000-0010-0000-0400-00002F010000}" uniqueName="303" name="28/10/2020" queryTableFieldId="303" dataDxfId="64"/>
    <tableColumn id="304" xr3:uid="{00000000-0010-0000-0400-000030010000}" uniqueName="304" name="29/10/2020" queryTableFieldId="304" dataDxfId="63"/>
    <tableColumn id="305" xr3:uid="{00000000-0010-0000-0400-000031010000}" uniqueName="305" name="30/10/2020" queryTableFieldId="305" dataDxfId="62"/>
    <tableColumn id="306" xr3:uid="{00000000-0010-0000-0400-000032010000}" uniqueName="306" name="31/10/2020" queryTableFieldId="306" dataDxfId="61"/>
    <tableColumn id="307" xr3:uid="{00000000-0010-0000-0400-000033010000}" uniqueName="307" name="01/11/2020" queryTableFieldId="307" dataDxfId="60"/>
    <tableColumn id="308" xr3:uid="{00000000-0010-0000-0400-000034010000}" uniqueName="308" name="02/11/2020" queryTableFieldId="308" dataDxfId="59"/>
    <tableColumn id="309" xr3:uid="{00000000-0010-0000-0400-000035010000}" uniqueName="309" name="03/11/2020" queryTableFieldId="309" dataDxfId="58"/>
    <tableColumn id="310" xr3:uid="{00000000-0010-0000-0400-000036010000}" uniqueName="310" name="04/11/2020" queryTableFieldId="310" dataDxfId="57"/>
    <tableColumn id="311" xr3:uid="{00000000-0010-0000-0400-000037010000}" uniqueName="311" name="05/11/2020" queryTableFieldId="311" dataDxfId="56"/>
    <tableColumn id="312" xr3:uid="{00000000-0010-0000-0400-000038010000}" uniqueName="312" name="06/11/2020" queryTableFieldId="312" dataDxfId="55"/>
    <tableColumn id="313" xr3:uid="{00000000-0010-0000-0400-000039010000}" uniqueName="313" name="07/11/2020" queryTableFieldId="313" dataDxfId="54"/>
    <tableColumn id="314" xr3:uid="{00000000-0010-0000-0400-00003A010000}" uniqueName="314" name="08/11/2020" queryTableFieldId="314" dataDxfId="53"/>
    <tableColumn id="315" xr3:uid="{00000000-0010-0000-0400-00003B010000}" uniqueName="315" name="09/11/2020" queryTableFieldId="315" dataDxfId="52"/>
    <tableColumn id="316" xr3:uid="{00000000-0010-0000-0400-00003C010000}" uniqueName="316" name="10/11/2020" queryTableFieldId="316" dataDxfId="51"/>
    <tableColumn id="317" xr3:uid="{00000000-0010-0000-0400-00003D010000}" uniqueName="317" name="11/11/2020" queryTableFieldId="317" dataDxfId="50"/>
    <tableColumn id="318" xr3:uid="{00000000-0010-0000-0400-00003E010000}" uniqueName="318" name="12/11/2020" queryTableFieldId="318" dataDxfId="49"/>
    <tableColumn id="319" xr3:uid="{00000000-0010-0000-0400-00003F010000}" uniqueName="319" name="13/11/2020" queryTableFieldId="319" dataDxfId="48"/>
    <tableColumn id="320" xr3:uid="{00000000-0010-0000-0400-000040010000}" uniqueName="320" name="14/11/2020" queryTableFieldId="320" dataDxfId="47"/>
    <tableColumn id="321" xr3:uid="{00000000-0010-0000-0400-000041010000}" uniqueName="321" name="15/11/2020" queryTableFieldId="321" dataDxfId="46"/>
    <tableColumn id="322" xr3:uid="{00000000-0010-0000-0400-000042010000}" uniqueName="322" name="16/11/2020" queryTableFieldId="322" dataDxfId="45"/>
    <tableColumn id="323" xr3:uid="{00000000-0010-0000-0400-000043010000}" uniqueName="323" name="17/11/2020" queryTableFieldId="323" dataDxfId="44"/>
    <tableColumn id="324" xr3:uid="{00000000-0010-0000-0400-000044010000}" uniqueName="324" name="18/11/2020" queryTableFieldId="324" dataDxfId="43"/>
    <tableColumn id="325" xr3:uid="{00000000-0010-0000-0400-000045010000}" uniqueName="325" name="19/11/2020" queryTableFieldId="325" dataDxfId="42"/>
    <tableColumn id="326" xr3:uid="{00000000-0010-0000-0400-000046010000}" uniqueName="326" name="20/11/2020" queryTableFieldId="326" dataDxfId="41"/>
    <tableColumn id="327" xr3:uid="{00000000-0010-0000-0400-000047010000}" uniqueName="327" name="21/11/2020" queryTableFieldId="327" dataDxfId="40"/>
    <tableColumn id="328" xr3:uid="{00000000-0010-0000-0400-000048010000}" uniqueName="328" name="22/11/2020" queryTableFieldId="328" dataDxfId="39"/>
    <tableColumn id="329" xr3:uid="{00000000-0010-0000-0400-000049010000}" uniqueName="329" name="23/11/2020" queryTableFieldId="329" dataDxfId="38"/>
    <tableColumn id="330" xr3:uid="{00000000-0010-0000-0400-00004A010000}" uniqueName="330" name="24/11/2020" queryTableFieldId="330" dataDxfId="37"/>
    <tableColumn id="331" xr3:uid="{00000000-0010-0000-0400-00004B010000}" uniqueName="331" name="25/11/2020" queryTableFieldId="331" dataDxfId="36"/>
    <tableColumn id="332" xr3:uid="{00000000-0010-0000-0400-00004C010000}" uniqueName="332" name="26/11/2020" queryTableFieldId="332" dataDxfId="35"/>
    <tableColumn id="333" xr3:uid="{00000000-0010-0000-0400-00004D010000}" uniqueName="333" name="27/11/2020" queryTableFieldId="333" dataDxfId="34"/>
    <tableColumn id="334" xr3:uid="{00000000-0010-0000-0400-00004E010000}" uniqueName="334" name="28/11/2020" queryTableFieldId="334" dataDxfId="33"/>
    <tableColumn id="335" xr3:uid="{00000000-0010-0000-0400-00004F010000}" uniqueName="335" name="29/11/2020" queryTableFieldId="335" dataDxfId="32"/>
    <tableColumn id="336" xr3:uid="{00000000-0010-0000-0400-000050010000}" uniqueName="336" name="30/11/2020" queryTableFieldId="336" dataDxfId="31"/>
    <tableColumn id="337" xr3:uid="{00000000-0010-0000-0400-000051010000}" uniqueName="337" name="01/12/2020" queryTableFieldId="337" dataDxfId="30"/>
    <tableColumn id="338" xr3:uid="{00000000-0010-0000-0400-000052010000}" uniqueName="338" name="02/12/2020" queryTableFieldId="338" dataDxfId="29"/>
    <tableColumn id="339" xr3:uid="{00000000-0010-0000-0400-000053010000}" uniqueName="339" name="03/12/2020" queryTableFieldId="339" dataDxfId="28"/>
    <tableColumn id="340" xr3:uid="{00000000-0010-0000-0400-000054010000}" uniqueName="340" name="04/12/2020" queryTableFieldId="340" dataDxfId="27"/>
    <tableColumn id="341" xr3:uid="{00000000-0010-0000-0400-000055010000}" uniqueName="341" name="05/12/2020" queryTableFieldId="341" dataDxfId="26"/>
    <tableColumn id="342" xr3:uid="{00000000-0010-0000-0400-000056010000}" uniqueName="342" name="06/12/2020" queryTableFieldId="342" dataDxfId="25"/>
    <tableColumn id="343" xr3:uid="{00000000-0010-0000-0400-000057010000}" uniqueName="343" name="07/12/2020" queryTableFieldId="343" dataDxfId="24"/>
    <tableColumn id="344" xr3:uid="{00000000-0010-0000-0400-000058010000}" uniqueName="344" name="08/12/2020" queryTableFieldId="344" dataDxfId="23"/>
    <tableColumn id="345" xr3:uid="{00000000-0010-0000-0400-000059010000}" uniqueName="345" name="09/12/2020" queryTableFieldId="345" dataDxfId="22"/>
    <tableColumn id="346" xr3:uid="{00000000-0010-0000-0400-00005A010000}" uniqueName="346" name="10/12/2020" queryTableFieldId="346" dataDxfId="21"/>
    <tableColumn id="347" xr3:uid="{00000000-0010-0000-0400-00005B010000}" uniqueName="347" name="11/12/2020" queryTableFieldId="347" dataDxfId="20"/>
    <tableColumn id="348" xr3:uid="{00000000-0010-0000-0400-00005C010000}" uniqueName="348" name="12/12/2020" queryTableFieldId="348" dataDxfId="19"/>
    <tableColumn id="349" xr3:uid="{00000000-0010-0000-0400-00005D010000}" uniqueName="349" name="13/12/2020" queryTableFieldId="349" dataDxfId="18"/>
    <tableColumn id="350" xr3:uid="{00000000-0010-0000-0400-00005E010000}" uniqueName="350" name="14/12/2020" queryTableFieldId="350" dataDxfId="17"/>
    <tableColumn id="351" xr3:uid="{00000000-0010-0000-0400-00005F010000}" uniqueName="351" name="15/12/2020" queryTableFieldId="351" dataDxfId="16"/>
    <tableColumn id="352" xr3:uid="{00000000-0010-0000-0400-000060010000}" uniqueName="352" name="16/12/2020" queryTableFieldId="352" dataDxfId="15"/>
    <tableColumn id="353" xr3:uid="{00000000-0010-0000-0400-000061010000}" uniqueName="353" name="17/12/2020" queryTableFieldId="353" dataDxfId="14"/>
    <tableColumn id="354" xr3:uid="{00000000-0010-0000-0400-000062010000}" uniqueName="354" name="18/12/2020" queryTableFieldId="354" dataDxfId="13"/>
    <tableColumn id="355" xr3:uid="{00000000-0010-0000-0400-000063010000}" uniqueName="355" name="19/12/2020" queryTableFieldId="355" dataDxfId="12"/>
    <tableColumn id="356" xr3:uid="{00000000-0010-0000-0400-000064010000}" uniqueName="356" name="20/12/2020" queryTableFieldId="356" dataDxfId="11"/>
    <tableColumn id="357" xr3:uid="{00000000-0010-0000-0400-000065010000}" uniqueName="357" name="21/12/2020" queryTableFieldId="357" dataDxfId="10"/>
    <tableColumn id="358" xr3:uid="{00000000-0010-0000-0400-000066010000}" uniqueName="358" name="22/12/2020" queryTableFieldId="358" dataDxfId="9"/>
    <tableColumn id="359" xr3:uid="{00000000-0010-0000-0400-000067010000}" uniqueName="359" name="23/12/2020" queryTableFieldId="359" dataDxfId="8"/>
    <tableColumn id="360" xr3:uid="{00000000-0010-0000-0400-000068010000}" uniqueName="360" name="24/12/2020" queryTableFieldId="360" dataDxfId="7"/>
    <tableColumn id="361" xr3:uid="{00000000-0010-0000-0400-000069010000}" uniqueName="361" name="25/12/2020" queryTableFieldId="361" dataDxfId="6"/>
    <tableColumn id="362" xr3:uid="{00000000-0010-0000-0400-00006A010000}" uniqueName="362" name="26/12/2020" queryTableFieldId="362" dataDxfId="5"/>
    <tableColumn id="363" xr3:uid="{00000000-0010-0000-0400-00006B010000}" uniqueName="363" name="27/12/2020" queryTableFieldId="363" dataDxfId="4"/>
    <tableColumn id="364" xr3:uid="{00000000-0010-0000-0400-00006C010000}" uniqueName="364" name="28/12/2020" queryTableFieldId="364" dataDxfId="3"/>
    <tableColumn id="365" xr3:uid="{00000000-0010-0000-0400-00006D010000}" uniqueName="365" name="29/12/2020" queryTableFieldId="365" dataDxfId="2"/>
    <tableColumn id="366" xr3:uid="{00000000-0010-0000-0400-00006E010000}" uniqueName="366" name="30/12/2020" queryTableFieldId="366" dataDxfId="1"/>
    <tableColumn id="367" xr3:uid="{00000000-0010-0000-0400-00006F010000}" uniqueName="367" name="31/12/2020" queryTableFieldId="367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4"/>
  <sheetViews>
    <sheetView workbookViewId="0">
      <selection activeCell="G4" sqref="G4"/>
    </sheetView>
  </sheetViews>
  <sheetFormatPr baseColWidth="10" defaultRowHeight="15" x14ac:dyDescent="0.25"/>
  <cols>
    <col min="1" max="1" width="16.85546875" style="1" customWidth="1"/>
    <col min="2" max="2" width="2.42578125" style="2" customWidth="1"/>
    <col min="3" max="3" width="16.5703125" style="1" customWidth="1"/>
    <col min="4" max="4" width="15.7109375" style="1" customWidth="1"/>
    <col min="5" max="5" width="12.85546875" style="1" customWidth="1"/>
    <col min="6" max="6" width="2.42578125" style="2" customWidth="1"/>
    <col min="7" max="16384" width="11.42578125" style="1"/>
  </cols>
  <sheetData>
    <row r="1" spans="1:5" x14ac:dyDescent="0.25">
      <c r="A1" s="4" t="s">
        <v>2</v>
      </c>
      <c r="C1" s="4" t="s">
        <v>10</v>
      </c>
      <c r="E1" s="1">
        <v>2020</v>
      </c>
    </row>
    <row r="2" spans="1:5" x14ac:dyDescent="0.25">
      <c r="A2" s="1" t="s">
        <v>1</v>
      </c>
      <c r="C2" s="1" t="s">
        <v>11</v>
      </c>
      <c r="D2" s="1" t="s">
        <v>13</v>
      </c>
      <c r="E2" s="1" t="s">
        <v>12</v>
      </c>
    </row>
    <row r="3" spans="1:5" x14ac:dyDescent="0.25">
      <c r="A3" s="1" t="s">
        <v>26</v>
      </c>
      <c r="C3" s="1" t="s">
        <v>14</v>
      </c>
      <c r="D3" s="3">
        <v>43861</v>
      </c>
      <c r="E3" s="3">
        <f>EOMONTH(D3,0)</f>
        <v>43861</v>
      </c>
    </row>
    <row r="4" spans="1:5" x14ac:dyDescent="0.25">
      <c r="A4" s="1" t="s">
        <v>3</v>
      </c>
      <c r="C4" s="1" t="s">
        <v>15</v>
      </c>
      <c r="D4" s="3">
        <v>43862</v>
      </c>
      <c r="E4" s="3">
        <f t="shared" ref="E4:E14" si="0">EOMONTH(D4,0)</f>
        <v>43890</v>
      </c>
    </row>
    <row r="5" spans="1:5" x14ac:dyDescent="0.25">
      <c r="A5" s="1" t="s">
        <v>4</v>
      </c>
      <c r="C5" s="1" t="s">
        <v>16</v>
      </c>
      <c r="D5" s="3">
        <v>43891</v>
      </c>
      <c r="E5" s="3">
        <f t="shared" si="0"/>
        <v>43921</v>
      </c>
    </row>
    <row r="6" spans="1:5" x14ac:dyDescent="0.25">
      <c r="A6" s="1" t="s">
        <v>5</v>
      </c>
      <c r="C6" s="1" t="s">
        <v>17</v>
      </c>
      <c r="D6" s="3">
        <v>43922</v>
      </c>
      <c r="E6" s="3">
        <f t="shared" si="0"/>
        <v>43951</v>
      </c>
    </row>
    <row r="7" spans="1:5" x14ac:dyDescent="0.25">
      <c r="A7" s="1" t="s">
        <v>6</v>
      </c>
      <c r="C7" s="1" t="s">
        <v>18</v>
      </c>
      <c r="D7" s="3">
        <v>43952</v>
      </c>
      <c r="E7" s="3">
        <f t="shared" si="0"/>
        <v>43982</v>
      </c>
    </row>
    <row r="8" spans="1:5" x14ac:dyDescent="0.25">
      <c r="A8" s="1" t="s">
        <v>7</v>
      </c>
      <c r="C8" s="1" t="s">
        <v>19</v>
      </c>
      <c r="D8" s="3">
        <v>43983</v>
      </c>
      <c r="E8" s="3">
        <f t="shared" si="0"/>
        <v>44012</v>
      </c>
    </row>
    <row r="9" spans="1:5" x14ac:dyDescent="0.25">
      <c r="A9" s="1" t="s">
        <v>8</v>
      </c>
      <c r="C9" s="1" t="s">
        <v>20</v>
      </c>
      <c r="D9" s="3">
        <v>44013</v>
      </c>
      <c r="E9" s="3">
        <f t="shared" si="0"/>
        <v>44043</v>
      </c>
    </row>
    <row r="10" spans="1:5" x14ac:dyDescent="0.25">
      <c r="A10" s="1" t="s">
        <v>9</v>
      </c>
      <c r="C10" s="1" t="s">
        <v>21</v>
      </c>
      <c r="D10" s="3">
        <v>44044</v>
      </c>
      <c r="E10" s="3">
        <f t="shared" si="0"/>
        <v>44074</v>
      </c>
    </row>
    <row r="11" spans="1:5" x14ac:dyDescent="0.25">
      <c r="C11" s="1" t="s">
        <v>22</v>
      </c>
      <c r="D11" s="3">
        <v>44075</v>
      </c>
      <c r="E11" s="3">
        <f t="shared" si="0"/>
        <v>44104</v>
      </c>
    </row>
    <row r="12" spans="1:5" x14ac:dyDescent="0.25">
      <c r="C12" s="1" t="s">
        <v>23</v>
      </c>
      <c r="D12" s="3">
        <v>44105</v>
      </c>
      <c r="E12" s="3">
        <f t="shared" si="0"/>
        <v>44135</v>
      </c>
    </row>
    <row r="13" spans="1:5" x14ac:dyDescent="0.25">
      <c r="C13" s="1" t="s">
        <v>24</v>
      </c>
      <c r="D13" s="3">
        <v>44136</v>
      </c>
      <c r="E13" s="3">
        <f t="shared" si="0"/>
        <v>44165</v>
      </c>
    </row>
    <row r="14" spans="1:5" x14ac:dyDescent="0.25">
      <c r="C14" s="1" t="s">
        <v>25</v>
      </c>
      <c r="D14" s="3">
        <v>44166</v>
      </c>
      <c r="E14" s="3">
        <f t="shared" si="0"/>
        <v>44196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B7"/>
  <sheetViews>
    <sheetView tabSelected="1" workbookViewId="0">
      <selection activeCell="D9" sqref="D9"/>
    </sheetView>
  </sheetViews>
  <sheetFormatPr baseColWidth="10" defaultRowHeight="15" x14ac:dyDescent="0.25"/>
  <cols>
    <col min="1" max="1" width="23.85546875" customWidth="1"/>
    <col min="2" max="2" width="17.85546875" customWidth="1"/>
  </cols>
  <sheetData>
    <row r="1" spans="1:2" x14ac:dyDescent="0.25">
      <c r="A1" s="4" t="s">
        <v>0</v>
      </c>
      <c r="B1" s="1"/>
    </row>
    <row r="2" spans="1:2" x14ac:dyDescent="0.25">
      <c r="A2" s="1" t="s">
        <v>27</v>
      </c>
      <c r="B2" s="1" t="s">
        <v>1</v>
      </c>
    </row>
    <row r="3" spans="1:2" x14ac:dyDescent="0.25">
      <c r="A3" s="5" t="s">
        <v>31</v>
      </c>
      <c r="B3" s="5" t="s">
        <v>26</v>
      </c>
    </row>
    <row r="4" spans="1:2" x14ac:dyDescent="0.25">
      <c r="A4" s="5" t="s">
        <v>32</v>
      </c>
      <c r="B4" s="5" t="s">
        <v>4</v>
      </c>
    </row>
    <row r="5" spans="1:2" x14ac:dyDescent="0.25">
      <c r="A5" s="5" t="s">
        <v>33</v>
      </c>
      <c r="B5" s="5" t="s">
        <v>5</v>
      </c>
    </row>
    <row r="6" spans="1:2" x14ac:dyDescent="0.25">
      <c r="A6" s="5" t="s">
        <v>34</v>
      </c>
      <c r="B6" s="5" t="s">
        <v>5</v>
      </c>
    </row>
    <row r="7" spans="1:2" x14ac:dyDescent="0.25">
      <c r="A7" s="6" t="s">
        <v>35</v>
      </c>
      <c r="B7" s="6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D1:J5"/>
  <sheetViews>
    <sheetView workbookViewId="0">
      <selection activeCell="F23" sqref="F23"/>
    </sheetView>
  </sheetViews>
  <sheetFormatPr baseColWidth="10" defaultRowHeight="15" x14ac:dyDescent="0.25"/>
  <cols>
    <col min="8" max="9" width="0" hidden="1" customWidth="1"/>
  </cols>
  <sheetData>
    <row r="1" spans="4:10" ht="15" customHeight="1" x14ac:dyDescent="0.25">
      <c r="D1" s="18" t="s">
        <v>30</v>
      </c>
      <c r="E1" s="18"/>
      <c r="F1" s="18"/>
      <c r="G1" s="18"/>
      <c r="H1" s="18"/>
      <c r="I1" s="18"/>
      <c r="J1" s="19">
        <v>2020</v>
      </c>
    </row>
    <row r="2" spans="4:10" ht="15" customHeight="1" x14ac:dyDescent="0.25">
      <c r="D2" s="18"/>
      <c r="E2" s="18"/>
      <c r="F2" s="18"/>
      <c r="G2" s="18"/>
      <c r="H2" s="18"/>
      <c r="I2" s="18"/>
      <c r="J2" s="19"/>
    </row>
    <row r="3" spans="4:10" ht="15" customHeight="1" x14ac:dyDescent="0.25">
      <c r="D3" s="18"/>
      <c r="E3" s="18"/>
      <c r="F3" s="18"/>
      <c r="G3" s="18"/>
      <c r="H3" s="18"/>
      <c r="I3" s="18"/>
      <c r="J3" s="19"/>
    </row>
    <row r="4" spans="4:10" ht="15" customHeight="1" x14ac:dyDescent="0.25">
      <c r="D4" s="18"/>
      <c r="E4" s="18"/>
      <c r="F4" s="18"/>
      <c r="G4" s="18"/>
      <c r="H4" s="18"/>
      <c r="I4" s="18"/>
      <c r="J4" s="19"/>
    </row>
    <row r="5" spans="4:10" ht="15" customHeight="1" x14ac:dyDescent="0.25">
      <c r="D5" s="18"/>
      <c r="E5" s="18"/>
      <c r="F5" s="18"/>
      <c r="G5" s="18"/>
      <c r="H5" s="18"/>
      <c r="I5" s="18"/>
      <c r="J5" s="19"/>
    </row>
  </sheetData>
  <mergeCells count="2">
    <mergeCell ref="D1:I5"/>
    <mergeCell ref="J1:J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10</xdr:col>
                <xdr:colOff>19050</xdr:colOff>
                <xdr:row>0</xdr:row>
                <xdr:rowOff>19050</xdr:rowOff>
              </from>
              <to>
                <xdr:col>11</xdr:col>
                <xdr:colOff>723900</xdr:colOff>
                <xdr:row>4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autoPict="0" r:id="rId6">
            <anchor moveWithCells="1">
              <from>
                <xdr:col>0</xdr:col>
                <xdr:colOff>28575</xdr:colOff>
                <xdr:row>5</xdr:row>
                <xdr:rowOff>28575</xdr:rowOff>
              </from>
              <to>
                <xdr:col>1</xdr:col>
                <xdr:colOff>695325</xdr:colOff>
                <xdr:row>6</xdr:row>
                <xdr:rowOff>114300</xdr:rowOff>
              </to>
            </anchor>
          </controlPr>
        </control>
      </mc:Choice>
      <mc:Fallback>
        <control shapeId="2050" r:id="rId5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7"/>
  <sheetViews>
    <sheetView workbookViewId="0">
      <selection activeCell="D9" sqref="D9"/>
    </sheetView>
  </sheetViews>
  <sheetFormatPr baseColWidth="10" defaultRowHeight="15" x14ac:dyDescent="0.25"/>
  <cols>
    <col min="1" max="1" width="23" style="1" customWidth="1"/>
    <col min="2" max="2" width="16.85546875" style="3" customWidth="1"/>
    <col min="3" max="3" width="16.140625" style="3" customWidth="1"/>
    <col min="4" max="4" width="16.140625" style="1" customWidth="1"/>
    <col min="5" max="16384" width="11.42578125" style="1"/>
  </cols>
  <sheetData>
    <row r="1" spans="1:4" x14ac:dyDescent="0.25">
      <c r="A1" s="8" t="s">
        <v>28</v>
      </c>
      <c r="B1" s="9" t="s">
        <v>13</v>
      </c>
      <c r="C1" s="9" t="s">
        <v>12</v>
      </c>
      <c r="D1" s="10" t="s">
        <v>29</v>
      </c>
    </row>
    <row r="2" spans="1:4" x14ac:dyDescent="0.25">
      <c r="A2" s="1" t="s">
        <v>31</v>
      </c>
      <c r="B2" s="3">
        <v>43831</v>
      </c>
      <c r="C2" s="3">
        <v>43840</v>
      </c>
      <c r="D2" s="1">
        <v>1</v>
      </c>
    </row>
    <row r="3" spans="1:4" x14ac:dyDescent="0.25">
      <c r="A3" s="1" t="s">
        <v>32</v>
      </c>
      <c r="B3" s="3">
        <v>43836</v>
      </c>
      <c r="C3" s="3">
        <v>43840</v>
      </c>
      <c r="D3" s="1">
        <v>1</v>
      </c>
    </row>
    <row r="4" spans="1:4" x14ac:dyDescent="0.25">
      <c r="A4" s="1" t="s">
        <v>33</v>
      </c>
      <c r="B4" s="3">
        <v>43840</v>
      </c>
      <c r="C4" s="3">
        <v>43855</v>
      </c>
      <c r="D4" s="1">
        <v>1</v>
      </c>
    </row>
    <row r="5" spans="1:4" x14ac:dyDescent="0.25">
      <c r="A5" s="1" t="s">
        <v>31</v>
      </c>
      <c r="B5" s="3">
        <v>43855</v>
      </c>
      <c r="C5" s="3">
        <v>43860</v>
      </c>
      <c r="D5" s="1">
        <v>1</v>
      </c>
    </row>
    <row r="6" spans="1:4" x14ac:dyDescent="0.25">
      <c r="A6" s="13" t="s">
        <v>31</v>
      </c>
      <c r="B6" s="3">
        <v>43846</v>
      </c>
      <c r="C6" s="3">
        <v>43848</v>
      </c>
      <c r="D6" s="13">
        <v>1</v>
      </c>
    </row>
    <row r="7" spans="1:4" x14ac:dyDescent="0.25">
      <c r="A7" s="13" t="s">
        <v>32</v>
      </c>
      <c r="B7" s="3">
        <v>43855</v>
      </c>
      <c r="C7" s="3">
        <v>43861</v>
      </c>
      <c r="D7" s="13">
        <v>1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ND15"/>
  <sheetViews>
    <sheetView workbookViewId="0">
      <selection activeCell="G11" sqref="G11"/>
    </sheetView>
  </sheetViews>
  <sheetFormatPr baseColWidth="10" defaultRowHeight="15" x14ac:dyDescent="0.25"/>
  <cols>
    <col min="1" max="1" width="14" bestFit="1" customWidth="1"/>
    <col min="2" max="2" width="12.28515625" bestFit="1" customWidth="1"/>
    <col min="3" max="3" width="4.5703125" bestFit="1" customWidth="1"/>
    <col min="4" max="4" width="3.85546875" bestFit="1" customWidth="1"/>
    <col min="5" max="5" width="4.28515625" bestFit="1" customWidth="1"/>
    <col min="6" max="6" width="4.5703125" bestFit="1" customWidth="1"/>
    <col min="7" max="7" width="4.42578125" bestFit="1" customWidth="1"/>
    <col min="8" max="8" width="3.85546875" bestFit="1" customWidth="1"/>
    <col min="9" max="9" width="4.42578125" bestFit="1" customWidth="1"/>
    <col min="10" max="10" width="4.5703125" bestFit="1" customWidth="1"/>
    <col min="11" max="11" width="3.85546875" bestFit="1" customWidth="1"/>
    <col min="12" max="12" width="4.28515625" bestFit="1" customWidth="1"/>
    <col min="13" max="13" width="4.5703125" bestFit="1" customWidth="1"/>
    <col min="14" max="14" width="4.42578125" bestFit="1" customWidth="1"/>
    <col min="15" max="15" width="3.85546875" bestFit="1" customWidth="1"/>
    <col min="16" max="16" width="4.42578125" bestFit="1" customWidth="1"/>
    <col min="17" max="17" width="4.5703125" bestFit="1" customWidth="1"/>
    <col min="18" max="18" width="3.85546875" bestFit="1" customWidth="1"/>
    <col min="19" max="19" width="4.28515625" bestFit="1" customWidth="1"/>
    <col min="20" max="20" width="4.5703125" bestFit="1" customWidth="1"/>
    <col min="21" max="21" width="4.42578125" bestFit="1" customWidth="1"/>
    <col min="22" max="22" width="3.85546875" bestFit="1" customWidth="1"/>
    <col min="23" max="23" width="4.42578125" bestFit="1" customWidth="1"/>
    <col min="24" max="24" width="4.5703125" bestFit="1" customWidth="1"/>
    <col min="25" max="25" width="3.85546875" bestFit="1" customWidth="1"/>
    <col min="26" max="26" width="4.28515625" bestFit="1" customWidth="1"/>
    <col min="27" max="27" width="4.5703125" bestFit="1" customWidth="1"/>
    <col min="28" max="28" width="4.42578125" bestFit="1" customWidth="1"/>
    <col min="29" max="29" width="3.85546875" bestFit="1" customWidth="1"/>
    <col min="30" max="30" width="4.42578125" bestFit="1" customWidth="1"/>
    <col min="31" max="31" width="4.5703125" bestFit="1" customWidth="1"/>
    <col min="32" max="32" width="3.85546875" bestFit="1" customWidth="1"/>
    <col min="33" max="33" width="4.28515625" bestFit="1" customWidth="1"/>
    <col min="34" max="34" width="4.5703125" bestFit="1" customWidth="1"/>
    <col min="35" max="35" width="4.42578125" bestFit="1" customWidth="1"/>
    <col min="36" max="36" width="3.85546875" bestFit="1" customWidth="1"/>
    <col min="37" max="37" width="4.42578125" bestFit="1" customWidth="1"/>
    <col min="38" max="38" width="4.5703125" bestFit="1" customWidth="1"/>
    <col min="39" max="39" width="3.85546875" bestFit="1" customWidth="1"/>
    <col min="40" max="40" width="4.28515625" bestFit="1" customWidth="1"/>
    <col min="41" max="41" width="4.5703125" bestFit="1" customWidth="1"/>
    <col min="42" max="42" width="4.42578125" bestFit="1" customWidth="1"/>
    <col min="43" max="43" width="3.85546875" bestFit="1" customWidth="1"/>
    <col min="44" max="44" width="4.42578125" bestFit="1" customWidth="1"/>
    <col min="45" max="45" width="4.5703125" bestFit="1" customWidth="1"/>
    <col min="46" max="46" width="3.85546875" bestFit="1" customWidth="1"/>
    <col min="47" max="47" width="4.28515625" bestFit="1" customWidth="1"/>
    <col min="48" max="48" width="4.5703125" bestFit="1" customWidth="1"/>
    <col min="49" max="49" width="4.42578125" bestFit="1" customWidth="1"/>
    <col min="50" max="50" width="3.85546875" bestFit="1" customWidth="1"/>
    <col min="51" max="51" width="4.42578125" bestFit="1" customWidth="1"/>
    <col min="52" max="52" width="4.5703125" bestFit="1" customWidth="1"/>
    <col min="53" max="53" width="3.85546875" bestFit="1" customWidth="1"/>
    <col min="54" max="54" width="4.28515625" bestFit="1" customWidth="1"/>
    <col min="55" max="55" width="4.5703125" bestFit="1" customWidth="1"/>
    <col min="56" max="56" width="4.42578125" bestFit="1" customWidth="1"/>
    <col min="57" max="57" width="3.85546875" bestFit="1" customWidth="1"/>
    <col min="58" max="58" width="4.42578125" bestFit="1" customWidth="1"/>
    <col min="59" max="59" width="4.5703125" bestFit="1" customWidth="1"/>
    <col min="60" max="60" width="3.85546875" bestFit="1" customWidth="1"/>
    <col min="61" max="61" width="4.28515625" bestFit="1" customWidth="1"/>
    <col min="62" max="62" width="4.5703125" bestFit="1" customWidth="1"/>
    <col min="63" max="63" width="4.42578125" bestFit="1" customWidth="1"/>
    <col min="64" max="64" width="3.85546875" bestFit="1" customWidth="1"/>
    <col min="65" max="65" width="4.42578125" bestFit="1" customWidth="1"/>
    <col min="66" max="66" width="4.5703125" bestFit="1" customWidth="1"/>
    <col min="67" max="67" width="3.85546875" bestFit="1" customWidth="1"/>
    <col min="68" max="68" width="4.28515625" bestFit="1" customWidth="1"/>
    <col min="69" max="69" width="4.5703125" bestFit="1" customWidth="1"/>
    <col min="70" max="70" width="4.42578125" bestFit="1" customWidth="1"/>
    <col min="71" max="71" width="3.85546875" bestFit="1" customWidth="1"/>
    <col min="72" max="72" width="4.42578125" bestFit="1" customWidth="1"/>
    <col min="73" max="73" width="4.5703125" bestFit="1" customWidth="1"/>
    <col min="74" max="74" width="3.85546875" bestFit="1" customWidth="1"/>
    <col min="75" max="75" width="4.28515625" bestFit="1" customWidth="1"/>
    <col min="76" max="76" width="4.5703125" bestFit="1" customWidth="1"/>
    <col min="77" max="77" width="4.42578125" bestFit="1" customWidth="1"/>
    <col min="78" max="78" width="3.85546875" bestFit="1" customWidth="1"/>
    <col min="79" max="79" width="4.42578125" bestFit="1" customWidth="1"/>
    <col min="80" max="80" width="4.5703125" bestFit="1" customWidth="1"/>
    <col min="81" max="81" width="3.85546875" bestFit="1" customWidth="1"/>
    <col min="82" max="82" width="4.28515625" bestFit="1" customWidth="1"/>
    <col min="83" max="83" width="4.5703125" bestFit="1" customWidth="1"/>
    <col min="84" max="84" width="4.42578125" bestFit="1" customWidth="1"/>
    <col min="85" max="85" width="3.85546875" bestFit="1" customWidth="1"/>
    <col min="86" max="86" width="4.42578125" bestFit="1" customWidth="1"/>
    <col min="87" max="87" width="4.5703125" bestFit="1" customWidth="1"/>
    <col min="88" max="88" width="3.85546875" bestFit="1" customWidth="1"/>
    <col min="89" max="89" width="4.28515625" bestFit="1" customWidth="1"/>
    <col min="90" max="90" width="4.5703125" bestFit="1" customWidth="1"/>
    <col min="91" max="91" width="4.42578125" bestFit="1" customWidth="1"/>
    <col min="92" max="92" width="3.85546875" bestFit="1" customWidth="1"/>
    <col min="93" max="93" width="4.42578125" bestFit="1" customWidth="1"/>
    <col min="94" max="94" width="4.5703125" bestFit="1" customWidth="1"/>
    <col min="95" max="95" width="3.85546875" bestFit="1" customWidth="1"/>
    <col min="96" max="96" width="4.28515625" bestFit="1" customWidth="1"/>
    <col min="97" max="97" width="4.5703125" bestFit="1" customWidth="1"/>
    <col min="98" max="98" width="4.42578125" bestFit="1" customWidth="1"/>
    <col min="99" max="99" width="3.85546875" bestFit="1" customWidth="1"/>
    <col min="100" max="100" width="4.42578125" bestFit="1" customWidth="1"/>
    <col min="101" max="101" width="4.5703125" bestFit="1" customWidth="1"/>
    <col min="102" max="102" width="3.85546875" bestFit="1" customWidth="1"/>
    <col min="103" max="103" width="4.28515625" bestFit="1" customWidth="1"/>
    <col min="104" max="104" width="4.5703125" bestFit="1" customWidth="1"/>
    <col min="105" max="105" width="4.42578125" bestFit="1" customWidth="1"/>
    <col min="106" max="106" width="3.85546875" bestFit="1" customWidth="1"/>
    <col min="107" max="107" width="4.42578125" bestFit="1" customWidth="1"/>
    <col min="108" max="108" width="4.5703125" bestFit="1" customWidth="1"/>
    <col min="109" max="109" width="3.85546875" bestFit="1" customWidth="1"/>
    <col min="110" max="110" width="4.28515625" bestFit="1" customWidth="1"/>
    <col min="111" max="111" width="4.5703125" bestFit="1" customWidth="1"/>
    <col min="112" max="112" width="4.42578125" bestFit="1" customWidth="1"/>
    <col min="113" max="113" width="3.85546875" bestFit="1" customWidth="1"/>
    <col min="114" max="114" width="4.42578125" bestFit="1" customWidth="1"/>
    <col min="115" max="115" width="4.5703125" bestFit="1" customWidth="1"/>
    <col min="116" max="116" width="3.85546875" bestFit="1" customWidth="1"/>
    <col min="117" max="117" width="4.28515625" bestFit="1" customWidth="1"/>
    <col min="118" max="118" width="4.5703125" bestFit="1" customWidth="1"/>
    <col min="119" max="119" width="4.42578125" bestFit="1" customWidth="1"/>
    <col min="120" max="120" width="3.85546875" bestFit="1" customWidth="1"/>
    <col min="121" max="121" width="4.42578125" bestFit="1" customWidth="1"/>
    <col min="122" max="122" width="4.5703125" bestFit="1" customWidth="1"/>
    <col min="123" max="123" width="3.85546875" bestFit="1" customWidth="1"/>
    <col min="124" max="124" width="4.28515625" bestFit="1" customWidth="1"/>
    <col min="125" max="125" width="4.5703125" bestFit="1" customWidth="1"/>
    <col min="126" max="126" width="4.42578125" bestFit="1" customWidth="1"/>
    <col min="127" max="127" width="3.85546875" bestFit="1" customWidth="1"/>
    <col min="128" max="128" width="4.42578125" bestFit="1" customWidth="1"/>
    <col min="129" max="129" width="4.5703125" bestFit="1" customWidth="1"/>
    <col min="130" max="130" width="3.85546875" bestFit="1" customWidth="1"/>
    <col min="131" max="131" width="4.28515625" bestFit="1" customWidth="1"/>
    <col min="132" max="132" width="4.5703125" bestFit="1" customWidth="1"/>
    <col min="133" max="133" width="4.42578125" bestFit="1" customWidth="1"/>
    <col min="134" max="134" width="3.85546875" bestFit="1" customWidth="1"/>
    <col min="135" max="135" width="4.42578125" bestFit="1" customWidth="1"/>
    <col min="136" max="136" width="4.5703125" bestFit="1" customWidth="1"/>
    <col min="137" max="137" width="3.85546875" bestFit="1" customWidth="1"/>
    <col min="138" max="138" width="4.28515625" bestFit="1" customWidth="1"/>
    <col min="139" max="139" width="4.5703125" bestFit="1" customWidth="1"/>
    <col min="140" max="140" width="4.42578125" bestFit="1" customWidth="1"/>
    <col min="141" max="141" width="3.85546875" bestFit="1" customWidth="1"/>
    <col min="142" max="142" width="4.42578125" bestFit="1" customWidth="1"/>
    <col min="143" max="143" width="4.5703125" bestFit="1" customWidth="1"/>
    <col min="144" max="144" width="3.85546875" bestFit="1" customWidth="1"/>
    <col min="145" max="145" width="4.28515625" bestFit="1" customWidth="1"/>
    <col min="146" max="146" width="4.5703125" bestFit="1" customWidth="1"/>
    <col min="147" max="147" width="4.42578125" bestFit="1" customWidth="1"/>
    <col min="148" max="148" width="3.85546875" bestFit="1" customWidth="1"/>
    <col min="149" max="149" width="4.42578125" bestFit="1" customWidth="1"/>
    <col min="150" max="150" width="4.5703125" bestFit="1" customWidth="1"/>
    <col min="151" max="151" width="3.85546875" bestFit="1" customWidth="1"/>
    <col min="152" max="152" width="4.28515625" bestFit="1" customWidth="1"/>
    <col min="153" max="153" width="4.5703125" bestFit="1" customWidth="1"/>
    <col min="154" max="154" width="4.42578125" bestFit="1" customWidth="1"/>
    <col min="155" max="155" width="3.85546875" bestFit="1" customWidth="1"/>
    <col min="156" max="156" width="4.42578125" bestFit="1" customWidth="1"/>
    <col min="157" max="157" width="4.5703125" bestFit="1" customWidth="1"/>
    <col min="158" max="158" width="3.85546875" bestFit="1" customWidth="1"/>
    <col min="159" max="159" width="4.28515625" bestFit="1" customWidth="1"/>
    <col min="160" max="160" width="4.5703125" bestFit="1" customWidth="1"/>
    <col min="161" max="161" width="4.42578125" bestFit="1" customWidth="1"/>
    <col min="162" max="162" width="3.85546875" bestFit="1" customWidth="1"/>
    <col min="163" max="163" width="4.42578125" bestFit="1" customWidth="1"/>
    <col min="164" max="164" width="4.5703125" bestFit="1" customWidth="1"/>
    <col min="165" max="165" width="3.85546875" bestFit="1" customWidth="1"/>
    <col min="166" max="166" width="4.28515625" bestFit="1" customWidth="1"/>
    <col min="167" max="167" width="4.5703125" bestFit="1" customWidth="1"/>
    <col min="168" max="168" width="4.42578125" bestFit="1" customWidth="1"/>
    <col min="169" max="169" width="3.85546875" bestFit="1" customWidth="1"/>
    <col min="170" max="170" width="4.42578125" bestFit="1" customWidth="1"/>
    <col min="171" max="171" width="4.5703125" bestFit="1" customWidth="1"/>
    <col min="172" max="172" width="3.85546875" bestFit="1" customWidth="1"/>
    <col min="173" max="173" width="4.28515625" bestFit="1" customWidth="1"/>
    <col min="174" max="174" width="4.5703125" bestFit="1" customWidth="1"/>
    <col min="175" max="175" width="4.42578125" bestFit="1" customWidth="1"/>
    <col min="176" max="176" width="3.85546875" bestFit="1" customWidth="1"/>
    <col min="177" max="177" width="4.42578125" bestFit="1" customWidth="1"/>
    <col min="178" max="178" width="4.5703125" bestFit="1" customWidth="1"/>
    <col min="179" max="179" width="3.85546875" bestFit="1" customWidth="1"/>
    <col min="180" max="180" width="4.28515625" bestFit="1" customWidth="1"/>
    <col min="181" max="181" width="4.5703125" bestFit="1" customWidth="1"/>
    <col min="182" max="182" width="4.42578125" bestFit="1" customWidth="1"/>
    <col min="183" max="183" width="3.85546875" bestFit="1" customWidth="1"/>
    <col min="184" max="184" width="4.42578125" bestFit="1" customWidth="1"/>
    <col min="185" max="185" width="4.5703125" bestFit="1" customWidth="1"/>
    <col min="186" max="186" width="3.85546875" bestFit="1" customWidth="1"/>
    <col min="187" max="187" width="4.28515625" bestFit="1" customWidth="1"/>
    <col min="188" max="188" width="4.5703125" bestFit="1" customWidth="1"/>
    <col min="189" max="189" width="4.42578125" bestFit="1" customWidth="1"/>
    <col min="190" max="190" width="3.85546875" bestFit="1" customWidth="1"/>
    <col min="191" max="191" width="4.42578125" bestFit="1" customWidth="1"/>
    <col min="192" max="192" width="4.5703125" bestFit="1" customWidth="1"/>
    <col min="193" max="193" width="3.85546875" bestFit="1" customWidth="1"/>
    <col min="194" max="194" width="4.28515625" bestFit="1" customWidth="1"/>
    <col min="195" max="195" width="4.5703125" bestFit="1" customWidth="1"/>
    <col min="196" max="196" width="4.42578125" bestFit="1" customWidth="1"/>
    <col min="197" max="197" width="3.85546875" bestFit="1" customWidth="1"/>
    <col min="198" max="198" width="4.42578125" bestFit="1" customWidth="1"/>
    <col min="199" max="199" width="4.5703125" bestFit="1" customWidth="1"/>
    <col min="200" max="200" width="3.85546875" bestFit="1" customWidth="1"/>
    <col min="201" max="201" width="4.28515625" bestFit="1" customWidth="1"/>
    <col min="202" max="202" width="4.5703125" bestFit="1" customWidth="1"/>
    <col min="203" max="203" width="4.42578125" bestFit="1" customWidth="1"/>
    <col min="204" max="204" width="3.85546875" bestFit="1" customWidth="1"/>
    <col min="205" max="205" width="4.42578125" bestFit="1" customWidth="1"/>
    <col min="206" max="206" width="4.5703125" bestFit="1" customWidth="1"/>
    <col min="207" max="207" width="3.85546875" bestFit="1" customWidth="1"/>
    <col min="208" max="208" width="4.28515625" bestFit="1" customWidth="1"/>
    <col min="209" max="209" width="4.5703125" bestFit="1" customWidth="1"/>
    <col min="210" max="210" width="4.42578125" bestFit="1" customWidth="1"/>
    <col min="211" max="211" width="3.85546875" bestFit="1" customWidth="1"/>
    <col min="212" max="212" width="4.42578125" bestFit="1" customWidth="1"/>
    <col min="213" max="213" width="4.5703125" bestFit="1" customWidth="1"/>
    <col min="214" max="214" width="3.85546875" bestFit="1" customWidth="1"/>
    <col min="215" max="215" width="4.28515625" bestFit="1" customWidth="1"/>
    <col min="216" max="216" width="4.5703125" bestFit="1" customWidth="1"/>
    <col min="217" max="217" width="4.42578125" bestFit="1" customWidth="1"/>
    <col min="218" max="218" width="3.85546875" bestFit="1" customWidth="1"/>
    <col min="219" max="219" width="4.42578125" bestFit="1" customWidth="1"/>
    <col min="220" max="220" width="4.5703125" bestFit="1" customWidth="1"/>
    <col min="221" max="221" width="3.85546875" bestFit="1" customWidth="1"/>
    <col min="222" max="222" width="4.28515625" bestFit="1" customWidth="1"/>
    <col min="223" max="223" width="4.5703125" bestFit="1" customWidth="1"/>
    <col min="224" max="224" width="4.42578125" bestFit="1" customWidth="1"/>
    <col min="225" max="225" width="3.85546875" bestFit="1" customWidth="1"/>
    <col min="226" max="226" width="4.42578125" bestFit="1" customWidth="1"/>
    <col min="227" max="227" width="4.5703125" bestFit="1" customWidth="1"/>
    <col min="228" max="228" width="3.85546875" bestFit="1" customWidth="1"/>
    <col min="229" max="229" width="4.28515625" bestFit="1" customWidth="1"/>
    <col min="230" max="230" width="4.5703125" bestFit="1" customWidth="1"/>
    <col min="231" max="231" width="4.42578125" bestFit="1" customWidth="1"/>
    <col min="232" max="232" width="3.85546875" bestFit="1" customWidth="1"/>
    <col min="233" max="233" width="4.42578125" bestFit="1" customWidth="1"/>
    <col min="234" max="234" width="4.5703125" bestFit="1" customWidth="1"/>
    <col min="235" max="235" width="3.85546875" bestFit="1" customWidth="1"/>
    <col min="236" max="236" width="4.28515625" bestFit="1" customWidth="1"/>
    <col min="237" max="237" width="4.5703125" bestFit="1" customWidth="1"/>
    <col min="238" max="238" width="4.42578125" bestFit="1" customWidth="1"/>
    <col min="239" max="239" width="3.85546875" bestFit="1" customWidth="1"/>
    <col min="240" max="240" width="4.42578125" bestFit="1" customWidth="1"/>
    <col min="241" max="241" width="4.5703125" bestFit="1" customWidth="1"/>
    <col min="242" max="242" width="3.85546875" bestFit="1" customWidth="1"/>
    <col min="243" max="243" width="4.28515625" bestFit="1" customWidth="1"/>
    <col min="244" max="244" width="4.5703125" bestFit="1" customWidth="1"/>
    <col min="245" max="245" width="4.42578125" bestFit="1" customWidth="1"/>
    <col min="246" max="246" width="3.85546875" bestFit="1" customWidth="1"/>
    <col min="247" max="247" width="4.42578125" bestFit="1" customWidth="1"/>
    <col min="248" max="248" width="4.5703125" bestFit="1" customWidth="1"/>
    <col min="249" max="249" width="3.85546875" bestFit="1" customWidth="1"/>
    <col min="250" max="250" width="4.28515625" bestFit="1" customWidth="1"/>
    <col min="251" max="251" width="4.5703125" bestFit="1" customWidth="1"/>
    <col min="252" max="252" width="4.42578125" bestFit="1" customWidth="1"/>
    <col min="253" max="253" width="3.85546875" bestFit="1" customWidth="1"/>
    <col min="254" max="254" width="4.42578125" bestFit="1" customWidth="1"/>
    <col min="255" max="255" width="4.5703125" bestFit="1" customWidth="1"/>
    <col min="256" max="256" width="3.85546875" bestFit="1" customWidth="1"/>
    <col min="257" max="257" width="4.28515625" bestFit="1" customWidth="1"/>
    <col min="258" max="258" width="4.5703125" bestFit="1" customWidth="1"/>
    <col min="259" max="259" width="4.42578125" bestFit="1" customWidth="1"/>
    <col min="260" max="260" width="3.85546875" bestFit="1" customWidth="1"/>
    <col min="261" max="261" width="4.42578125" bestFit="1" customWidth="1"/>
    <col min="262" max="262" width="4.5703125" bestFit="1" customWidth="1"/>
    <col min="263" max="263" width="3.85546875" bestFit="1" customWidth="1"/>
    <col min="264" max="264" width="4.28515625" bestFit="1" customWidth="1"/>
    <col min="265" max="265" width="4.5703125" bestFit="1" customWidth="1"/>
    <col min="266" max="266" width="4.42578125" bestFit="1" customWidth="1"/>
    <col min="267" max="267" width="3.85546875" bestFit="1" customWidth="1"/>
    <col min="268" max="268" width="4.42578125" bestFit="1" customWidth="1"/>
    <col min="269" max="269" width="4.5703125" bestFit="1" customWidth="1"/>
    <col min="270" max="270" width="3.85546875" bestFit="1" customWidth="1"/>
    <col min="271" max="271" width="4.28515625" bestFit="1" customWidth="1"/>
    <col min="272" max="272" width="4.5703125" bestFit="1" customWidth="1"/>
    <col min="273" max="273" width="4.42578125" bestFit="1" customWidth="1"/>
    <col min="274" max="274" width="3.85546875" bestFit="1" customWidth="1"/>
    <col min="275" max="275" width="4.42578125" bestFit="1" customWidth="1"/>
    <col min="276" max="276" width="4.5703125" bestFit="1" customWidth="1"/>
    <col min="277" max="277" width="3.85546875" bestFit="1" customWidth="1"/>
    <col min="278" max="278" width="4.28515625" bestFit="1" customWidth="1"/>
    <col min="279" max="279" width="4.5703125" bestFit="1" customWidth="1"/>
    <col min="280" max="280" width="4.42578125" bestFit="1" customWidth="1"/>
    <col min="281" max="281" width="3.85546875" bestFit="1" customWidth="1"/>
    <col min="282" max="282" width="4.42578125" bestFit="1" customWidth="1"/>
    <col min="283" max="283" width="4.5703125" bestFit="1" customWidth="1"/>
    <col min="284" max="284" width="3.85546875" bestFit="1" customWidth="1"/>
    <col min="285" max="285" width="4.28515625" bestFit="1" customWidth="1"/>
    <col min="286" max="286" width="4.5703125" bestFit="1" customWidth="1"/>
    <col min="287" max="287" width="4.42578125" bestFit="1" customWidth="1"/>
    <col min="288" max="288" width="3.85546875" bestFit="1" customWidth="1"/>
    <col min="289" max="289" width="4.42578125" bestFit="1" customWidth="1"/>
    <col min="290" max="290" width="4.5703125" bestFit="1" customWidth="1"/>
    <col min="291" max="291" width="3.85546875" bestFit="1" customWidth="1"/>
    <col min="292" max="292" width="4.28515625" bestFit="1" customWidth="1"/>
    <col min="293" max="293" width="4.5703125" bestFit="1" customWidth="1"/>
    <col min="294" max="294" width="4.42578125" bestFit="1" customWidth="1"/>
    <col min="295" max="295" width="3.85546875" bestFit="1" customWidth="1"/>
    <col min="296" max="296" width="4.42578125" bestFit="1" customWidth="1"/>
    <col min="297" max="297" width="4.5703125" bestFit="1" customWidth="1"/>
    <col min="298" max="298" width="3.85546875" bestFit="1" customWidth="1"/>
    <col min="299" max="299" width="4.28515625" bestFit="1" customWidth="1"/>
    <col min="300" max="300" width="4.5703125" bestFit="1" customWidth="1"/>
    <col min="301" max="301" width="4.42578125" bestFit="1" customWidth="1"/>
    <col min="302" max="302" width="3.85546875" bestFit="1" customWidth="1"/>
    <col min="303" max="303" width="4.42578125" bestFit="1" customWidth="1"/>
    <col min="304" max="304" width="4.5703125" bestFit="1" customWidth="1"/>
    <col min="305" max="305" width="3.85546875" bestFit="1" customWidth="1"/>
    <col min="306" max="306" width="4.28515625" bestFit="1" customWidth="1"/>
    <col min="307" max="307" width="4.5703125" bestFit="1" customWidth="1"/>
    <col min="308" max="308" width="4.42578125" bestFit="1" customWidth="1"/>
    <col min="309" max="309" width="3.85546875" bestFit="1" customWidth="1"/>
    <col min="310" max="310" width="4.42578125" bestFit="1" customWidth="1"/>
    <col min="311" max="311" width="4.5703125" bestFit="1" customWidth="1"/>
    <col min="312" max="312" width="3.85546875" bestFit="1" customWidth="1"/>
    <col min="313" max="313" width="4.28515625" bestFit="1" customWidth="1"/>
    <col min="314" max="314" width="4.5703125" bestFit="1" customWidth="1"/>
    <col min="315" max="315" width="4.42578125" bestFit="1" customWidth="1"/>
    <col min="316" max="316" width="3.85546875" bestFit="1" customWidth="1"/>
    <col min="317" max="317" width="4.42578125" bestFit="1" customWidth="1"/>
    <col min="318" max="318" width="4.5703125" bestFit="1" customWidth="1"/>
    <col min="319" max="319" width="3.85546875" bestFit="1" customWidth="1"/>
    <col min="320" max="320" width="4.28515625" bestFit="1" customWidth="1"/>
    <col min="321" max="321" width="4.5703125" bestFit="1" customWidth="1"/>
    <col min="322" max="322" width="4.42578125" bestFit="1" customWidth="1"/>
    <col min="323" max="323" width="3.85546875" bestFit="1" customWidth="1"/>
    <col min="324" max="324" width="4.42578125" bestFit="1" customWidth="1"/>
    <col min="325" max="325" width="4.5703125" bestFit="1" customWidth="1"/>
    <col min="326" max="326" width="3.85546875" bestFit="1" customWidth="1"/>
    <col min="327" max="327" width="4.28515625" bestFit="1" customWidth="1"/>
    <col min="328" max="328" width="4.5703125" bestFit="1" customWidth="1"/>
    <col min="329" max="329" width="4.42578125" bestFit="1" customWidth="1"/>
    <col min="330" max="330" width="3.85546875" bestFit="1" customWidth="1"/>
    <col min="331" max="331" width="4.42578125" bestFit="1" customWidth="1"/>
    <col min="332" max="332" width="4.5703125" bestFit="1" customWidth="1"/>
    <col min="333" max="333" width="3.85546875" bestFit="1" customWidth="1"/>
    <col min="334" max="334" width="4.28515625" bestFit="1" customWidth="1"/>
    <col min="335" max="335" width="4.5703125" bestFit="1" customWidth="1"/>
    <col min="336" max="336" width="4.42578125" bestFit="1" customWidth="1"/>
    <col min="337" max="337" width="3.85546875" bestFit="1" customWidth="1"/>
    <col min="338" max="338" width="4.42578125" bestFit="1" customWidth="1"/>
    <col min="339" max="339" width="4.5703125" bestFit="1" customWidth="1"/>
    <col min="340" max="340" width="3.85546875" bestFit="1" customWidth="1"/>
    <col min="341" max="341" width="4.28515625" bestFit="1" customWidth="1"/>
    <col min="342" max="342" width="4.5703125" bestFit="1" customWidth="1"/>
    <col min="343" max="343" width="4.42578125" bestFit="1" customWidth="1"/>
    <col min="344" max="344" width="3.85546875" bestFit="1" customWidth="1"/>
    <col min="345" max="345" width="4.42578125" bestFit="1" customWidth="1"/>
    <col min="346" max="346" width="4.5703125" bestFit="1" customWidth="1"/>
    <col min="347" max="347" width="3.85546875" bestFit="1" customWidth="1"/>
    <col min="348" max="348" width="4.28515625" bestFit="1" customWidth="1"/>
    <col min="349" max="349" width="4.5703125" bestFit="1" customWidth="1"/>
    <col min="350" max="350" width="4.42578125" bestFit="1" customWidth="1"/>
    <col min="351" max="351" width="3.85546875" bestFit="1" customWidth="1"/>
    <col min="352" max="352" width="4.42578125" bestFit="1" customWidth="1"/>
    <col min="353" max="353" width="4.5703125" bestFit="1" customWidth="1"/>
    <col min="354" max="354" width="3.85546875" bestFit="1" customWidth="1"/>
    <col min="355" max="355" width="4.28515625" bestFit="1" customWidth="1"/>
    <col min="356" max="356" width="4.5703125" bestFit="1" customWidth="1"/>
    <col min="357" max="357" width="4.42578125" bestFit="1" customWidth="1"/>
    <col min="358" max="358" width="3.85546875" bestFit="1" customWidth="1"/>
    <col min="359" max="359" width="4.42578125" bestFit="1" customWidth="1"/>
    <col min="360" max="360" width="4.5703125" bestFit="1" customWidth="1"/>
    <col min="361" max="361" width="3.85546875" bestFit="1" customWidth="1"/>
    <col min="362" max="362" width="4.28515625" bestFit="1" customWidth="1"/>
    <col min="363" max="363" width="4.5703125" bestFit="1" customWidth="1"/>
    <col min="364" max="364" width="4.42578125" bestFit="1" customWidth="1"/>
    <col min="365" max="365" width="3.85546875" bestFit="1" customWidth="1"/>
    <col min="366" max="366" width="4.42578125" bestFit="1" customWidth="1"/>
    <col min="367" max="367" width="4.5703125" bestFit="1" customWidth="1"/>
    <col min="368" max="368" width="3.85546875" bestFit="1" customWidth="1"/>
  </cols>
  <sheetData>
    <row r="2" spans="1:368" x14ac:dyDescent="0.25">
      <c r="C2" s="12">
        <f>Tableau_DonnéesExternes_1[[#Headers],[01/01/2020]]*1</f>
        <v>43831</v>
      </c>
      <c r="D2" s="12">
        <f>Tableau_DonnéesExternes_1[[#Headers],[02/01/2020]]*1</f>
        <v>43832</v>
      </c>
      <c r="E2" s="12">
        <f>Tableau_DonnéesExternes_1[[#Headers],[03/01/2020]]*1</f>
        <v>43833</v>
      </c>
      <c r="F2" s="12">
        <f>Tableau_DonnéesExternes_1[[#Headers],[04/01/2020]]*1</f>
        <v>43834</v>
      </c>
      <c r="G2" s="12">
        <f>Tableau_DonnéesExternes_1[[#Headers],[05/01/2020]]*1</f>
        <v>43835</v>
      </c>
      <c r="H2" s="12">
        <f>Tableau_DonnéesExternes_1[[#Headers],[06/01/2020]]*1</f>
        <v>43836</v>
      </c>
      <c r="I2" s="12">
        <f>Tableau_DonnéesExternes_1[[#Headers],[07/01/2020]]*1</f>
        <v>43837</v>
      </c>
      <c r="J2" s="12">
        <f>Tableau_DonnéesExternes_1[[#Headers],[08/01/2020]]*1</f>
        <v>43838</v>
      </c>
      <c r="K2" s="12">
        <f>Tableau_DonnéesExternes_1[[#Headers],[09/01/2020]]*1</f>
        <v>43839</v>
      </c>
      <c r="L2" s="12">
        <f>Tableau_DonnéesExternes_1[[#Headers],[10/01/2020]]*1</f>
        <v>43840</v>
      </c>
      <c r="M2" s="12">
        <f>Tableau_DonnéesExternes_1[[#Headers],[11/01/2020]]*1</f>
        <v>43841</v>
      </c>
      <c r="N2" s="12">
        <f>Tableau_DonnéesExternes_1[[#Headers],[12/01/2020]]*1</f>
        <v>43842</v>
      </c>
      <c r="O2" s="12">
        <f>Tableau_DonnéesExternes_1[[#Headers],[13/01/2020]]*1</f>
        <v>43843</v>
      </c>
      <c r="P2" s="12">
        <f>Tableau_DonnéesExternes_1[[#Headers],[14/01/2020]]*1</f>
        <v>43844</v>
      </c>
      <c r="Q2" s="12">
        <f>Tableau_DonnéesExternes_1[[#Headers],[15/01/2020]]*1</f>
        <v>43845</v>
      </c>
      <c r="R2" s="12">
        <f>Tableau_DonnéesExternes_1[[#Headers],[16/01/2020]]*1</f>
        <v>43846</v>
      </c>
      <c r="S2" s="12">
        <f>Tableau_DonnéesExternes_1[[#Headers],[17/01/2020]]*1</f>
        <v>43847</v>
      </c>
      <c r="T2" s="12">
        <f>Tableau_DonnéesExternes_1[[#Headers],[18/01/2020]]*1</f>
        <v>43848</v>
      </c>
      <c r="U2" s="12">
        <f>Tableau_DonnéesExternes_1[[#Headers],[19/01/2020]]*1</f>
        <v>43849</v>
      </c>
      <c r="V2" s="12">
        <f>Tableau_DonnéesExternes_1[[#Headers],[20/01/2020]]*1</f>
        <v>43850</v>
      </c>
      <c r="W2" s="12">
        <f>Tableau_DonnéesExternes_1[[#Headers],[21/01/2020]]*1</f>
        <v>43851</v>
      </c>
      <c r="X2" s="12">
        <f>Tableau_DonnéesExternes_1[[#Headers],[22/01/2020]]*1</f>
        <v>43852</v>
      </c>
      <c r="Y2" s="12">
        <f>Tableau_DonnéesExternes_1[[#Headers],[23/01/2020]]*1</f>
        <v>43853</v>
      </c>
      <c r="Z2" s="12">
        <f>Tableau_DonnéesExternes_1[[#Headers],[24/01/2020]]*1</f>
        <v>43854</v>
      </c>
      <c r="AA2" s="12">
        <f>Tableau_DonnéesExternes_1[[#Headers],[25/01/2020]]*1</f>
        <v>43855</v>
      </c>
      <c r="AB2" s="12">
        <f>Tableau_DonnéesExternes_1[[#Headers],[26/01/2020]]*1</f>
        <v>43856</v>
      </c>
      <c r="AC2" s="12">
        <f>Tableau_DonnéesExternes_1[[#Headers],[27/01/2020]]*1</f>
        <v>43857</v>
      </c>
      <c r="AD2" s="12">
        <f>Tableau_DonnéesExternes_1[[#Headers],[28/01/2020]]*1</f>
        <v>43858</v>
      </c>
      <c r="AE2" s="12">
        <f>Tableau_DonnéesExternes_1[[#Headers],[29/01/2020]]*1</f>
        <v>43859</v>
      </c>
      <c r="AF2" s="12">
        <f>Tableau_DonnéesExternes_1[[#Headers],[30/01/2020]]*1</f>
        <v>43860</v>
      </c>
      <c r="AG2" s="12">
        <f>Tableau_DonnéesExternes_1[[#Headers],[31/01/2020]]*1</f>
        <v>43861</v>
      </c>
      <c r="AH2" s="12">
        <f>Tableau_DonnéesExternes_1[[#Headers],[01/02/2020]]*1</f>
        <v>43862</v>
      </c>
      <c r="AI2" s="12">
        <f>Tableau_DonnéesExternes_1[[#Headers],[02/02/2020]]*1</f>
        <v>43863</v>
      </c>
      <c r="AJ2" s="12">
        <f>Tableau_DonnéesExternes_1[[#Headers],[03/02/2020]]*1</f>
        <v>43864</v>
      </c>
      <c r="AK2" s="12">
        <f>Tableau_DonnéesExternes_1[[#Headers],[04/02/2020]]*1</f>
        <v>43865</v>
      </c>
      <c r="AL2" s="12">
        <f>Tableau_DonnéesExternes_1[[#Headers],[05/02/2020]]*1</f>
        <v>43866</v>
      </c>
      <c r="AM2" s="12">
        <f>Tableau_DonnéesExternes_1[[#Headers],[06/02/2020]]*1</f>
        <v>43867</v>
      </c>
      <c r="AN2" s="12">
        <f>Tableau_DonnéesExternes_1[[#Headers],[07/02/2020]]*1</f>
        <v>43868</v>
      </c>
      <c r="AO2" s="12">
        <f>Tableau_DonnéesExternes_1[[#Headers],[08/02/2020]]*1</f>
        <v>43869</v>
      </c>
      <c r="AP2" s="12">
        <f>Tableau_DonnéesExternes_1[[#Headers],[09/02/2020]]*1</f>
        <v>43870</v>
      </c>
      <c r="AQ2" s="12">
        <f>Tableau_DonnéesExternes_1[[#Headers],[10/02/2020]]*1</f>
        <v>43871</v>
      </c>
      <c r="AR2" s="12">
        <f>Tableau_DonnéesExternes_1[[#Headers],[11/02/2020]]*1</f>
        <v>43872</v>
      </c>
      <c r="AS2" s="12">
        <f>Tableau_DonnéesExternes_1[[#Headers],[12/02/2020]]*1</f>
        <v>43873</v>
      </c>
      <c r="AT2" s="12">
        <f>Tableau_DonnéesExternes_1[[#Headers],[13/02/2020]]*1</f>
        <v>43874</v>
      </c>
      <c r="AU2" s="12">
        <f>Tableau_DonnéesExternes_1[[#Headers],[14/02/2020]]*1</f>
        <v>43875</v>
      </c>
      <c r="AV2" s="12">
        <f>Tableau_DonnéesExternes_1[[#Headers],[15/02/2020]]*1</f>
        <v>43876</v>
      </c>
      <c r="AW2" s="12">
        <f>Tableau_DonnéesExternes_1[[#Headers],[16/02/2020]]*1</f>
        <v>43877</v>
      </c>
      <c r="AX2" s="12">
        <f>Tableau_DonnéesExternes_1[[#Headers],[17/02/2020]]*1</f>
        <v>43878</v>
      </c>
      <c r="AY2" s="12">
        <f>Tableau_DonnéesExternes_1[[#Headers],[18/02/2020]]*1</f>
        <v>43879</v>
      </c>
      <c r="AZ2" s="12">
        <f>Tableau_DonnéesExternes_1[[#Headers],[19/02/2020]]*1</f>
        <v>43880</v>
      </c>
      <c r="BA2" s="12">
        <f>Tableau_DonnéesExternes_1[[#Headers],[20/02/2020]]*1</f>
        <v>43881</v>
      </c>
      <c r="BB2" s="12">
        <f>Tableau_DonnéesExternes_1[[#Headers],[21/02/2020]]*1</f>
        <v>43882</v>
      </c>
      <c r="BC2" s="12">
        <f>Tableau_DonnéesExternes_1[[#Headers],[22/02/2020]]*1</f>
        <v>43883</v>
      </c>
      <c r="BD2" s="12">
        <f>Tableau_DonnéesExternes_1[[#Headers],[23/02/2020]]*1</f>
        <v>43884</v>
      </c>
      <c r="BE2" s="12">
        <f>Tableau_DonnéesExternes_1[[#Headers],[24/02/2020]]*1</f>
        <v>43885</v>
      </c>
      <c r="BF2" s="12">
        <f>Tableau_DonnéesExternes_1[[#Headers],[25/02/2020]]*1</f>
        <v>43886</v>
      </c>
      <c r="BG2" s="12">
        <f>Tableau_DonnéesExternes_1[[#Headers],[26/02/2020]]*1</f>
        <v>43887</v>
      </c>
      <c r="BH2" s="12">
        <f>Tableau_DonnéesExternes_1[[#Headers],[27/02/2020]]*1</f>
        <v>43888</v>
      </c>
      <c r="BI2" s="12">
        <f>Tableau_DonnéesExternes_1[[#Headers],[28/02/2020]]*1</f>
        <v>43889</v>
      </c>
      <c r="BJ2" s="12">
        <f>Tableau_DonnéesExternes_1[[#Headers],[29/02/2020]]*1</f>
        <v>43890</v>
      </c>
      <c r="BK2" s="12">
        <f>Tableau_DonnéesExternes_1[[#Headers],[01/03/2020]]*1</f>
        <v>43891</v>
      </c>
      <c r="BL2" s="12">
        <f>Tableau_DonnéesExternes_1[[#Headers],[02/03/2020]]*1</f>
        <v>43892</v>
      </c>
      <c r="BM2" s="12">
        <f>Tableau_DonnéesExternes_1[[#Headers],[03/03/2020]]*1</f>
        <v>43893</v>
      </c>
      <c r="BN2" s="12">
        <f>Tableau_DonnéesExternes_1[[#Headers],[04/03/2020]]*1</f>
        <v>43894</v>
      </c>
      <c r="BO2" s="12">
        <f>Tableau_DonnéesExternes_1[[#Headers],[05/03/2020]]*1</f>
        <v>43895</v>
      </c>
      <c r="BP2" s="12">
        <f>Tableau_DonnéesExternes_1[[#Headers],[06/03/2020]]*1</f>
        <v>43896</v>
      </c>
      <c r="BQ2" s="12">
        <f>Tableau_DonnéesExternes_1[[#Headers],[07/03/2020]]*1</f>
        <v>43897</v>
      </c>
      <c r="BR2" s="12">
        <f>Tableau_DonnéesExternes_1[[#Headers],[08/03/2020]]*1</f>
        <v>43898</v>
      </c>
      <c r="BS2" s="12">
        <f>Tableau_DonnéesExternes_1[[#Headers],[09/03/2020]]*1</f>
        <v>43899</v>
      </c>
      <c r="BT2" s="12">
        <f>Tableau_DonnéesExternes_1[[#Headers],[10/03/2020]]*1</f>
        <v>43900</v>
      </c>
      <c r="BU2" s="12">
        <f>Tableau_DonnéesExternes_1[[#Headers],[11/03/2020]]*1</f>
        <v>43901</v>
      </c>
      <c r="BV2" s="12">
        <f>Tableau_DonnéesExternes_1[[#Headers],[12/03/2020]]*1</f>
        <v>43902</v>
      </c>
      <c r="BW2" s="12">
        <f>Tableau_DonnéesExternes_1[[#Headers],[13/03/2020]]*1</f>
        <v>43903</v>
      </c>
      <c r="BX2" s="12">
        <f>Tableau_DonnéesExternes_1[[#Headers],[14/03/2020]]*1</f>
        <v>43904</v>
      </c>
      <c r="BY2" s="12">
        <f>Tableau_DonnéesExternes_1[[#Headers],[15/03/2020]]*1</f>
        <v>43905</v>
      </c>
      <c r="BZ2" s="12">
        <f>Tableau_DonnéesExternes_1[[#Headers],[16/03/2020]]*1</f>
        <v>43906</v>
      </c>
      <c r="CA2" s="12">
        <f>Tableau_DonnéesExternes_1[[#Headers],[17/03/2020]]*1</f>
        <v>43907</v>
      </c>
      <c r="CB2" s="12">
        <f>Tableau_DonnéesExternes_1[[#Headers],[18/03/2020]]*1</f>
        <v>43908</v>
      </c>
      <c r="CC2" s="12">
        <f>Tableau_DonnéesExternes_1[[#Headers],[19/03/2020]]*1</f>
        <v>43909</v>
      </c>
      <c r="CD2" s="12">
        <f>Tableau_DonnéesExternes_1[[#Headers],[20/03/2020]]*1</f>
        <v>43910</v>
      </c>
      <c r="CE2" s="12">
        <f>Tableau_DonnéesExternes_1[[#Headers],[21/03/2020]]*1</f>
        <v>43911</v>
      </c>
      <c r="CF2" s="12">
        <f>Tableau_DonnéesExternes_1[[#Headers],[22/03/2020]]*1</f>
        <v>43912</v>
      </c>
      <c r="CG2" s="12">
        <f>Tableau_DonnéesExternes_1[[#Headers],[23/03/2020]]*1</f>
        <v>43913</v>
      </c>
      <c r="CH2" s="12">
        <f>Tableau_DonnéesExternes_1[[#Headers],[24/03/2020]]*1</f>
        <v>43914</v>
      </c>
      <c r="CI2" s="12">
        <f>Tableau_DonnéesExternes_1[[#Headers],[25/03/2020]]*1</f>
        <v>43915</v>
      </c>
      <c r="CJ2" s="12">
        <f>Tableau_DonnéesExternes_1[[#Headers],[26/03/2020]]*1</f>
        <v>43916</v>
      </c>
      <c r="CK2" s="12">
        <f>Tableau_DonnéesExternes_1[[#Headers],[27/03/2020]]*1</f>
        <v>43917</v>
      </c>
      <c r="CL2" s="12">
        <f>Tableau_DonnéesExternes_1[[#Headers],[28/03/2020]]*1</f>
        <v>43918</v>
      </c>
      <c r="CM2" s="12">
        <f>Tableau_DonnéesExternes_1[[#Headers],[29/03/2020]]*1</f>
        <v>43919</v>
      </c>
      <c r="CN2" s="12">
        <f>Tableau_DonnéesExternes_1[[#Headers],[30/03/2020]]*1</f>
        <v>43920</v>
      </c>
      <c r="CO2" s="12">
        <f>Tableau_DonnéesExternes_1[[#Headers],[31/03/2020]]*1</f>
        <v>43921</v>
      </c>
      <c r="CP2" s="12">
        <f>Tableau_DonnéesExternes_1[[#Headers],[01/04/2020]]*1</f>
        <v>43922</v>
      </c>
      <c r="CQ2" s="12">
        <f>Tableau_DonnéesExternes_1[[#Headers],[02/04/2020]]*1</f>
        <v>43923</v>
      </c>
      <c r="CR2" s="12">
        <f>Tableau_DonnéesExternes_1[[#Headers],[03/04/2020]]*1</f>
        <v>43924</v>
      </c>
      <c r="CS2" s="12">
        <f>Tableau_DonnéesExternes_1[[#Headers],[04/04/2020]]*1</f>
        <v>43925</v>
      </c>
      <c r="CT2" s="12">
        <f>Tableau_DonnéesExternes_1[[#Headers],[05/04/2020]]*1</f>
        <v>43926</v>
      </c>
      <c r="CU2" s="12">
        <f>Tableau_DonnéesExternes_1[[#Headers],[06/04/2020]]*1</f>
        <v>43927</v>
      </c>
      <c r="CV2" s="12">
        <f>Tableau_DonnéesExternes_1[[#Headers],[07/04/2020]]*1</f>
        <v>43928</v>
      </c>
      <c r="CW2" s="12">
        <f>Tableau_DonnéesExternes_1[[#Headers],[08/04/2020]]*1</f>
        <v>43929</v>
      </c>
      <c r="CX2" s="12">
        <f>Tableau_DonnéesExternes_1[[#Headers],[09/04/2020]]*1</f>
        <v>43930</v>
      </c>
      <c r="CY2" s="12">
        <f>Tableau_DonnéesExternes_1[[#Headers],[10/04/2020]]*1</f>
        <v>43931</v>
      </c>
      <c r="CZ2" s="12">
        <f>Tableau_DonnéesExternes_1[[#Headers],[11/04/2020]]*1</f>
        <v>43932</v>
      </c>
      <c r="DA2" s="12">
        <f>Tableau_DonnéesExternes_1[[#Headers],[12/04/2020]]*1</f>
        <v>43933</v>
      </c>
      <c r="DB2" s="12">
        <f>Tableau_DonnéesExternes_1[[#Headers],[13/04/2020]]*1</f>
        <v>43934</v>
      </c>
      <c r="DC2" s="12">
        <f>Tableau_DonnéesExternes_1[[#Headers],[14/04/2020]]*1</f>
        <v>43935</v>
      </c>
      <c r="DD2" s="12">
        <f>Tableau_DonnéesExternes_1[[#Headers],[15/04/2020]]*1</f>
        <v>43936</v>
      </c>
      <c r="DE2" s="12">
        <f>Tableau_DonnéesExternes_1[[#Headers],[16/04/2020]]*1</f>
        <v>43937</v>
      </c>
      <c r="DF2" s="12">
        <f>Tableau_DonnéesExternes_1[[#Headers],[17/04/2020]]*1</f>
        <v>43938</v>
      </c>
      <c r="DG2" s="12">
        <f>Tableau_DonnéesExternes_1[[#Headers],[18/04/2020]]*1</f>
        <v>43939</v>
      </c>
      <c r="DH2" s="12">
        <f>Tableau_DonnéesExternes_1[[#Headers],[19/04/2020]]*1</f>
        <v>43940</v>
      </c>
      <c r="DI2" s="12">
        <f>Tableau_DonnéesExternes_1[[#Headers],[20/04/2020]]*1</f>
        <v>43941</v>
      </c>
      <c r="DJ2" s="12">
        <f>Tableau_DonnéesExternes_1[[#Headers],[21/04/2020]]*1</f>
        <v>43942</v>
      </c>
      <c r="DK2" s="12">
        <f>Tableau_DonnéesExternes_1[[#Headers],[22/04/2020]]*1</f>
        <v>43943</v>
      </c>
      <c r="DL2" s="12">
        <f>Tableau_DonnéesExternes_1[[#Headers],[23/04/2020]]*1</f>
        <v>43944</v>
      </c>
      <c r="DM2" s="12">
        <f>Tableau_DonnéesExternes_1[[#Headers],[24/04/2020]]*1</f>
        <v>43945</v>
      </c>
      <c r="DN2" s="12">
        <f>Tableau_DonnéesExternes_1[[#Headers],[25/04/2020]]*1</f>
        <v>43946</v>
      </c>
      <c r="DO2" s="12">
        <f>Tableau_DonnéesExternes_1[[#Headers],[26/04/2020]]*1</f>
        <v>43947</v>
      </c>
      <c r="DP2" s="12">
        <f>Tableau_DonnéesExternes_1[[#Headers],[27/04/2020]]*1</f>
        <v>43948</v>
      </c>
      <c r="DQ2" s="12">
        <f>Tableau_DonnéesExternes_1[[#Headers],[28/04/2020]]*1</f>
        <v>43949</v>
      </c>
      <c r="DR2" s="12">
        <f>Tableau_DonnéesExternes_1[[#Headers],[29/04/2020]]*1</f>
        <v>43950</v>
      </c>
      <c r="DS2" s="12">
        <f>Tableau_DonnéesExternes_1[[#Headers],[30/04/2020]]*1</f>
        <v>43951</v>
      </c>
      <c r="DT2" s="12">
        <f>Tableau_DonnéesExternes_1[[#Headers],[01/05/2020]]*1</f>
        <v>43952</v>
      </c>
      <c r="DU2" s="12">
        <f>Tableau_DonnéesExternes_1[[#Headers],[02/05/2020]]*1</f>
        <v>43953</v>
      </c>
      <c r="DV2" s="12">
        <f>Tableau_DonnéesExternes_1[[#Headers],[03/05/2020]]*1</f>
        <v>43954</v>
      </c>
      <c r="DW2" s="12">
        <f>Tableau_DonnéesExternes_1[[#Headers],[04/05/2020]]*1</f>
        <v>43955</v>
      </c>
      <c r="DX2" s="12">
        <f>Tableau_DonnéesExternes_1[[#Headers],[05/05/2020]]*1</f>
        <v>43956</v>
      </c>
      <c r="DY2" s="12">
        <f>Tableau_DonnéesExternes_1[[#Headers],[06/05/2020]]*1</f>
        <v>43957</v>
      </c>
      <c r="DZ2" s="12">
        <f>Tableau_DonnéesExternes_1[[#Headers],[07/05/2020]]*1</f>
        <v>43958</v>
      </c>
      <c r="EA2" s="12">
        <f>Tableau_DonnéesExternes_1[[#Headers],[08/05/2020]]*1</f>
        <v>43959</v>
      </c>
      <c r="EB2" s="12">
        <f>Tableau_DonnéesExternes_1[[#Headers],[09/05/2020]]*1</f>
        <v>43960</v>
      </c>
      <c r="EC2" s="12">
        <f>Tableau_DonnéesExternes_1[[#Headers],[10/05/2020]]*1</f>
        <v>43961</v>
      </c>
      <c r="ED2" s="12">
        <f>Tableau_DonnéesExternes_1[[#Headers],[11/05/2020]]*1</f>
        <v>43962</v>
      </c>
      <c r="EE2" s="12">
        <f>Tableau_DonnéesExternes_1[[#Headers],[12/05/2020]]*1</f>
        <v>43963</v>
      </c>
      <c r="EF2" s="12">
        <f>Tableau_DonnéesExternes_1[[#Headers],[13/05/2020]]*1</f>
        <v>43964</v>
      </c>
      <c r="EG2" s="12">
        <f>Tableau_DonnéesExternes_1[[#Headers],[14/05/2020]]*1</f>
        <v>43965</v>
      </c>
      <c r="EH2" s="12">
        <f>Tableau_DonnéesExternes_1[[#Headers],[15/05/2020]]*1</f>
        <v>43966</v>
      </c>
      <c r="EI2" s="12">
        <f>Tableau_DonnéesExternes_1[[#Headers],[16/05/2020]]*1</f>
        <v>43967</v>
      </c>
      <c r="EJ2" s="12">
        <f>Tableau_DonnéesExternes_1[[#Headers],[17/05/2020]]*1</f>
        <v>43968</v>
      </c>
      <c r="EK2" s="12">
        <f>Tableau_DonnéesExternes_1[[#Headers],[18/05/2020]]*1</f>
        <v>43969</v>
      </c>
      <c r="EL2" s="12">
        <f>Tableau_DonnéesExternes_1[[#Headers],[19/05/2020]]*1</f>
        <v>43970</v>
      </c>
      <c r="EM2" s="12">
        <f>Tableau_DonnéesExternes_1[[#Headers],[20/05/2020]]*1</f>
        <v>43971</v>
      </c>
      <c r="EN2" s="12">
        <f>Tableau_DonnéesExternes_1[[#Headers],[21/05/2020]]*1</f>
        <v>43972</v>
      </c>
      <c r="EO2" s="12">
        <f>Tableau_DonnéesExternes_1[[#Headers],[22/05/2020]]*1</f>
        <v>43973</v>
      </c>
      <c r="EP2" s="12">
        <f>Tableau_DonnéesExternes_1[[#Headers],[23/05/2020]]*1</f>
        <v>43974</v>
      </c>
      <c r="EQ2" s="12">
        <f>Tableau_DonnéesExternes_1[[#Headers],[24/05/2020]]*1</f>
        <v>43975</v>
      </c>
      <c r="ER2" s="12">
        <f>Tableau_DonnéesExternes_1[[#Headers],[25/05/2020]]*1</f>
        <v>43976</v>
      </c>
      <c r="ES2" s="12">
        <f>Tableau_DonnéesExternes_1[[#Headers],[26/05/2020]]*1</f>
        <v>43977</v>
      </c>
      <c r="ET2" s="12">
        <f>Tableau_DonnéesExternes_1[[#Headers],[27/05/2020]]*1</f>
        <v>43978</v>
      </c>
      <c r="EU2" s="12">
        <f>Tableau_DonnéesExternes_1[[#Headers],[28/05/2020]]*1</f>
        <v>43979</v>
      </c>
      <c r="EV2" s="12">
        <f>Tableau_DonnéesExternes_1[[#Headers],[29/05/2020]]*1</f>
        <v>43980</v>
      </c>
      <c r="EW2" s="12">
        <f>Tableau_DonnéesExternes_1[[#Headers],[30/05/2020]]*1</f>
        <v>43981</v>
      </c>
      <c r="EX2" s="12">
        <f>Tableau_DonnéesExternes_1[[#Headers],[31/05/2020]]*1</f>
        <v>43982</v>
      </c>
      <c r="EY2" s="12">
        <f>Tableau_DonnéesExternes_1[[#Headers],[01/06/2020]]*1</f>
        <v>43983</v>
      </c>
      <c r="EZ2" s="12">
        <f>Tableau_DonnéesExternes_1[[#Headers],[02/06/2020]]*1</f>
        <v>43984</v>
      </c>
      <c r="FA2" s="12">
        <f>Tableau_DonnéesExternes_1[[#Headers],[03/06/2020]]*1</f>
        <v>43985</v>
      </c>
      <c r="FB2" s="12">
        <f>Tableau_DonnéesExternes_1[[#Headers],[04/06/2020]]*1</f>
        <v>43986</v>
      </c>
      <c r="FC2" s="12">
        <f>Tableau_DonnéesExternes_1[[#Headers],[05/06/2020]]*1</f>
        <v>43987</v>
      </c>
      <c r="FD2" s="12">
        <f>Tableau_DonnéesExternes_1[[#Headers],[06/06/2020]]*1</f>
        <v>43988</v>
      </c>
      <c r="FE2" s="12">
        <f>Tableau_DonnéesExternes_1[[#Headers],[07/06/2020]]*1</f>
        <v>43989</v>
      </c>
      <c r="FF2" s="12">
        <f>Tableau_DonnéesExternes_1[[#Headers],[08/06/2020]]*1</f>
        <v>43990</v>
      </c>
      <c r="FG2" s="12">
        <f>Tableau_DonnéesExternes_1[[#Headers],[09/06/2020]]*1</f>
        <v>43991</v>
      </c>
      <c r="FH2" s="12">
        <f>Tableau_DonnéesExternes_1[[#Headers],[10/06/2020]]*1</f>
        <v>43992</v>
      </c>
      <c r="FI2" s="12">
        <f>Tableau_DonnéesExternes_1[[#Headers],[11/06/2020]]*1</f>
        <v>43993</v>
      </c>
      <c r="FJ2" s="12">
        <f>Tableau_DonnéesExternes_1[[#Headers],[12/06/2020]]*1</f>
        <v>43994</v>
      </c>
      <c r="FK2" s="12">
        <f>Tableau_DonnéesExternes_1[[#Headers],[13/06/2020]]*1</f>
        <v>43995</v>
      </c>
      <c r="FL2" s="12">
        <f>Tableau_DonnéesExternes_1[[#Headers],[14/06/2020]]*1</f>
        <v>43996</v>
      </c>
      <c r="FM2" s="12">
        <f>Tableau_DonnéesExternes_1[[#Headers],[15/06/2020]]*1</f>
        <v>43997</v>
      </c>
      <c r="FN2" s="12">
        <f>Tableau_DonnéesExternes_1[[#Headers],[16/06/2020]]*1</f>
        <v>43998</v>
      </c>
      <c r="FO2" s="12">
        <f>Tableau_DonnéesExternes_1[[#Headers],[17/06/2020]]*1</f>
        <v>43999</v>
      </c>
      <c r="FP2" s="12">
        <f>Tableau_DonnéesExternes_1[[#Headers],[18/06/2020]]*1</f>
        <v>44000</v>
      </c>
      <c r="FQ2" s="12">
        <f>Tableau_DonnéesExternes_1[[#Headers],[19/06/2020]]*1</f>
        <v>44001</v>
      </c>
      <c r="FR2" s="12">
        <f>Tableau_DonnéesExternes_1[[#Headers],[20/06/2020]]*1</f>
        <v>44002</v>
      </c>
      <c r="FS2" s="12">
        <f>Tableau_DonnéesExternes_1[[#Headers],[21/06/2020]]*1</f>
        <v>44003</v>
      </c>
      <c r="FT2" s="12">
        <f>Tableau_DonnéesExternes_1[[#Headers],[22/06/2020]]*1</f>
        <v>44004</v>
      </c>
      <c r="FU2" s="12">
        <f>Tableau_DonnéesExternes_1[[#Headers],[23/06/2020]]*1</f>
        <v>44005</v>
      </c>
      <c r="FV2" s="12">
        <f>Tableau_DonnéesExternes_1[[#Headers],[24/06/2020]]*1</f>
        <v>44006</v>
      </c>
      <c r="FW2" s="12">
        <f>Tableau_DonnéesExternes_1[[#Headers],[25/06/2020]]*1</f>
        <v>44007</v>
      </c>
      <c r="FX2" s="12">
        <f>Tableau_DonnéesExternes_1[[#Headers],[26/06/2020]]*1</f>
        <v>44008</v>
      </c>
      <c r="FY2" s="12">
        <f>Tableau_DonnéesExternes_1[[#Headers],[27/06/2020]]*1</f>
        <v>44009</v>
      </c>
      <c r="FZ2" s="12">
        <f>Tableau_DonnéesExternes_1[[#Headers],[28/06/2020]]*1</f>
        <v>44010</v>
      </c>
      <c r="GA2" s="12">
        <f>Tableau_DonnéesExternes_1[[#Headers],[29/06/2020]]*1</f>
        <v>44011</v>
      </c>
      <c r="GB2" s="12">
        <f>Tableau_DonnéesExternes_1[[#Headers],[30/06/2020]]*1</f>
        <v>44012</v>
      </c>
      <c r="GC2" s="12">
        <f>Tableau_DonnéesExternes_1[[#Headers],[01/07/2020]]*1</f>
        <v>44013</v>
      </c>
      <c r="GD2" s="12">
        <f>Tableau_DonnéesExternes_1[[#Headers],[02/07/2020]]*1</f>
        <v>44014</v>
      </c>
      <c r="GE2" s="12">
        <f>Tableau_DonnéesExternes_1[[#Headers],[03/07/2020]]*1</f>
        <v>44015</v>
      </c>
      <c r="GF2" s="12">
        <f>Tableau_DonnéesExternes_1[[#Headers],[04/07/2020]]*1</f>
        <v>44016</v>
      </c>
      <c r="GG2" s="12">
        <f>Tableau_DonnéesExternes_1[[#Headers],[05/07/2020]]*1</f>
        <v>44017</v>
      </c>
      <c r="GH2" s="12">
        <f>Tableau_DonnéesExternes_1[[#Headers],[06/07/2020]]*1</f>
        <v>44018</v>
      </c>
      <c r="GI2" s="12">
        <f>Tableau_DonnéesExternes_1[[#Headers],[07/07/2020]]*1</f>
        <v>44019</v>
      </c>
      <c r="GJ2" s="12">
        <f>Tableau_DonnéesExternes_1[[#Headers],[08/07/2020]]*1</f>
        <v>44020</v>
      </c>
      <c r="GK2" s="12">
        <f>Tableau_DonnéesExternes_1[[#Headers],[09/07/2020]]*1</f>
        <v>44021</v>
      </c>
      <c r="GL2" s="12">
        <f>Tableau_DonnéesExternes_1[[#Headers],[10/07/2020]]*1</f>
        <v>44022</v>
      </c>
      <c r="GM2" s="12">
        <f>Tableau_DonnéesExternes_1[[#Headers],[11/07/2020]]*1</f>
        <v>44023</v>
      </c>
      <c r="GN2" s="12">
        <f>Tableau_DonnéesExternes_1[[#Headers],[12/07/2020]]*1</f>
        <v>44024</v>
      </c>
      <c r="GO2" s="12">
        <f>Tableau_DonnéesExternes_1[[#Headers],[13/07/2020]]*1</f>
        <v>44025</v>
      </c>
      <c r="GP2" s="12">
        <f>Tableau_DonnéesExternes_1[[#Headers],[14/07/2020]]*1</f>
        <v>44026</v>
      </c>
      <c r="GQ2" s="12">
        <f>Tableau_DonnéesExternes_1[[#Headers],[15/07/2020]]*1</f>
        <v>44027</v>
      </c>
      <c r="GR2" s="12">
        <f>Tableau_DonnéesExternes_1[[#Headers],[16/07/2020]]*1</f>
        <v>44028</v>
      </c>
      <c r="GS2" s="12">
        <f>Tableau_DonnéesExternes_1[[#Headers],[17/07/2020]]*1</f>
        <v>44029</v>
      </c>
      <c r="GT2" s="12">
        <f>Tableau_DonnéesExternes_1[[#Headers],[18/07/2020]]*1</f>
        <v>44030</v>
      </c>
      <c r="GU2" s="12">
        <f>Tableau_DonnéesExternes_1[[#Headers],[19/07/2020]]*1</f>
        <v>44031</v>
      </c>
      <c r="GV2" s="12">
        <f>Tableau_DonnéesExternes_1[[#Headers],[20/07/2020]]*1</f>
        <v>44032</v>
      </c>
      <c r="GW2" s="12">
        <f>Tableau_DonnéesExternes_1[[#Headers],[21/07/2020]]*1</f>
        <v>44033</v>
      </c>
      <c r="GX2" s="12">
        <f>Tableau_DonnéesExternes_1[[#Headers],[22/07/2020]]*1</f>
        <v>44034</v>
      </c>
      <c r="GY2" s="12">
        <f>Tableau_DonnéesExternes_1[[#Headers],[23/07/2020]]*1</f>
        <v>44035</v>
      </c>
      <c r="GZ2" s="12">
        <f>Tableau_DonnéesExternes_1[[#Headers],[24/07/2020]]*1</f>
        <v>44036</v>
      </c>
      <c r="HA2" s="12">
        <f>Tableau_DonnéesExternes_1[[#Headers],[25/07/2020]]*1</f>
        <v>44037</v>
      </c>
      <c r="HB2" s="12">
        <f>Tableau_DonnéesExternes_1[[#Headers],[26/07/2020]]*1</f>
        <v>44038</v>
      </c>
      <c r="HC2" s="12">
        <f>Tableau_DonnéesExternes_1[[#Headers],[27/07/2020]]*1</f>
        <v>44039</v>
      </c>
      <c r="HD2" s="12">
        <f>Tableau_DonnéesExternes_1[[#Headers],[28/07/2020]]*1</f>
        <v>44040</v>
      </c>
      <c r="HE2" s="12">
        <f>Tableau_DonnéesExternes_1[[#Headers],[29/07/2020]]*1</f>
        <v>44041</v>
      </c>
      <c r="HF2" s="12">
        <f>Tableau_DonnéesExternes_1[[#Headers],[30/07/2020]]*1</f>
        <v>44042</v>
      </c>
      <c r="HG2" s="12">
        <f>Tableau_DonnéesExternes_1[[#Headers],[31/07/2020]]*1</f>
        <v>44043</v>
      </c>
      <c r="HH2" s="12">
        <f>Tableau_DonnéesExternes_1[[#Headers],[01/08/2020]]*1</f>
        <v>44044</v>
      </c>
      <c r="HI2" s="12">
        <f>Tableau_DonnéesExternes_1[[#Headers],[02/08/2020]]*1</f>
        <v>44045</v>
      </c>
      <c r="HJ2" s="12">
        <f>Tableau_DonnéesExternes_1[[#Headers],[03/08/2020]]*1</f>
        <v>44046</v>
      </c>
      <c r="HK2" s="12">
        <f>Tableau_DonnéesExternes_1[[#Headers],[04/08/2020]]*1</f>
        <v>44047</v>
      </c>
      <c r="HL2" s="12">
        <f>Tableau_DonnéesExternes_1[[#Headers],[05/08/2020]]*1</f>
        <v>44048</v>
      </c>
      <c r="HM2" s="12">
        <f>Tableau_DonnéesExternes_1[[#Headers],[06/08/2020]]*1</f>
        <v>44049</v>
      </c>
      <c r="HN2" s="12">
        <f>Tableau_DonnéesExternes_1[[#Headers],[07/08/2020]]*1</f>
        <v>44050</v>
      </c>
      <c r="HO2" s="12">
        <f>Tableau_DonnéesExternes_1[[#Headers],[08/08/2020]]*1</f>
        <v>44051</v>
      </c>
      <c r="HP2" s="12">
        <f>Tableau_DonnéesExternes_1[[#Headers],[09/08/2020]]*1</f>
        <v>44052</v>
      </c>
      <c r="HQ2" s="12">
        <f>Tableau_DonnéesExternes_1[[#Headers],[10/08/2020]]*1</f>
        <v>44053</v>
      </c>
      <c r="HR2" s="12">
        <f>Tableau_DonnéesExternes_1[[#Headers],[11/08/2020]]*1</f>
        <v>44054</v>
      </c>
      <c r="HS2" s="12">
        <f>Tableau_DonnéesExternes_1[[#Headers],[12/08/2020]]*1</f>
        <v>44055</v>
      </c>
      <c r="HT2" s="12">
        <f>Tableau_DonnéesExternes_1[[#Headers],[13/08/2020]]*1</f>
        <v>44056</v>
      </c>
      <c r="HU2" s="12">
        <f>Tableau_DonnéesExternes_1[[#Headers],[14/08/2020]]*1</f>
        <v>44057</v>
      </c>
      <c r="HV2" s="12">
        <f>Tableau_DonnéesExternes_1[[#Headers],[15/08/2020]]*1</f>
        <v>44058</v>
      </c>
      <c r="HW2" s="12">
        <f>Tableau_DonnéesExternes_1[[#Headers],[16/08/2020]]*1</f>
        <v>44059</v>
      </c>
      <c r="HX2" s="12">
        <f>Tableau_DonnéesExternes_1[[#Headers],[17/08/2020]]*1</f>
        <v>44060</v>
      </c>
      <c r="HY2" s="12">
        <f>Tableau_DonnéesExternes_1[[#Headers],[18/08/2020]]*1</f>
        <v>44061</v>
      </c>
      <c r="HZ2" s="12">
        <f>Tableau_DonnéesExternes_1[[#Headers],[19/08/2020]]*1</f>
        <v>44062</v>
      </c>
      <c r="IA2" s="12">
        <f>Tableau_DonnéesExternes_1[[#Headers],[20/08/2020]]*1</f>
        <v>44063</v>
      </c>
      <c r="IB2" s="12">
        <f>Tableau_DonnéesExternes_1[[#Headers],[21/08/2020]]*1</f>
        <v>44064</v>
      </c>
      <c r="IC2" s="12">
        <f>Tableau_DonnéesExternes_1[[#Headers],[22/08/2020]]*1</f>
        <v>44065</v>
      </c>
      <c r="ID2" s="12">
        <f>Tableau_DonnéesExternes_1[[#Headers],[23/08/2020]]*1</f>
        <v>44066</v>
      </c>
      <c r="IE2" s="12">
        <f>Tableau_DonnéesExternes_1[[#Headers],[24/08/2020]]*1</f>
        <v>44067</v>
      </c>
      <c r="IF2" s="12">
        <f>Tableau_DonnéesExternes_1[[#Headers],[25/08/2020]]*1</f>
        <v>44068</v>
      </c>
      <c r="IG2" s="12">
        <f>Tableau_DonnéesExternes_1[[#Headers],[26/08/2020]]*1</f>
        <v>44069</v>
      </c>
      <c r="IH2" s="12">
        <f>Tableau_DonnéesExternes_1[[#Headers],[27/08/2020]]*1</f>
        <v>44070</v>
      </c>
      <c r="II2" s="12">
        <f>Tableau_DonnéesExternes_1[[#Headers],[28/08/2020]]*1</f>
        <v>44071</v>
      </c>
      <c r="IJ2" s="12">
        <f>Tableau_DonnéesExternes_1[[#Headers],[29/08/2020]]*1</f>
        <v>44072</v>
      </c>
      <c r="IK2" s="12">
        <f>Tableau_DonnéesExternes_1[[#Headers],[30/08/2020]]*1</f>
        <v>44073</v>
      </c>
      <c r="IL2" s="12">
        <f>Tableau_DonnéesExternes_1[[#Headers],[31/08/2020]]*1</f>
        <v>44074</v>
      </c>
      <c r="IM2" s="12">
        <f>Tableau_DonnéesExternes_1[[#Headers],[01/09/2020]]*1</f>
        <v>44075</v>
      </c>
      <c r="IN2" s="12">
        <f>Tableau_DonnéesExternes_1[[#Headers],[02/09/2020]]*1</f>
        <v>44076</v>
      </c>
      <c r="IO2" s="12">
        <f>Tableau_DonnéesExternes_1[[#Headers],[03/09/2020]]*1</f>
        <v>44077</v>
      </c>
      <c r="IP2" s="12">
        <f>Tableau_DonnéesExternes_1[[#Headers],[04/09/2020]]*1</f>
        <v>44078</v>
      </c>
      <c r="IQ2" s="12">
        <f>Tableau_DonnéesExternes_1[[#Headers],[05/09/2020]]*1</f>
        <v>44079</v>
      </c>
      <c r="IR2" s="12">
        <f>Tableau_DonnéesExternes_1[[#Headers],[06/09/2020]]*1</f>
        <v>44080</v>
      </c>
      <c r="IS2" s="12">
        <f>Tableau_DonnéesExternes_1[[#Headers],[07/09/2020]]*1</f>
        <v>44081</v>
      </c>
      <c r="IT2" s="12">
        <f>Tableau_DonnéesExternes_1[[#Headers],[08/09/2020]]*1</f>
        <v>44082</v>
      </c>
      <c r="IU2" s="12">
        <f>Tableau_DonnéesExternes_1[[#Headers],[09/09/2020]]*1</f>
        <v>44083</v>
      </c>
      <c r="IV2" s="12">
        <f>Tableau_DonnéesExternes_1[[#Headers],[10/09/2020]]*1</f>
        <v>44084</v>
      </c>
      <c r="IW2" s="12">
        <f>Tableau_DonnéesExternes_1[[#Headers],[11/09/2020]]*1</f>
        <v>44085</v>
      </c>
      <c r="IX2" s="12">
        <f>Tableau_DonnéesExternes_1[[#Headers],[12/09/2020]]*1</f>
        <v>44086</v>
      </c>
      <c r="IY2" s="12">
        <f>Tableau_DonnéesExternes_1[[#Headers],[13/09/2020]]*1</f>
        <v>44087</v>
      </c>
      <c r="IZ2" s="12">
        <f>Tableau_DonnéesExternes_1[[#Headers],[14/09/2020]]*1</f>
        <v>44088</v>
      </c>
      <c r="JA2" s="12">
        <f>Tableau_DonnéesExternes_1[[#Headers],[15/09/2020]]*1</f>
        <v>44089</v>
      </c>
      <c r="JB2" s="12">
        <f>Tableau_DonnéesExternes_1[[#Headers],[16/09/2020]]*1</f>
        <v>44090</v>
      </c>
      <c r="JC2" s="12">
        <f>Tableau_DonnéesExternes_1[[#Headers],[17/09/2020]]*1</f>
        <v>44091</v>
      </c>
      <c r="JD2" s="12">
        <f>Tableau_DonnéesExternes_1[[#Headers],[18/09/2020]]*1</f>
        <v>44092</v>
      </c>
      <c r="JE2" s="12">
        <f>Tableau_DonnéesExternes_1[[#Headers],[19/09/2020]]*1</f>
        <v>44093</v>
      </c>
      <c r="JF2" s="12">
        <f>Tableau_DonnéesExternes_1[[#Headers],[20/09/2020]]*1</f>
        <v>44094</v>
      </c>
      <c r="JG2" s="12">
        <f>Tableau_DonnéesExternes_1[[#Headers],[21/09/2020]]*1</f>
        <v>44095</v>
      </c>
      <c r="JH2" s="12">
        <f>Tableau_DonnéesExternes_1[[#Headers],[22/09/2020]]*1</f>
        <v>44096</v>
      </c>
      <c r="JI2" s="12">
        <f>Tableau_DonnéesExternes_1[[#Headers],[23/09/2020]]*1</f>
        <v>44097</v>
      </c>
      <c r="JJ2" s="12">
        <f>Tableau_DonnéesExternes_1[[#Headers],[24/09/2020]]*1</f>
        <v>44098</v>
      </c>
      <c r="JK2" s="12">
        <f>Tableau_DonnéesExternes_1[[#Headers],[25/09/2020]]*1</f>
        <v>44099</v>
      </c>
      <c r="JL2" s="12">
        <f>Tableau_DonnéesExternes_1[[#Headers],[26/09/2020]]*1</f>
        <v>44100</v>
      </c>
      <c r="JM2" s="12">
        <f>Tableau_DonnéesExternes_1[[#Headers],[27/09/2020]]*1</f>
        <v>44101</v>
      </c>
      <c r="JN2" s="12">
        <f>Tableau_DonnéesExternes_1[[#Headers],[28/09/2020]]*1</f>
        <v>44102</v>
      </c>
      <c r="JO2" s="12">
        <f>Tableau_DonnéesExternes_1[[#Headers],[29/09/2020]]*1</f>
        <v>44103</v>
      </c>
      <c r="JP2" s="12">
        <f>Tableau_DonnéesExternes_1[[#Headers],[30/09/2020]]*1</f>
        <v>44104</v>
      </c>
      <c r="JQ2" s="12">
        <f>Tableau_DonnéesExternes_1[[#Headers],[01/10/2020]]*1</f>
        <v>44105</v>
      </c>
      <c r="JR2" s="12">
        <f>Tableau_DonnéesExternes_1[[#Headers],[02/10/2020]]*1</f>
        <v>44106</v>
      </c>
      <c r="JS2" s="12">
        <f>Tableau_DonnéesExternes_1[[#Headers],[03/10/2020]]*1</f>
        <v>44107</v>
      </c>
      <c r="JT2" s="12">
        <f>Tableau_DonnéesExternes_1[[#Headers],[04/10/2020]]*1</f>
        <v>44108</v>
      </c>
      <c r="JU2" s="12">
        <f>Tableau_DonnéesExternes_1[[#Headers],[05/10/2020]]*1</f>
        <v>44109</v>
      </c>
      <c r="JV2" s="12">
        <f>Tableau_DonnéesExternes_1[[#Headers],[06/10/2020]]*1</f>
        <v>44110</v>
      </c>
      <c r="JW2" s="12">
        <f>Tableau_DonnéesExternes_1[[#Headers],[07/10/2020]]*1</f>
        <v>44111</v>
      </c>
      <c r="JX2" s="12">
        <f>Tableau_DonnéesExternes_1[[#Headers],[08/10/2020]]*1</f>
        <v>44112</v>
      </c>
      <c r="JY2" s="12">
        <f>Tableau_DonnéesExternes_1[[#Headers],[09/10/2020]]*1</f>
        <v>44113</v>
      </c>
      <c r="JZ2" s="12">
        <f>Tableau_DonnéesExternes_1[[#Headers],[10/10/2020]]*1</f>
        <v>44114</v>
      </c>
      <c r="KA2" s="12">
        <f>Tableau_DonnéesExternes_1[[#Headers],[11/10/2020]]*1</f>
        <v>44115</v>
      </c>
      <c r="KB2" s="12">
        <f>Tableau_DonnéesExternes_1[[#Headers],[12/10/2020]]*1</f>
        <v>44116</v>
      </c>
      <c r="KC2" s="12">
        <f>Tableau_DonnéesExternes_1[[#Headers],[13/10/2020]]*1</f>
        <v>44117</v>
      </c>
      <c r="KD2" s="12">
        <f>Tableau_DonnéesExternes_1[[#Headers],[14/10/2020]]*1</f>
        <v>44118</v>
      </c>
      <c r="KE2" s="12">
        <f>Tableau_DonnéesExternes_1[[#Headers],[15/10/2020]]*1</f>
        <v>44119</v>
      </c>
      <c r="KF2" s="12">
        <f>Tableau_DonnéesExternes_1[[#Headers],[16/10/2020]]*1</f>
        <v>44120</v>
      </c>
      <c r="KG2" s="12">
        <f>Tableau_DonnéesExternes_1[[#Headers],[17/10/2020]]*1</f>
        <v>44121</v>
      </c>
      <c r="KH2" s="12">
        <f>Tableau_DonnéesExternes_1[[#Headers],[18/10/2020]]*1</f>
        <v>44122</v>
      </c>
      <c r="KI2" s="12">
        <f>Tableau_DonnéesExternes_1[[#Headers],[19/10/2020]]*1</f>
        <v>44123</v>
      </c>
      <c r="KJ2" s="12">
        <f>Tableau_DonnéesExternes_1[[#Headers],[20/10/2020]]*1</f>
        <v>44124</v>
      </c>
      <c r="KK2" s="12">
        <f>Tableau_DonnéesExternes_1[[#Headers],[21/10/2020]]*1</f>
        <v>44125</v>
      </c>
      <c r="KL2" s="12">
        <f>Tableau_DonnéesExternes_1[[#Headers],[22/10/2020]]*1</f>
        <v>44126</v>
      </c>
      <c r="KM2" s="12">
        <f>Tableau_DonnéesExternes_1[[#Headers],[23/10/2020]]*1</f>
        <v>44127</v>
      </c>
      <c r="KN2" s="12">
        <f>Tableau_DonnéesExternes_1[[#Headers],[24/10/2020]]*1</f>
        <v>44128</v>
      </c>
      <c r="KO2" s="12">
        <f>Tableau_DonnéesExternes_1[[#Headers],[25/10/2020]]*1</f>
        <v>44129</v>
      </c>
      <c r="KP2" s="12">
        <f>Tableau_DonnéesExternes_1[[#Headers],[26/10/2020]]*1</f>
        <v>44130</v>
      </c>
      <c r="KQ2" s="12">
        <f>Tableau_DonnéesExternes_1[[#Headers],[27/10/2020]]*1</f>
        <v>44131</v>
      </c>
      <c r="KR2" s="12">
        <f>Tableau_DonnéesExternes_1[[#Headers],[28/10/2020]]*1</f>
        <v>44132</v>
      </c>
      <c r="KS2" s="12">
        <f>Tableau_DonnéesExternes_1[[#Headers],[29/10/2020]]*1</f>
        <v>44133</v>
      </c>
      <c r="KT2" s="12">
        <f>Tableau_DonnéesExternes_1[[#Headers],[30/10/2020]]*1</f>
        <v>44134</v>
      </c>
      <c r="KU2" s="12">
        <f>Tableau_DonnéesExternes_1[[#Headers],[31/10/2020]]*1</f>
        <v>44135</v>
      </c>
      <c r="KV2" s="12">
        <f>Tableau_DonnéesExternes_1[[#Headers],[01/11/2020]]*1</f>
        <v>44136</v>
      </c>
      <c r="KW2" s="12">
        <f>Tableau_DonnéesExternes_1[[#Headers],[02/11/2020]]*1</f>
        <v>44137</v>
      </c>
      <c r="KX2" s="12">
        <f>Tableau_DonnéesExternes_1[[#Headers],[03/11/2020]]*1</f>
        <v>44138</v>
      </c>
      <c r="KY2" s="12">
        <f>Tableau_DonnéesExternes_1[[#Headers],[04/11/2020]]*1</f>
        <v>44139</v>
      </c>
      <c r="KZ2" s="12">
        <f>Tableau_DonnéesExternes_1[[#Headers],[05/11/2020]]*1</f>
        <v>44140</v>
      </c>
      <c r="LA2" s="12">
        <f>Tableau_DonnéesExternes_1[[#Headers],[06/11/2020]]*1</f>
        <v>44141</v>
      </c>
      <c r="LB2" s="12">
        <f>Tableau_DonnéesExternes_1[[#Headers],[07/11/2020]]*1</f>
        <v>44142</v>
      </c>
      <c r="LC2" s="12">
        <f>Tableau_DonnéesExternes_1[[#Headers],[08/11/2020]]*1</f>
        <v>44143</v>
      </c>
      <c r="LD2" s="12">
        <f>Tableau_DonnéesExternes_1[[#Headers],[09/11/2020]]*1</f>
        <v>44144</v>
      </c>
      <c r="LE2" s="12">
        <f>Tableau_DonnéesExternes_1[[#Headers],[10/11/2020]]*1</f>
        <v>44145</v>
      </c>
      <c r="LF2" s="12">
        <f>Tableau_DonnéesExternes_1[[#Headers],[11/11/2020]]*1</f>
        <v>44146</v>
      </c>
      <c r="LG2" s="12">
        <f>Tableau_DonnéesExternes_1[[#Headers],[12/11/2020]]*1</f>
        <v>44147</v>
      </c>
      <c r="LH2" s="12">
        <f>Tableau_DonnéesExternes_1[[#Headers],[13/11/2020]]*1</f>
        <v>44148</v>
      </c>
      <c r="LI2" s="12">
        <f>Tableau_DonnéesExternes_1[[#Headers],[14/11/2020]]*1</f>
        <v>44149</v>
      </c>
      <c r="LJ2" s="12">
        <f>Tableau_DonnéesExternes_1[[#Headers],[15/11/2020]]*1</f>
        <v>44150</v>
      </c>
      <c r="LK2" s="12">
        <f>Tableau_DonnéesExternes_1[[#Headers],[16/11/2020]]*1</f>
        <v>44151</v>
      </c>
      <c r="LL2" s="12">
        <f>Tableau_DonnéesExternes_1[[#Headers],[17/11/2020]]*1</f>
        <v>44152</v>
      </c>
      <c r="LM2" s="12">
        <f>Tableau_DonnéesExternes_1[[#Headers],[18/11/2020]]*1</f>
        <v>44153</v>
      </c>
      <c r="LN2" s="12">
        <f>Tableau_DonnéesExternes_1[[#Headers],[19/11/2020]]*1</f>
        <v>44154</v>
      </c>
      <c r="LO2" s="12">
        <f>Tableau_DonnéesExternes_1[[#Headers],[20/11/2020]]*1</f>
        <v>44155</v>
      </c>
      <c r="LP2" s="12">
        <f>Tableau_DonnéesExternes_1[[#Headers],[21/11/2020]]*1</f>
        <v>44156</v>
      </c>
      <c r="LQ2" s="12">
        <f>Tableau_DonnéesExternes_1[[#Headers],[22/11/2020]]*1</f>
        <v>44157</v>
      </c>
      <c r="LR2" s="12">
        <f>Tableau_DonnéesExternes_1[[#Headers],[23/11/2020]]*1</f>
        <v>44158</v>
      </c>
      <c r="LS2" s="12">
        <f>Tableau_DonnéesExternes_1[[#Headers],[24/11/2020]]*1</f>
        <v>44159</v>
      </c>
      <c r="LT2" s="12">
        <f>Tableau_DonnéesExternes_1[[#Headers],[25/11/2020]]*1</f>
        <v>44160</v>
      </c>
      <c r="LU2" s="12">
        <f>Tableau_DonnéesExternes_1[[#Headers],[26/11/2020]]*1</f>
        <v>44161</v>
      </c>
      <c r="LV2" s="12">
        <f>Tableau_DonnéesExternes_1[[#Headers],[27/11/2020]]*1</f>
        <v>44162</v>
      </c>
      <c r="LW2" s="12">
        <f>Tableau_DonnéesExternes_1[[#Headers],[28/11/2020]]*1</f>
        <v>44163</v>
      </c>
      <c r="LX2" s="12">
        <f>Tableau_DonnéesExternes_1[[#Headers],[29/11/2020]]*1</f>
        <v>44164</v>
      </c>
      <c r="LY2" s="12">
        <f>Tableau_DonnéesExternes_1[[#Headers],[30/11/2020]]*1</f>
        <v>44165</v>
      </c>
      <c r="LZ2" s="12">
        <f>Tableau_DonnéesExternes_1[[#Headers],[01/12/2020]]*1</f>
        <v>44166</v>
      </c>
      <c r="MA2" s="12">
        <f>Tableau_DonnéesExternes_1[[#Headers],[02/12/2020]]*1</f>
        <v>44167</v>
      </c>
      <c r="MB2" s="12">
        <f>Tableau_DonnéesExternes_1[[#Headers],[03/12/2020]]*1</f>
        <v>44168</v>
      </c>
      <c r="MC2" s="12">
        <f>Tableau_DonnéesExternes_1[[#Headers],[04/12/2020]]*1</f>
        <v>44169</v>
      </c>
      <c r="MD2" s="12">
        <f>Tableau_DonnéesExternes_1[[#Headers],[05/12/2020]]*1</f>
        <v>44170</v>
      </c>
      <c r="ME2" s="12">
        <f>Tableau_DonnéesExternes_1[[#Headers],[06/12/2020]]*1</f>
        <v>44171</v>
      </c>
      <c r="MF2" s="12">
        <f>Tableau_DonnéesExternes_1[[#Headers],[07/12/2020]]*1</f>
        <v>44172</v>
      </c>
      <c r="MG2" s="12">
        <f>Tableau_DonnéesExternes_1[[#Headers],[08/12/2020]]*1</f>
        <v>44173</v>
      </c>
      <c r="MH2" s="12">
        <f>Tableau_DonnéesExternes_1[[#Headers],[09/12/2020]]*1</f>
        <v>44174</v>
      </c>
      <c r="MI2" s="12">
        <f>Tableau_DonnéesExternes_1[[#Headers],[10/12/2020]]*1</f>
        <v>44175</v>
      </c>
      <c r="MJ2" s="12">
        <f>Tableau_DonnéesExternes_1[[#Headers],[11/12/2020]]*1</f>
        <v>44176</v>
      </c>
      <c r="MK2" s="12">
        <f>Tableau_DonnéesExternes_1[[#Headers],[12/12/2020]]*1</f>
        <v>44177</v>
      </c>
      <c r="ML2" s="12">
        <f>Tableau_DonnéesExternes_1[[#Headers],[13/12/2020]]*1</f>
        <v>44178</v>
      </c>
      <c r="MM2" s="12">
        <f>Tableau_DonnéesExternes_1[[#Headers],[14/12/2020]]*1</f>
        <v>44179</v>
      </c>
      <c r="MN2" s="12">
        <f>Tableau_DonnéesExternes_1[[#Headers],[15/12/2020]]*1</f>
        <v>44180</v>
      </c>
      <c r="MO2" s="12">
        <f>Tableau_DonnéesExternes_1[[#Headers],[16/12/2020]]*1</f>
        <v>44181</v>
      </c>
      <c r="MP2" s="12">
        <f>Tableau_DonnéesExternes_1[[#Headers],[17/12/2020]]*1</f>
        <v>44182</v>
      </c>
      <c r="MQ2" s="12">
        <f>Tableau_DonnéesExternes_1[[#Headers],[18/12/2020]]*1</f>
        <v>44183</v>
      </c>
      <c r="MR2" s="12">
        <f>Tableau_DonnéesExternes_1[[#Headers],[19/12/2020]]*1</f>
        <v>44184</v>
      </c>
      <c r="MS2" s="12">
        <f>Tableau_DonnéesExternes_1[[#Headers],[20/12/2020]]*1</f>
        <v>44185</v>
      </c>
      <c r="MT2" s="12">
        <f>Tableau_DonnéesExternes_1[[#Headers],[21/12/2020]]*1</f>
        <v>44186</v>
      </c>
      <c r="MU2" s="12">
        <f>Tableau_DonnéesExternes_1[[#Headers],[22/12/2020]]*1</f>
        <v>44187</v>
      </c>
      <c r="MV2" s="12">
        <f>Tableau_DonnéesExternes_1[[#Headers],[23/12/2020]]*1</f>
        <v>44188</v>
      </c>
      <c r="MW2" s="12">
        <f>Tableau_DonnéesExternes_1[[#Headers],[24/12/2020]]*1</f>
        <v>44189</v>
      </c>
      <c r="MX2" s="12">
        <f>Tableau_DonnéesExternes_1[[#Headers],[25/12/2020]]*1</f>
        <v>44190</v>
      </c>
      <c r="MY2" s="12">
        <f>Tableau_DonnéesExternes_1[[#Headers],[26/12/2020]]*1</f>
        <v>44191</v>
      </c>
      <c r="MZ2" s="12">
        <f>Tableau_DonnéesExternes_1[[#Headers],[27/12/2020]]*1</f>
        <v>44192</v>
      </c>
      <c r="NA2" s="12">
        <f>Tableau_DonnéesExternes_1[[#Headers],[28/12/2020]]*1</f>
        <v>44193</v>
      </c>
      <c r="NB2" s="12">
        <f>Tableau_DonnéesExternes_1[[#Headers],[29/12/2020]]*1</f>
        <v>44194</v>
      </c>
      <c r="NC2" s="12">
        <f>Tableau_DonnéesExternes_1[[#Headers],[30/12/2020]]*1</f>
        <v>44195</v>
      </c>
      <c r="ND2" s="12">
        <f>Tableau_DonnéesExternes_1[[#Headers],[31/12/2020]]*1</f>
        <v>44196</v>
      </c>
    </row>
    <row r="3" spans="1:368" s="7" customFormat="1" ht="68.25" customHeight="1" x14ac:dyDescent="0.25">
      <c r="A3" s="7" t="s">
        <v>27</v>
      </c>
      <c r="B3" s="7" t="s">
        <v>1</v>
      </c>
      <c r="C3" s="15" t="s">
        <v>36</v>
      </c>
      <c r="D3" s="15" t="s">
        <v>37</v>
      </c>
      <c r="E3" s="15" t="s">
        <v>38</v>
      </c>
      <c r="F3" s="15" t="s">
        <v>39</v>
      </c>
      <c r="G3" s="15" t="s">
        <v>40</v>
      </c>
      <c r="H3" s="15" t="s">
        <v>41</v>
      </c>
      <c r="I3" s="15" t="s">
        <v>42</v>
      </c>
      <c r="J3" s="15" t="s">
        <v>43</v>
      </c>
      <c r="K3" s="15" t="s">
        <v>44</v>
      </c>
      <c r="L3" s="15" t="s">
        <v>45</v>
      </c>
      <c r="M3" s="15" t="s">
        <v>46</v>
      </c>
      <c r="N3" s="15" t="s">
        <v>47</v>
      </c>
      <c r="O3" s="15" t="s">
        <v>48</v>
      </c>
      <c r="P3" s="15" t="s">
        <v>49</v>
      </c>
      <c r="Q3" s="15" t="s">
        <v>50</v>
      </c>
      <c r="R3" s="15" t="s">
        <v>51</v>
      </c>
      <c r="S3" s="15" t="s">
        <v>52</v>
      </c>
      <c r="T3" s="15" t="s">
        <v>53</v>
      </c>
      <c r="U3" s="15" t="s">
        <v>54</v>
      </c>
      <c r="V3" s="15" t="s">
        <v>55</v>
      </c>
      <c r="W3" s="15" t="s">
        <v>56</v>
      </c>
      <c r="X3" s="15" t="s">
        <v>57</v>
      </c>
      <c r="Y3" s="15" t="s">
        <v>58</v>
      </c>
      <c r="Z3" s="15" t="s">
        <v>59</v>
      </c>
      <c r="AA3" s="15" t="s">
        <v>60</v>
      </c>
      <c r="AB3" s="15" t="s">
        <v>61</v>
      </c>
      <c r="AC3" s="15" t="s">
        <v>62</v>
      </c>
      <c r="AD3" s="15" t="s">
        <v>63</v>
      </c>
      <c r="AE3" s="15" t="s">
        <v>64</v>
      </c>
      <c r="AF3" s="15" t="s">
        <v>65</v>
      </c>
      <c r="AG3" s="15" t="s">
        <v>66</v>
      </c>
      <c r="AH3" s="15" t="s">
        <v>67</v>
      </c>
      <c r="AI3" s="15" t="s">
        <v>68</v>
      </c>
      <c r="AJ3" s="15" t="s">
        <v>69</v>
      </c>
      <c r="AK3" s="15" t="s">
        <v>70</v>
      </c>
      <c r="AL3" s="15" t="s">
        <v>71</v>
      </c>
      <c r="AM3" s="15" t="s">
        <v>72</v>
      </c>
      <c r="AN3" s="15" t="s">
        <v>73</v>
      </c>
      <c r="AO3" s="15" t="s">
        <v>74</v>
      </c>
      <c r="AP3" s="15" t="s">
        <v>75</v>
      </c>
      <c r="AQ3" s="15" t="s">
        <v>76</v>
      </c>
      <c r="AR3" s="15" t="s">
        <v>77</v>
      </c>
      <c r="AS3" s="15" t="s">
        <v>78</v>
      </c>
      <c r="AT3" s="15" t="s">
        <v>79</v>
      </c>
      <c r="AU3" s="15" t="s">
        <v>80</v>
      </c>
      <c r="AV3" s="15" t="s">
        <v>81</v>
      </c>
      <c r="AW3" s="15" t="s">
        <v>82</v>
      </c>
      <c r="AX3" s="15" t="s">
        <v>83</v>
      </c>
      <c r="AY3" s="15" t="s">
        <v>84</v>
      </c>
      <c r="AZ3" s="15" t="s">
        <v>85</v>
      </c>
      <c r="BA3" s="15" t="s">
        <v>86</v>
      </c>
      <c r="BB3" s="15" t="s">
        <v>87</v>
      </c>
      <c r="BC3" s="15" t="s">
        <v>88</v>
      </c>
      <c r="BD3" s="15" t="s">
        <v>89</v>
      </c>
      <c r="BE3" s="15" t="s">
        <v>90</v>
      </c>
      <c r="BF3" s="15" t="s">
        <v>91</v>
      </c>
      <c r="BG3" s="15" t="s">
        <v>92</v>
      </c>
      <c r="BH3" s="15" t="s">
        <v>93</v>
      </c>
      <c r="BI3" s="15" t="s">
        <v>94</v>
      </c>
      <c r="BJ3" s="15" t="s">
        <v>95</v>
      </c>
      <c r="BK3" s="15" t="s">
        <v>96</v>
      </c>
      <c r="BL3" s="15" t="s">
        <v>97</v>
      </c>
      <c r="BM3" s="15" t="s">
        <v>98</v>
      </c>
      <c r="BN3" s="15" t="s">
        <v>99</v>
      </c>
      <c r="BO3" s="15" t="s">
        <v>100</v>
      </c>
      <c r="BP3" s="15" t="s">
        <v>101</v>
      </c>
      <c r="BQ3" s="15" t="s">
        <v>102</v>
      </c>
      <c r="BR3" s="15" t="s">
        <v>103</v>
      </c>
      <c r="BS3" s="15" t="s">
        <v>104</v>
      </c>
      <c r="BT3" s="15" t="s">
        <v>105</v>
      </c>
      <c r="BU3" s="15" t="s">
        <v>106</v>
      </c>
      <c r="BV3" s="15" t="s">
        <v>107</v>
      </c>
      <c r="BW3" s="15" t="s">
        <v>108</v>
      </c>
      <c r="BX3" s="15" t="s">
        <v>109</v>
      </c>
      <c r="BY3" s="15" t="s">
        <v>110</v>
      </c>
      <c r="BZ3" s="15" t="s">
        <v>111</v>
      </c>
      <c r="CA3" s="15" t="s">
        <v>112</v>
      </c>
      <c r="CB3" s="15" t="s">
        <v>113</v>
      </c>
      <c r="CC3" s="15" t="s">
        <v>114</v>
      </c>
      <c r="CD3" s="15" t="s">
        <v>115</v>
      </c>
      <c r="CE3" s="15" t="s">
        <v>116</v>
      </c>
      <c r="CF3" s="15" t="s">
        <v>117</v>
      </c>
      <c r="CG3" s="15" t="s">
        <v>118</v>
      </c>
      <c r="CH3" s="15" t="s">
        <v>119</v>
      </c>
      <c r="CI3" s="15" t="s">
        <v>120</v>
      </c>
      <c r="CJ3" s="15" t="s">
        <v>121</v>
      </c>
      <c r="CK3" s="15" t="s">
        <v>122</v>
      </c>
      <c r="CL3" s="15" t="s">
        <v>123</v>
      </c>
      <c r="CM3" s="15" t="s">
        <v>124</v>
      </c>
      <c r="CN3" s="15" t="s">
        <v>125</v>
      </c>
      <c r="CO3" s="15" t="s">
        <v>126</v>
      </c>
      <c r="CP3" s="15" t="s">
        <v>127</v>
      </c>
      <c r="CQ3" s="15" t="s">
        <v>128</v>
      </c>
      <c r="CR3" s="15" t="s">
        <v>129</v>
      </c>
      <c r="CS3" s="15" t="s">
        <v>130</v>
      </c>
      <c r="CT3" s="15" t="s">
        <v>131</v>
      </c>
      <c r="CU3" s="15" t="s">
        <v>132</v>
      </c>
      <c r="CV3" s="15" t="s">
        <v>133</v>
      </c>
      <c r="CW3" s="15" t="s">
        <v>134</v>
      </c>
      <c r="CX3" s="15" t="s">
        <v>135</v>
      </c>
      <c r="CY3" s="15" t="s">
        <v>136</v>
      </c>
      <c r="CZ3" s="15" t="s">
        <v>137</v>
      </c>
      <c r="DA3" s="15" t="s">
        <v>138</v>
      </c>
      <c r="DB3" s="15" t="s">
        <v>139</v>
      </c>
      <c r="DC3" s="15" t="s">
        <v>140</v>
      </c>
      <c r="DD3" s="15" t="s">
        <v>141</v>
      </c>
      <c r="DE3" s="15" t="s">
        <v>142</v>
      </c>
      <c r="DF3" s="15" t="s">
        <v>143</v>
      </c>
      <c r="DG3" s="15" t="s">
        <v>144</v>
      </c>
      <c r="DH3" s="15" t="s">
        <v>145</v>
      </c>
      <c r="DI3" s="15" t="s">
        <v>146</v>
      </c>
      <c r="DJ3" s="15" t="s">
        <v>147</v>
      </c>
      <c r="DK3" s="15" t="s">
        <v>148</v>
      </c>
      <c r="DL3" s="15" t="s">
        <v>149</v>
      </c>
      <c r="DM3" s="15" t="s">
        <v>150</v>
      </c>
      <c r="DN3" s="15" t="s">
        <v>151</v>
      </c>
      <c r="DO3" s="15" t="s">
        <v>152</v>
      </c>
      <c r="DP3" s="15" t="s">
        <v>153</v>
      </c>
      <c r="DQ3" s="15" t="s">
        <v>154</v>
      </c>
      <c r="DR3" s="15" t="s">
        <v>155</v>
      </c>
      <c r="DS3" s="15" t="s">
        <v>156</v>
      </c>
      <c r="DT3" s="15" t="s">
        <v>157</v>
      </c>
      <c r="DU3" s="15" t="s">
        <v>158</v>
      </c>
      <c r="DV3" s="15" t="s">
        <v>159</v>
      </c>
      <c r="DW3" s="15" t="s">
        <v>160</v>
      </c>
      <c r="DX3" s="15" t="s">
        <v>161</v>
      </c>
      <c r="DY3" s="15" t="s">
        <v>162</v>
      </c>
      <c r="DZ3" s="15" t="s">
        <v>163</v>
      </c>
      <c r="EA3" s="15" t="s">
        <v>164</v>
      </c>
      <c r="EB3" s="15" t="s">
        <v>165</v>
      </c>
      <c r="EC3" s="15" t="s">
        <v>166</v>
      </c>
      <c r="ED3" s="15" t="s">
        <v>167</v>
      </c>
      <c r="EE3" s="15" t="s">
        <v>168</v>
      </c>
      <c r="EF3" s="15" t="s">
        <v>169</v>
      </c>
      <c r="EG3" s="15" t="s">
        <v>170</v>
      </c>
      <c r="EH3" s="15" t="s">
        <v>171</v>
      </c>
      <c r="EI3" s="15" t="s">
        <v>172</v>
      </c>
      <c r="EJ3" s="15" t="s">
        <v>173</v>
      </c>
      <c r="EK3" s="15" t="s">
        <v>174</v>
      </c>
      <c r="EL3" s="15" t="s">
        <v>175</v>
      </c>
      <c r="EM3" s="15" t="s">
        <v>176</v>
      </c>
      <c r="EN3" s="15" t="s">
        <v>177</v>
      </c>
      <c r="EO3" s="15" t="s">
        <v>178</v>
      </c>
      <c r="EP3" s="15" t="s">
        <v>179</v>
      </c>
      <c r="EQ3" s="15" t="s">
        <v>180</v>
      </c>
      <c r="ER3" s="15" t="s">
        <v>181</v>
      </c>
      <c r="ES3" s="15" t="s">
        <v>182</v>
      </c>
      <c r="ET3" s="15" t="s">
        <v>183</v>
      </c>
      <c r="EU3" s="15" t="s">
        <v>184</v>
      </c>
      <c r="EV3" s="15" t="s">
        <v>185</v>
      </c>
      <c r="EW3" s="15" t="s">
        <v>186</v>
      </c>
      <c r="EX3" s="15" t="s">
        <v>187</v>
      </c>
      <c r="EY3" s="15" t="s">
        <v>188</v>
      </c>
      <c r="EZ3" s="15" t="s">
        <v>189</v>
      </c>
      <c r="FA3" s="15" t="s">
        <v>190</v>
      </c>
      <c r="FB3" s="15" t="s">
        <v>191</v>
      </c>
      <c r="FC3" s="15" t="s">
        <v>192</v>
      </c>
      <c r="FD3" s="15" t="s">
        <v>193</v>
      </c>
      <c r="FE3" s="15" t="s">
        <v>194</v>
      </c>
      <c r="FF3" s="15" t="s">
        <v>195</v>
      </c>
      <c r="FG3" s="15" t="s">
        <v>196</v>
      </c>
      <c r="FH3" s="15" t="s">
        <v>197</v>
      </c>
      <c r="FI3" s="15" t="s">
        <v>198</v>
      </c>
      <c r="FJ3" s="15" t="s">
        <v>199</v>
      </c>
      <c r="FK3" s="15" t="s">
        <v>200</v>
      </c>
      <c r="FL3" s="15" t="s">
        <v>201</v>
      </c>
      <c r="FM3" s="15" t="s">
        <v>202</v>
      </c>
      <c r="FN3" s="15" t="s">
        <v>203</v>
      </c>
      <c r="FO3" s="15" t="s">
        <v>204</v>
      </c>
      <c r="FP3" s="15" t="s">
        <v>205</v>
      </c>
      <c r="FQ3" s="15" t="s">
        <v>206</v>
      </c>
      <c r="FR3" s="15" t="s">
        <v>207</v>
      </c>
      <c r="FS3" s="15" t="s">
        <v>208</v>
      </c>
      <c r="FT3" s="15" t="s">
        <v>209</v>
      </c>
      <c r="FU3" s="15" t="s">
        <v>210</v>
      </c>
      <c r="FV3" s="15" t="s">
        <v>211</v>
      </c>
      <c r="FW3" s="15" t="s">
        <v>212</v>
      </c>
      <c r="FX3" s="15" t="s">
        <v>213</v>
      </c>
      <c r="FY3" s="15" t="s">
        <v>214</v>
      </c>
      <c r="FZ3" s="15" t="s">
        <v>215</v>
      </c>
      <c r="GA3" s="15" t="s">
        <v>216</v>
      </c>
      <c r="GB3" s="15" t="s">
        <v>217</v>
      </c>
      <c r="GC3" s="15" t="s">
        <v>218</v>
      </c>
      <c r="GD3" s="15" t="s">
        <v>219</v>
      </c>
      <c r="GE3" s="15" t="s">
        <v>220</v>
      </c>
      <c r="GF3" s="15" t="s">
        <v>221</v>
      </c>
      <c r="GG3" s="15" t="s">
        <v>222</v>
      </c>
      <c r="GH3" s="15" t="s">
        <v>223</v>
      </c>
      <c r="GI3" s="15" t="s">
        <v>224</v>
      </c>
      <c r="GJ3" s="15" t="s">
        <v>225</v>
      </c>
      <c r="GK3" s="15" t="s">
        <v>226</v>
      </c>
      <c r="GL3" s="15" t="s">
        <v>227</v>
      </c>
      <c r="GM3" s="15" t="s">
        <v>228</v>
      </c>
      <c r="GN3" s="15" t="s">
        <v>229</v>
      </c>
      <c r="GO3" s="15" t="s">
        <v>230</v>
      </c>
      <c r="GP3" s="15" t="s">
        <v>231</v>
      </c>
      <c r="GQ3" s="15" t="s">
        <v>232</v>
      </c>
      <c r="GR3" s="15" t="s">
        <v>233</v>
      </c>
      <c r="GS3" s="15" t="s">
        <v>234</v>
      </c>
      <c r="GT3" s="15" t="s">
        <v>235</v>
      </c>
      <c r="GU3" s="15" t="s">
        <v>236</v>
      </c>
      <c r="GV3" s="15" t="s">
        <v>237</v>
      </c>
      <c r="GW3" s="15" t="s">
        <v>238</v>
      </c>
      <c r="GX3" s="15" t="s">
        <v>239</v>
      </c>
      <c r="GY3" s="15" t="s">
        <v>240</v>
      </c>
      <c r="GZ3" s="15" t="s">
        <v>241</v>
      </c>
      <c r="HA3" s="15" t="s">
        <v>242</v>
      </c>
      <c r="HB3" s="15" t="s">
        <v>243</v>
      </c>
      <c r="HC3" s="15" t="s">
        <v>244</v>
      </c>
      <c r="HD3" s="15" t="s">
        <v>245</v>
      </c>
      <c r="HE3" s="15" t="s">
        <v>246</v>
      </c>
      <c r="HF3" s="15" t="s">
        <v>247</v>
      </c>
      <c r="HG3" s="15" t="s">
        <v>248</v>
      </c>
      <c r="HH3" s="15" t="s">
        <v>249</v>
      </c>
      <c r="HI3" s="15" t="s">
        <v>250</v>
      </c>
      <c r="HJ3" s="15" t="s">
        <v>251</v>
      </c>
      <c r="HK3" s="15" t="s">
        <v>252</v>
      </c>
      <c r="HL3" s="15" t="s">
        <v>253</v>
      </c>
      <c r="HM3" s="15" t="s">
        <v>254</v>
      </c>
      <c r="HN3" s="15" t="s">
        <v>255</v>
      </c>
      <c r="HO3" s="15" t="s">
        <v>256</v>
      </c>
      <c r="HP3" s="15" t="s">
        <v>257</v>
      </c>
      <c r="HQ3" s="15" t="s">
        <v>258</v>
      </c>
      <c r="HR3" s="15" t="s">
        <v>259</v>
      </c>
      <c r="HS3" s="15" t="s">
        <v>260</v>
      </c>
      <c r="HT3" s="15" t="s">
        <v>261</v>
      </c>
      <c r="HU3" s="15" t="s">
        <v>262</v>
      </c>
      <c r="HV3" s="15" t="s">
        <v>263</v>
      </c>
      <c r="HW3" s="15" t="s">
        <v>264</v>
      </c>
      <c r="HX3" s="15" t="s">
        <v>265</v>
      </c>
      <c r="HY3" s="15" t="s">
        <v>266</v>
      </c>
      <c r="HZ3" s="15" t="s">
        <v>267</v>
      </c>
      <c r="IA3" s="15" t="s">
        <v>268</v>
      </c>
      <c r="IB3" s="15" t="s">
        <v>269</v>
      </c>
      <c r="IC3" s="15" t="s">
        <v>270</v>
      </c>
      <c r="ID3" s="15" t="s">
        <v>271</v>
      </c>
      <c r="IE3" s="15" t="s">
        <v>272</v>
      </c>
      <c r="IF3" s="15" t="s">
        <v>273</v>
      </c>
      <c r="IG3" s="15" t="s">
        <v>274</v>
      </c>
      <c r="IH3" s="15" t="s">
        <v>275</v>
      </c>
      <c r="II3" s="15" t="s">
        <v>276</v>
      </c>
      <c r="IJ3" s="15" t="s">
        <v>277</v>
      </c>
      <c r="IK3" s="15" t="s">
        <v>278</v>
      </c>
      <c r="IL3" s="15" t="s">
        <v>279</v>
      </c>
      <c r="IM3" s="15" t="s">
        <v>280</v>
      </c>
      <c r="IN3" s="15" t="s">
        <v>281</v>
      </c>
      <c r="IO3" s="15" t="s">
        <v>282</v>
      </c>
      <c r="IP3" s="15" t="s">
        <v>283</v>
      </c>
      <c r="IQ3" s="15" t="s">
        <v>284</v>
      </c>
      <c r="IR3" s="15" t="s">
        <v>285</v>
      </c>
      <c r="IS3" s="15" t="s">
        <v>286</v>
      </c>
      <c r="IT3" s="15" t="s">
        <v>287</v>
      </c>
      <c r="IU3" s="15" t="s">
        <v>288</v>
      </c>
      <c r="IV3" s="15" t="s">
        <v>289</v>
      </c>
      <c r="IW3" s="15" t="s">
        <v>290</v>
      </c>
      <c r="IX3" s="15" t="s">
        <v>291</v>
      </c>
      <c r="IY3" s="15" t="s">
        <v>292</v>
      </c>
      <c r="IZ3" s="15" t="s">
        <v>293</v>
      </c>
      <c r="JA3" s="15" t="s">
        <v>294</v>
      </c>
      <c r="JB3" s="15" t="s">
        <v>295</v>
      </c>
      <c r="JC3" s="15" t="s">
        <v>296</v>
      </c>
      <c r="JD3" s="15" t="s">
        <v>297</v>
      </c>
      <c r="JE3" s="15" t="s">
        <v>298</v>
      </c>
      <c r="JF3" s="15" t="s">
        <v>299</v>
      </c>
      <c r="JG3" s="15" t="s">
        <v>300</v>
      </c>
      <c r="JH3" s="15" t="s">
        <v>301</v>
      </c>
      <c r="JI3" s="15" t="s">
        <v>302</v>
      </c>
      <c r="JJ3" s="15" t="s">
        <v>303</v>
      </c>
      <c r="JK3" s="15" t="s">
        <v>304</v>
      </c>
      <c r="JL3" s="15" t="s">
        <v>305</v>
      </c>
      <c r="JM3" s="15" t="s">
        <v>306</v>
      </c>
      <c r="JN3" s="15" t="s">
        <v>307</v>
      </c>
      <c r="JO3" s="15" t="s">
        <v>308</v>
      </c>
      <c r="JP3" s="15" t="s">
        <v>309</v>
      </c>
      <c r="JQ3" s="15" t="s">
        <v>310</v>
      </c>
      <c r="JR3" s="15" t="s">
        <v>311</v>
      </c>
      <c r="JS3" s="15" t="s">
        <v>312</v>
      </c>
      <c r="JT3" s="15" t="s">
        <v>313</v>
      </c>
      <c r="JU3" s="15" t="s">
        <v>314</v>
      </c>
      <c r="JV3" s="15" t="s">
        <v>315</v>
      </c>
      <c r="JW3" s="15" t="s">
        <v>316</v>
      </c>
      <c r="JX3" s="15" t="s">
        <v>317</v>
      </c>
      <c r="JY3" s="15" t="s">
        <v>318</v>
      </c>
      <c r="JZ3" s="15" t="s">
        <v>319</v>
      </c>
      <c r="KA3" s="15" t="s">
        <v>320</v>
      </c>
      <c r="KB3" s="15" t="s">
        <v>321</v>
      </c>
      <c r="KC3" s="15" t="s">
        <v>322</v>
      </c>
      <c r="KD3" s="15" t="s">
        <v>323</v>
      </c>
      <c r="KE3" s="15" t="s">
        <v>324</v>
      </c>
      <c r="KF3" s="15" t="s">
        <v>325</v>
      </c>
      <c r="KG3" s="15" t="s">
        <v>326</v>
      </c>
      <c r="KH3" s="15" t="s">
        <v>327</v>
      </c>
      <c r="KI3" s="15" t="s">
        <v>328</v>
      </c>
      <c r="KJ3" s="15" t="s">
        <v>329</v>
      </c>
      <c r="KK3" s="15" t="s">
        <v>330</v>
      </c>
      <c r="KL3" s="15" t="s">
        <v>331</v>
      </c>
      <c r="KM3" s="15" t="s">
        <v>332</v>
      </c>
      <c r="KN3" s="15" t="s">
        <v>333</v>
      </c>
      <c r="KO3" s="15" t="s">
        <v>334</v>
      </c>
      <c r="KP3" s="15" t="s">
        <v>335</v>
      </c>
      <c r="KQ3" s="15" t="s">
        <v>336</v>
      </c>
      <c r="KR3" s="15" t="s">
        <v>337</v>
      </c>
      <c r="KS3" s="15" t="s">
        <v>338</v>
      </c>
      <c r="KT3" s="15" t="s">
        <v>339</v>
      </c>
      <c r="KU3" s="15" t="s">
        <v>340</v>
      </c>
      <c r="KV3" s="15" t="s">
        <v>341</v>
      </c>
      <c r="KW3" s="15" t="s">
        <v>342</v>
      </c>
      <c r="KX3" s="15" t="s">
        <v>343</v>
      </c>
      <c r="KY3" s="15" t="s">
        <v>344</v>
      </c>
      <c r="KZ3" s="15" t="s">
        <v>345</v>
      </c>
      <c r="LA3" s="15" t="s">
        <v>346</v>
      </c>
      <c r="LB3" s="15" t="s">
        <v>347</v>
      </c>
      <c r="LC3" s="15" t="s">
        <v>348</v>
      </c>
      <c r="LD3" s="15" t="s">
        <v>349</v>
      </c>
      <c r="LE3" s="15" t="s">
        <v>350</v>
      </c>
      <c r="LF3" s="15" t="s">
        <v>351</v>
      </c>
      <c r="LG3" s="15" t="s">
        <v>352</v>
      </c>
      <c r="LH3" s="15" t="s">
        <v>353</v>
      </c>
      <c r="LI3" s="15" t="s">
        <v>354</v>
      </c>
      <c r="LJ3" s="15" t="s">
        <v>355</v>
      </c>
      <c r="LK3" s="15" t="s">
        <v>356</v>
      </c>
      <c r="LL3" s="15" t="s">
        <v>357</v>
      </c>
      <c r="LM3" s="15" t="s">
        <v>358</v>
      </c>
      <c r="LN3" s="15" t="s">
        <v>359</v>
      </c>
      <c r="LO3" s="15" t="s">
        <v>360</v>
      </c>
      <c r="LP3" s="15" t="s">
        <v>361</v>
      </c>
      <c r="LQ3" s="15" t="s">
        <v>362</v>
      </c>
      <c r="LR3" s="15" t="s">
        <v>363</v>
      </c>
      <c r="LS3" s="15" t="s">
        <v>364</v>
      </c>
      <c r="LT3" s="15" t="s">
        <v>365</v>
      </c>
      <c r="LU3" s="15" t="s">
        <v>366</v>
      </c>
      <c r="LV3" s="15" t="s">
        <v>367</v>
      </c>
      <c r="LW3" s="15" t="s">
        <v>368</v>
      </c>
      <c r="LX3" s="15" t="s">
        <v>369</v>
      </c>
      <c r="LY3" s="15" t="s">
        <v>370</v>
      </c>
      <c r="LZ3" s="15" t="s">
        <v>371</v>
      </c>
      <c r="MA3" s="15" t="s">
        <v>372</v>
      </c>
      <c r="MB3" s="15" t="s">
        <v>373</v>
      </c>
      <c r="MC3" s="15" t="s">
        <v>374</v>
      </c>
      <c r="MD3" s="15" t="s">
        <v>375</v>
      </c>
      <c r="ME3" s="15" t="s">
        <v>376</v>
      </c>
      <c r="MF3" s="15" t="s">
        <v>377</v>
      </c>
      <c r="MG3" s="15" t="s">
        <v>378</v>
      </c>
      <c r="MH3" s="15" t="s">
        <v>379</v>
      </c>
      <c r="MI3" s="15" t="s">
        <v>380</v>
      </c>
      <c r="MJ3" s="15" t="s">
        <v>381</v>
      </c>
      <c r="MK3" s="15" t="s">
        <v>382</v>
      </c>
      <c r="ML3" s="15" t="s">
        <v>383</v>
      </c>
      <c r="MM3" s="15" t="s">
        <v>384</v>
      </c>
      <c r="MN3" s="15" t="s">
        <v>385</v>
      </c>
      <c r="MO3" s="15" t="s">
        <v>386</v>
      </c>
      <c r="MP3" s="15" t="s">
        <v>387</v>
      </c>
      <c r="MQ3" s="15" t="s">
        <v>388</v>
      </c>
      <c r="MR3" s="15" t="s">
        <v>389</v>
      </c>
      <c r="MS3" s="15" t="s">
        <v>390</v>
      </c>
      <c r="MT3" s="15" t="s">
        <v>391</v>
      </c>
      <c r="MU3" s="15" t="s">
        <v>392</v>
      </c>
      <c r="MV3" s="15" t="s">
        <v>393</v>
      </c>
      <c r="MW3" s="15" t="s">
        <v>394</v>
      </c>
      <c r="MX3" s="15" t="s">
        <v>395</v>
      </c>
      <c r="MY3" s="15" t="s">
        <v>396</v>
      </c>
      <c r="MZ3" s="15" t="s">
        <v>397</v>
      </c>
      <c r="NA3" s="15" t="s">
        <v>398</v>
      </c>
      <c r="NB3" s="15" t="s">
        <v>399</v>
      </c>
      <c r="NC3" s="15" t="s">
        <v>400</v>
      </c>
      <c r="ND3" s="15" t="s">
        <v>401</v>
      </c>
    </row>
    <row r="4" spans="1:368" s="14" customFormat="1" x14ac:dyDescent="0.25">
      <c r="A4" s="11" t="s">
        <v>31</v>
      </c>
      <c r="B4" s="17" t="s">
        <v>26</v>
      </c>
      <c r="C4" s="16">
        <v>1</v>
      </c>
      <c r="D4" s="16">
        <v>1</v>
      </c>
      <c r="E4" s="16">
        <v>1</v>
      </c>
      <c r="F4" s="16">
        <v>1</v>
      </c>
      <c r="G4" s="16">
        <v>1</v>
      </c>
      <c r="H4" s="16">
        <v>1</v>
      </c>
      <c r="I4" s="16">
        <v>1</v>
      </c>
      <c r="J4" s="16">
        <v>1</v>
      </c>
      <c r="K4" s="16">
        <v>1</v>
      </c>
      <c r="L4" s="16">
        <v>1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1</v>
      </c>
      <c r="AC4" s="16">
        <v>1</v>
      </c>
      <c r="AD4" s="16">
        <v>1</v>
      </c>
      <c r="AE4" s="16">
        <v>1</v>
      </c>
      <c r="AF4" s="16">
        <v>1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0</v>
      </c>
      <c r="BD4" s="16">
        <v>0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0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0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16">
        <v>0</v>
      </c>
      <c r="GA4" s="16">
        <v>0</v>
      </c>
      <c r="GB4" s="16">
        <v>0</v>
      </c>
      <c r="GC4" s="16">
        <v>0</v>
      </c>
      <c r="GD4" s="16">
        <v>0</v>
      </c>
      <c r="GE4" s="16">
        <v>0</v>
      </c>
      <c r="GF4" s="16">
        <v>0</v>
      </c>
      <c r="GG4" s="16">
        <v>0</v>
      </c>
      <c r="GH4" s="16">
        <v>0</v>
      </c>
      <c r="GI4" s="16">
        <v>0</v>
      </c>
      <c r="GJ4" s="16">
        <v>0</v>
      </c>
      <c r="GK4" s="16">
        <v>0</v>
      </c>
      <c r="GL4" s="16">
        <v>0</v>
      </c>
      <c r="GM4" s="16">
        <v>0</v>
      </c>
      <c r="GN4" s="16">
        <v>0</v>
      </c>
      <c r="GO4" s="16">
        <v>0</v>
      </c>
      <c r="GP4" s="16">
        <v>0</v>
      </c>
      <c r="GQ4" s="16">
        <v>0</v>
      </c>
      <c r="GR4" s="16">
        <v>0</v>
      </c>
      <c r="GS4" s="16">
        <v>0</v>
      </c>
      <c r="GT4" s="16">
        <v>0</v>
      </c>
      <c r="GU4" s="16">
        <v>0</v>
      </c>
      <c r="GV4" s="16">
        <v>0</v>
      </c>
      <c r="GW4" s="16">
        <v>0</v>
      </c>
      <c r="GX4" s="16">
        <v>0</v>
      </c>
      <c r="GY4" s="16">
        <v>0</v>
      </c>
      <c r="GZ4" s="16">
        <v>0</v>
      </c>
      <c r="HA4" s="16">
        <v>0</v>
      </c>
      <c r="HB4" s="16">
        <v>0</v>
      </c>
      <c r="HC4" s="16">
        <v>0</v>
      </c>
      <c r="HD4" s="16">
        <v>0</v>
      </c>
      <c r="HE4" s="16">
        <v>0</v>
      </c>
      <c r="HF4" s="16">
        <v>0</v>
      </c>
      <c r="HG4" s="16">
        <v>0</v>
      </c>
      <c r="HH4" s="16">
        <v>0</v>
      </c>
      <c r="HI4" s="16">
        <v>0</v>
      </c>
      <c r="HJ4" s="16">
        <v>0</v>
      </c>
      <c r="HK4" s="16">
        <v>0</v>
      </c>
      <c r="HL4" s="16">
        <v>0</v>
      </c>
      <c r="HM4" s="16">
        <v>0</v>
      </c>
      <c r="HN4" s="16">
        <v>0</v>
      </c>
      <c r="HO4" s="16">
        <v>0</v>
      </c>
      <c r="HP4" s="16">
        <v>0</v>
      </c>
      <c r="HQ4" s="16">
        <v>0</v>
      </c>
      <c r="HR4" s="16">
        <v>0</v>
      </c>
      <c r="HS4" s="16">
        <v>0</v>
      </c>
      <c r="HT4" s="16">
        <v>0</v>
      </c>
      <c r="HU4" s="16">
        <v>0</v>
      </c>
      <c r="HV4" s="16">
        <v>0</v>
      </c>
      <c r="HW4" s="16">
        <v>0</v>
      </c>
      <c r="HX4" s="16">
        <v>0</v>
      </c>
      <c r="HY4" s="16">
        <v>0</v>
      </c>
      <c r="HZ4" s="16">
        <v>0</v>
      </c>
      <c r="IA4" s="16">
        <v>0</v>
      </c>
      <c r="IB4" s="16">
        <v>0</v>
      </c>
      <c r="IC4" s="16">
        <v>0</v>
      </c>
      <c r="ID4" s="16">
        <v>0</v>
      </c>
      <c r="IE4" s="16">
        <v>0</v>
      </c>
      <c r="IF4" s="16">
        <v>0</v>
      </c>
      <c r="IG4" s="16">
        <v>0</v>
      </c>
      <c r="IH4" s="16">
        <v>0</v>
      </c>
      <c r="II4" s="16">
        <v>0</v>
      </c>
      <c r="IJ4" s="16">
        <v>0</v>
      </c>
      <c r="IK4" s="16">
        <v>0</v>
      </c>
      <c r="IL4" s="16">
        <v>0</v>
      </c>
      <c r="IM4" s="16">
        <v>0</v>
      </c>
      <c r="IN4" s="16">
        <v>0</v>
      </c>
      <c r="IO4" s="16">
        <v>0</v>
      </c>
      <c r="IP4" s="16">
        <v>0</v>
      </c>
      <c r="IQ4" s="16">
        <v>0</v>
      </c>
      <c r="IR4" s="16">
        <v>0</v>
      </c>
      <c r="IS4" s="16">
        <v>0</v>
      </c>
      <c r="IT4" s="16">
        <v>0</v>
      </c>
      <c r="IU4" s="16">
        <v>0</v>
      </c>
      <c r="IV4" s="16">
        <v>0</v>
      </c>
      <c r="IW4" s="16">
        <v>0</v>
      </c>
      <c r="IX4" s="16">
        <v>0</v>
      </c>
      <c r="IY4" s="16">
        <v>0</v>
      </c>
      <c r="IZ4" s="16">
        <v>0</v>
      </c>
      <c r="JA4" s="16">
        <v>0</v>
      </c>
      <c r="JB4" s="16">
        <v>0</v>
      </c>
      <c r="JC4" s="16">
        <v>0</v>
      </c>
      <c r="JD4" s="16">
        <v>0</v>
      </c>
      <c r="JE4" s="16">
        <v>0</v>
      </c>
      <c r="JF4" s="16">
        <v>0</v>
      </c>
      <c r="JG4" s="16">
        <v>0</v>
      </c>
      <c r="JH4" s="16">
        <v>0</v>
      </c>
      <c r="JI4" s="16">
        <v>0</v>
      </c>
      <c r="JJ4" s="16">
        <v>0</v>
      </c>
      <c r="JK4" s="16">
        <v>0</v>
      </c>
      <c r="JL4" s="16">
        <v>0</v>
      </c>
      <c r="JM4" s="16">
        <v>0</v>
      </c>
      <c r="JN4" s="16">
        <v>0</v>
      </c>
      <c r="JO4" s="16">
        <v>0</v>
      </c>
      <c r="JP4" s="16">
        <v>0</v>
      </c>
      <c r="JQ4" s="16">
        <v>0</v>
      </c>
      <c r="JR4" s="16">
        <v>0</v>
      </c>
      <c r="JS4" s="16">
        <v>0</v>
      </c>
      <c r="JT4" s="16">
        <v>0</v>
      </c>
      <c r="JU4" s="16">
        <v>0</v>
      </c>
      <c r="JV4" s="16">
        <v>0</v>
      </c>
      <c r="JW4" s="16">
        <v>0</v>
      </c>
      <c r="JX4" s="16">
        <v>0</v>
      </c>
      <c r="JY4" s="16">
        <v>0</v>
      </c>
      <c r="JZ4" s="16">
        <v>0</v>
      </c>
      <c r="KA4" s="16">
        <v>0</v>
      </c>
      <c r="KB4" s="16">
        <v>0</v>
      </c>
      <c r="KC4" s="16">
        <v>0</v>
      </c>
      <c r="KD4" s="16">
        <v>0</v>
      </c>
      <c r="KE4" s="16">
        <v>0</v>
      </c>
      <c r="KF4" s="16">
        <v>0</v>
      </c>
      <c r="KG4" s="16">
        <v>0</v>
      </c>
      <c r="KH4" s="16">
        <v>0</v>
      </c>
      <c r="KI4" s="16">
        <v>0</v>
      </c>
      <c r="KJ4" s="16">
        <v>0</v>
      </c>
      <c r="KK4" s="16">
        <v>0</v>
      </c>
      <c r="KL4" s="16">
        <v>0</v>
      </c>
      <c r="KM4" s="16">
        <v>0</v>
      </c>
      <c r="KN4" s="16">
        <v>0</v>
      </c>
      <c r="KO4" s="16">
        <v>0</v>
      </c>
      <c r="KP4" s="16">
        <v>0</v>
      </c>
      <c r="KQ4" s="16">
        <v>0</v>
      </c>
      <c r="KR4" s="16">
        <v>0</v>
      </c>
      <c r="KS4" s="16">
        <v>0</v>
      </c>
      <c r="KT4" s="16">
        <v>0</v>
      </c>
      <c r="KU4" s="16">
        <v>0</v>
      </c>
      <c r="KV4" s="16">
        <v>0</v>
      </c>
      <c r="KW4" s="16">
        <v>0</v>
      </c>
      <c r="KX4" s="16">
        <v>0</v>
      </c>
      <c r="KY4" s="16">
        <v>0</v>
      </c>
      <c r="KZ4" s="16">
        <v>0</v>
      </c>
      <c r="LA4" s="16">
        <v>0</v>
      </c>
      <c r="LB4" s="16">
        <v>0</v>
      </c>
      <c r="LC4" s="16">
        <v>0</v>
      </c>
      <c r="LD4" s="16">
        <v>0</v>
      </c>
      <c r="LE4" s="16">
        <v>0</v>
      </c>
      <c r="LF4" s="16">
        <v>0</v>
      </c>
      <c r="LG4" s="16">
        <v>0</v>
      </c>
      <c r="LH4" s="16">
        <v>0</v>
      </c>
      <c r="LI4" s="16">
        <v>0</v>
      </c>
      <c r="LJ4" s="16">
        <v>0</v>
      </c>
      <c r="LK4" s="16">
        <v>0</v>
      </c>
      <c r="LL4" s="16">
        <v>0</v>
      </c>
      <c r="LM4" s="16">
        <v>0</v>
      </c>
      <c r="LN4" s="16">
        <v>0</v>
      </c>
      <c r="LO4" s="16">
        <v>0</v>
      </c>
      <c r="LP4" s="16">
        <v>0</v>
      </c>
      <c r="LQ4" s="16">
        <v>0</v>
      </c>
      <c r="LR4" s="16">
        <v>0</v>
      </c>
      <c r="LS4" s="16">
        <v>0</v>
      </c>
      <c r="LT4" s="16">
        <v>0</v>
      </c>
      <c r="LU4" s="16">
        <v>0</v>
      </c>
      <c r="LV4" s="16">
        <v>0</v>
      </c>
      <c r="LW4" s="16">
        <v>0</v>
      </c>
      <c r="LX4" s="16">
        <v>0</v>
      </c>
      <c r="LY4" s="16">
        <v>0</v>
      </c>
      <c r="LZ4" s="16">
        <v>0</v>
      </c>
      <c r="MA4" s="16">
        <v>0</v>
      </c>
      <c r="MB4" s="16">
        <v>0</v>
      </c>
      <c r="MC4" s="16">
        <v>0</v>
      </c>
      <c r="MD4" s="16">
        <v>0</v>
      </c>
      <c r="ME4" s="16">
        <v>0</v>
      </c>
      <c r="MF4" s="16">
        <v>0</v>
      </c>
      <c r="MG4" s="16">
        <v>0</v>
      </c>
      <c r="MH4" s="16">
        <v>0</v>
      </c>
      <c r="MI4" s="16">
        <v>0</v>
      </c>
      <c r="MJ4" s="16">
        <v>0</v>
      </c>
      <c r="MK4" s="16">
        <v>0</v>
      </c>
      <c r="ML4" s="16">
        <v>0</v>
      </c>
      <c r="MM4" s="16">
        <v>0</v>
      </c>
      <c r="MN4" s="16">
        <v>0</v>
      </c>
      <c r="MO4" s="16">
        <v>0</v>
      </c>
      <c r="MP4" s="16">
        <v>0</v>
      </c>
      <c r="MQ4" s="16">
        <v>0</v>
      </c>
      <c r="MR4" s="16">
        <v>0</v>
      </c>
      <c r="MS4" s="16">
        <v>0</v>
      </c>
      <c r="MT4" s="16">
        <v>0</v>
      </c>
      <c r="MU4" s="16">
        <v>0</v>
      </c>
      <c r="MV4" s="16">
        <v>0</v>
      </c>
      <c r="MW4" s="16">
        <v>0</v>
      </c>
      <c r="MX4" s="16">
        <v>0</v>
      </c>
      <c r="MY4" s="16">
        <v>0</v>
      </c>
      <c r="MZ4" s="16">
        <v>0</v>
      </c>
      <c r="NA4" s="16">
        <v>0</v>
      </c>
      <c r="NB4" s="16">
        <v>0</v>
      </c>
      <c r="NC4" s="16">
        <v>0</v>
      </c>
      <c r="ND4" s="16">
        <v>0</v>
      </c>
    </row>
    <row r="5" spans="1:368" s="14" customFormat="1" x14ac:dyDescent="0.25">
      <c r="A5" s="11" t="s">
        <v>32</v>
      </c>
      <c r="B5" s="17" t="s">
        <v>4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1</v>
      </c>
      <c r="I5" s="16">
        <v>1</v>
      </c>
      <c r="J5" s="16">
        <v>1</v>
      </c>
      <c r="K5" s="16">
        <v>1</v>
      </c>
      <c r="L5" s="16">
        <v>1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0</v>
      </c>
      <c r="BD5" s="16">
        <v>0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0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0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16">
        <v>0</v>
      </c>
      <c r="GA5" s="16">
        <v>0</v>
      </c>
      <c r="GB5" s="16">
        <v>0</v>
      </c>
      <c r="GC5" s="16">
        <v>0</v>
      </c>
      <c r="GD5" s="16">
        <v>0</v>
      </c>
      <c r="GE5" s="16">
        <v>0</v>
      </c>
      <c r="GF5" s="16">
        <v>0</v>
      </c>
      <c r="GG5" s="16">
        <v>0</v>
      </c>
      <c r="GH5" s="16">
        <v>0</v>
      </c>
      <c r="GI5" s="16">
        <v>0</v>
      </c>
      <c r="GJ5" s="16">
        <v>0</v>
      </c>
      <c r="GK5" s="16">
        <v>0</v>
      </c>
      <c r="GL5" s="16">
        <v>0</v>
      </c>
      <c r="GM5" s="16">
        <v>0</v>
      </c>
      <c r="GN5" s="16">
        <v>0</v>
      </c>
      <c r="GO5" s="16">
        <v>0</v>
      </c>
      <c r="GP5" s="16">
        <v>0</v>
      </c>
      <c r="GQ5" s="16">
        <v>0</v>
      </c>
      <c r="GR5" s="16">
        <v>0</v>
      </c>
      <c r="GS5" s="16">
        <v>0</v>
      </c>
      <c r="GT5" s="16">
        <v>0</v>
      </c>
      <c r="GU5" s="16">
        <v>0</v>
      </c>
      <c r="GV5" s="16">
        <v>0</v>
      </c>
      <c r="GW5" s="16">
        <v>0</v>
      </c>
      <c r="GX5" s="16">
        <v>0</v>
      </c>
      <c r="GY5" s="16">
        <v>0</v>
      </c>
      <c r="GZ5" s="16">
        <v>0</v>
      </c>
      <c r="HA5" s="16">
        <v>0</v>
      </c>
      <c r="HB5" s="16">
        <v>0</v>
      </c>
      <c r="HC5" s="16">
        <v>0</v>
      </c>
      <c r="HD5" s="16">
        <v>0</v>
      </c>
      <c r="HE5" s="16">
        <v>0</v>
      </c>
      <c r="HF5" s="16">
        <v>0</v>
      </c>
      <c r="HG5" s="16">
        <v>0</v>
      </c>
      <c r="HH5" s="16">
        <v>0</v>
      </c>
      <c r="HI5" s="16">
        <v>0</v>
      </c>
      <c r="HJ5" s="16">
        <v>0</v>
      </c>
      <c r="HK5" s="16">
        <v>0</v>
      </c>
      <c r="HL5" s="16">
        <v>0</v>
      </c>
      <c r="HM5" s="16">
        <v>0</v>
      </c>
      <c r="HN5" s="16">
        <v>0</v>
      </c>
      <c r="HO5" s="16">
        <v>0</v>
      </c>
      <c r="HP5" s="16">
        <v>0</v>
      </c>
      <c r="HQ5" s="16">
        <v>0</v>
      </c>
      <c r="HR5" s="16">
        <v>0</v>
      </c>
      <c r="HS5" s="16">
        <v>0</v>
      </c>
      <c r="HT5" s="16">
        <v>0</v>
      </c>
      <c r="HU5" s="16">
        <v>0</v>
      </c>
      <c r="HV5" s="16">
        <v>0</v>
      </c>
      <c r="HW5" s="16">
        <v>0</v>
      </c>
      <c r="HX5" s="16">
        <v>0</v>
      </c>
      <c r="HY5" s="16">
        <v>0</v>
      </c>
      <c r="HZ5" s="16">
        <v>0</v>
      </c>
      <c r="IA5" s="16">
        <v>0</v>
      </c>
      <c r="IB5" s="16">
        <v>0</v>
      </c>
      <c r="IC5" s="16">
        <v>0</v>
      </c>
      <c r="ID5" s="16">
        <v>0</v>
      </c>
      <c r="IE5" s="16">
        <v>0</v>
      </c>
      <c r="IF5" s="16">
        <v>0</v>
      </c>
      <c r="IG5" s="16">
        <v>0</v>
      </c>
      <c r="IH5" s="16">
        <v>0</v>
      </c>
      <c r="II5" s="16">
        <v>0</v>
      </c>
      <c r="IJ5" s="16">
        <v>0</v>
      </c>
      <c r="IK5" s="16">
        <v>0</v>
      </c>
      <c r="IL5" s="16">
        <v>0</v>
      </c>
      <c r="IM5" s="16">
        <v>0</v>
      </c>
      <c r="IN5" s="16">
        <v>0</v>
      </c>
      <c r="IO5" s="16">
        <v>0</v>
      </c>
      <c r="IP5" s="16">
        <v>0</v>
      </c>
      <c r="IQ5" s="16">
        <v>0</v>
      </c>
      <c r="IR5" s="16">
        <v>0</v>
      </c>
      <c r="IS5" s="16">
        <v>0</v>
      </c>
      <c r="IT5" s="16">
        <v>0</v>
      </c>
      <c r="IU5" s="16">
        <v>0</v>
      </c>
      <c r="IV5" s="16">
        <v>0</v>
      </c>
      <c r="IW5" s="16">
        <v>0</v>
      </c>
      <c r="IX5" s="16">
        <v>0</v>
      </c>
      <c r="IY5" s="16">
        <v>0</v>
      </c>
      <c r="IZ5" s="16">
        <v>0</v>
      </c>
      <c r="JA5" s="16">
        <v>0</v>
      </c>
      <c r="JB5" s="16">
        <v>0</v>
      </c>
      <c r="JC5" s="16">
        <v>0</v>
      </c>
      <c r="JD5" s="16">
        <v>0</v>
      </c>
      <c r="JE5" s="16">
        <v>0</v>
      </c>
      <c r="JF5" s="16">
        <v>0</v>
      </c>
      <c r="JG5" s="16">
        <v>0</v>
      </c>
      <c r="JH5" s="16">
        <v>0</v>
      </c>
      <c r="JI5" s="16">
        <v>0</v>
      </c>
      <c r="JJ5" s="16">
        <v>0</v>
      </c>
      <c r="JK5" s="16">
        <v>0</v>
      </c>
      <c r="JL5" s="16">
        <v>0</v>
      </c>
      <c r="JM5" s="16">
        <v>0</v>
      </c>
      <c r="JN5" s="16">
        <v>0</v>
      </c>
      <c r="JO5" s="16">
        <v>0</v>
      </c>
      <c r="JP5" s="16">
        <v>0</v>
      </c>
      <c r="JQ5" s="16">
        <v>0</v>
      </c>
      <c r="JR5" s="16">
        <v>0</v>
      </c>
      <c r="JS5" s="16">
        <v>0</v>
      </c>
      <c r="JT5" s="16">
        <v>0</v>
      </c>
      <c r="JU5" s="16">
        <v>0</v>
      </c>
      <c r="JV5" s="16">
        <v>0</v>
      </c>
      <c r="JW5" s="16">
        <v>0</v>
      </c>
      <c r="JX5" s="16">
        <v>0</v>
      </c>
      <c r="JY5" s="16">
        <v>0</v>
      </c>
      <c r="JZ5" s="16">
        <v>0</v>
      </c>
      <c r="KA5" s="16">
        <v>0</v>
      </c>
      <c r="KB5" s="16">
        <v>0</v>
      </c>
      <c r="KC5" s="16">
        <v>0</v>
      </c>
      <c r="KD5" s="16">
        <v>0</v>
      </c>
      <c r="KE5" s="16">
        <v>0</v>
      </c>
      <c r="KF5" s="16">
        <v>0</v>
      </c>
      <c r="KG5" s="16">
        <v>0</v>
      </c>
      <c r="KH5" s="16">
        <v>0</v>
      </c>
      <c r="KI5" s="16">
        <v>0</v>
      </c>
      <c r="KJ5" s="16">
        <v>0</v>
      </c>
      <c r="KK5" s="16">
        <v>0</v>
      </c>
      <c r="KL5" s="16">
        <v>0</v>
      </c>
      <c r="KM5" s="16">
        <v>0</v>
      </c>
      <c r="KN5" s="16">
        <v>0</v>
      </c>
      <c r="KO5" s="16">
        <v>0</v>
      </c>
      <c r="KP5" s="16">
        <v>0</v>
      </c>
      <c r="KQ5" s="16">
        <v>0</v>
      </c>
      <c r="KR5" s="16">
        <v>0</v>
      </c>
      <c r="KS5" s="16">
        <v>0</v>
      </c>
      <c r="KT5" s="16">
        <v>0</v>
      </c>
      <c r="KU5" s="16">
        <v>0</v>
      </c>
      <c r="KV5" s="16">
        <v>0</v>
      </c>
      <c r="KW5" s="16">
        <v>0</v>
      </c>
      <c r="KX5" s="16">
        <v>0</v>
      </c>
      <c r="KY5" s="16">
        <v>0</v>
      </c>
      <c r="KZ5" s="16">
        <v>0</v>
      </c>
      <c r="LA5" s="16">
        <v>0</v>
      </c>
      <c r="LB5" s="16">
        <v>0</v>
      </c>
      <c r="LC5" s="16">
        <v>0</v>
      </c>
      <c r="LD5" s="16">
        <v>0</v>
      </c>
      <c r="LE5" s="16">
        <v>0</v>
      </c>
      <c r="LF5" s="16">
        <v>0</v>
      </c>
      <c r="LG5" s="16">
        <v>0</v>
      </c>
      <c r="LH5" s="16">
        <v>0</v>
      </c>
      <c r="LI5" s="16">
        <v>0</v>
      </c>
      <c r="LJ5" s="16">
        <v>0</v>
      </c>
      <c r="LK5" s="16">
        <v>0</v>
      </c>
      <c r="LL5" s="16">
        <v>0</v>
      </c>
      <c r="LM5" s="16">
        <v>0</v>
      </c>
      <c r="LN5" s="16">
        <v>0</v>
      </c>
      <c r="LO5" s="16">
        <v>0</v>
      </c>
      <c r="LP5" s="16">
        <v>0</v>
      </c>
      <c r="LQ5" s="16">
        <v>0</v>
      </c>
      <c r="LR5" s="16">
        <v>0</v>
      </c>
      <c r="LS5" s="16">
        <v>0</v>
      </c>
      <c r="LT5" s="16">
        <v>0</v>
      </c>
      <c r="LU5" s="16">
        <v>0</v>
      </c>
      <c r="LV5" s="16">
        <v>0</v>
      </c>
      <c r="LW5" s="16">
        <v>0</v>
      </c>
      <c r="LX5" s="16">
        <v>0</v>
      </c>
      <c r="LY5" s="16">
        <v>0</v>
      </c>
      <c r="LZ5" s="16">
        <v>0</v>
      </c>
      <c r="MA5" s="16">
        <v>0</v>
      </c>
      <c r="MB5" s="16">
        <v>0</v>
      </c>
      <c r="MC5" s="16">
        <v>0</v>
      </c>
      <c r="MD5" s="16">
        <v>0</v>
      </c>
      <c r="ME5" s="16">
        <v>0</v>
      </c>
      <c r="MF5" s="16">
        <v>0</v>
      </c>
      <c r="MG5" s="16">
        <v>0</v>
      </c>
      <c r="MH5" s="16">
        <v>0</v>
      </c>
      <c r="MI5" s="16">
        <v>0</v>
      </c>
      <c r="MJ5" s="16">
        <v>0</v>
      </c>
      <c r="MK5" s="16">
        <v>0</v>
      </c>
      <c r="ML5" s="16">
        <v>0</v>
      </c>
      <c r="MM5" s="16">
        <v>0</v>
      </c>
      <c r="MN5" s="16">
        <v>0</v>
      </c>
      <c r="MO5" s="16">
        <v>0</v>
      </c>
      <c r="MP5" s="16">
        <v>0</v>
      </c>
      <c r="MQ5" s="16">
        <v>0</v>
      </c>
      <c r="MR5" s="16">
        <v>0</v>
      </c>
      <c r="MS5" s="16">
        <v>0</v>
      </c>
      <c r="MT5" s="16">
        <v>0</v>
      </c>
      <c r="MU5" s="16">
        <v>0</v>
      </c>
      <c r="MV5" s="16">
        <v>0</v>
      </c>
      <c r="MW5" s="16">
        <v>0</v>
      </c>
      <c r="MX5" s="16">
        <v>0</v>
      </c>
      <c r="MY5" s="16">
        <v>0</v>
      </c>
      <c r="MZ5" s="16">
        <v>0</v>
      </c>
      <c r="NA5" s="16">
        <v>0</v>
      </c>
      <c r="NB5" s="16">
        <v>0</v>
      </c>
      <c r="NC5" s="16">
        <v>0</v>
      </c>
      <c r="ND5" s="16">
        <v>0</v>
      </c>
    </row>
    <row r="6" spans="1:368" s="14" customFormat="1" x14ac:dyDescent="0.25">
      <c r="A6" s="11" t="s">
        <v>33</v>
      </c>
      <c r="B6" s="17" t="s">
        <v>5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1</v>
      </c>
      <c r="M6" s="16">
        <v>1</v>
      </c>
      <c r="N6" s="16">
        <v>1</v>
      </c>
      <c r="O6" s="16">
        <v>1</v>
      </c>
      <c r="P6" s="16">
        <v>1</v>
      </c>
      <c r="Q6" s="16">
        <v>1</v>
      </c>
      <c r="R6" s="16">
        <v>1</v>
      </c>
      <c r="S6" s="16">
        <v>1</v>
      </c>
      <c r="T6" s="16">
        <v>1</v>
      </c>
      <c r="U6" s="16">
        <v>1</v>
      </c>
      <c r="V6" s="16">
        <v>1</v>
      </c>
      <c r="W6" s="16">
        <v>1</v>
      </c>
      <c r="X6" s="16">
        <v>1</v>
      </c>
      <c r="Y6" s="16">
        <v>1</v>
      </c>
      <c r="Z6" s="16">
        <v>1</v>
      </c>
      <c r="AA6" s="16">
        <v>1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0</v>
      </c>
      <c r="BD6" s="16">
        <v>0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0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0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0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0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0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  <c r="FZ6" s="16">
        <v>0</v>
      </c>
      <c r="GA6" s="16">
        <v>0</v>
      </c>
      <c r="GB6" s="16">
        <v>0</v>
      </c>
      <c r="GC6" s="16">
        <v>0</v>
      </c>
      <c r="GD6" s="16">
        <v>0</v>
      </c>
      <c r="GE6" s="16">
        <v>0</v>
      </c>
      <c r="GF6" s="16">
        <v>0</v>
      </c>
      <c r="GG6" s="16">
        <v>0</v>
      </c>
      <c r="GH6" s="16">
        <v>0</v>
      </c>
      <c r="GI6" s="16">
        <v>0</v>
      </c>
      <c r="GJ6" s="16">
        <v>0</v>
      </c>
      <c r="GK6" s="16">
        <v>0</v>
      </c>
      <c r="GL6" s="16">
        <v>0</v>
      </c>
      <c r="GM6" s="16">
        <v>0</v>
      </c>
      <c r="GN6" s="16">
        <v>0</v>
      </c>
      <c r="GO6" s="16">
        <v>0</v>
      </c>
      <c r="GP6" s="16">
        <v>0</v>
      </c>
      <c r="GQ6" s="16">
        <v>0</v>
      </c>
      <c r="GR6" s="16">
        <v>0</v>
      </c>
      <c r="GS6" s="16">
        <v>0</v>
      </c>
      <c r="GT6" s="16">
        <v>0</v>
      </c>
      <c r="GU6" s="16">
        <v>0</v>
      </c>
      <c r="GV6" s="16">
        <v>0</v>
      </c>
      <c r="GW6" s="16">
        <v>0</v>
      </c>
      <c r="GX6" s="16">
        <v>0</v>
      </c>
      <c r="GY6" s="16">
        <v>0</v>
      </c>
      <c r="GZ6" s="16">
        <v>0</v>
      </c>
      <c r="HA6" s="16">
        <v>0</v>
      </c>
      <c r="HB6" s="16">
        <v>0</v>
      </c>
      <c r="HC6" s="16">
        <v>0</v>
      </c>
      <c r="HD6" s="16">
        <v>0</v>
      </c>
      <c r="HE6" s="16">
        <v>0</v>
      </c>
      <c r="HF6" s="16">
        <v>0</v>
      </c>
      <c r="HG6" s="16">
        <v>0</v>
      </c>
      <c r="HH6" s="16">
        <v>0</v>
      </c>
      <c r="HI6" s="16">
        <v>0</v>
      </c>
      <c r="HJ6" s="16">
        <v>0</v>
      </c>
      <c r="HK6" s="16">
        <v>0</v>
      </c>
      <c r="HL6" s="16">
        <v>0</v>
      </c>
      <c r="HM6" s="16">
        <v>0</v>
      </c>
      <c r="HN6" s="16">
        <v>0</v>
      </c>
      <c r="HO6" s="16">
        <v>0</v>
      </c>
      <c r="HP6" s="16">
        <v>0</v>
      </c>
      <c r="HQ6" s="16">
        <v>0</v>
      </c>
      <c r="HR6" s="16">
        <v>0</v>
      </c>
      <c r="HS6" s="16">
        <v>0</v>
      </c>
      <c r="HT6" s="16">
        <v>0</v>
      </c>
      <c r="HU6" s="16">
        <v>0</v>
      </c>
      <c r="HV6" s="16">
        <v>0</v>
      </c>
      <c r="HW6" s="16">
        <v>0</v>
      </c>
      <c r="HX6" s="16">
        <v>0</v>
      </c>
      <c r="HY6" s="16">
        <v>0</v>
      </c>
      <c r="HZ6" s="16">
        <v>0</v>
      </c>
      <c r="IA6" s="16">
        <v>0</v>
      </c>
      <c r="IB6" s="16">
        <v>0</v>
      </c>
      <c r="IC6" s="16">
        <v>0</v>
      </c>
      <c r="ID6" s="16">
        <v>0</v>
      </c>
      <c r="IE6" s="16">
        <v>0</v>
      </c>
      <c r="IF6" s="16">
        <v>0</v>
      </c>
      <c r="IG6" s="16">
        <v>0</v>
      </c>
      <c r="IH6" s="16">
        <v>0</v>
      </c>
      <c r="II6" s="16">
        <v>0</v>
      </c>
      <c r="IJ6" s="16">
        <v>0</v>
      </c>
      <c r="IK6" s="16">
        <v>0</v>
      </c>
      <c r="IL6" s="16">
        <v>0</v>
      </c>
      <c r="IM6" s="16">
        <v>0</v>
      </c>
      <c r="IN6" s="16">
        <v>0</v>
      </c>
      <c r="IO6" s="16">
        <v>0</v>
      </c>
      <c r="IP6" s="16">
        <v>0</v>
      </c>
      <c r="IQ6" s="16">
        <v>0</v>
      </c>
      <c r="IR6" s="16">
        <v>0</v>
      </c>
      <c r="IS6" s="16">
        <v>0</v>
      </c>
      <c r="IT6" s="16">
        <v>0</v>
      </c>
      <c r="IU6" s="16">
        <v>0</v>
      </c>
      <c r="IV6" s="16">
        <v>0</v>
      </c>
      <c r="IW6" s="16">
        <v>0</v>
      </c>
      <c r="IX6" s="16">
        <v>0</v>
      </c>
      <c r="IY6" s="16">
        <v>0</v>
      </c>
      <c r="IZ6" s="16">
        <v>0</v>
      </c>
      <c r="JA6" s="16">
        <v>0</v>
      </c>
      <c r="JB6" s="16">
        <v>0</v>
      </c>
      <c r="JC6" s="16">
        <v>0</v>
      </c>
      <c r="JD6" s="16">
        <v>0</v>
      </c>
      <c r="JE6" s="16">
        <v>0</v>
      </c>
      <c r="JF6" s="16">
        <v>0</v>
      </c>
      <c r="JG6" s="16">
        <v>0</v>
      </c>
      <c r="JH6" s="16">
        <v>0</v>
      </c>
      <c r="JI6" s="16">
        <v>0</v>
      </c>
      <c r="JJ6" s="16">
        <v>0</v>
      </c>
      <c r="JK6" s="16">
        <v>0</v>
      </c>
      <c r="JL6" s="16">
        <v>0</v>
      </c>
      <c r="JM6" s="16">
        <v>0</v>
      </c>
      <c r="JN6" s="16">
        <v>0</v>
      </c>
      <c r="JO6" s="16">
        <v>0</v>
      </c>
      <c r="JP6" s="16">
        <v>0</v>
      </c>
      <c r="JQ6" s="16">
        <v>0</v>
      </c>
      <c r="JR6" s="16">
        <v>0</v>
      </c>
      <c r="JS6" s="16">
        <v>0</v>
      </c>
      <c r="JT6" s="16">
        <v>0</v>
      </c>
      <c r="JU6" s="16">
        <v>0</v>
      </c>
      <c r="JV6" s="16">
        <v>0</v>
      </c>
      <c r="JW6" s="16">
        <v>0</v>
      </c>
      <c r="JX6" s="16">
        <v>0</v>
      </c>
      <c r="JY6" s="16">
        <v>0</v>
      </c>
      <c r="JZ6" s="16">
        <v>0</v>
      </c>
      <c r="KA6" s="16">
        <v>0</v>
      </c>
      <c r="KB6" s="16">
        <v>0</v>
      </c>
      <c r="KC6" s="16">
        <v>0</v>
      </c>
      <c r="KD6" s="16">
        <v>0</v>
      </c>
      <c r="KE6" s="16">
        <v>0</v>
      </c>
      <c r="KF6" s="16">
        <v>0</v>
      </c>
      <c r="KG6" s="16">
        <v>0</v>
      </c>
      <c r="KH6" s="16">
        <v>0</v>
      </c>
      <c r="KI6" s="16">
        <v>0</v>
      </c>
      <c r="KJ6" s="16">
        <v>0</v>
      </c>
      <c r="KK6" s="16">
        <v>0</v>
      </c>
      <c r="KL6" s="16">
        <v>0</v>
      </c>
      <c r="KM6" s="16">
        <v>0</v>
      </c>
      <c r="KN6" s="16">
        <v>0</v>
      </c>
      <c r="KO6" s="16">
        <v>0</v>
      </c>
      <c r="KP6" s="16">
        <v>0</v>
      </c>
      <c r="KQ6" s="16">
        <v>0</v>
      </c>
      <c r="KR6" s="16">
        <v>0</v>
      </c>
      <c r="KS6" s="16">
        <v>0</v>
      </c>
      <c r="KT6" s="16">
        <v>0</v>
      </c>
      <c r="KU6" s="16">
        <v>0</v>
      </c>
      <c r="KV6" s="16">
        <v>0</v>
      </c>
      <c r="KW6" s="16">
        <v>0</v>
      </c>
      <c r="KX6" s="16">
        <v>0</v>
      </c>
      <c r="KY6" s="16">
        <v>0</v>
      </c>
      <c r="KZ6" s="16">
        <v>0</v>
      </c>
      <c r="LA6" s="16">
        <v>0</v>
      </c>
      <c r="LB6" s="16">
        <v>0</v>
      </c>
      <c r="LC6" s="16">
        <v>0</v>
      </c>
      <c r="LD6" s="16">
        <v>0</v>
      </c>
      <c r="LE6" s="16">
        <v>0</v>
      </c>
      <c r="LF6" s="16">
        <v>0</v>
      </c>
      <c r="LG6" s="16">
        <v>0</v>
      </c>
      <c r="LH6" s="16">
        <v>0</v>
      </c>
      <c r="LI6" s="16">
        <v>0</v>
      </c>
      <c r="LJ6" s="16">
        <v>0</v>
      </c>
      <c r="LK6" s="16">
        <v>0</v>
      </c>
      <c r="LL6" s="16">
        <v>0</v>
      </c>
      <c r="LM6" s="16">
        <v>0</v>
      </c>
      <c r="LN6" s="16">
        <v>0</v>
      </c>
      <c r="LO6" s="16">
        <v>0</v>
      </c>
      <c r="LP6" s="16">
        <v>0</v>
      </c>
      <c r="LQ6" s="16">
        <v>0</v>
      </c>
      <c r="LR6" s="16">
        <v>0</v>
      </c>
      <c r="LS6" s="16">
        <v>0</v>
      </c>
      <c r="LT6" s="16">
        <v>0</v>
      </c>
      <c r="LU6" s="16">
        <v>0</v>
      </c>
      <c r="LV6" s="16">
        <v>0</v>
      </c>
      <c r="LW6" s="16">
        <v>0</v>
      </c>
      <c r="LX6" s="16">
        <v>0</v>
      </c>
      <c r="LY6" s="16">
        <v>0</v>
      </c>
      <c r="LZ6" s="16">
        <v>0</v>
      </c>
      <c r="MA6" s="16">
        <v>0</v>
      </c>
      <c r="MB6" s="16">
        <v>0</v>
      </c>
      <c r="MC6" s="16">
        <v>0</v>
      </c>
      <c r="MD6" s="16">
        <v>0</v>
      </c>
      <c r="ME6" s="16">
        <v>0</v>
      </c>
      <c r="MF6" s="16">
        <v>0</v>
      </c>
      <c r="MG6" s="16">
        <v>0</v>
      </c>
      <c r="MH6" s="16">
        <v>0</v>
      </c>
      <c r="MI6" s="16">
        <v>0</v>
      </c>
      <c r="MJ6" s="16">
        <v>0</v>
      </c>
      <c r="MK6" s="16">
        <v>0</v>
      </c>
      <c r="ML6" s="16">
        <v>0</v>
      </c>
      <c r="MM6" s="16">
        <v>0</v>
      </c>
      <c r="MN6" s="16">
        <v>0</v>
      </c>
      <c r="MO6" s="16">
        <v>0</v>
      </c>
      <c r="MP6" s="16">
        <v>0</v>
      </c>
      <c r="MQ6" s="16">
        <v>0</v>
      </c>
      <c r="MR6" s="16">
        <v>0</v>
      </c>
      <c r="MS6" s="16">
        <v>0</v>
      </c>
      <c r="MT6" s="16">
        <v>0</v>
      </c>
      <c r="MU6" s="16">
        <v>0</v>
      </c>
      <c r="MV6" s="16">
        <v>0</v>
      </c>
      <c r="MW6" s="16">
        <v>0</v>
      </c>
      <c r="MX6" s="16">
        <v>0</v>
      </c>
      <c r="MY6" s="16">
        <v>0</v>
      </c>
      <c r="MZ6" s="16">
        <v>0</v>
      </c>
      <c r="NA6" s="16">
        <v>0</v>
      </c>
      <c r="NB6" s="16">
        <v>0</v>
      </c>
      <c r="NC6" s="16">
        <v>0</v>
      </c>
      <c r="ND6" s="16">
        <v>0</v>
      </c>
    </row>
    <row r="7" spans="1:368" s="14" customFormat="1" x14ac:dyDescent="0.25">
      <c r="A7" s="11" t="s">
        <v>34</v>
      </c>
      <c r="B7" s="17" t="s">
        <v>5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0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0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0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  <c r="FZ7" s="16">
        <v>0</v>
      </c>
      <c r="GA7" s="16">
        <v>0</v>
      </c>
      <c r="GB7" s="16">
        <v>0</v>
      </c>
      <c r="GC7" s="16">
        <v>0</v>
      </c>
      <c r="GD7" s="16">
        <v>0</v>
      </c>
      <c r="GE7" s="16">
        <v>0</v>
      </c>
      <c r="GF7" s="16">
        <v>0</v>
      </c>
      <c r="GG7" s="16">
        <v>0</v>
      </c>
      <c r="GH7" s="16">
        <v>0</v>
      </c>
      <c r="GI7" s="16">
        <v>0</v>
      </c>
      <c r="GJ7" s="16">
        <v>0</v>
      </c>
      <c r="GK7" s="16">
        <v>0</v>
      </c>
      <c r="GL7" s="16">
        <v>0</v>
      </c>
      <c r="GM7" s="16">
        <v>0</v>
      </c>
      <c r="GN7" s="16">
        <v>0</v>
      </c>
      <c r="GO7" s="16">
        <v>0</v>
      </c>
      <c r="GP7" s="16">
        <v>0</v>
      </c>
      <c r="GQ7" s="16">
        <v>0</v>
      </c>
      <c r="GR7" s="16">
        <v>0</v>
      </c>
      <c r="GS7" s="16">
        <v>0</v>
      </c>
      <c r="GT7" s="16">
        <v>0</v>
      </c>
      <c r="GU7" s="16">
        <v>0</v>
      </c>
      <c r="GV7" s="16">
        <v>0</v>
      </c>
      <c r="GW7" s="16">
        <v>0</v>
      </c>
      <c r="GX7" s="16">
        <v>0</v>
      </c>
      <c r="GY7" s="16">
        <v>0</v>
      </c>
      <c r="GZ7" s="16">
        <v>0</v>
      </c>
      <c r="HA7" s="16">
        <v>0</v>
      </c>
      <c r="HB7" s="16">
        <v>0</v>
      </c>
      <c r="HC7" s="16">
        <v>0</v>
      </c>
      <c r="HD7" s="16">
        <v>0</v>
      </c>
      <c r="HE7" s="16">
        <v>0</v>
      </c>
      <c r="HF7" s="16">
        <v>0</v>
      </c>
      <c r="HG7" s="16">
        <v>0</v>
      </c>
      <c r="HH7" s="16">
        <v>0</v>
      </c>
      <c r="HI7" s="16">
        <v>0</v>
      </c>
      <c r="HJ7" s="16">
        <v>0</v>
      </c>
      <c r="HK7" s="16">
        <v>0</v>
      </c>
      <c r="HL7" s="16">
        <v>0</v>
      </c>
      <c r="HM7" s="16">
        <v>0</v>
      </c>
      <c r="HN7" s="16">
        <v>0</v>
      </c>
      <c r="HO7" s="16">
        <v>0</v>
      </c>
      <c r="HP7" s="16">
        <v>0</v>
      </c>
      <c r="HQ7" s="16">
        <v>0</v>
      </c>
      <c r="HR7" s="16">
        <v>0</v>
      </c>
      <c r="HS7" s="16">
        <v>0</v>
      </c>
      <c r="HT7" s="16">
        <v>0</v>
      </c>
      <c r="HU7" s="16">
        <v>0</v>
      </c>
      <c r="HV7" s="16">
        <v>0</v>
      </c>
      <c r="HW7" s="16">
        <v>0</v>
      </c>
      <c r="HX7" s="16">
        <v>0</v>
      </c>
      <c r="HY7" s="16">
        <v>0</v>
      </c>
      <c r="HZ7" s="16">
        <v>0</v>
      </c>
      <c r="IA7" s="16">
        <v>0</v>
      </c>
      <c r="IB7" s="16">
        <v>0</v>
      </c>
      <c r="IC7" s="16">
        <v>0</v>
      </c>
      <c r="ID7" s="16">
        <v>0</v>
      </c>
      <c r="IE7" s="16">
        <v>0</v>
      </c>
      <c r="IF7" s="16">
        <v>0</v>
      </c>
      <c r="IG7" s="16">
        <v>0</v>
      </c>
      <c r="IH7" s="16">
        <v>0</v>
      </c>
      <c r="II7" s="16">
        <v>0</v>
      </c>
      <c r="IJ7" s="16">
        <v>0</v>
      </c>
      <c r="IK7" s="16">
        <v>0</v>
      </c>
      <c r="IL7" s="16">
        <v>0</v>
      </c>
      <c r="IM7" s="16">
        <v>0</v>
      </c>
      <c r="IN7" s="16">
        <v>0</v>
      </c>
      <c r="IO7" s="16">
        <v>0</v>
      </c>
      <c r="IP7" s="16">
        <v>0</v>
      </c>
      <c r="IQ7" s="16">
        <v>0</v>
      </c>
      <c r="IR7" s="16">
        <v>0</v>
      </c>
      <c r="IS7" s="16">
        <v>0</v>
      </c>
      <c r="IT7" s="16">
        <v>0</v>
      </c>
      <c r="IU7" s="16">
        <v>0</v>
      </c>
      <c r="IV7" s="16">
        <v>0</v>
      </c>
      <c r="IW7" s="16">
        <v>0</v>
      </c>
      <c r="IX7" s="16">
        <v>0</v>
      </c>
      <c r="IY7" s="16">
        <v>0</v>
      </c>
      <c r="IZ7" s="16">
        <v>0</v>
      </c>
      <c r="JA7" s="16">
        <v>0</v>
      </c>
      <c r="JB7" s="16">
        <v>0</v>
      </c>
      <c r="JC7" s="16">
        <v>0</v>
      </c>
      <c r="JD7" s="16">
        <v>0</v>
      </c>
      <c r="JE7" s="16">
        <v>0</v>
      </c>
      <c r="JF7" s="16">
        <v>0</v>
      </c>
      <c r="JG7" s="16">
        <v>0</v>
      </c>
      <c r="JH7" s="16">
        <v>0</v>
      </c>
      <c r="JI7" s="16">
        <v>0</v>
      </c>
      <c r="JJ7" s="16">
        <v>0</v>
      </c>
      <c r="JK7" s="16">
        <v>0</v>
      </c>
      <c r="JL7" s="16">
        <v>0</v>
      </c>
      <c r="JM7" s="16">
        <v>0</v>
      </c>
      <c r="JN7" s="16">
        <v>0</v>
      </c>
      <c r="JO7" s="16">
        <v>0</v>
      </c>
      <c r="JP7" s="16">
        <v>0</v>
      </c>
      <c r="JQ7" s="16">
        <v>0</v>
      </c>
      <c r="JR7" s="16">
        <v>0</v>
      </c>
      <c r="JS7" s="16">
        <v>0</v>
      </c>
      <c r="JT7" s="16">
        <v>0</v>
      </c>
      <c r="JU7" s="16">
        <v>0</v>
      </c>
      <c r="JV7" s="16">
        <v>0</v>
      </c>
      <c r="JW7" s="16">
        <v>0</v>
      </c>
      <c r="JX7" s="16">
        <v>0</v>
      </c>
      <c r="JY7" s="16">
        <v>0</v>
      </c>
      <c r="JZ7" s="16">
        <v>0</v>
      </c>
      <c r="KA7" s="16">
        <v>0</v>
      </c>
      <c r="KB7" s="16">
        <v>0</v>
      </c>
      <c r="KC7" s="16">
        <v>0</v>
      </c>
      <c r="KD7" s="16">
        <v>0</v>
      </c>
      <c r="KE7" s="16">
        <v>0</v>
      </c>
      <c r="KF7" s="16">
        <v>0</v>
      </c>
      <c r="KG7" s="16">
        <v>0</v>
      </c>
      <c r="KH7" s="16">
        <v>0</v>
      </c>
      <c r="KI7" s="16">
        <v>0</v>
      </c>
      <c r="KJ7" s="16">
        <v>0</v>
      </c>
      <c r="KK7" s="16">
        <v>0</v>
      </c>
      <c r="KL7" s="16">
        <v>0</v>
      </c>
      <c r="KM7" s="16">
        <v>0</v>
      </c>
      <c r="KN7" s="16">
        <v>0</v>
      </c>
      <c r="KO7" s="16">
        <v>0</v>
      </c>
      <c r="KP7" s="16">
        <v>0</v>
      </c>
      <c r="KQ7" s="16">
        <v>0</v>
      </c>
      <c r="KR7" s="16">
        <v>0</v>
      </c>
      <c r="KS7" s="16">
        <v>0</v>
      </c>
      <c r="KT7" s="16">
        <v>0</v>
      </c>
      <c r="KU7" s="16">
        <v>0</v>
      </c>
      <c r="KV7" s="16">
        <v>0</v>
      </c>
      <c r="KW7" s="16">
        <v>0</v>
      </c>
      <c r="KX7" s="16">
        <v>0</v>
      </c>
      <c r="KY7" s="16">
        <v>0</v>
      </c>
      <c r="KZ7" s="16">
        <v>0</v>
      </c>
      <c r="LA7" s="16">
        <v>0</v>
      </c>
      <c r="LB7" s="16">
        <v>0</v>
      </c>
      <c r="LC7" s="16">
        <v>0</v>
      </c>
      <c r="LD7" s="16">
        <v>0</v>
      </c>
      <c r="LE7" s="16">
        <v>0</v>
      </c>
      <c r="LF7" s="16">
        <v>0</v>
      </c>
      <c r="LG7" s="16">
        <v>0</v>
      </c>
      <c r="LH7" s="16">
        <v>0</v>
      </c>
      <c r="LI7" s="16">
        <v>0</v>
      </c>
      <c r="LJ7" s="16">
        <v>0</v>
      </c>
      <c r="LK7" s="16">
        <v>0</v>
      </c>
      <c r="LL7" s="16">
        <v>0</v>
      </c>
      <c r="LM7" s="16">
        <v>0</v>
      </c>
      <c r="LN7" s="16">
        <v>0</v>
      </c>
      <c r="LO7" s="16">
        <v>0</v>
      </c>
      <c r="LP7" s="16">
        <v>0</v>
      </c>
      <c r="LQ7" s="16">
        <v>0</v>
      </c>
      <c r="LR7" s="16">
        <v>0</v>
      </c>
      <c r="LS7" s="16">
        <v>0</v>
      </c>
      <c r="LT7" s="16">
        <v>0</v>
      </c>
      <c r="LU7" s="16">
        <v>0</v>
      </c>
      <c r="LV7" s="16">
        <v>0</v>
      </c>
      <c r="LW7" s="16">
        <v>0</v>
      </c>
      <c r="LX7" s="16">
        <v>0</v>
      </c>
      <c r="LY7" s="16">
        <v>0</v>
      </c>
      <c r="LZ7" s="16">
        <v>0</v>
      </c>
      <c r="MA7" s="16">
        <v>0</v>
      </c>
      <c r="MB7" s="16">
        <v>0</v>
      </c>
      <c r="MC7" s="16">
        <v>0</v>
      </c>
      <c r="MD7" s="16">
        <v>0</v>
      </c>
      <c r="ME7" s="16">
        <v>0</v>
      </c>
      <c r="MF7" s="16">
        <v>0</v>
      </c>
      <c r="MG7" s="16">
        <v>0</v>
      </c>
      <c r="MH7" s="16">
        <v>0</v>
      </c>
      <c r="MI7" s="16">
        <v>0</v>
      </c>
      <c r="MJ7" s="16">
        <v>0</v>
      </c>
      <c r="MK7" s="16">
        <v>0</v>
      </c>
      <c r="ML7" s="16">
        <v>0</v>
      </c>
      <c r="MM7" s="16">
        <v>0</v>
      </c>
      <c r="MN7" s="16">
        <v>0</v>
      </c>
      <c r="MO7" s="16">
        <v>0</v>
      </c>
      <c r="MP7" s="16">
        <v>0</v>
      </c>
      <c r="MQ7" s="16">
        <v>0</v>
      </c>
      <c r="MR7" s="16">
        <v>0</v>
      </c>
      <c r="MS7" s="16">
        <v>0</v>
      </c>
      <c r="MT7" s="16">
        <v>0</v>
      </c>
      <c r="MU7" s="16">
        <v>0</v>
      </c>
      <c r="MV7" s="16">
        <v>0</v>
      </c>
      <c r="MW7" s="16">
        <v>0</v>
      </c>
      <c r="MX7" s="16">
        <v>0</v>
      </c>
      <c r="MY7" s="16">
        <v>0</v>
      </c>
      <c r="MZ7" s="16">
        <v>0</v>
      </c>
      <c r="NA7" s="16">
        <v>0</v>
      </c>
      <c r="NB7" s="16">
        <v>0</v>
      </c>
      <c r="NC7" s="16">
        <v>0</v>
      </c>
      <c r="ND7" s="16">
        <v>0</v>
      </c>
    </row>
    <row r="8" spans="1:368" s="14" customFormat="1" x14ac:dyDescent="0.25">
      <c r="A8" s="11" t="s">
        <v>35</v>
      </c>
      <c r="B8" s="17" t="s">
        <v>3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0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0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0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0</v>
      </c>
      <c r="DX8" s="16">
        <v>0</v>
      </c>
      <c r="DY8" s="16">
        <v>0</v>
      </c>
      <c r="DZ8" s="16">
        <v>0</v>
      </c>
      <c r="EA8" s="16">
        <v>0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0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  <c r="FZ8" s="16">
        <v>0</v>
      </c>
      <c r="GA8" s="16">
        <v>0</v>
      </c>
      <c r="GB8" s="16">
        <v>0</v>
      </c>
      <c r="GC8" s="16">
        <v>0</v>
      </c>
      <c r="GD8" s="16">
        <v>0</v>
      </c>
      <c r="GE8" s="16">
        <v>0</v>
      </c>
      <c r="GF8" s="16">
        <v>0</v>
      </c>
      <c r="GG8" s="16">
        <v>0</v>
      </c>
      <c r="GH8" s="16">
        <v>0</v>
      </c>
      <c r="GI8" s="16">
        <v>0</v>
      </c>
      <c r="GJ8" s="16">
        <v>0</v>
      </c>
      <c r="GK8" s="16">
        <v>0</v>
      </c>
      <c r="GL8" s="16">
        <v>0</v>
      </c>
      <c r="GM8" s="16">
        <v>0</v>
      </c>
      <c r="GN8" s="16">
        <v>0</v>
      </c>
      <c r="GO8" s="16">
        <v>0</v>
      </c>
      <c r="GP8" s="16">
        <v>0</v>
      </c>
      <c r="GQ8" s="16">
        <v>0</v>
      </c>
      <c r="GR8" s="16">
        <v>0</v>
      </c>
      <c r="GS8" s="16">
        <v>0</v>
      </c>
      <c r="GT8" s="16">
        <v>0</v>
      </c>
      <c r="GU8" s="16">
        <v>0</v>
      </c>
      <c r="GV8" s="16">
        <v>0</v>
      </c>
      <c r="GW8" s="16">
        <v>0</v>
      </c>
      <c r="GX8" s="16">
        <v>0</v>
      </c>
      <c r="GY8" s="16">
        <v>0</v>
      </c>
      <c r="GZ8" s="16">
        <v>0</v>
      </c>
      <c r="HA8" s="16">
        <v>0</v>
      </c>
      <c r="HB8" s="16">
        <v>0</v>
      </c>
      <c r="HC8" s="16">
        <v>0</v>
      </c>
      <c r="HD8" s="16">
        <v>0</v>
      </c>
      <c r="HE8" s="16">
        <v>0</v>
      </c>
      <c r="HF8" s="16">
        <v>0</v>
      </c>
      <c r="HG8" s="16">
        <v>0</v>
      </c>
      <c r="HH8" s="16">
        <v>0</v>
      </c>
      <c r="HI8" s="16">
        <v>0</v>
      </c>
      <c r="HJ8" s="16">
        <v>0</v>
      </c>
      <c r="HK8" s="16">
        <v>0</v>
      </c>
      <c r="HL8" s="16">
        <v>0</v>
      </c>
      <c r="HM8" s="16">
        <v>0</v>
      </c>
      <c r="HN8" s="16">
        <v>0</v>
      </c>
      <c r="HO8" s="16">
        <v>0</v>
      </c>
      <c r="HP8" s="16">
        <v>0</v>
      </c>
      <c r="HQ8" s="16">
        <v>0</v>
      </c>
      <c r="HR8" s="16">
        <v>0</v>
      </c>
      <c r="HS8" s="16">
        <v>0</v>
      </c>
      <c r="HT8" s="16">
        <v>0</v>
      </c>
      <c r="HU8" s="16">
        <v>0</v>
      </c>
      <c r="HV8" s="16">
        <v>0</v>
      </c>
      <c r="HW8" s="16">
        <v>0</v>
      </c>
      <c r="HX8" s="16">
        <v>0</v>
      </c>
      <c r="HY8" s="16">
        <v>0</v>
      </c>
      <c r="HZ8" s="16">
        <v>0</v>
      </c>
      <c r="IA8" s="16">
        <v>0</v>
      </c>
      <c r="IB8" s="16">
        <v>0</v>
      </c>
      <c r="IC8" s="16">
        <v>0</v>
      </c>
      <c r="ID8" s="16">
        <v>0</v>
      </c>
      <c r="IE8" s="16">
        <v>0</v>
      </c>
      <c r="IF8" s="16">
        <v>0</v>
      </c>
      <c r="IG8" s="16">
        <v>0</v>
      </c>
      <c r="IH8" s="16">
        <v>0</v>
      </c>
      <c r="II8" s="16">
        <v>0</v>
      </c>
      <c r="IJ8" s="16">
        <v>0</v>
      </c>
      <c r="IK8" s="16">
        <v>0</v>
      </c>
      <c r="IL8" s="16">
        <v>0</v>
      </c>
      <c r="IM8" s="16">
        <v>0</v>
      </c>
      <c r="IN8" s="16">
        <v>0</v>
      </c>
      <c r="IO8" s="16">
        <v>0</v>
      </c>
      <c r="IP8" s="16">
        <v>0</v>
      </c>
      <c r="IQ8" s="16">
        <v>0</v>
      </c>
      <c r="IR8" s="16">
        <v>0</v>
      </c>
      <c r="IS8" s="16">
        <v>0</v>
      </c>
      <c r="IT8" s="16">
        <v>0</v>
      </c>
      <c r="IU8" s="16">
        <v>0</v>
      </c>
      <c r="IV8" s="16">
        <v>0</v>
      </c>
      <c r="IW8" s="16">
        <v>0</v>
      </c>
      <c r="IX8" s="16">
        <v>0</v>
      </c>
      <c r="IY8" s="16">
        <v>0</v>
      </c>
      <c r="IZ8" s="16">
        <v>0</v>
      </c>
      <c r="JA8" s="16">
        <v>0</v>
      </c>
      <c r="JB8" s="16">
        <v>0</v>
      </c>
      <c r="JC8" s="16">
        <v>0</v>
      </c>
      <c r="JD8" s="16">
        <v>0</v>
      </c>
      <c r="JE8" s="16">
        <v>0</v>
      </c>
      <c r="JF8" s="16">
        <v>0</v>
      </c>
      <c r="JG8" s="16">
        <v>0</v>
      </c>
      <c r="JH8" s="16">
        <v>0</v>
      </c>
      <c r="JI8" s="16">
        <v>0</v>
      </c>
      <c r="JJ8" s="16">
        <v>0</v>
      </c>
      <c r="JK8" s="16">
        <v>0</v>
      </c>
      <c r="JL8" s="16">
        <v>0</v>
      </c>
      <c r="JM8" s="16">
        <v>0</v>
      </c>
      <c r="JN8" s="16">
        <v>0</v>
      </c>
      <c r="JO8" s="16">
        <v>0</v>
      </c>
      <c r="JP8" s="16">
        <v>0</v>
      </c>
      <c r="JQ8" s="16">
        <v>0</v>
      </c>
      <c r="JR8" s="16">
        <v>0</v>
      </c>
      <c r="JS8" s="16">
        <v>0</v>
      </c>
      <c r="JT8" s="16">
        <v>0</v>
      </c>
      <c r="JU8" s="16">
        <v>0</v>
      </c>
      <c r="JV8" s="16">
        <v>0</v>
      </c>
      <c r="JW8" s="16">
        <v>0</v>
      </c>
      <c r="JX8" s="16">
        <v>0</v>
      </c>
      <c r="JY8" s="16">
        <v>0</v>
      </c>
      <c r="JZ8" s="16">
        <v>0</v>
      </c>
      <c r="KA8" s="16">
        <v>0</v>
      </c>
      <c r="KB8" s="16">
        <v>0</v>
      </c>
      <c r="KC8" s="16">
        <v>0</v>
      </c>
      <c r="KD8" s="16">
        <v>0</v>
      </c>
      <c r="KE8" s="16">
        <v>0</v>
      </c>
      <c r="KF8" s="16">
        <v>0</v>
      </c>
      <c r="KG8" s="16">
        <v>0</v>
      </c>
      <c r="KH8" s="16">
        <v>0</v>
      </c>
      <c r="KI8" s="16">
        <v>0</v>
      </c>
      <c r="KJ8" s="16">
        <v>0</v>
      </c>
      <c r="KK8" s="16">
        <v>0</v>
      </c>
      <c r="KL8" s="16">
        <v>0</v>
      </c>
      <c r="KM8" s="16">
        <v>0</v>
      </c>
      <c r="KN8" s="16">
        <v>0</v>
      </c>
      <c r="KO8" s="16">
        <v>0</v>
      </c>
      <c r="KP8" s="16">
        <v>0</v>
      </c>
      <c r="KQ8" s="16">
        <v>0</v>
      </c>
      <c r="KR8" s="16">
        <v>0</v>
      </c>
      <c r="KS8" s="16">
        <v>0</v>
      </c>
      <c r="KT8" s="16">
        <v>0</v>
      </c>
      <c r="KU8" s="16">
        <v>0</v>
      </c>
      <c r="KV8" s="16">
        <v>0</v>
      </c>
      <c r="KW8" s="16">
        <v>0</v>
      </c>
      <c r="KX8" s="16">
        <v>0</v>
      </c>
      <c r="KY8" s="16">
        <v>0</v>
      </c>
      <c r="KZ8" s="16">
        <v>0</v>
      </c>
      <c r="LA8" s="16">
        <v>0</v>
      </c>
      <c r="LB8" s="16">
        <v>0</v>
      </c>
      <c r="LC8" s="16">
        <v>0</v>
      </c>
      <c r="LD8" s="16">
        <v>0</v>
      </c>
      <c r="LE8" s="16">
        <v>0</v>
      </c>
      <c r="LF8" s="16">
        <v>0</v>
      </c>
      <c r="LG8" s="16">
        <v>0</v>
      </c>
      <c r="LH8" s="16">
        <v>0</v>
      </c>
      <c r="LI8" s="16">
        <v>0</v>
      </c>
      <c r="LJ8" s="16">
        <v>0</v>
      </c>
      <c r="LK8" s="16">
        <v>0</v>
      </c>
      <c r="LL8" s="16">
        <v>0</v>
      </c>
      <c r="LM8" s="16">
        <v>0</v>
      </c>
      <c r="LN8" s="16">
        <v>0</v>
      </c>
      <c r="LO8" s="16">
        <v>0</v>
      </c>
      <c r="LP8" s="16">
        <v>0</v>
      </c>
      <c r="LQ8" s="16">
        <v>0</v>
      </c>
      <c r="LR8" s="16">
        <v>0</v>
      </c>
      <c r="LS8" s="16">
        <v>0</v>
      </c>
      <c r="LT8" s="16">
        <v>0</v>
      </c>
      <c r="LU8" s="16">
        <v>0</v>
      </c>
      <c r="LV8" s="16">
        <v>0</v>
      </c>
      <c r="LW8" s="16">
        <v>0</v>
      </c>
      <c r="LX8" s="16">
        <v>0</v>
      </c>
      <c r="LY8" s="16">
        <v>0</v>
      </c>
      <c r="LZ8" s="16">
        <v>0</v>
      </c>
      <c r="MA8" s="16">
        <v>0</v>
      </c>
      <c r="MB8" s="16">
        <v>0</v>
      </c>
      <c r="MC8" s="16">
        <v>0</v>
      </c>
      <c r="MD8" s="16">
        <v>0</v>
      </c>
      <c r="ME8" s="16">
        <v>0</v>
      </c>
      <c r="MF8" s="16">
        <v>0</v>
      </c>
      <c r="MG8" s="16">
        <v>0</v>
      </c>
      <c r="MH8" s="16">
        <v>0</v>
      </c>
      <c r="MI8" s="16">
        <v>0</v>
      </c>
      <c r="MJ8" s="16">
        <v>0</v>
      </c>
      <c r="MK8" s="16">
        <v>0</v>
      </c>
      <c r="ML8" s="16">
        <v>0</v>
      </c>
      <c r="MM8" s="16">
        <v>0</v>
      </c>
      <c r="MN8" s="16">
        <v>0</v>
      </c>
      <c r="MO8" s="16">
        <v>0</v>
      </c>
      <c r="MP8" s="16">
        <v>0</v>
      </c>
      <c r="MQ8" s="16">
        <v>0</v>
      </c>
      <c r="MR8" s="16">
        <v>0</v>
      </c>
      <c r="MS8" s="16">
        <v>0</v>
      </c>
      <c r="MT8" s="16">
        <v>0</v>
      </c>
      <c r="MU8" s="16">
        <v>0</v>
      </c>
      <c r="MV8" s="16">
        <v>0</v>
      </c>
      <c r="MW8" s="16">
        <v>0</v>
      </c>
      <c r="MX8" s="16">
        <v>0</v>
      </c>
      <c r="MY8" s="16">
        <v>0</v>
      </c>
      <c r="MZ8" s="16">
        <v>0</v>
      </c>
      <c r="NA8" s="16">
        <v>0</v>
      </c>
      <c r="NB8" s="16">
        <v>0</v>
      </c>
      <c r="NC8" s="16">
        <v>0</v>
      </c>
      <c r="ND8" s="16">
        <v>0</v>
      </c>
    </row>
    <row r="15" spans="1:368" x14ac:dyDescent="0.25">
      <c r="AM15" t="s">
        <v>402</v>
      </c>
    </row>
  </sheetData>
  <conditionalFormatting sqref="A4:ND8">
    <cfRule type="cellIs" dxfId="370" priority="1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58315D-C8D9-475F-A9ED-4397ED11CA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Configuration</vt:lpstr>
      <vt:lpstr>Liste des salariés</vt:lpstr>
      <vt:lpstr>Tableau de bord</vt:lpstr>
      <vt:lpstr>Liste detailler des congés</vt:lpstr>
      <vt:lpstr>Planning des congés PQ</vt:lpstr>
      <vt:lpstr>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cp:lastPrinted>2020-01-10T21:04:43Z</cp:lastPrinted>
  <dcterms:created xsi:type="dcterms:W3CDTF">2020-01-10T18:48:55Z</dcterms:created>
  <dcterms:modified xsi:type="dcterms:W3CDTF">2020-01-11T15:00:58Z</dcterms:modified>
</cp:coreProperties>
</file>