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mon003.intra.just.fgov.be\home$\danhchri001\Documents\0000_raccourcis_explorateurs\excel\"/>
    </mc:Choice>
  </mc:AlternateContent>
  <bookViews>
    <workbookView minimized="1" xWindow="0" yWindow="0" windowWidth="25200" windowHeight="11595"/>
  </bookViews>
  <sheets>
    <sheet name="JF_suspensions" sheetId="3" r:id="rId1"/>
    <sheet name="gestion_dates" sheetId="1" r:id="rId2"/>
    <sheet name="calcul_dates" sheetId="4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An">#REF!</definedName>
    <definedName name="annee" localSheetId="0">#REF!</definedName>
    <definedName name="annee">#REF!</definedName>
    <definedName name="année" localSheetId="0">#REF!</definedName>
    <definedName name="année">#REF!</definedName>
    <definedName name="Année_civile">[1]Calendrier!$D$3</definedName>
    <definedName name="année2" localSheetId="0">#REF!</definedName>
    <definedName name="année2">#REF!</definedName>
    <definedName name="année3" localSheetId="0">#REF!</definedName>
    <definedName name="année3">#REF!</definedName>
    <definedName name="année4" localSheetId="0">#REF!</definedName>
    <definedName name="année4">#REF!</definedName>
    <definedName name="année5" localSheetId="0">#REF!</definedName>
    <definedName name="année5">#REF!</definedName>
    <definedName name="CHOIX_FERIE">'[1]Jours Fériés (2)'!$B$5</definedName>
    <definedName name="EntréeDéplacement">COUNTA([2]Feuil1!$C$4:$C$8,[2]Feuil1!$C$10:$C$11,[2]Feuil1!$C$13:$C$15,[2]Feuil1!$F$4:$F$11,[2]Feuil1!$F$13:$F$14)</definedName>
    <definedName name="EntréeEnCasUrgence">COUNTA([2]Feuil1!$C$4:$C$9,[2]Feuil1!$G$4:$G$7)</definedName>
    <definedName name="EntréeHôtel">COUNTA([2]Feuil1!$C$4:$C$10)+IF([2]Feuil1!$G$4&lt;&gt;"",COUNTA([2]Feuil1!$G$5:$G$7),0)+IF([2]Feuil1!$G$8&lt;&gt;"",COUNTA([2]Feuil1!$G$9:$G$11),0)+IF([2]Feuil1!$G$12&lt;&gt;"",COUNTA([2]Feuil1!$G$13:$G$15),0)</definedName>
    <definedName name="EntréeLocationVoiture">IF('[3]Location de voiture'!$D$4="Oui",COUNTA('[3]Location de voiture'!$D$5:$D$11),TotalLocationVoiture)</definedName>
    <definedName name="feries" localSheetId="0">#REF!</definedName>
    <definedName name="feries">#REF!</definedName>
    <definedName name="JOUR_FERIE">'[1]Jours Fériés (2)'!$I$3:$I$15</definedName>
    <definedName name="lstCongés" localSheetId="0">#REF!</definedName>
    <definedName name="lstCongés">#REF!</definedName>
    <definedName name="lstDatesD">[1]!Suivi_des_congés[Date de fin]</definedName>
    <definedName name="lstDatesF">[1]!Suivi_des_congés[Date de début]</definedName>
    <definedName name="lstEmployés">[1]!Employés[Noms des employés]</definedName>
    <definedName name="lstNomsEmpl">[1]!Suivi_des_congés[Nom de l’employé]</definedName>
    <definedName name="lstTypesC">[1]!Suivi_des_congés[Type de congé]</definedName>
    <definedName name="lstTypesCongés">[1]!TypesCongés[Liste des types de congés]</definedName>
    <definedName name="ND_JF">Tab_Feries[Jours]</definedName>
    <definedName name="PersonalEntry">COUNTA([4]FICHE_PROCEDURE!$B$4,[4]FICHE_PROCEDURE!$F$3,[4]FICHE_PROCEDURE!$F$5:$F$6)</definedName>
    <definedName name="RechercheCatégorie" localSheetId="0">[6]!TableauCatégories[CATÉGORIES PAR TYPE]</definedName>
    <definedName name="RechercheCatégorie">[5]!TableauCatégories[CATÉGORIES PAR TYPE]</definedName>
    <definedName name="Titre2">[1]!Suivi_des_congés[[#Headers],[Nom de l’employé]]</definedName>
    <definedName name="TitreColonne3">[1]!Employés[[#Headers],[Noms des employés]]</definedName>
    <definedName name="TitreColonne4">[1]!TypesCongés[[#Headers],[Liste des types de congés]]</definedName>
    <definedName name="TitreColonne5" localSheetId="0">#REF!</definedName>
    <definedName name="TitreColonne5">#REF!</definedName>
    <definedName name="TotalDéplacement">COUNTA([2]Feuil1!$A$4:$A$16,[2]Feuil1!$D$4:$D$16)</definedName>
    <definedName name="TotalEnCasUrgence">COUNTA([2]Feuil1!$A$4:$A$9,[2]Feuil1!$E$4:$E$6)</definedName>
    <definedName name="TotalHôtel">COUNTA([2]Feuil1!$A$4:$A$10)+IF([2]Feuil1!$G$4&lt;&gt;"",COUNTA([2]Feuil1!$E$5:$E$7),0)+IF([2]Feuil1!$G$8&lt;&gt;"",COUNTA([2]Feuil1!$E$9:$E$11),0)+IF([2]Feuil1!$G$12&lt;&gt;"",COUNTA([2]Feuil1!$E$13:$E$15),0)</definedName>
    <definedName name="TotalLocationVoiture">IF([2]Feuil1!$D$4="Oui",COUNTA([2]Feuil1!$B$5:$B$11),0)</definedName>
    <definedName name="TotalPersonnel" localSheetId="0">COUNTA([4]FICHE_PROCEDURE!$A$3,[4]FICHE_PROCEDURE!#REF!,[4]FICHE_PROCEDURE!#REF!)</definedName>
    <definedName name="TotalPersonnel">COUNTA([4]FICHE_PROCEDURE!$A$3,[4]FICHE_PROCEDURE!#REF!,[4]FICHE_PROCEDURE!#REF!)</definedName>
    <definedName name="valSelEmployé">[1]Calendrier!$D$2</definedName>
    <definedName name="WE">'[1]Jours Fériés (2)'!$B$3</definedName>
    <definedName name="zprirncnjdjbcksjdbc" localSheetId="0">[6]!TableauCatégories[CATÉGORIES PAR TYPE]</definedName>
    <definedName name="zprirncnjdjbcksjdbc">[5]!TableauCatégories[CATÉGORIES PAR TYPE]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3" l="1"/>
  <c r="H1" i="3"/>
  <c r="H6" i="3" s="1"/>
  <c r="D4" i="3"/>
  <c r="H12" i="3" l="1"/>
  <c r="H5" i="3"/>
  <c r="H8" i="3" s="1"/>
  <c r="H4" i="3"/>
  <c r="H14" i="3"/>
  <c r="H7" i="3"/>
  <c r="H10" i="3"/>
  <c r="H11" i="3"/>
  <c r="H13" i="3"/>
  <c r="W35" i="4"/>
  <c r="U35" i="4"/>
  <c r="S35" i="4"/>
  <c r="Q35" i="4"/>
  <c r="O35" i="4"/>
  <c r="W29" i="4"/>
  <c r="U29" i="4"/>
  <c r="S29" i="4"/>
  <c r="Q29" i="4"/>
  <c r="O29" i="4"/>
  <c r="W23" i="4"/>
  <c r="U23" i="4"/>
  <c r="S23" i="4"/>
  <c r="Q23" i="4"/>
  <c r="O23" i="4"/>
  <c r="W17" i="4"/>
  <c r="U17" i="4"/>
  <c r="S17" i="4"/>
  <c r="Q17" i="4"/>
  <c r="O17" i="4"/>
  <c r="W11" i="4"/>
  <c r="U11" i="4"/>
  <c r="S11" i="4"/>
  <c r="Q11" i="4"/>
  <c r="O11" i="4"/>
  <c r="P34" i="4"/>
  <c r="Q34" i="4" s="1"/>
  <c r="T32" i="4"/>
  <c r="U32" i="4" s="1"/>
  <c r="P32" i="4"/>
  <c r="Q32" i="4" s="1"/>
  <c r="P33" i="4"/>
  <c r="Q33" i="4" s="1"/>
  <c r="P31" i="4"/>
  <c r="Q31" i="4" s="1"/>
  <c r="P28" i="4"/>
  <c r="Q28" i="4" s="1"/>
  <c r="P27" i="4"/>
  <c r="Q27" i="4" s="1"/>
  <c r="P26" i="4"/>
  <c r="Q26" i="4" s="1"/>
  <c r="P25" i="4"/>
  <c r="Q25" i="4" s="1"/>
  <c r="P10" i="4"/>
  <c r="Q10" i="4" s="1"/>
  <c r="P9" i="4"/>
  <c r="Q9" i="4" s="1"/>
  <c r="P8" i="4"/>
  <c r="Q8" i="4" s="1"/>
  <c r="P7" i="4"/>
  <c r="Q7" i="4" s="1"/>
  <c r="P16" i="4"/>
  <c r="Q16" i="4" s="1"/>
  <c r="P15" i="4"/>
  <c r="Q15" i="4" s="1"/>
  <c r="P14" i="4"/>
  <c r="Q14" i="4" s="1"/>
  <c r="P13" i="4"/>
  <c r="Q13" i="4" s="1"/>
  <c r="P22" i="4"/>
  <c r="T19" i="4"/>
  <c r="U19" i="4" s="1"/>
  <c r="P19" i="4"/>
  <c r="Q19" i="4" s="1"/>
  <c r="P20" i="4"/>
  <c r="Q20" i="4" s="1"/>
  <c r="P21" i="4"/>
  <c r="Q21" i="4" s="1"/>
  <c r="V5" i="4"/>
  <c r="V31" i="4" s="1"/>
  <c r="W31" i="4" s="1"/>
  <c r="T5" i="4"/>
  <c r="T33" i="4" s="1"/>
  <c r="U33" i="4" s="1"/>
  <c r="R5" i="4"/>
  <c r="R32" i="4" s="1"/>
  <c r="S32" i="4" s="1"/>
  <c r="N5" i="4"/>
  <c r="N31" i="4" s="1"/>
  <c r="O31" i="4" s="1"/>
  <c r="D14" i="3"/>
  <c r="D13" i="3"/>
  <c r="D12" i="3"/>
  <c r="D11" i="3"/>
  <c r="D10" i="3"/>
  <c r="D7" i="3"/>
  <c r="D6" i="3"/>
  <c r="D5" i="3"/>
  <c r="D9" i="3" s="1"/>
  <c r="H9" i="3" l="1"/>
  <c r="R20" i="4"/>
  <c r="S20" i="4" s="1"/>
  <c r="N8" i="4"/>
  <c r="O8" i="4" s="1"/>
  <c r="T20" i="4"/>
  <c r="U20" i="4" s="1"/>
  <c r="R22" i="4"/>
  <c r="N27" i="4"/>
  <c r="O27" i="4" s="1"/>
  <c r="N33" i="4"/>
  <c r="O33" i="4" s="1"/>
  <c r="T21" i="4"/>
  <c r="U22" i="4" s="1"/>
  <c r="Q22" i="4"/>
  <c r="R25" i="4"/>
  <c r="S25" i="4" s="1"/>
  <c r="R34" i="4"/>
  <c r="S34" i="4" s="1"/>
  <c r="T14" i="4"/>
  <c r="U14" i="4" s="1"/>
  <c r="T9" i="4"/>
  <c r="U9" i="4" s="1"/>
  <c r="T28" i="4"/>
  <c r="U28" i="4" s="1"/>
  <c r="V13" i="4"/>
  <c r="W13" i="4" s="1"/>
  <c r="N21" i="4"/>
  <c r="V21" i="4"/>
  <c r="N14" i="4"/>
  <c r="O14" i="4" s="1"/>
  <c r="T15" i="4"/>
  <c r="U15" i="4" s="1"/>
  <c r="N16" i="4"/>
  <c r="O16" i="4" s="1"/>
  <c r="R16" i="4"/>
  <c r="S16" i="4" s="1"/>
  <c r="V22" i="4"/>
  <c r="R7" i="4"/>
  <c r="S7" i="4" s="1"/>
  <c r="N9" i="4"/>
  <c r="O9" i="4" s="1"/>
  <c r="V9" i="4"/>
  <c r="W9" i="4" s="1"/>
  <c r="R10" i="4"/>
  <c r="S10" i="4" s="1"/>
  <c r="N22" i="4"/>
  <c r="T25" i="4"/>
  <c r="U25" i="4" s="1"/>
  <c r="R26" i="4"/>
  <c r="S26" i="4" s="1"/>
  <c r="N28" i="4"/>
  <c r="O28" i="4" s="1"/>
  <c r="V28" i="4"/>
  <c r="W28" i="4" s="1"/>
  <c r="R31" i="4"/>
  <c r="S31" i="4" s="1"/>
  <c r="N32" i="4"/>
  <c r="O32" i="4" s="1"/>
  <c r="V32" i="4"/>
  <c r="W32" i="4" s="1"/>
  <c r="T34" i="4"/>
  <c r="U34" i="4" s="1"/>
  <c r="V14" i="4"/>
  <c r="W14" i="4" s="1"/>
  <c r="V8" i="4"/>
  <c r="W8" i="4" s="1"/>
  <c r="N20" i="4"/>
  <c r="O20" i="4" s="1"/>
  <c r="V20" i="4"/>
  <c r="W20" i="4" s="1"/>
  <c r="U21" i="4"/>
  <c r="T22" i="4"/>
  <c r="R13" i="4"/>
  <c r="S13" i="4" s="1"/>
  <c r="V16" i="4"/>
  <c r="W16" i="4" s="1"/>
  <c r="T7" i="4"/>
  <c r="U7" i="4" s="1"/>
  <c r="R8" i="4"/>
  <c r="S8" i="4" s="1"/>
  <c r="T10" i="4"/>
  <c r="U10" i="4" s="1"/>
  <c r="N25" i="4"/>
  <c r="O25" i="4" s="1"/>
  <c r="V25" i="4"/>
  <c r="W25" i="4" s="1"/>
  <c r="T26" i="4"/>
  <c r="U26" i="4" s="1"/>
  <c r="R27" i="4"/>
  <c r="S27" i="4" s="1"/>
  <c r="T31" i="4"/>
  <c r="U31" i="4" s="1"/>
  <c r="R33" i="4"/>
  <c r="S33" i="4" s="1"/>
  <c r="N34" i="4"/>
  <c r="O34" i="4" s="1"/>
  <c r="V34" i="4"/>
  <c r="W34" i="4" s="1"/>
  <c r="V27" i="4"/>
  <c r="W27" i="4" s="1"/>
  <c r="V33" i="4"/>
  <c r="W33" i="4" s="1"/>
  <c r="R21" i="4"/>
  <c r="N19" i="4"/>
  <c r="O19" i="4" s="1"/>
  <c r="R19" i="4"/>
  <c r="S19" i="4" s="1"/>
  <c r="V19" i="4"/>
  <c r="W19" i="4" s="1"/>
  <c r="N13" i="4"/>
  <c r="O13" i="4" s="1"/>
  <c r="T13" i="4"/>
  <c r="U13" i="4" s="1"/>
  <c r="R14" i="4"/>
  <c r="S14" i="4" s="1"/>
  <c r="N15" i="4"/>
  <c r="O15" i="4" s="1"/>
  <c r="R15" i="4"/>
  <c r="S15" i="4" s="1"/>
  <c r="V15" i="4"/>
  <c r="W15" i="4" s="1"/>
  <c r="T16" i="4"/>
  <c r="U16" i="4" s="1"/>
  <c r="N7" i="4"/>
  <c r="O7" i="4" s="1"/>
  <c r="V7" i="4"/>
  <c r="W7" i="4" s="1"/>
  <c r="T8" i="4"/>
  <c r="U8" i="4" s="1"/>
  <c r="R9" i="4"/>
  <c r="S9" i="4" s="1"/>
  <c r="N10" i="4"/>
  <c r="O10" i="4" s="1"/>
  <c r="V10" i="4"/>
  <c r="W10" i="4" s="1"/>
  <c r="N26" i="4"/>
  <c r="O26" i="4" s="1"/>
  <c r="V26" i="4"/>
  <c r="W26" i="4" s="1"/>
  <c r="T27" i="4"/>
  <c r="U27" i="4" s="1"/>
  <c r="R28" i="4"/>
  <c r="S28" i="4" s="1"/>
  <c r="D8" i="3"/>
  <c r="S21" i="4" l="1"/>
  <c r="S22" i="4"/>
  <c r="W22" i="4"/>
  <c r="W21" i="4"/>
  <c r="O22" i="4"/>
  <c r="O21" i="4"/>
  <c r="N25" i="1"/>
  <c r="N24" i="1"/>
  <c r="N23" i="1"/>
  <c r="N21" i="1"/>
  <c r="N20" i="1"/>
  <c r="N18" i="1"/>
  <c r="O18" i="1" s="1"/>
  <c r="T5" i="1"/>
  <c r="R5" i="1"/>
  <c r="O17" i="1"/>
  <c r="N16" i="1"/>
  <c r="O16" i="1" s="1"/>
  <c r="O7" i="1"/>
  <c r="N7" i="1"/>
  <c r="N29" i="1" s="1"/>
  <c r="O20" i="1"/>
  <c r="O21" i="1"/>
  <c r="P5" i="1"/>
  <c r="N9" i="1" s="1"/>
  <c r="L5" i="1"/>
  <c r="N17" i="1" l="1"/>
  <c r="O9" i="1"/>
  <c r="N27" i="1"/>
  <c r="N28" i="1"/>
</calcChain>
</file>

<file path=xl/sharedStrings.xml><?xml version="1.0" encoding="utf-8"?>
<sst xmlns="http://schemas.openxmlformats.org/spreadsheetml/2006/main" count="158" uniqueCount="66">
  <si>
    <t>formule</t>
  </si>
  <si>
    <t>mois précédent</t>
  </si>
  <si>
    <t>mois en cours</t>
  </si>
  <si>
    <t>mois suivant</t>
  </si>
  <si>
    <t>à remplir ↓</t>
  </si>
  <si>
    <t xml:space="preserve">1ère chambre </t>
  </si>
  <si>
    <t>X</t>
  </si>
  <si>
    <t>Y</t>
  </si>
  <si>
    <t>Z</t>
  </si>
  <si>
    <t>A</t>
  </si>
  <si>
    <t>B</t>
  </si>
  <si>
    <t>AELD</t>
  </si>
  <si>
    <t>PP</t>
  </si>
  <si>
    <t xml:space="preserve">prorogation 1 mois </t>
  </si>
  <si>
    <t>prorogation 7 jours =G8+7</t>
  </si>
  <si>
    <t>prorogation 14 jours =G8+14</t>
  </si>
  <si>
    <t>3ème mercredi du mois en cours -1mois</t>
  </si>
  <si>
    <t>3ème mercredi du mois en cours + 1mois</t>
  </si>
  <si>
    <t>3ème mercredi du mois en cours + 2 mois</t>
  </si>
  <si>
    <t>préc.</t>
  </si>
  <si>
    <t>p</t>
  </si>
  <si>
    <t>R.E.</t>
  </si>
  <si>
    <t>3ème mercredi du mois en cours + 3 mois</t>
  </si>
  <si>
    <t>3ème mercredi du mois en cours + 1 semaine</t>
  </si>
  <si>
    <t>3ème mercredi du mois en cours</t>
  </si>
  <si>
    <t>mois suivant+2(r)</t>
  </si>
  <si>
    <t>mois en cours +3(PP)</t>
  </si>
  <si>
    <t>Jours fériés</t>
  </si>
  <si>
    <t>Description</t>
  </si>
  <si>
    <t>Jours</t>
  </si>
  <si>
    <t>Nouvel An</t>
  </si>
  <si>
    <t>Pâques</t>
  </si>
  <si>
    <t>LUNDI DE PAQUES</t>
  </si>
  <si>
    <t>Fête du Travail</t>
  </si>
  <si>
    <t>Jeudi de l'Ascension</t>
  </si>
  <si>
    <t>Lundi de Pentecôte</t>
  </si>
  <si>
    <t>Fête Nationale 21 Juillet</t>
  </si>
  <si>
    <t>Assomption</t>
  </si>
  <si>
    <t>Toussaint</t>
  </si>
  <si>
    <t>Armistice</t>
  </si>
  <si>
    <t>Noël</t>
  </si>
  <si>
    <t>1er</t>
  </si>
  <si>
    <t>2ème</t>
  </si>
  <si>
    <t xml:space="preserve">3ème </t>
  </si>
  <si>
    <t xml:space="preserve">4ème </t>
  </si>
  <si>
    <t>5ème</t>
  </si>
  <si>
    <t>lundi</t>
  </si>
  <si>
    <t>mardi</t>
  </si>
  <si>
    <t>mercredi</t>
  </si>
  <si>
    <t>jeudi</t>
  </si>
  <si>
    <t>vendredi</t>
  </si>
  <si>
    <t>début congés</t>
  </si>
  <si>
    <t>fin congés</t>
  </si>
  <si>
    <t>début suspension</t>
  </si>
  <si>
    <t>fin suspension</t>
  </si>
  <si>
    <t>Hiver</t>
  </si>
  <si>
    <t>Printemps</t>
  </si>
  <si>
    <t>Vacances scolaires 2019-2020</t>
  </si>
  <si>
    <t>Vacances scolaires 2020-2021</t>
  </si>
  <si>
    <t>Hiver (Noël)</t>
  </si>
  <si>
    <t>Printemps (Pâques)</t>
  </si>
  <si>
    <t>Colonne1</t>
  </si>
  <si>
    <t>à changer↓</t>
  </si>
  <si>
    <t>dates dactylographiées</t>
  </si>
  <si>
    <t>ç</t>
  </si>
  <si>
    <t>Nouvel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</si>
</sst>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\ yyyy"/>
    <numFmt numFmtId="165" formatCode="d/mm/yyyy;@"/>
    <numFmt numFmtId="166" formatCode="[$-F800]dddd\,\ mmmm\ dd\,\ yyyy"/>
    <numFmt numFmtId="167" formatCode="dddd"/>
    <numFmt numFmtId="168" formatCode="d\ mmmm"/>
    <numFmt numFmtId="170" formatCode="yyyy"/>
  </numFmts>
  <fonts count="31" x14ac:knownFonts="1">
    <font>
      <sz val="11"/>
      <color theme="1"/>
      <name val="Calibri"/>
      <family val="2"/>
      <scheme val="minor"/>
    </font>
    <font>
      <sz val="10"/>
      <color theme="3"/>
      <name val="Calibri"/>
      <family val="2"/>
      <scheme val="minor"/>
    </font>
    <font>
      <sz val="26"/>
      <color theme="3"/>
      <name val="Calibri"/>
      <family val="2"/>
      <scheme val="minor"/>
    </font>
    <font>
      <b/>
      <i/>
      <sz val="20"/>
      <color theme="3"/>
      <name val="Calibri"/>
      <family val="2"/>
      <scheme val="minor"/>
    </font>
    <font>
      <i/>
      <sz val="18"/>
      <color rgb="FFFF0000"/>
      <name val="Georgia"/>
      <family val="1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6"/>
      <color theme="3" tint="0.499984740745262"/>
      <name val="Calibri"/>
      <family val="1"/>
      <scheme val="minor"/>
    </font>
    <font>
      <b/>
      <sz val="11"/>
      <color theme="9" tint="-0.249977111117893"/>
      <name val="Calibri"/>
      <family val="1"/>
      <scheme val="minor"/>
    </font>
    <font>
      <sz val="16"/>
      <color theme="3" tint="0.499984740745262"/>
      <name val="Calibri"/>
      <family val="2"/>
      <scheme val="minor"/>
    </font>
    <font>
      <sz val="16"/>
      <color rgb="FF00B0F0"/>
      <name val="Calibri"/>
      <family val="2"/>
      <scheme val="minor"/>
    </font>
    <font>
      <sz val="18"/>
      <color theme="3" tint="0.499984740745262"/>
      <name val="Arial"/>
      <family val="2"/>
    </font>
    <font>
      <sz val="18"/>
      <color rgb="FF00B0F0"/>
      <name val="Arial"/>
      <family val="2"/>
    </font>
    <font>
      <b/>
      <sz val="24"/>
      <color theme="3" tint="0.499984740745262"/>
      <name val="Calibri"/>
      <family val="1"/>
      <scheme val="minor"/>
    </font>
    <font>
      <b/>
      <sz val="24"/>
      <color rgb="FFFF9933"/>
      <name val="Calibri"/>
      <family val="1"/>
      <scheme val="minor"/>
    </font>
    <font>
      <b/>
      <sz val="16"/>
      <color theme="3"/>
      <name val="Calibri"/>
      <family val="1"/>
      <scheme val="minor"/>
    </font>
    <font>
      <b/>
      <sz val="16"/>
      <color rgb="FF0000FF"/>
      <name val="Calibri"/>
      <family val="1"/>
      <scheme val="minor"/>
    </font>
    <font>
      <sz val="16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theme="3"/>
      <name val="Calibri"/>
      <family val="2"/>
      <scheme val="minor"/>
    </font>
    <font>
      <b/>
      <sz val="26"/>
      <color theme="3"/>
      <name val="Calibri Light"/>
      <family val="2"/>
      <scheme val="major"/>
    </font>
    <font>
      <b/>
      <sz val="24"/>
      <color theme="3" tint="-0.499984740745262"/>
      <name val="Arial"/>
      <family val="2"/>
    </font>
    <font>
      <sz val="11"/>
      <color theme="1"/>
      <name val="Arial"/>
      <family val="2"/>
    </font>
    <font>
      <sz val="11"/>
      <color theme="1"/>
      <name val="Calibri Light"/>
      <family val="1"/>
      <scheme val="major"/>
    </font>
    <font>
      <sz val="11"/>
      <color theme="0"/>
      <name val="Arial"/>
      <family val="2"/>
    </font>
    <font>
      <sz val="11"/>
      <color theme="3"/>
      <name val="Arial"/>
      <family val="2"/>
    </font>
    <font>
      <b/>
      <sz val="11"/>
      <color rgb="FFFF0000"/>
      <name val="Arial"/>
      <family val="2"/>
    </font>
    <font>
      <b/>
      <sz val="8"/>
      <color rgb="FFFF0000"/>
      <name val="Arial"/>
      <family val="2"/>
    </font>
    <font>
      <sz val="8"/>
      <color indexed="18"/>
      <name val="Arial"/>
      <family val="2"/>
    </font>
    <font>
      <b/>
      <sz val="8"/>
      <color indexed="18"/>
      <name val="Arial"/>
      <family val="2"/>
    </font>
    <font>
      <sz val="11"/>
      <color theme="1"/>
      <name val="Wingdings"/>
      <charset val="2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CC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FF"/>
      </left>
      <right style="thick">
        <color rgb="FFFF00FF"/>
      </right>
      <top style="thick">
        <color rgb="FFFF00FF"/>
      </top>
      <bottom style="thick">
        <color rgb="FFFF00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rgb="FFFF00FF"/>
      </right>
      <top style="thick">
        <color rgb="FFFF00FF"/>
      </top>
      <bottom style="thick">
        <color rgb="FFFF00FF"/>
      </bottom>
      <diagonal/>
    </border>
  </borders>
  <cellStyleXfs count="7">
    <xf numFmtId="0" fontId="0" fillId="0" borderId="0"/>
    <xf numFmtId="0" fontId="1" fillId="0" borderId="0">
      <alignment vertical="center"/>
    </xf>
    <xf numFmtId="0" fontId="20" fillId="0" borderId="0" applyNumberFormat="0" applyFill="0" applyBorder="0" applyProtection="0">
      <alignment horizontal="left" vertical="center"/>
    </xf>
    <xf numFmtId="0" fontId="5" fillId="0" borderId="0">
      <alignment vertical="center"/>
    </xf>
    <xf numFmtId="0" fontId="23" fillId="0" borderId="0">
      <alignment horizontal="left" vertical="center" indent="1"/>
    </xf>
    <xf numFmtId="0" fontId="5" fillId="0" borderId="0">
      <alignment horizontal="left" vertical="center" wrapText="1" indent="1"/>
    </xf>
    <xf numFmtId="14" fontId="5" fillId="0" borderId="0">
      <alignment horizontal="left" vertical="center" indent="1"/>
    </xf>
  </cellStyleXfs>
  <cellXfs count="78">
    <xf numFmtId="0" fontId="0" fillId="0" borderId="0" xfId="0"/>
    <xf numFmtId="0" fontId="1" fillId="0" borderId="0" xfId="1">
      <alignment vertical="center"/>
    </xf>
    <xf numFmtId="0" fontId="2" fillId="2" borderId="0" xfId="1" applyFont="1" applyFill="1" applyAlignment="1">
      <alignment horizontal="center" vertical="center"/>
    </xf>
    <xf numFmtId="0" fontId="3" fillId="0" borderId="1" xfId="1" applyFont="1" applyBorder="1" applyAlignment="1">
      <alignment vertical="top"/>
    </xf>
    <xf numFmtId="0" fontId="3" fillId="2" borderId="1" xfId="1" applyFont="1" applyFill="1" applyBorder="1" applyAlignment="1">
      <alignment vertical="top"/>
    </xf>
    <xf numFmtId="0" fontId="1" fillId="2" borderId="0" xfId="1" applyFill="1" applyBorder="1">
      <alignment vertical="center"/>
    </xf>
    <xf numFmtId="164" fontId="3" fillId="0" borderId="0" xfId="1" applyNumberFormat="1" applyFont="1" applyBorder="1" applyAlignment="1">
      <alignment vertical="top"/>
    </xf>
    <xf numFmtId="0" fontId="1" fillId="0" borderId="0" xfId="1" applyBorder="1">
      <alignment vertical="center"/>
    </xf>
    <xf numFmtId="165" fontId="1" fillId="0" borderId="0" xfId="1" applyNumberFormat="1">
      <alignment vertical="center"/>
    </xf>
    <xf numFmtId="14" fontId="4" fillId="0" borderId="0" xfId="0" applyNumberFormat="1" applyFont="1" applyAlignment="1">
      <alignment horizontal="left" vertical="center" indent="1"/>
    </xf>
    <xf numFmtId="14" fontId="7" fillId="4" borderId="0" xfId="0" applyNumberFormat="1" applyFont="1" applyFill="1" applyBorder="1" applyAlignment="1">
      <alignment horizontal="left" vertical="center"/>
    </xf>
    <xf numFmtId="14" fontId="8" fillId="4" borderId="0" xfId="0" applyNumberFormat="1" applyFont="1" applyFill="1" applyBorder="1" applyAlignment="1">
      <alignment horizontal="left" vertical="center"/>
    </xf>
    <xf numFmtId="0" fontId="9" fillId="0" borderId="0" xfId="0" applyNumberFormat="1" applyFont="1" applyBorder="1" applyAlignment="1">
      <alignment horizontal="left" vertical="center"/>
    </xf>
    <xf numFmtId="165" fontId="10" fillId="4" borderId="0" xfId="0" applyNumberFormat="1" applyFont="1" applyFill="1" applyBorder="1" applyAlignment="1">
      <alignment horizontal="left" vertical="center"/>
    </xf>
    <xf numFmtId="0" fontId="10" fillId="0" borderId="0" xfId="0" applyNumberFormat="1" applyFont="1" applyBorder="1" applyAlignment="1">
      <alignment horizontal="left" vertical="center"/>
    </xf>
    <xf numFmtId="0" fontId="9" fillId="4" borderId="0" xfId="0" applyNumberFormat="1" applyFont="1" applyFill="1" applyBorder="1" applyAlignment="1">
      <alignment horizontal="left" vertical="center"/>
    </xf>
    <xf numFmtId="0" fontId="10" fillId="4" borderId="0" xfId="0" applyNumberFormat="1" applyFont="1" applyFill="1" applyBorder="1" applyAlignment="1">
      <alignment horizontal="left" vertical="center"/>
    </xf>
    <xf numFmtId="0" fontId="12" fillId="5" borderId="1" xfId="1" applyFont="1" applyFill="1" applyBorder="1" applyAlignment="1">
      <alignment horizontal="right"/>
    </xf>
    <xf numFmtId="0" fontId="12" fillId="5" borderId="2" xfId="1" applyFont="1" applyFill="1" applyBorder="1" applyAlignment="1">
      <alignment horizontal="right"/>
    </xf>
    <xf numFmtId="14" fontId="8" fillId="4" borderId="2" xfId="0" applyNumberFormat="1" applyFont="1" applyFill="1" applyBorder="1" applyAlignment="1">
      <alignment horizontal="left" vertical="center"/>
    </xf>
    <xf numFmtId="14" fontId="8" fillId="4" borderId="3" xfId="0" applyNumberFormat="1" applyFont="1" applyFill="1" applyBorder="1" applyAlignment="1">
      <alignment horizontal="left" vertical="center"/>
    </xf>
    <xf numFmtId="165" fontId="15" fillId="0" borderId="0" xfId="0" applyNumberFormat="1" applyFont="1" applyAlignment="1">
      <alignment vertical="top" wrapText="1"/>
    </xf>
    <xf numFmtId="0" fontId="0" fillId="0" borderId="0" xfId="0" applyAlignment="1">
      <alignment vertical="top" wrapText="1"/>
    </xf>
    <xf numFmtId="165" fontId="16" fillId="0" borderId="0" xfId="0" applyNumberFormat="1" applyFont="1" applyAlignment="1">
      <alignment vertical="top" wrapText="1"/>
    </xf>
    <xf numFmtId="14" fontId="7" fillId="0" borderId="0" xfId="0" applyNumberFormat="1" applyFont="1" applyFill="1" applyBorder="1" applyAlignment="1">
      <alignment horizontal="left" vertical="center"/>
    </xf>
    <xf numFmtId="14" fontId="8" fillId="0" borderId="0" xfId="0" applyNumberFormat="1" applyFont="1" applyFill="1" applyBorder="1" applyAlignment="1">
      <alignment horizontal="left" vertical="center"/>
    </xf>
    <xf numFmtId="0" fontId="9" fillId="0" borderId="0" xfId="0" applyNumberFormat="1" applyFont="1" applyFill="1" applyBorder="1" applyAlignment="1">
      <alignment horizontal="left" vertical="center"/>
    </xf>
    <xf numFmtId="165" fontId="10" fillId="0" borderId="0" xfId="0" applyNumberFormat="1" applyFont="1" applyFill="1" applyBorder="1" applyAlignment="1">
      <alignment horizontal="left" vertical="center"/>
    </xf>
    <xf numFmtId="0" fontId="10" fillId="0" borderId="0" xfId="0" applyNumberFormat="1" applyFont="1" applyFill="1" applyBorder="1" applyAlignment="1">
      <alignment horizontal="left" vertical="center"/>
    </xf>
    <xf numFmtId="14" fontId="14" fillId="0" borderId="0" xfId="0" applyNumberFormat="1" applyFont="1" applyFill="1" applyBorder="1" applyAlignment="1">
      <alignment vertical="top"/>
    </xf>
    <xf numFmtId="0" fontId="11" fillId="5" borderId="5" xfId="1" applyFont="1" applyFill="1" applyBorder="1" applyAlignment="1"/>
    <xf numFmtId="14" fontId="7" fillId="4" borderId="5" xfId="0" applyNumberFormat="1" applyFont="1" applyFill="1" applyBorder="1" applyAlignment="1">
      <alignment horizontal="left" vertical="center"/>
    </xf>
    <xf numFmtId="14" fontId="7" fillId="4" borderId="6" xfId="0" applyNumberFormat="1" applyFont="1" applyFill="1" applyBorder="1" applyAlignment="1">
      <alignment horizontal="left" vertical="center"/>
    </xf>
    <xf numFmtId="14" fontId="13" fillId="6" borderId="6" xfId="0" applyNumberFormat="1" applyFont="1" applyFill="1" applyBorder="1" applyAlignment="1">
      <alignment vertical="top"/>
    </xf>
    <xf numFmtId="11" fontId="11" fillId="0" borderId="0" xfId="1" applyNumberFormat="1" applyFont="1" applyFill="1" applyBorder="1" applyAlignment="1">
      <alignment horizontal="right"/>
    </xf>
    <xf numFmtId="0" fontId="12" fillId="0" borderId="0" xfId="1" applyFont="1" applyFill="1" applyBorder="1" applyAlignment="1">
      <alignment horizontal="right"/>
    </xf>
    <xf numFmtId="0" fontId="11" fillId="0" borderId="0" xfId="1" applyFont="1" applyFill="1" applyBorder="1" applyAlignment="1"/>
    <xf numFmtId="0" fontId="18" fillId="6" borderId="3" xfId="0" applyFont="1" applyFill="1" applyBorder="1" applyAlignment="1">
      <alignment horizontal="center" vertical="top"/>
    </xf>
    <xf numFmtId="0" fontId="6" fillId="7" borderId="0" xfId="0" applyFont="1" applyFill="1" applyBorder="1" applyAlignment="1">
      <alignment vertical="top"/>
    </xf>
    <xf numFmtId="0" fontId="18" fillId="6" borderId="0" xfId="0" applyFont="1" applyFill="1" applyBorder="1" applyAlignment="1">
      <alignment horizontal="center" vertical="top"/>
    </xf>
    <xf numFmtId="0" fontId="19" fillId="0" borderId="0" xfId="0" applyFont="1" applyAlignment="1">
      <alignment vertical="top" wrapText="1"/>
    </xf>
    <xf numFmtId="165" fontId="17" fillId="4" borderId="2" xfId="0" applyNumberFormat="1" applyFont="1" applyFill="1" applyBorder="1" applyAlignment="1">
      <alignment horizontal="left" vertical="center" wrapText="1"/>
    </xf>
    <xf numFmtId="0" fontId="3" fillId="8" borderId="1" xfId="0" applyFont="1" applyFill="1" applyBorder="1" applyAlignment="1">
      <alignment vertical="top" wrapText="1"/>
    </xf>
    <xf numFmtId="0" fontId="3" fillId="8" borderId="1" xfId="0" applyFont="1" applyFill="1" applyBorder="1" applyAlignment="1">
      <alignment vertical="top"/>
    </xf>
    <xf numFmtId="0" fontId="3" fillId="8" borderId="0" xfId="0" applyFont="1" applyFill="1" applyBorder="1" applyAlignment="1">
      <alignment vertical="top"/>
    </xf>
    <xf numFmtId="164" fontId="3" fillId="9" borderId="0" xfId="0" applyNumberFormat="1" applyFont="1" applyFill="1" applyBorder="1" applyAlignment="1">
      <alignment vertical="top"/>
    </xf>
    <xf numFmtId="0" fontId="21" fillId="0" borderId="0" xfId="2" applyFont="1">
      <alignment horizontal="left" vertical="center"/>
    </xf>
    <xf numFmtId="0" fontId="22" fillId="0" borderId="0" xfId="3" applyFont="1">
      <alignment vertical="center"/>
    </xf>
    <xf numFmtId="0" fontId="24" fillId="0" borderId="0" xfId="4" applyNumberFormat="1" applyFont="1" applyFill="1" applyBorder="1" applyAlignment="1">
      <alignment horizontal="left" vertical="center"/>
    </xf>
    <xf numFmtId="0" fontId="22" fillId="0" borderId="0" xfId="3" applyFont="1" applyFill="1" applyBorder="1" applyAlignment="1">
      <alignment horizontal="center" vertical="center"/>
    </xf>
    <xf numFmtId="0" fontId="22" fillId="0" borderId="0" xfId="3" applyFont="1" applyBorder="1">
      <alignment vertical="center"/>
    </xf>
    <xf numFmtId="0" fontId="25" fillId="0" borderId="0" xfId="5" applyNumberFormat="1" applyFont="1" applyFill="1" applyBorder="1" applyAlignment="1">
      <alignment horizontal="left" vertical="center" wrapText="1"/>
    </xf>
    <xf numFmtId="166" fontId="25" fillId="0" borderId="0" xfId="6" applyNumberFormat="1" applyFont="1" applyFill="1" applyBorder="1" applyAlignment="1">
      <alignment horizontal="left" vertical="center"/>
    </xf>
    <xf numFmtId="0" fontId="25" fillId="0" borderId="0" xfId="5" applyNumberFormat="1" applyFont="1" applyFill="1" applyAlignment="1">
      <alignment horizontal="left" vertical="center" wrapText="1"/>
    </xf>
    <xf numFmtId="0" fontId="0" fillId="10" borderId="0" xfId="0" applyFill="1"/>
    <xf numFmtId="165" fontId="2" fillId="2" borderId="0" xfId="1" applyNumberFormat="1" applyFont="1" applyFill="1" applyAlignment="1">
      <alignment horizontal="center" vertical="center"/>
    </xf>
    <xf numFmtId="165" fontId="0" fillId="0" borderId="0" xfId="0" applyNumberFormat="1"/>
    <xf numFmtId="165" fontId="3" fillId="0" borderId="1" xfId="1" applyNumberFormat="1" applyFont="1" applyBorder="1" applyAlignment="1">
      <alignment vertical="top"/>
    </xf>
    <xf numFmtId="165" fontId="3" fillId="2" borderId="1" xfId="1" applyNumberFormat="1" applyFont="1" applyFill="1" applyBorder="1" applyAlignment="1">
      <alignment vertical="top"/>
    </xf>
    <xf numFmtId="165" fontId="1" fillId="2" borderId="0" xfId="1" applyNumberFormat="1" applyFill="1" applyBorder="1">
      <alignment vertical="center"/>
    </xf>
    <xf numFmtId="165" fontId="3" fillId="8" borderId="1" xfId="0" applyNumberFormat="1" applyFont="1" applyFill="1" applyBorder="1" applyAlignment="1">
      <alignment vertical="top" wrapText="1"/>
    </xf>
    <xf numFmtId="165" fontId="3" fillId="8" borderId="1" xfId="0" applyNumberFormat="1" applyFont="1" applyFill="1" applyBorder="1" applyAlignment="1">
      <alignment vertical="top"/>
    </xf>
    <xf numFmtId="165" fontId="0" fillId="10" borderId="0" xfId="0" applyNumberFormat="1" applyFill="1"/>
    <xf numFmtId="167" fontId="1" fillId="0" borderId="0" xfId="1" applyNumberFormat="1">
      <alignment vertical="center"/>
    </xf>
    <xf numFmtId="167" fontId="3" fillId="2" borderId="1" xfId="1" applyNumberFormat="1" applyFont="1" applyFill="1" applyBorder="1" applyAlignment="1">
      <alignment vertical="top"/>
    </xf>
    <xf numFmtId="167" fontId="0" fillId="0" borderId="0" xfId="0" applyNumberFormat="1"/>
    <xf numFmtId="167" fontId="0" fillId="10" borderId="0" xfId="0" applyNumberFormat="1" applyFill="1"/>
    <xf numFmtId="167" fontId="8" fillId="4" borderId="2" xfId="0" applyNumberFormat="1" applyFont="1" applyFill="1" applyBorder="1" applyAlignment="1">
      <alignment horizontal="left" vertical="center"/>
    </xf>
    <xf numFmtId="164" fontId="1" fillId="0" borderId="0" xfId="1" applyNumberFormat="1" applyBorder="1">
      <alignment vertical="center"/>
    </xf>
    <xf numFmtId="168" fontId="28" fillId="6" borderId="0" xfId="1" applyNumberFormat="1" applyFont="1" applyFill="1" applyBorder="1" applyAlignment="1" applyProtection="1">
      <protection locked="0"/>
    </xf>
    <xf numFmtId="165" fontId="29" fillId="10" borderId="4" xfId="1" applyNumberFormat="1" applyFont="1" applyFill="1" applyBorder="1" applyAlignment="1" applyProtection="1">
      <alignment horizontal="center" vertical="center"/>
      <protection locked="0"/>
    </xf>
    <xf numFmtId="165" fontId="29" fillId="11" borderId="4" xfId="1" applyNumberFormat="1" applyFont="1" applyFill="1" applyBorder="1" applyAlignment="1" applyProtection="1">
      <alignment horizontal="center" vertical="center"/>
      <protection locked="0"/>
    </xf>
    <xf numFmtId="0" fontId="25" fillId="12" borderId="0" xfId="5" applyNumberFormat="1" applyFont="1" applyFill="1" applyBorder="1" applyAlignment="1">
      <alignment horizontal="left" vertical="center" wrapText="1"/>
    </xf>
    <xf numFmtId="0" fontId="25" fillId="12" borderId="0" xfId="5" applyNumberFormat="1" applyFont="1" applyFill="1" applyAlignment="1">
      <alignment horizontal="left" vertical="center" wrapText="1"/>
    </xf>
    <xf numFmtId="0" fontId="26" fillId="3" borderId="0" xfId="1" applyFont="1" applyFill="1" applyBorder="1" applyAlignment="1" applyProtection="1">
      <alignment horizontal="center" vertical="center"/>
    </xf>
    <xf numFmtId="168" fontId="27" fillId="6" borderId="0" xfId="1" applyNumberFormat="1" applyFont="1" applyFill="1" applyBorder="1" applyAlignment="1" applyProtection="1">
      <alignment horizontal="center" vertical="center"/>
      <protection locked="0"/>
    </xf>
    <xf numFmtId="170" fontId="21" fillId="0" borderId="0" xfId="2" applyNumberFormat="1" applyFont="1" applyAlignment="1">
      <alignment horizontal="center" vertical="center"/>
    </xf>
    <xf numFmtId="0" fontId="30" fillId="0" borderId="0" xfId="3" applyFont="1">
      <alignment vertical="center"/>
    </xf>
  </cellXfs>
  <cellStyles count="7">
    <cellStyle name="Dates du tableau" xfId="6"/>
    <cellStyle name="Détails du tableau" xfId="5"/>
    <cellStyle name="En-têtes du tableau" xfId="4"/>
    <cellStyle name="Normal" xfId="0" builtinId="0"/>
    <cellStyle name="Normal 2" xfId="1"/>
    <cellStyle name="Normal 3" xfId="3"/>
    <cellStyle name="Titre 3" xfId="2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Arial"/>
        <scheme val="none"/>
      </font>
      <numFmt numFmtId="166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u val="double"/>
        <color rgb="FFFFFF99"/>
      </font>
      <fill>
        <patternFill>
          <bgColor theme="3" tint="0.499984740745262"/>
        </patternFill>
      </fill>
    </dxf>
    <dxf>
      <font>
        <strike/>
        <color theme="9" tint="-0.499984740745262"/>
      </font>
      <fill>
        <patternFill>
          <bgColor rgb="FFFFCC00"/>
        </patternFill>
      </fill>
      <border>
        <left style="thin">
          <color auto="1"/>
        </left>
        <vertical/>
        <horizontal/>
      </border>
    </dxf>
    <dxf>
      <font>
        <strike/>
        <color rgb="FFC00000"/>
      </font>
      <fill>
        <patternFill>
          <bgColor rgb="FFFFCCCC"/>
        </patternFill>
      </fill>
    </dxf>
    <dxf>
      <font>
        <u val="double"/>
        <color rgb="FFFFFF99"/>
      </font>
      <fill>
        <patternFill>
          <bgColor theme="3" tint="0.499984740745262"/>
        </patternFill>
      </fill>
    </dxf>
    <dxf>
      <font>
        <strike/>
        <color rgb="FFC00000"/>
      </font>
      <fill>
        <patternFill>
          <bgColor rgb="FFCCCC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Arial"/>
        <scheme val="none"/>
      </font>
      <numFmt numFmtId="0" formatCode="General"/>
      <fill>
        <patternFill patternType="solid">
          <fgColor indexed="64"/>
          <bgColor rgb="FFFFCCFF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bottom style="thick">
          <color theme="3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Arial"/>
        <scheme val="none"/>
      </font>
      <numFmt numFmtId="166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Arial"/>
        <scheme val="none"/>
      </font>
      <numFmt numFmtId="0" formatCode="General"/>
      <fill>
        <patternFill patternType="solid">
          <fgColor indexed="64"/>
          <bgColor rgb="FFFFCCFF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bottom style="thick">
          <color theme="3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indent="0" justifyLastLine="0" shrinkToFit="0" readingOrder="0"/>
    </dxf>
  </dxfs>
  <tableStyles count="0" defaultTableStyle="TableStyleMedium2" defaultPivotStyle="PivotStyleLight16"/>
  <colors>
    <mruColors>
      <color rgb="FFFFCCFF"/>
      <color rgb="FF99FF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nhchri001/Downloads/Cong&#233;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ocuments\Mes%20sources%20de%20donn&#233;es\mons_webtt\new01052018\planificateur%20de%20vacances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Planificateur%20de%20vacances1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anhchri001/Documents/ruban_mons/bdd/feuilles_pile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VFILEMON003.intra.just.fgov.be\home$\danhchri001\Documents\Mes%20sources%20de%20donn&#233;es\fiches%20procedure3maj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ocuments\Mes%20sources%20de%20donn&#233;es\mons_webtt\new01052018\9999_fiches%20procedure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uivi des congés des employés"/>
      <sheetName val="Liste des employés"/>
      <sheetName val="Types de congés"/>
      <sheetName val="Jours Fériés (2)"/>
      <sheetName val="Congés"/>
    </sheetNames>
    <sheetDataSet>
      <sheetData sheetId="0">
        <row r="2">
          <cell r="D2" t="str">
            <v>Agent 1</v>
          </cell>
        </row>
        <row r="3">
          <cell r="D3">
            <v>2019</v>
          </cell>
        </row>
      </sheetData>
      <sheetData sheetId="1"/>
      <sheetData sheetId="2"/>
      <sheetData sheetId="3"/>
      <sheetData sheetId="4">
        <row r="3">
          <cell r="B3" t="str">
            <v>Afficher</v>
          </cell>
          <cell r="I3">
            <v>43466</v>
          </cell>
        </row>
        <row r="4">
          <cell r="I4">
            <v>43576</v>
          </cell>
        </row>
        <row r="5">
          <cell r="B5" t="str">
            <v>Afficher</v>
          </cell>
          <cell r="I5">
            <v>43577</v>
          </cell>
        </row>
        <row r="6">
          <cell r="I6">
            <v>43586</v>
          </cell>
        </row>
        <row r="7">
          <cell r="I7">
            <v>43593</v>
          </cell>
        </row>
        <row r="8">
          <cell r="I8">
            <v>43615</v>
          </cell>
        </row>
        <row r="9">
          <cell r="I9">
            <v>43625</v>
          </cell>
        </row>
        <row r="10">
          <cell r="I10">
            <v>43626</v>
          </cell>
        </row>
        <row r="11">
          <cell r="I11">
            <v>43660</v>
          </cell>
        </row>
        <row r="12">
          <cell r="I12">
            <v>43692</v>
          </cell>
        </row>
        <row r="13">
          <cell r="I13">
            <v>43770</v>
          </cell>
        </row>
        <row r="14">
          <cell r="I14">
            <v>43780</v>
          </cell>
        </row>
        <row r="15">
          <cell r="I15">
            <v>43824</v>
          </cell>
        </row>
      </sheetData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formations personnelles"/>
      <sheetName val="Informations de déplacement"/>
      <sheetName val="Hôtel et Activités"/>
      <sheetName val="Location de voiture"/>
      <sheetName val="Informations d’urgence"/>
    </sheetNames>
    <sheetDataSet>
      <sheetData sheetId="0"/>
      <sheetData sheetId="1"/>
      <sheetData sheetId="2">
        <row r="4">
          <cell r="A4" t="str">
            <v/>
          </cell>
        </row>
      </sheetData>
      <sheetData sheetId="3">
        <row r="4">
          <cell r="A4" t="str">
            <v/>
          </cell>
        </row>
      </sheetData>
      <sheetData sheetId="4">
        <row r="4">
          <cell r="D4" t="str">
            <v>Oui</v>
          </cell>
        </row>
        <row r="5">
          <cell r="D5">
            <v>43598</v>
          </cell>
        </row>
        <row r="10">
          <cell r="D10" t="str">
            <v>Économique</v>
          </cell>
        </row>
      </sheetData>
      <sheetData sheetId="5">
        <row r="4">
          <cell r="A4" t="str">
            <v/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_PROCEDURE"/>
      <sheetName val="données_prises_en_charge"/>
      <sheetName val="Sommaire des fiches"/>
      <sheetName val="délibérés"/>
      <sheetName val="piles_feuilles"/>
      <sheetName val="irrecevabilité"/>
      <sheetName val="recherche_RRN"/>
      <sheetName val="Lapin aux olives"/>
      <sheetName val="Pizza aux épinards et à la féta"/>
      <sheetName val="Recette vide"/>
      <sheetName val="ZZZ_Recette vide 2"/>
      <sheetName val="Comment utiliser l’outil de ..."/>
      <sheetName val="Configuration des catégories"/>
    </sheetNames>
    <sheetDataSet>
      <sheetData sheetId="0">
        <row r="3">
          <cell r="A3"/>
          <cell r="F3" t="str">
            <v>Mme CASOLIN</v>
          </cell>
        </row>
        <row r="4">
          <cell r="B4"/>
        </row>
        <row r="5">
          <cell r="F5" t="str">
            <v>Mme M. BRYNART</v>
          </cell>
        </row>
        <row r="6">
          <cell r="F6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des fiches"/>
      <sheetName val="FICHE_PROCEDURE"/>
      <sheetName val="piles_feuilles"/>
      <sheetName val="bdd_expertise"/>
      <sheetName val="747_CJ"/>
      <sheetName val="973_remplacement_expert"/>
      <sheetName val="statistiques_jugements"/>
      <sheetName val="données_prises_en_charge"/>
      <sheetName val="Feuil1"/>
      <sheetName val="irrecevabilité"/>
      <sheetName val="ONEM SANS OBJET"/>
      <sheetName val="754_CJ"/>
      <sheetName val="contrat_travail_employe"/>
      <sheetName val="renvoi_au_role"/>
      <sheetName val="ALLOCATIONS_FAM_F"/>
      <sheetName val="ONEM_NF"/>
      <sheetName val="CPAS"/>
      <sheetName val="FORMULES AD HOC"/>
      <sheetName val="AEXP F"/>
      <sheetName val="AEXP NF"/>
      <sheetName val="AEXP PF"/>
      <sheetName val="ONEM_PF"/>
      <sheetName val="cpas_expertise"/>
      <sheetName val="88 C.J."/>
      <sheetName val="contribution_20_euros"/>
      <sheetName val="DESISTEMENT _JUST_OA"/>
      <sheetName val="DESISTEMENT"/>
      <sheetName val="803_CJ"/>
      <sheetName val="EXP_F"/>
      <sheetName val="INDU_F_OA_JUST"/>
      <sheetName val="indu_NF"/>
      <sheetName val="recherche_RRN"/>
      <sheetName val="Lapin aux olives"/>
      <sheetName val="Pizza aux épinards et à la féta"/>
      <sheetName val="Recette vide"/>
      <sheetName val="ZZZ_Recette vide 2"/>
      <sheetName val="FICHE_DE_PROCEDURE_2"/>
      <sheetName val="Comment utiliser l’outil de ..."/>
      <sheetName val="Configuration des catégories"/>
      <sheetName val="fiches procedure3maj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F"/>
      <sheetName val="piles_feuilles"/>
      <sheetName val="données_prises_en_charge"/>
      <sheetName val="dates_MB_mise_en_vigueur"/>
      <sheetName val="Sommaire des fiches"/>
      <sheetName val="piles_feuilles_2"/>
      <sheetName val="appel"/>
      <sheetName val="767_AEG_AELD_AO_REP"/>
      <sheetName val="754_CJ"/>
      <sheetName val="754-803"/>
      <sheetName val="FICHE_PROCEDURE"/>
      <sheetName val="FICHE_PROCEDURE (2)"/>
      <sheetName val="EXP_CH1"/>
      <sheetName val="AEXP_CH1"/>
      <sheetName val="dates_de_remise_ch2_mer2"/>
      <sheetName val="dates_juge_a_l_audience"/>
      <sheetName val="767_CJ"/>
      <sheetName val="754_cont"/>
      <sheetName val="INDU_SO"/>
      <sheetName val="729_CJ"/>
      <sheetName val="EXP_SANS_OBJET"/>
      <sheetName val="769_al2"/>
      <sheetName val="cont_trav_employe_so"/>
      <sheetName val="ALLOCATIONS_FAM_NF"/>
      <sheetName val="EXP_NF_PAS_capacite_de_x001f__gain"/>
      <sheetName val="EXP_NF"/>
      <sheetName val="FFE-NF"/>
      <sheetName val="bdd_expertise"/>
      <sheetName val="747_CJ"/>
      <sheetName val="973_remplacement_expert"/>
      <sheetName val="statistiques_jugements"/>
      <sheetName val="irrecevabilité"/>
      <sheetName val="ONEM SANS OBJET"/>
      <sheetName val="contrat_travail_employe"/>
      <sheetName val="renvoi_au_role"/>
      <sheetName val="ALLOCATIONS_FAM_F"/>
      <sheetName val="FICHE_PROCEDURE (3)"/>
      <sheetName val="ONEM_NF"/>
      <sheetName val="CPAS"/>
      <sheetName val="FORMULES AD HOC"/>
      <sheetName val="AEXP F"/>
      <sheetName val="AEXP NF"/>
      <sheetName val="AEXP PF"/>
      <sheetName val="ONEM_PF"/>
      <sheetName val="cpas_expertise"/>
      <sheetName val="88 C.J."/>
      <sheetName val="contribution_20_euros"/>
      <sheetName val="DESISTEMENT"/>
      <sheetName val="DESISTEMENT_JUST_OA"/>
      <sheetName val="803_CJ"/>
      <sheetName val="EXP_F"/>
      <sheetName val="INDU_F_OA_JUST"/>
      <sheetName val="indu_NF"/>
      <sheetName val="recherche_RRN"/>
      <sheetName val="Lapin aux olives"/>
      <sheetName val="Pizza aux épinards et à la féta"/>
      <sheetName val="Recette vide"/>
      <sheetName val="ZZZ_Recette vide 2"/>
      <sheetName val="FICHE_DE_PROCEDURE_2"/>
      <sheetName val="Comment utiliser l’outil de ..."/>
      <sheetName val="Configuration des catégori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tables/table1.xml><?xml version="1.0" encoding="utf-8"?>
<table xmlns="http://schemas.openxmlformats.org/spreadsheetml/2006/main" id="1" name="Tab_Feries" displayName="Tab_Feries" ref="B3:D14" totalsRowShown="0" headerRowDxfId="18" dataDxfId="17" tableBorderDxfId="16">
  <autoFilter ref="B3:D14"/>
  <tableColumns count="3">
    <tableColumn id="1" name="Description" dataDxfId="15" dataCellStyle="Détails du tableau"/>
    <tableColumn id="3" name="Colonne1" dataDxfId="14" dataCellStyle="Détails du tableau"/>
    <tableColumn id="2" name="Jours" dataDxfId="13" dataCellStyle="Dates du tableau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_Feries3" displayName="Tab_Feries3" ref="F3:H14" totalsRowShown="0" headerRowDxfId="12" dataDxfId="11" tableBorderDxfId="10">
  <autoFilter ref="F3:H14"/>
  <tableColumns count="3">
    <tableColumn id="1" name="Description" dataDxfId="9" dataCellStyle="Détails du tableau"/>
    <tableColumn id="3" name="Colonne1" dataDxfId="8" dataCellStyle="Détails du tableau"/>
    <tableColumn id="2" name="Jours" dataDxfId="0" dataCellStyle="Dates du tabl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B1:J25"/>
  <sheetViews>
    <sheetView showGridLines="0" tabSelected="1" zoomScale="110" zoomScaleNormal="110" workbookViewId="0">
      <selection activeCell="D1" sqref="D1"/>
    </sheetView>
  </sheetViews>
  <sheetFormatPr baseColWidth="10" defaultColWidth="10.28515625" defaultRowHeight="30" customHeight="1" x14ac:dyDescent="0.25"/>
  <cols>
    <col min="1" max="1" width="3" style="47" customWidth="1"/>
    <col min="2" max="2" width="35.7109375" style="47" customWidth="1"/>
    <col min="3" max="3" width="3.7109375" style="47" customWidth="1"/>
    <col min="4" max="4" width="29" style="47" customWidth="1"/>
    <col min="5" max="5" width="10.28515625" style="47"/>
    <col min="6" max="6" width="28.42578125" style="47" bestFit="1" customWidth="1"/>
    <col min="7" max="7" width="4.42578125" style="47" customWidth="1"/>
    <col min="8" max="8" width="27.5703125" style="47" bestFit="1" customWidth="1"/>
    <col min="9" max="9" width="10.28515625" style="47"/>
    <col min="10" max="10" width="4" style="47" customWidth="1"/>
    <col min="11" max="16384" width="10.28515625" style="47"/>
  </cols>
  <sheetData>
    <row r="1" spans="2:8" ht="39.950000000000003" customHeight="1" x14ac:dyDescent="0.25">
      <c r="B1" s="46" t="s">
        <v>27</v>
      </c>
      <c r="C1" s="46"/>
      <c r="D1" s="76">
        <f>gestion_dates!N5</f>
        <v>42338</v>
      </c>
      <c r="F1" s="46" t="s">
        <v>27</v>
      </c>
      <c r="G1" s="46"/>
      <c r="H1" s="76">
        <f>DATE(YEAR(D1)+1,MONTH(D1),DAY(D1))</f>
        <v>42704</v>
      </c>
    </row>
    <row r="2" spans="2:8" ht="15" customHeight="1" x14ac:dyDescent="0.25"/>
    <row r="3" spans="2:8" s="50" customFormat="1" ht="30" customHeight="1" x14ac:dyDescent="0.25">
      <c r="B3" s="48" t="s">
        <v>28</v>
      </c>
      <c r="C3" s="48" t="s">
        <v>61</v>
      </c>
      <c r="D3" s="49" t="s">
        <v>29</v>
      </c>
      <c r="F3" s="48" t="s">
        <v>28</v>
      </c>
      <c r="G3" s="48" t="s">
        <v>61</v>
      </c>
      <c r="H3" s="49" t="s">
        <v>29</v>
      </c>
    </row>
    <row r="4" spans="2:8" s="50" customFormat="1" ht="30" customHeight="1" x14ac:dyDescent="0.25">
      <c r="B4" s="51" t="s">
        <v>30</v>
      </c>
      <c r="C4" s="72"/>
      <c r="D4" s="52" t="e">
        <f>DATE($D$1,1,1)</f>
        <v>#NUM!</v>
      </c>
      <c r="F4" s="51" t="s">
        <v>65</v>
      </c>
      <c r="G4" s="72"/>
      <c r="H4" s="52" t="e">
        <f>DATE(H1,1,1)</f>
        <v>#NUM!</v>
      </c>
    </row>
    <row r="5" spans="2:8" s="50" customFormat="1" ht="30" customHeight="1" x14ac:dyDescent="0.25">
      <c r="B5" s="51" t="s">
        <v>31</v>
      </c>
      <c r="C5" s="72"/>
      <c r="D5" s="52" t="e">
        <f>FLOOR(DAY(MINUTE(D1/38)/2+56)&amp;"/5/"&amp;D1,7)-34</f>
        <v>#VALUE!</v>
      </c>
      <c r="F5" s="51" t="s">
        <v>31</v>
      </c>
      <c r="G5" s="72"/>
      <c r="H5" s="52" t="e">
        <f>FLOOR(DAY(MINUTE(H1/38)/2+56)&amp;"/5/"&amp;H1,7)-34</f>
        <v>#VALUE!</v>
      </c>
    </row>
    <row r="6" spans="2:8" s="50" customFormat="1" ht="30" customHeight="1" x14ac:dyDescent="0.25">
      <c r="B6" s="53" t="s">
        <v>32</v>
      </c>
      <c r="C6" s="73"/>
      <c r="D6" s="52" t="e">
        <f>ROUND(DATE($D$1,4,1)/7+MOD(19*MOD($D$1,19)-7,30)*14/100,0)*7-5</f>
        <v>#NUM!</v>
      </c>
      <c r="F6" s="53" t="s">
        <v>32</v>
      </c>
      <c r="G6" s="73"/>
      <c r="H6" s="52" t="e">
        <f>ROUND(DATE($H$1,4,1)/7+MOD(19*MOD($H$1,19)-7,30)*14/100,0)*7-5</f>
        <v>#NUM!</v>
      </c>
    </row>
    <row r="7" spans="2:8" s="50" customFormat="1" ht="30" customHeight="1" x14ac:dyDescent="0.25">
      <c r="B7" s="51" t="s">
        <v>33</v>
      </c>
      <c r="C7" s="72"/>
      <c r="D7" s="52" t="e">
        <f>DATE($D$1,5,1)</f>
        <v>#NUM!</v>
      </c>
      <c r="F7" s="51" t="s">
        <v>33</v>
      </c>
      <c r="G7" s="72"/>
      <c r="H7" s="52" t="e">
        <f>DATE($H$1,5,1)</f>
        <v>#NUM!</v>
      </c>
    </row>
    <row r="8" spans="2:8" s="50" customFormat="1" ht="30" customHeight="1" x14ac:dyDescent="0.25">
      <c r="B8" s="51" t="s">
        <v>34</v>
      </c>
      <c r="C8" s="72"/>
      <c r="D8" s="52" t="e">
        <f>D5+39</f>
        <v>#VALUE!</v>
      </c>
      <c r="F8" s="51" t="s">
        <v>34</v>
      </c>
      <c r="G8" s="72"/>
      <c r="H8" s="52" t="e">
        <f>H5+39</f>
        <v>#VALUE!</v>
      </c>
    </row>
    <row r="9" spans="2:8" s="50" customFormat="1" ht="30" customHeight="1" x14ac:dyDescent="0.25">
      <c r="B9" s="51" t="s">
        <v>35</v>
      </c>
      <c r="C9" s="72"/>
      <c r="D9" s="52" t="e">
        <f>D5+50</f>
        <v>#VALUE!</v>
      </c>
      <c r="F9" s="51" t="s">
        <v>35</v>
      </c>
      <c r="G9" s="72"/>
      <c r="H9" s="52" t="e">
        <f>H5+50</f>
        <v>#VALUE!</v>
      </c>
    </row>
    <row r="10" spans="2:8" s="50" customFormat="1" ht="30" customHeight="1" x14ac:dyDescent="0.25">
      <c r="B10" s="51" t="s">
        <v>36</v>
      </c>
      <c r="C10" s="72"/>
      <c r="D10" s="52" t="e">
        <f>DATE($D$1,7,21)</f>
        <v>#NUM!</v>
      </c>
      <c r="F10" s="51" t="s">
        <v>36</v>
      </c>
      <c r="G10" s="72"/>
      <c r="H10" s="52" t="e">
        <f>DATE($H$1,7,21)</f>
        <v>#NUM!</v>
      </c>
    </row>
    <row r="11" spans="2:8" s="50" customFormat="1" ht="30" customHeight="1" x14ac:dyDescent="0.25">
      <c r="B11" s="51" t="s">
        <v>37</v>
      </c>
      <c r="C11" s="72"/>
      <c r="D11" s="52" t="e">
        <f>DATE($D$1,8,15)</f>
        <v>#NUM!</v>
      </c>
      <c r="F11" s="51" t="s">
        <v>37</v>
      </c>
      <c r="G11" s="72"/>
      <c r="H11" s="52" t="e">
        <f>DATE($H$1,8,15)</f>
        <v>#NUM!</v>
      </c>
    </row>
    <row r="12" spans="2:8" s="50" customFormat="1" ht="30" customHeight="1" x14ac:dyDescent="0.25">
      <c r="B12" s="51" t="s">
        <v>38</v>
      </c>
      <c r="C12" s="72"/>
      <c r="D12" s="52" t="e">
        <f>DATE($D$1,11,1)</f>
        <v>#NUM!</v>
      </c>
      <c r="F12" s="51" t="s">
        <v>38</v>
      </c>
      <c r="G12" s="72"/>
      <c r="H12" s="52" t="e">
        <f>DATE($H$1,11,1)</f>
        <v>#NUM!</v>
      </c>
    </row>
    <row r="13" spans="2:8" s="50" customFormat="1" ht="30" customHeight="1" x14ac:dyDescent="0.25">
      <c r="B13" s="51" t="s">
        <v>39</v>
      </c>
      <c r="C13" s="72"/>
      <c r="D13" s="52" t="e">
        <f>DATE($D$1,11,11)</f>
        <v>#NUM!</v>
      </c>
      <c r="F13" s="51" t="s">
        <v>39</v>
      </c>
      <c r="G13" s="72"/>
      <c r="H13" s="52" t="e">
        <f>DATE($H$1,11,11)</f>
        <v>#NUM!</v>
      </c>
    </row>
    <row r="14" spans="2:8" s="50" customFormat="1" ht="30" customHeight="1" x14ac:dyDescent="0.25">
      <c r="B14" s="51" t="s">
        <v>40</v>
      </c>
      <c r="C14" s="72"/>
      <c r="D14" s="52" t="e">
        <f>DATE($D$1,12,25)</f>
        <v>#NUM!</v>
      </c>
      <c r="F14" s="51" t="s">
        <v>40</v>
      </c>
      <c r="G14" s="72"/>
      <c r="H14" s="52" t="e">
        <f>DATE($H$1,12,25)</f>
        <v>#NUM!</v>
      </c>
    </row>
    <row r="15" spans="2:8" s="50" customFormat="1" ht="30" customHeight="1" x14ac:dyDescent="0.25">
      <c r="B15" s="74" t="s">
        <v>57</v>
      </c>
      <c r="C15" s="74"/>
      <c r="D15" s="74"/>
      <c r="F15" s="74" t="s">
        <v>58</v>
      </c>
      <c r="G15" s="74"/>
      <c r="H15" s="74"/>
    </row>
    <row r="16" spans="2:8" ht="30" customHeight="1" thickBot="1" x14ac:dyDescent="0.3">
      <c r="B16" s="75" t="s">
        <v>59</v>
      </c>
      <c r="C16" s="75"/>
      <c r="D16" s="75"/>
      <c r="F16" s="75" t="s">
        <v>55</v>
      </c>
      <c r="G16" s="75"/>
      <c r="H16" s="75"/>
    </row>
    <row r="17" spans="2:10" ht="30" customHeight="1" thickBot="1" x14ac:dyDescent="0.25">
      <c r="B17" s="69" t="s">
        <v>51</v>
      </c>
      <c r="C17" s="69"/>
      <c r="D17" s="70">
        <v>42360</v>
      </c>
      <c r="F17" s="69" t="s">
        <v>51</v>
      </c>
      <c r="G17" s="69"/>
      <c r="H17" s="70">
        <v>42724</v>
      </c>
      <c r="I17" s="77" t="s">
        <v>64</v>
      </c>
      <c r="J17" s="47" t="s">
        <v>63</v>
      </c>
    </row>
    <row r="18" spans="2:10" ht="30" customHeight="1" thickBot="1" x14ac:dyDescent="0.25">
      <c r="B18" s="69" t="s">
        <v>52</v>
      </c>
      <c r="C18" s="69"/>
      <c r="D18" s="70">
        <v>42371</v>
      </c>
      <c r="F18" s="69" t="s">
        <v>52</v>
      </c>
      <c r="G18" s="69"/>
      <c r="H18" s="70">
        <v>42735</v>
      </c>
      <c r="I18" s="77" t="s">
        <v>64</v>
      </c>
      <c r="J18" s="47" t="s">
        <v>63</v>
      </c>
    </row>
    <row r="19" spans="2:10" ht="30" customHeight="1" thickBot="1" x14ac:dyDescent="0.25">
      <c r="B19" s="69" t="s">
        <v>53</v>
      </c>
      <c r="C19" s="69"/>
      <c r="D19" s="71">
        <v>42360</v>
      </c>
      <c r="F19" s="69" t="s">
        <v>53</v>
      </c>
      <c r="G19" s="69"/>
      <c r="H19" s="71">
        <v>42724</v>
      </c>
      <c r="I19" s="77" t="s">
        <v>64</v>
      </c>
      <c r="J19" s="47" t="s">
        <v>63</v>
      </c>
    </row>
    <row r="20" spans="2:10" ht="30" customHeight="1" thickBot="1" x14ac:dyDescent="0.25">
      <c r="B20" s="69" t="s">
        <v>54</v>
      </c>
      <c r="C20" s="69"/>
      <c r="D20" s="71">
        <v>42371</v>
      </c>
      <c r="F20" s="69" t="s">
        <v>54</v>
      </c>
      <c r="G20" s="69"/>
      <c r="H20" s="71">
        <v>42735</v>
      </c>
      <c r="I20" s="77" t="s">
        <v>64</v>
      </c>
      <c r="J20" s="47" t="s">
        <v>63</v>
      </c>
    </row>
    <row r="21" spans="2:10" ht="30" customHeight="1" thickBot="1" x14ac:dyDescent="0.3">
      <c r="B21" s="75" t="s">
        <v>60</v>
      </c>
      <c r="C21" s="75"/>
      <c r="D21" s="75"/>
      <c r="F21" s="75" t="s">
        <v>56</v>
      </c>
      <c r="G21" s="75"/>
      <c r="H21" s="75"/>
    </row>
    <row r="22" spans="2:10" ht="30" customHeight="1" thickBot="1" x14ac:dyDescent="0.25">
      <c r="B22" s="69" t="s">
        <v>51</v>
      </c>
      <c r="C22" s="69"/>
      <c r="D22" s="70">
        <v>42465</v>
      </c>
      <c r="F22" s="69" t="s">
        <v>51</v>
      </c>
      <c r="G22" s="69"/>
      <c r="H22" s="70">
        <v>42830</v>
      </c>
      <c r="I22" s="77" t="s">
        <v>64</v>
      </c>
      <c r="J22" s="47" t="s">
        <v>63</v>
      </c>
    </row>
    <row r="23" spans="2:10" ht="30" customHeight="1" thickBot="1" x14ac:dyDescent="0.25">
      <c r="B23" s="69" t="s">
        <v>52</v>
      </c>
      <c r="C23" s="69"/>
      <c r="D23" s="70">
        <v>42476</v>
      </c>
      <c r="F23" s="69" t="s">
        <v>52</v>
      </c>
      <c r="G23" s="69"/>
      <c r="H23" s="70">
        <v>42841</v>
      </c>
      <c r="I23" s="77" t="s">
        <v>64</v>
      </c>
      <c r="J23" s="47" t="s">
        <v>63</v>
      </c>
    </row>
    <row r="24" spans="2:10" ht="30" customHeight="1" thickBot="1" x14ac:dyDescent="0.25">
      <c r="B24" s="69" t="s">
        <v>53</v>
      </c>
      <c r="C24" s="69"/>
      <c r="D24" s="71">
        <v>42472</v>
      </c>
      <c r="F24" s="69" t="s">
        <v>53</v>
      </c>
      <c r="G24" s="69"/>
      <c r="H24" s="71">
        <v>42837</v>
      </c>
      <c r="I24" s="77" t="s">
        <v>64</v>
      </c>
      <c r="J24" s="47" t="s">
        <v>63</v>
      </c>
    </row>
    <row r="25" spans="2:10" ht="30" customHeight="1" thickBot="1" x14ac:dyDescent="0.25">
      <c r="B25" s="69" t="s">
        <v>54</v>
      </c>
      <c r="C25" s="69"/>
      <c r="D25" s="71">
        <v>42476</v>
      </c>
      <c r="F25" s="69" t="s">
        <v>54</v>
      </c>
      <c r="G25" s="69"/>
      <c r="H25" s="71">
        <v>42841</v>
      </c>
      <c r="I25" s="77" t="s">
        <v>64</v>
      </c>
      <c r="J25" s="47" t="s">
        <v>63</v>
      </c>
    </row>
  </sheetData>
  <mergeCells count="6">
    <mergeCell ref="F15:H15"/>
    <mergeCell ref="F16:H16"/>
    <mergeCell ref="F21:H21"/>
    <mergeCell ref="B15:D15"/>
    <mergeCell ref="B16:D16"/>
    <mergeCell ref="B21:D21"/>
  </mergeCells>
  <conditionalFormatting sqref="B4:D14">
    <cfRule type="expression" dxfId="7" priority="2">
      <formula>WEEKDAY($D4,2)=1</formula>
    </cfRule>
  </conditionalFormatting>
  <conditionalFormatting sqref="F4:H14">
    <cfRule type="expression" dxfId="6" priority="1">
      <formula>WEEKDAY($D4,2)=1</formula>
    </cfRule>
  </conditionalFormatting>
  <dataValidations disablePrompts="1" count="3">
    <dataValidation allowBlank="1" showInputMessage="1" showErrorMessage="1" prompt="Entrez la description dans cette colonne sous ce titre" sqref="B3:C3 F3:G3"/>
    <dataValidation allowBlank="1" showInputMessage="1" showErrorMessage="1" prompt="Entrez les jours de fermeture de l’entreprise dans le tableau de cette feuille de calcul" sqref="A1"/>
    <dataValidation allowBlank="1" showInputMessage="1" showErrorMessage="1" prompt="Le titre de la feuille de calcul figure dans cette cellule." sqref="B1:C1 F1:G1"/>
  </dataValidations>
  <printOptions horizontalCentered="1"/>
  <pageMargins left="0.25" right="0.25" top="0.75" bottom="0.75" header="0.3" footer="0.3"/>
  <pageSetup paperSize="9" fitToHeight="0" orientation="landscape" r:id="rId1"/>
  <headerFooter differentFirst="1">
    <oddFooter>Page &amp;P of &amp;N</oddFooter>
  </headerFooter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L3:U29"/>
  <sheetViews>
    <sheetView workbookViewId="0">
      <selection activeCell="N5" sqref="N5"/>
    </sheetView>
  </sheetViews>
  <sheetFormatPr baseColWidth="10" defaultRowHeight="15" x14ac:dyDescent="0.25"/>
  <cols>
    <col min="1" max="2" width="1" customWidth="1"/>
    <col min="3" max="3" width="1.28515625" customWidth="1"/>
    <col min="4" max="4" width="2" customWidth="1"/>
    <col min="5" max="5" width="1.28515625" customWidth="1"/>
    <col min="6" max="7" width="1" customWidth="1"/>
    <col min="8" max="8" width="2" customWidth="1"/>
    <col min="9" max="9" width="1.28515625" customWidth="1"/>
    <col min="10" max="10" width="2" customWidth="1"/>
    <col min="11" max="11" width="1.28515625" customWidth="1"/>
    <col min="12" max="12" width="62.140625" customWidth="1"/>
    <col min="13" max="13" width="7.7109375" customWidth="1"/>
    <col min="14" max="14" width="28" bestFit="1" customWidth="1"/>
    <col min="15" max="15" width="9" customWidth="1"/>
    <col min="16" max="16" width="23.5703125" bestFit="1" customWidth="1"/>
    <col min="17" max="17" width="2.28515625" customWidth="1"/>
    <col min="18" max="18" width="34.5703125" customWidth="1"/>
    <col min="20" max="20" width="20.140625" bestFit="1" customWidth="1"/>
  </cols>
  <sheetData>
    <row r="3" spans="12:21" ht="33.75" x14ac:dyDescent="0.25">
      <c r="L3" s="1" t="s">
        <v>0</v>
      </c>
      <c r="M3" s="1"/>
      <c r="N3" s="2" t="s">
        <v>4</v>
      </c>
      <c r="O3" s="1"/>
      <c r="P3" s="1" t="s">
        <v>0</v>
      </c>
      <c r="Q3" s="1"/>
    </row>
    <row r="4" spans="12:21" ht="26.25" x14ac:dyDescent="0.25">
      <c r="L4" s="3" t="s">
        <v>1</v>
      </c>
      <c r="M4" s="4"/>
      <c r="N4" s="3" t="s">
        <v>2</v>
      </c>
      <c r="O4" s="4"/>
      <c r="P4" s="3" t="s">
        <v>3</v>
      </c>
      <c r="Q4" s="5"/>
      <c r="R4" s="42" t="s">
        <v>25</v>
      </c>
      <c r="S4" s="42"/>
      <c r="T4" s="43" t="s">
        <v>26</v>
      </c>
      <c r="U4" s="44"/>
    </row>
    <row r="5" spans="12:21" ht="26.25" x14ac:dyDescent="0.25">
      <c r="L5" s="6">
        <f>DATE(YEAR(N5),MONTH(N5)-1,DAY(N5))</f>
        <v>42308</v>
      </c>
      <c r="M5" s="6"/>
      <c r="N5" s="6">
        <v>42338</v>
      </c>
      <c r="O5" s="6"/>
      <c r="P5" s="6">
        <f>DATE(YEAR(N5),MONTH(N5)+1,DAY(N5))</f>
        <v>42369</v>
      </c>
      <c r="Q5" s="7"/>
      <c r="R5" s="45">
        <f>DATE(YEAR($N$5),MONTH($N$5)+2,DAY($N$5))</f>
        <v>42400</v>
      </c>
      <c r="S5" s="45"/>
      <c r="T5" s="45">
        <f>DATE(YEAR($N$5),MONTH($N$5)+3,DAY($N$5))</f>
        <v>42429</v>
      </c>
      <c r="U5" s="45"/>
    </row>
    <row r="7" spans="12:21" ht="33.75" x14ac:dyDescent="0.25">
      <c r="L7" s="24"/>
      <c r="M7" s="25"/>
      <c r="N7" s="10">
        <f xml:space="preserve"> TEXT($N$5,"m/aaa")-MOD(TEXT($N$5,"m/aaa")-5,7)+21</f>
        <v>42355</v>
      </c>
      <c r="O7" s="11" t="str">
        <f>TEXT($N$7, "jjjj")</f>
        <v>mercredi</v>
      </c>
    </row>
    <row r="8" spans="12:21" ht="21" x14ac:dyDescent="0.25">
      <c r="L8" s="26"/>
      <c r="M8" s="27"/>
      <c r="N8" s="12" t="s">
        <v>5</v>
      </c>
      <c r="O8" s="13"/>
    </row>
    <row r="9" spans="12:21" ht="33.75" x14ac:dyDescent="0.25">
      <c r="L9" s="24"/>
      <c r="M9" s="25"/>
      <c r="N9" s="10">
        <f xml:space="preserve"> TEXT($P$5,"m/aaa")-MOD(TEXT($P$5,"m/aaa")-5,7)+14</f>
        <v>42383</v>
      </c>
      <c r="O9" s="11" t="str">
        <f>TEXT($N$9, "jjjj")</f>
        <v>mercredi</v>
      </c>
    </row>
    <row r="10" spans="12:21" ht="21" x14ac:dyDescent="0.25">
      <c r="L10" s="26"/>
      <c r="M10" s="28"/>
      <c r="N10" s="12" t="s">
        <v>6</v>
      </c>
      <c r="O10" s="14"/>
    </row>
    <row r="11" spans="12:21" ht="21" x14ac:dyDescent="0.25">
      <c r="L11" s="26"/>
      <c r="M11" s="28"/>
      <c r="N11" s="15" t="s">
        <v>7</v>
      </c>
      <c r="O11" s="16"/>
    </row>
    <row r="12" spans="12:21" ht="21" x14ac:dyDescent="0.25">
      <c r="L12" s="26"/>
      <c r="M12" s="28"/>
      <c r="N12" s="12" t="s">
        <v>8</v>
      </c>
      <c r="O12" s="14"/>
    </row>
    <row r="13" spans="12:21" ht="21" x14ac:dyDescent="0.25">
      <c r="L13" s="26"/>
      <c r="M13" s="28"/>
      <c r="N13" s="15" t="s">
        <v>9</v>
      </c>
      <c r="O13" s="16"/>
    </row>
    <row r="14" spans="12:21" ht="23.25" x14ac:dyDescent="0.35">
      <c r="L14" s="34"/>
      <c r="M14" s="35"/>
      <c r="N14" s="12" t="s">
        <v>10</v>
      </c>
      <c r="O14" s="17"/>
    </row>
    <row r="15" spans="12:21" ht="23.25" x14ac:dyDescent="0.35">
      <c r="L15" s="36"/>
      <c r="M15" s="35"/>
      <c r="N15" s="30"/>
      <c r="O15" s="18"/>
    </row>
    <row r="16" spans="12:21" ht="34.5" thickBot="1" x14ac:dyDescent="0.3">
      <c r="L16" s="41" t="s">
        <v>16</v>
      </c>
      <c r="M16" s="25" t="s">
        <v>19</v>
      </c>
      <c r="N16" s="31">
        <f xml:space="preserve"> TEXT($L$5,"m/aaa")-MOD(TEXT($L$5,"m/aaa")-5,7)+21</f>
        <v>42327</v>
      </c>
      <c r="O16" s="19" t="str">
        <f>TEXT($N$16, "jjjj")</f>
        <v>mercredi</v>
      </c>
    </row>
    <row r="17" spans="12:15" ht="35.25" thickTop="1" thickBot="1" x14ac:dyDescent="0.3">
      <c r="L17" s="41" t="s">
        <v>17</v>
      </c>
      <c r="M17" s="25" t="s">
        <v>20</v>
      </c>
      <c r="N17" s="32">
        <f>N9</f>
        <v>42383</v>
      </c>
      <c r="O17" s="19" t="str">
        <f>TEXT($N$17, "jjjj")</f>
        <v>mercredi</v>
      </c>
    </row>
    <row r="18" spans="12:15" ht="35.25" thickTop="1" thickBot="1" x14ac:dyDescent="0.3">
      <c r="L18" s="41" t="s">
        <v>18</v>
      </c>
      <c r="M18" s="25" t="s">
        <v>21</v>
      </c>
      <c r="N18" s="32">
        <f xml:space="preserve"> TEXT($R$5,"m/aaa")-MOD(TEXT($R$5,"m/aaa")-5,7)+21</f>
        <v>42418</v>
      </c>
      <c r="O18" s="19" t="str">
        <f>TEXT($N$18, "jjjj")</f>
        <v>mercredi</v>
      </c>
    </row>
    <row r="19" spans="12:15" ht="35.25" thickTop="1" thickBot="1" x14ac:dyDescent="0.3">
      <c r="L19" s="37"/>
      <c r="M19" s="25"/>
      <c r="N19" s="32"/>
      <c r="O19" s="20"/>
    </row>
    <row r="20" spans="12:15" ht="35.25" thickTop="1" thickBot="1" x14ac:dyDescent="0.3">
      <c r="L20" s="41" t="s">
        <v>22</v>
      </c>
      <c r="M20" s="25" t="s">
        <v>12</v>
      </c>
      <c r="N20" s="32">
        <f xml:space="preserve"> TEXT($T$5,"m/aaa")-MOD(TEXT($T$5,"m/aaa")-5,7)+21</f>
        <v>42446</v>
      </c>
      <c r="O20" s="20" t="str">
        <f>TEXT($R$23, "jjjj")</f>
        <v>vendredi</v>
      </c>
    </row>
    <row r="21" spans="12:15" ht="33" thickTop="1" thickBot="1" x14ac:dyDescent="0.3">
      <c r="L21" s="41" t="s">
        <v>23</v>
      </c>
      <c r="M21" s="25"/>
      <c r="N21" s="33">
        <f>N5+8</f>
        <v>42346</v>
      </c>
      <c r="O21" s="20" t="str">
        <f>TEXT($R$24, "jjjj")</f>
        <v>vendredi</v>
      </c>
    </row>
    <row r="22" spans="12:15" ht="32.25" thickTop="1" x14ac:dyDescent="0.25">
      <c r="L22" s="38"/>
      <c r="M22" s="29"/>
    </row>
    <row r="23" spans="12:15" ht="26.25" x14ac:dyDescent="0.25">
      <c r="L23" s="39" t="s">
        <v>24</v>
      </c>
      <c r="M23" s="39" t="s">
        <v>11</v>
      </c>
      <c r="N23" s="9">
        <f>N7</f>
        <v>42355</v>
      </c>
    </row>
    <row r="24" spans="12:15" ht="26.25" x14ac:dyDescent="0.25">
      <c r="L24" s="41" t="s">
        <v>17</v>
      </c>
      <c r="M24" s="39" t="s">
        <v>21</v>
      </c>
      <c r="N24" s="9">
        <f>N17</f>
        <v>42383</v>
      </c>
    </row>
    <row r="25" spans="12:15" ht="26.25" x14ac:dyDescent="0.25">
      <c r="L25" s="41" t="s">
        <v>18</v>
      </c>
      <c r="M25" s="39" t="s">
        <v>12</v>
      </c>
      <c r="N25" s="9">
        <f>N18</f>
        <v>42418</v>
      </c>
    </row>
    <row r="26" spans="12:15" ht="21" x14ac:dyDescent="0.25">
      <c r="L26" s="22"/>
      <c r="M26" s="22"/>
      <c r="N26" s="21"/>
    </row>
    <row r="27" spans="12:15" ht="26.25" x14ac:dyDescent="0.25">
      <c r="L27" s="40" t="s">
        <v>13</v>
      </c>
      <c r="M27" s="22"/>
      <c r="N27" s="23">
        <f>N9</f>
        <v>42383</v>
      </c>
    </row>
    <row r="28" spans="12:15" ht="26.25" x14ac:dyDescent="0.25">
      <c r="L28" s="40" t="s">
        <v>14</v>
      </c>
      <c r="M28" s="22"/>
      <c r="N28" s="23">
        <f>N7+7</f>
        <v>42362</v>
      </c>
    </row>
    <row r="29" spans="12:15" ht="26.25" x14ac:dyDescent="0.25">
      <c r="L29" s="40" t="s">
        <v>15</v>
      </c>
      <c r="M29" s="22"/>
      <c r="N29" s="23">
        <f>N7+14</f>
        <v>42369</v>
      </c>
    </row>
  </sheetData>
  <conditionalFormatting sqref="N23:N25">
    <cfRule type="expression" dxfId="5" priority="7">
      <formula>COUNTIF(#REF!,L21)&gt;0</formula>
    </cfRule>
  </conditionalFormatting>
  <conditionalFormatting sqref="L7:L15 N7:N21">
    <cfRule type="expression" dxfId="4" priority="8">
      <formula>WEEKDAY(#REF!,2)&gt;5</formula>
    </cfRule>
  </conditionalFormatting>
  <conditionalFormatting sqref="N23:N25">
    <cfRule type="expression" dxfId="3" priority="10">
      <formula>WEEKDAY(jours_feries, 2)=7</formula>
    </cfRule>
    <cfRule type="expression" dxfId="2" priority="11">
      <formula>WEEKDAY(jours_feries, 2)=6</formula>
    </cfRule>
    <cfRule type="expression" dxfId="1" priority="12">
      <formula>WEEKDAY(#REF!,2)&gt;5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L3:W36"/>
  <sheetViews>
    <sheetView workbookViewId="0">
      <selection activeCell="P5" sqref="P5"/>
    </sheetView>
  </sheetViews>
  <sheetFormatPr baseColWidth="10" defaultRowHeight="15" x14ac:dyDescent="0.25"/>
  <cols>
    <col min="1" max="2" width="1" customWidth="1"/>
    <col min="3" max="3" width="1.28515625" customWidth="1"/>
    <col min="4" max="4" width="2" customWidth="1"/>
    <col min="5" max="5" width="1.28515625" customWidth="1"/>
    <col min="6" max="7" width="1" customWidth="1"/>
    <col min="8" max="8" width="2" customWidth="1"/>
    <col min="9" max="9" width="1.28515625" customWidth="1"/>
    <col min="10" max="10" width="2" customWidth="1"/>
    <col min="11" max="11" width="1.28515625" customWidth="1"/>
    <col min="14" max="14" width="28.42578125" style="56" bestFit="1" customWidth="1"/>
    <col min="15" max="15" width="10.7109375" style="56" bestFit="1" customWidth="1"/>
    <col min="16" max="16" width="28" style="56" bestFit="1" customWidth="1"/>
    <col min="17" max="17" width="11.42578125" style="65"/>
    <col min="18" max="18" width="23.5703125" style="56" bestFit="1" customWidth="1"/>
    <col min="19" max="19" width="11.42578125" style="56"/>
    <col min="20" max="20" width="22.85546875" style="56" bestFit="1" customWidth="1"/>
    <col min="21" max="21" width="11.42578125" style="56"/>
    <col min="22" max="22" width="36.42578125" style="56" bestFit="1" customWidth="1"/>
  </cols>
  <sheetData>
    <row r="3" spans="12:23" ht="33.75" x14ac:dyDescent="0.25">
      <c r="N3" s="8" t="s">
        <v>0</v>
      </c>
      <c r="O3" s="8"/>
      <c r="P3" s="55" t="s">
        <v>62</v>
      </c>
      <c r="Q3" s="63"/>
      <c r="R3" s="8" t="s">
        <v>0</v>
      </c>
      <c r="S3" s="8"/>
    </row>
    <row r="4" spans="12:23" ht="52.5" x14ac:dyDescent="0.25">
      <c r="N4" s="57" t="s">
        <v>1</v>
      </c>
      <c r="O4" s="58"/>
      <c r="P4" s="57" t="s">
        <v>2</v>
      </c>
      <c r="Q4" s="64"/>
      <c r="R4" s="57" t="s">
        <v>3</v>
      </c>
      <c r="S4" s="59"/>
      <c r="T4" s="60" t="s">
        <v>25</v>
      </c>
      <c r="U4" s="60"/>
      <c r="V4" s="61" t="s">
        <v>26</v>
      </c>
      <c r="W4" s="44"/>
    </row>
    <row r="5" spans="12:23" ht="26.25" x14ac:dyDescent="0.25">
      <c r="N5" s="6">
        <f>DATE(YEAR(P5),MONTH(P5)-1,DAY(P5))</f>
        <v>42308</v>
      </c>
      <c r="O5" s="6"/>
      <c r="P5" s="6">
        <v>42338</v>
      </c>
      <c r="Q5" s="6"/>
      <c r="R5" s="6">
        <f>DATE(YEAR(P5),MONTH(P5)+1,DAY(P5))</f>
        <v>42369</v>
      </c>
      <c r="S5" s="68"/>
      <c r="T5" s="45">
        <f>DATE(YEAR($P$5),MONTH($P$5)+2,DAY($P$5))</f>
        <v>42400</v>
      </c>
      <c r="U5" s="45"/>
      <c r="V5" s="45">
        <f>DATE(YEAR($P$5),MONTH($P$5)+3,DAY($P$5))</f>
        <v>42429</v>
      </c>
      <c r="W5" s="45"/>
    </row>
    <row r="7" spans="12:23" x14ac:dyDescent="0.25">
      <c r="L7" t="s">
        <v>41</v>
      </c>
      <c r="M7" t="s">
        <v>46</v>
      </c>
      <c r="N7" s="56">
        <f xml:space="preserve"> TEXT($N$5,"m/aaa")-MOD(TEXT($N$5,"m/aaa")-3,7)+7</f>
        <v>42311</v>
      </c>
      <c r="O7" s="19" t="str">
        <f>TEXT($N7, "jjjj")</f>
        <v>lundi</v>
      </c>
      <c r="P7" s="56">
        <f xml:space="preserve"> TEXT($P$5,"m/aaa")-MOD(TEXT($P$5,"m/aaa")-3,7)+7</f>
        <v>42339</v>
      </c>
      <c r="Q7" s="67" t="str">
        <f>TEXT($P7, "jjjj")</f>
        <v>lundi</v>
      </c>
      <c r="R7" s="56">
        <f xml:space="preserve"> TEXT($R$5,"m/aaa")-MOD(TEXT($R$5,"m/aaa")-3,7)+7</f>
        <v>42374</v>
      </c>
      <c r="S7" s="67" t="str">
        <f>TEXT($R7, "jjjj")</f>
        <v>lundi</v>
      </c>
      <c r="T7" s="56">
        <f xml:space="preserve"> TEXT($T$5,"m/aaa")-MOD(TEXT($T$5,"m/aaa")-3,7)+7</f>
        <v>42402</v>
      </c>
      <c r="U7" s="67" t="str">
        <f>TEXT($T7, "jjjj")</f>
        <v>lundi</v>
      </c>
      <c r="V7" s="56">
        <f xml:space="preserve"> TEXT($V$5,"m/aaa")-MOD(TEXT($V$5,"m/aaa")-3,7)+7</f>
        <v>42430</v>
      </c>
      <c r="W7" s="67" t="str">
        <f>TEXT($V7, "jjjj")</f>
        <v>lundi</v>
      </c>
    </row>
    <row r="8" spans="12:23" x14ac:dyDescent="0.25">
      <c r="L8" t="s">
        <v>42</v>
      </c>
      <c r="M8" t="s">
        <v>46</v>
      </c>
      <c r="N8" s="56">
        <f xml:space="preserve"> TEXT($N$5,"m/aaa")-MOD(TEXT($N$5,"m/aaa")-3,7)+14</f>
        <v>42318</v>
      </c>
      <c r="O8" s="19" t="str">
        <f>TEXT($N8, "jjjj")</f>
        <v>lundi</v>
      </c>
      <c r="P8" s="56">
        <f xml:space="preserve"> TEXT($P$5,"m/aaa")-MOD(TEXT($P$5,"m/aaa")-3,7)+14</f>
        <v>42346</v>
      </c>
      <c r="Q8" s="67" t="str">
        <f t="shared" ref="Q8:Q10" si="0">TEXT($P8, "jjjj")</f>
        <v>lundi</v>
      </c>
      <c r="R8" s="56">
        <f xml:space="preserve"> TEXT($R$5,"m/aaa")-MOD(TEXT($R$5,"m/aaa")-3,7)+14</f>
        <v>42381</v>
      </c>
      <c r="S8" s="67" t="str">
        <f t="shared" ref="S8:S10" si="1">TEXT($R8, "jjjj")</f>
        <v>lundi</v>
      </c>
      <c r="T8" s="56">
        <f xml:space="preserve"> TEXT($T$5,"m/aaa")-MOD(TEXT($T$5,"m/aaa")-3,7)+14</f>
        <v>42409</v>
      </c>
      <c r="U8" s="67" t="str">
        <f t="shared" ref="U8:U10" si="2">TEXT($T8, "jjjj")</f>
        <v>lundi</v>
      </c>
      <c r="V8" s="56">
        <f xml:space="preserve"> TEXT($V$5,"m/aaa")-MOD(TEXT($V$5,"m/aaa")-3,7)+14</f>
        <v>42437</v>
      </c>
      <c r="W8" s="67" t="str">
        <f t="shared" ref="W8" si="3">TEXT($V8, "jjjj")</f>
        <v>lundi</v>
      </c>
    </row>
    <row r="9" spans="12:23" x14ac:dyDescent="0.25">
      <c r="L9" t="s">
        <v>43</v>
      </c>
      <c r="M9" t="s">
        <v>46</v>
      </c>
      <c r="N9" s="56">
        <f xml:space="preserve"> TEXT($N$5,"m/aaa")-MOD(TEXT($N$5,"m/aaa")-3,7)+21</f>
        <v>42325</v>
      </c>
      <c r="O9" s="19" t="str">
        <f>TEXT($N9, "jjjj")</f>
        <v>lundi</v>
      </c>
      <c r="P9" s="56">
        <f xml:space="preserve"> TEXT($P$5,"m/aaa")-MOD(TEXT($P$5,"m/aaa")-3,7)+21</f>
        <v>42353</v>
      </c>
      <c r="Q9" s="67" t="str">
        <f t="shared" si="0"/>
        <v>lundi</v>
      </c>
      <c r="R9" s="56">
        <f xml:space="preserve"> TEXT($R$5,"m/aaa")-MOD(TEXT($R$5,"m/aaa")-3,7)+21</f>
        <v>42388</v>
      </c>
      <c r="S9" s="67" t="str">
        <f t="shared" si="1"/>
        <v>lundi</v>
      </c>
      <c r="T9" s="56">
        <f xml:space="preserve"> TEXT($T$5,"m/aaa")-MOD(TEXT($T$5,"m/aaa")-3,7)+21</f>
        <v>42416</v>
      </c>
      <c r="U9" s="67" t="str">
        <f t="shared" si="2"/>
        <v>lundi</v>
      </c>
      <c r="V9" s="56">
        <f xml:space="preserve"> TEXT($V$5,"m/aaa")-MOD(TEXT($V$5,"m/aaa")-3,7)+21</f>
        <v>42444</v>
      </c>
      <c r="W9" s="67" t="str">
        <f>TEXT($V9, "jjjj")</f>
        <v>lundi</v>
      </c>
    </row>
    <row r="10" spans="12:23" x14ac:dyDescent="0.25">
      <c r="L10" t="s">
        <v>44</v>
      </c>
      <c r="M10" t="s">
        <v>46</v>
      </c>
      <c r="N10" s="56">
        <f xml:space="preserve"> TEXT($N$5,"m/aaa")-MOD(TEXT($N$5,"m/aaa")-3,7)+28</f>
        <v>42332</v>
      </c>
      <c r="O10" s="19" t="str">
        <f>TEXT($N10, "jjjj")</f>
        <v>lundi</v>
      </c>
      <c r="P10" s="56">
        <f xml:space="preserve"> TEXT($P$5,"m/aaa")-MOD(TEXT($P$5,"m/aaa")-3,7)+28</f>
        <v>42360</v>
      </c>
      <c r="Q10" s="67" t="str">
        <f t="shared" si="0"/>
        <v>lundi</v>
      </c>
      <c r="R10" s="56">
        <f xml:space="preserve"> TEXT($R$5,"m/aaa")-MOD(TEXT($R$5,"m/aaa")-3,7)+28</f>
        <v>42395</v>
      </c>
      <c r="S10" s="67" t="str">
        <f t="shared" si="1"/>
        <v>lundi</v>
      </c>
      <c r="T10" s="56">
        <f xml:space="preserve"> TEXT($T$5,"m/aaa")-MOD(TEXT($T$5,"m/aaa")-3,7)+28</f>
        <v>42423</v>
      </c>
      <c r="U10" s="67" t="str">
        <f t="shared" si="2"/>
        <v>lundi</v>
      </c>
      <c r="V10" s="56">
        <f xml:space="preserve"> TEXT($V$5,"m/aaa")-MOD(TEXT($V$5,"m/aaa")-3,7)+28</f>
        <v>42451</v>
      </c>
      <c r="W10" s="67" t="str">
        <f>TEXT($V10, "jjjj")</f>
        <v>lundi</v>
      </c>
    </row>
    <row r="11" spans="12:23" x14ac:dyDescent="0.25">
      <c r="L11" t="s">
        <v>45</v>
      </c>
      <c r="M11" t="s">
        <v>46</v>
      </c>
      <c r="O11" s="19" t="str">
        <f>TEXT($N11, "jjjj")</f>
        <v>vendredi</v>
      </c>
      <c r="Q11" s="19" t="str">
        <f>TEXT($N11, "jjjj")</f>
        <v>vendredi</v>
      </c>
      <c r="S11" s="19" t="str">
        <f>TEXT($N11, "jjjj")</f>
        <v>vendredi</v>
      </c>
      <c r="U11" s="19" t="str">
        <f>TEXT($N11, "jjjj")</f>
        <v>vendredi</v>
      </c>
      <c r="W11" s="19" t="str">
        <f>TEXT($N11, "jjjj")</f>
        <v>vendredi</v>
      </c>
    </row>
    <row r="12" spans="12:23" x14ac:dyDescent="0.25">
      <c r="L12" s="54"/>
      <c r="M12" s="54"/>
      <c r="N12" s="62"/>
      <c r="O12" s="62"/>
      <c r="P12" s="62"/>
      <c r="Q12" s="66"/>
      <c r="R12" s="62"/>
      <c r="S12" s="62"/>
      <c r="T12" s="62"/>
      <c r="U12" s="62"/>
      <c r="V12" s="62"/>
      <c r="W12" s="54"/>
    </row>
    <row r="13" spans="12:23" x14ac:dyDescent="0.25">
      <c r="L13" t="s">
        <v>41</v>
      </c>
      <c r="M13" t="s">
        <v>47</v>
      </c>
      <c r="N13" s="56">
        <f xml:space="preserve"> TEXT($N$5,"m/aaa")-MOD(TEXT($N$5,"m/aaa")-4,7)+7</f>
        <v>42312</v>
      </c>
      <c r="O13" s="19" t="str">
        <f>TEXT($N$13, "jjjj")</f>
        <v>mardi</v>
      </c>
      <c r="P13" s="56">
        <f xml:space="preserve"> TEXT($P$5,"m/aaa")-MOD(TEXT($P$5,"m/aaa")-4,7)+7</f>
        <v>42340</v>
      </c>
      <c r="Q13" s="67" t="str">
        <f>TEXT($P$13, "jjjj")</f>
        <v>mardi</v>
      </c>
      <c r="R13" s="56">
        <f xml:space="preserve"> TEXT($R$5,"m/aaa")-MOD(TEXT($R$5,"m/aaa")-4,7)+7</f>
        <v>42375</v>
      </c>
      <c r="S13" s="67" t="str">
        <f>TEXT($R$13, "jjjj")</f>
        <v>mardi</v>
      </c>
      <c r="T13" s="56">
        <f xml:space="preserve"> TEXT($T$5,"m/aaa")-MOD(TEXT($T$5,"m/aaa")-4,7)+7</f>
        <v>42403</v>
      </c>
      <c r="U13" s="67" t="str">
        <f>TEXT($T$13, "jjjj")</f>
        <v>mardi</v>
      </c>
      <c r="V13" s="56">
        <f xml:space="preserve"> TEXT($V$5,"m/aaa")-MOD(TEXT($V$5,"m/aaa")-4,7)+7</f>
        <v>42431</v>
      </c>
      <c r="W13" s="67" t="str">
        <f>TEXT($V$13, "jjjj")</f>
        <v>mardi</v>
      </c>
    </row>
    <row r="14" spans="12:23" x14ac:dyDescent="0.25">
      <c r="L14" t="s">
        <v>42</v>
      </c>
      <c r="M14" t="s">
        <v>47</v>
      </c>
      <c r="N14" s="56">
        <f xml:space="preserve"> TEXT($N$5,"m/aaa")-MOD(TEXT($N$5,"m/aaa")-4,7)+14</f>
        <v>42319</v>
      </c>
      <c r="O14" s="19" t="str">
        <f>TEXT($N$14, "jjjj")</f>
        <v>mardi</v>
      </c>
      <c r="P14" s="56">
        <f xml:space="preserve"> TEXT($P$5,"m/aaa")-MOD(TEXT($P$5,"m/aaa")-4,7)+14</f>
        <v>42347</v>
      </c>
      <c r="Q14" s="67" t="str">
        <f>TEXT($P$14, "jjjj")</f>
        <v>mardi</v>
      </c>
      <c r="R14" s="56">
        <f xml:space="preserve"> TEXT($R$5,"m/aaa")-MOD(TEXT($R$5,"m/aaa")-4,7)+14</f>
        <v>42382</v>
      </c>
      <c r="S14" s="67" t="str">
        <f>TEXT($R$14, "jjjj")</f>
        <v>mardi</v>
      </c>
      <c r="T14" s="56">
        <f xml:space="preserve"> TEXT($T$5,"m/aaa")-MOD(TEXT($T$5,"m/aaa")-4,7)+14</f>
        <v>42410</v>
      </c>
      <c r="U14" s="67" t="str">
        <f>TEXT($T$14, "jjjj")</f>
        <v>mardi</v>
      </c>
      <c r="V14" s="56">
        <f xml:space="preserve"> TEXT($V$5,"m/aaa")-MOD(TEXT($V$5,"m/aaa")-4,7)+14</f>
        <v>42438</v>
      </c>
      <c r="W14" s="67" t="str">
        <f>TEXT($V$14, "jjjj")</f>
        <v>mardi</v>
      </c>
    </row>
    <row r="15" spans="12:23" x14ac:dyDescent="0.25">
      <c r="L15" t="s">
        <v>43</v>
      </c>
      <c r="M15" t="s">
        <v>47</v>
      </c>
      <c r="N15" s="56">
        <f xml:space="preserve"> TEXT($N$5,"m/aaa")-MOD(TEXT($N$5,"m/aaa")-4,7)+21</f>
        <v>42326</v>
      </c>
      <c r="O15" s="19" t="str">
        <f>TEXT($N$15, "jjjj")</f>
        <v>mardi</v>
      </c>
      <c r="P15" s="56">
        <f xml:space="preserve"> TEXT($P$5,"m/aaa")-MOD(TEXT($P$5,"m/aaa")-4,7)+21</f>
        <v>42354</v>
      </c>
      <c r="Q15" s="67" t="str">
        <f>TEXT($P$15, "jjjj")</f>
        <v>mardi</v>
      </c>
      <c r="R15" s="56">
        <f xml:space="preserve"> TEXT($R$5,"m/aaa")-MOD(TEXT($R$5,"m/aaa")-4,7)+21</f>
        <v>42389</v>
      </c>
      <c r="S15" s="67" t="str">
        <f>TEXT($R$15, "jjjj")</f>
        <v>mardi</v>
      </c>
      <c r="T15" s="56">
        <f xml:space="preserve"> TEXT($T$5,"m/aaa")-MOD(TEXT($T$5,"m/aaa")-4,7)+21</f>
        <v>42417</v>
      </c>
      <c r="U15" s="67" t="str">
        <f>TEXT($T$15, "jjjj")</f>
        <v>mardi</v>
      </c>
      <c r="V15" s="56">
        <f xml:space="preserve"> TEXT($V$5,"m/aaa")-MOD(TEXT($V$5,"m/aaa")-4,7)+21</f>
        <v>42445</v>
      </c>
      <c r="W15" s="67" t="str">
        <f>TEXT($V$15, "jjjj")</f>
        <v>mardi</v>
      </c>
    </row>
    <row r="16" spans="12:23" x14ac:dyDescent="0.25">
      <c r="L16" t="s">
        <v>44</v>
      </c>
      <c r="M16" t="s">
        <v>47</v>
      </c>
      <c r="N16" s="56">
        <f xml:space="preserve"> TEXT($N$5,"m/aaa")-MOD(TEXT($N$5,"m/aaa")-4,7)+28</f>
        <v>42333</v>
      </c>
      <c r="O16" s="19" t="str">
        <f>TEXT($N$16, "jjjj")</f>
        <v>mardi</v>
      </c>
      <c r="P16" s="56">
        <f xml:space="preserve"> TEXT($P$5,"m/aaa")-MOD(TEXT($P$5,"m/aaa")-4,7)+28</f>
        <v>42361</v>
      </c>
      <c r="Q16" s="67" t="str">
        <f>TEXT($P$16, "jjjj")</f>
        <v>mardi</v>
      </c>
      <c r="R16" s="56">
        <f xml:space="preserve"> TEXT($R$5,"m/aaa")-MOD(TEXT($R$5,"m/aaa")-4,7)+28</f>
        <v>42396</v>
      </c>
      <c r="S16" s="67" t="str">
        <f>TEXT($R$16, "jjjj")</f>
        <v>mardi</v>
      </c>
      <c r="T16" s="56">
        <f xml:space="preserve"> TEXT($T$5,"m/aaa")-MOD(TEXT($T$5,"m/aaa")-4,7)+28</f>
        <v>42424</v>
      </c>
      <c r="U16" s="67" t="str">
        <f>TEXT($T$16, "jjjj")</f>
        <v>mardi</v>
      </c>
      <c r="V16" s="56">
        <f xml:space="preserve"> TEXT($V$5,"m/aaa")-MOD(TEXT($V$5,"m/aaa")-4,7)+28</f>
        <v>42452</v>
      </c>
      <c r="W16" s="67" t="str">
        <f>TEXT($V$16, "jjjj")</f>
        <v>mardi</v>
      </c>
    </row>
    <row r="17" spans="12:23" x14ac:dyDescent="0.25">
      <c r="L17" t="s">
        <v>45</v>
      </c>
      <c r="M17" t="s">
        <v>47</v>
      </c>
      <c r="O17" s="19" t="str">
        <f>TEXT($N17, "jjjj")</f>
        <v>vendredi</v>
      </c>
      <c r="Q17" s="19" t="str">
        <f>TEXT($N17, "jjjj")</f>
        <v>vendredi</v>
      </c>
      <c r="S17" s="19" t="str">
        <f>TEXT($N17, "jjjj")</f>
        <v>vendredi</v>
      </c>
      <c r="U17" s="19" t="str">
        <f>TEXT($N17, "jjjj")</f>
        <v>vendredi</v>
      </c>
      <c r="W17" s="19" t="str">
        <f>TEXT($N17, "jjjj")</f>
        <v>vendredi</v>
      </c>
    </row>
    <row r="18" spans="12:23" x14ac:dyDescent="0.25">
      <c r="L18" s="54"/>
      <c r="M18" s="54"/>
      <c r="N18" s="62"/>
      <c r="O18" s="62"/>
      <c r="P18" s="62"/>
      <c r="Q18" s="66"/>
      <c r="R18" s="62"/>
      <c r="S18" s="62"/>
      <c r="T18" s="62"/>
      <c r="U18" s="62"/>
      <c r="V18" s="62"/>
      <c r="W18" s="54"/>
    </row>
    <row r="19" spans="12:23" x14ac:dyDescent="0.25">
      <c r="L19" t="s">
        <v>41</v>
      </c>
      <c r="M19" t="s">
        <v>48</v>
      </c>
      <c r="N19" s="56">
        <f xml:space="preserve"> TEXT($N$5,"m/aaa")-MOD(TEXT($N$5,"m/aaa")-5,7)+7</f>
        <v>42313</v>
      </c>
      <c r="O19" s="19" t="str">
        <f>TEXT($N$19, "jjjj")</f>
        <v>mercredi</v>
      </c>
      <c r="P19" s="56">
        <f xml:space="preserve"> TEXT($P$5,"m/aaa")-MOD(TEXT($P$5,"m/aaa")-5,7)+7</f>
        <v>42341</v>
      </c>
      <c r="Q19" s="67" t="str">
        <f>TEXT($P$19, "jjjj")</f>
        <v>mercredi</v>
      </c>
      <c r="R19" s="56">
        <f xml:space="preserve"> TEXT($R$5,"m/aaa")-MOD(TEXT($R$5,"m/aaa")-5,7)+7</f>
        <v>42376</v>
      </c>
      <c r="S19" s="67" t="str">
        <f>TEXT($R$19, "jjjj")</f>
        <v>mercredi</v>
      </c>
      <c r="T19" s="56">
        <f xml:space="preserve"> TEXT($T$5,"m/aaa")-MOD(TEXT($T$5,"m/aaa")-5,7)+7</f>
        <v>42404</v>
      </c>
      <c r="U19" s="67" t="str">
        <f>TEXT($T$19, "jjjj")</f>
        <v>mercredi</v>
      </c>
      <c r="V19" s="56">
        <f xml:space="preserve"> TEXT($V$5,"m/aaa")-MOD(TEXT($V$5,"m/aaa")-5,7)+7</f>
        <v>42432</v>
      </c>
      <c r="W19" s="67" t="str">
        <f>TEXT($V$19, "jjjj")</f>
        <v>mercredi</v>
      </c>
    </row>
    <row r="20" spans="12:23" x14ac:dyDescent="0.25">
      <c r="L20" t="s">
        <v>42</v>
      </c>
      <c r="M20" t="s">
        <v>48</v>
      </c>
      <c r="N20" s="56">
        <f xml:space="preserve"> TEXT($N$5,"m/aaa")-MOD(TEXT($N$5,"m/aaa")-5,7)+14</f>
        <v>42320</v>
      </c>
      <c r="O20" s="19" t="str">
        <f>TEXT($N$20, "jjjj")</f>
        <v>mercredi</v>
      </c>
      <c r="P20" s="56">
        <f xml:space="preserve"> TEXT($P$5,"m/aaa")-MOD(TEXT($P$5,"m/aaa")-5,7)+14</f>
        <v>42348</v>
      </c>
      <c r="Q20" s="67" t="str">
        <f>TEXT($P$20, "jjjj")</f>
        <v>mercredi</v>
      </c>
      <c r="R20" s="56">
        <f xml:space="preserve"> TEXT($R$5,"m/aaa")-MOD(TEXT($R$5,"m/aaa")-5,7)+14</f>
        <v>42383</v>
      </c>
      <c r="S20" s="67" t="str">
        <f>TEXT($R$20, "jjjj")</f>
        <v>mercredi</v>
      </c>
      <c r="T20" s="56">
        <f xml:space="preserve"> TEXT($T$5,"m/aaa")-MOD(TEXT($T$5,"m/aaa")-5,7)+14</f>
        <v>42411</v>
      </c>
      <c r="U20" s="67" t="str">
        <f>TEXT($T$20, "jjjj")</f>
        <v>mercredi</v>
      </c>
      <c r="V20" s="56">
        <f xml:space="preserve"> TEXT($V$5,"m/aaa")-MOD(TEXT($V$5,"m/aaa")-5,7)+14</f>
        <v>42439</v>
      </c>
      <c r="W20" s="67" t="str">
        <f>TEXT($V$20, "jjjj")</f>
        <v>mercredi</v>
      </c>
    </row>
    <row r="21" spans="12:23" x14ac:dyDescent="0.25">
      <c r="L21" t="s">
        <v>43</v>
      </c>
      <c r="M21" t="s">
        <v>48</v>
      </c>
      <c r="N21" s="56">
        <f xml:space="preserve"> TEXT($N$5,"m/aaa")-MOD(TEXT($N$5,"m/aaa")-5,7)+21</f>
        <v>42327</v>
      </c>
      <c r="O21" s="19" t="str">
        <f>TEXT($N$21, "jjjj")</f>
        <v>mercredi</v>
      </c>
      <c r="P21" s="56">
        <f xml:space="preserve"> TEXT($P$5,"m/aaa")-MOD(TEXT($P$5,"m/aaa")-5,7)+21</f>
        <v>42355</v>
      </c>
      <c r="Q21" s="67" t="str">
        <f>TEXT($P$21, "jjjj")</f>
        <v>mercredi</v>
      </c>
      <c r="R21" s="56">
        <f xml:space="preserve"> TEXT($R$5,"m/aaa")-MOD(TEXT($R$5,"m/aaa")-5,7)+21</f>
        <v>42390</v>
      </c>
      <c r="S21" s="67" t="str">
        <f>TEXT($R$21, "jjjj")</f>
        <v>mercredi</v>
      </c>
      <c r="T21" s="56">
        <f xml:space="preserve"> TEXT($T$5,"m/aaa")-MOD(TEXT($T$5,"m/aaa")-5,7)+21</f>
        <v>42418</v>
      </c>
      <c r="U21" s="67" t="str">
        <f>TEXT($T$21, "jjjj")</f>
        <v>mercredi</v>
      </c>
      <c r="V21" s="56">
        <f xml:space="preserve"> TEXT($V$5,"m/aaa")-MOD(TEXT($V$5,"m/aaa")-5,7)+21</f>
        <v>42446</v>
      </c>
      <c r="W21" s="67" t="str">
        <f>TEXT($V$21, "jjjj")</f>
        <v>mercredi</v>
      </c>
    </row>
    <row r="22" spans="12:23" x14ac:dyDescent="0.25">
      <c r="L22" t="s">
        <v>44</v>
      </c>
      <c r="M22" t="s">
        <v>48</v>
      </c>
      <c r="N22" s="56">
        <f xml:space="preserve"> TEXT($N$5,"m/aaa")-MOD(TEXT($N$5,"m/aaa")-5,7)+28</f>
        <v>42334</v>
      </c>
      <c r="O22" s="19" t="str">
        <f>TEXT($N$21, "jjjj")</f>
        <v>mercredi</v>
      </c>
      <c r="P22" s="56">
        <f xml:space="preserve"> TEXT($P$5,"m/aaa")-MOD(TEXT($P$5,"m/aaa")-5,7)+28</f>
        <v>42362</v>
      </c>
      <c r="Q22" s="67" t="str">
        <f>TEXT($P$21, "jjjj")</f>
        <v>mercredi</v>
      </c>
      <c r="R22" s="56">
        <f xml:space="preserve"> TEXT($R$5,"m/aaa")-MOD(TEXT($R$5,"m/aaa")-5,7)+28</f>
        <v>42397</v>
      </c>
      <c r="S22" s="67" t="str">
        <f>TEXT($R$21, "jjjj")</f>
        <v>mercredi</v>
      </c>
      <c r="T22" s="56">
        <f xml:space="preserve"> TEXT($T$5,"m/aaa")-MOD(TEXT($T$5,"m/aaa")-5,7)+28</f>
        <v>42425</v>
      </c>
      <c r="U22" s="67" t="str">
        <f>TEXT($T$21, "jjjj")</f>
        <v>mercredi</v>
      </c>
      <c r="V22" s="56">
        <f xml:space="preserve"> TEXT($V$5,"m/aaa")-MOD(TEXT($V$5,"m/aaa")-5,7)+28</f>
        <v>42453</v>
      </c>
      <c r="W22" s="67" t="str">
        <f>TEXT($V$21, "jjjj")</f>
        <v>mercredi</v>
      </c>
    </row>
    <row r="23" spans="12:23" x14ac:dyDescent="0.25">
      <c r="L23" t="s">
        <v>45</v>
      </c>
      <c r="M23" t="s">
        <v>48</v>
      </c>
      <c r="O23" s="19" t="str">
        <f>TEXT($N23, "jjjj")</f>
        <v>vendredi</v>
      </c>
      <c r="Q23" s="19" t="str">
        <f>TEXT($N23, "jjjj")</f>
        <v>vendredi</v>
      </c>
      <c r="S23" s="19" t="str">
        <f>TEXT($N23, "jjjj")</f>
        <v>vendredi</v>
      </c>
      <c r="U23" s="19" t="str">
        <f>TEXT($N23, "jjjj")</f>
        <v>vendredi</v>
      </c>
      <c r="W23" s="19" t="str">
        <f>TEXT($N23, "jjjj")</f>
        <v>vendredi</v>
      </c>
    </row>
    <row r="24" spans="12:23" x14ac:dyDescent="0.25">
      <c r="L24" s="54"/>
      <c r="M24" s="54"/>
      <c r="N24" s="62"/>
      <c r="O24" s="62"/>
      <c r="P24" s="62"/>
      <c r="Q24" s="66"/>
      <c r="R24" s="62"/>
      <c r="S24" s="62"/>
      <c r="T24" s="62"/>
      <c r="U24" s="62"/>
      <c r="V24" s="62"/>
      <c r="W24" s="54"/>
    </row>
    <row r="25" spans="12:23" x14ac:dyDescent="0.25">
      <c r="L25" t="s">
        <v>41</v>
      </c>
      <c r="M25" t="s">
        <v>49</v>
      </c>
      <c r="N25" s="56">
        <f xml:space="preserve"> TEXT($N$5,"m/aaa")-MOD(TEXT($N$5,"m/aaa")-6,7)+7</f>
        <v>42314</v>
      </c>
      <c r="O25" s="19" t="str">
        <f>TEXT($N25, "jjjj")</f>
        <v>jeudi</v>
      </c>
      <c r="P25" s="56">
        <f xml:space="preserve"> TEXT($P$5,"m/aaa")-MOD(TEXT($P$5,"m/aaa")-6,7)+7</f>
        <v>42342</v>
      </c>
      <c r="Q25" s="67" t="str">
        <f>TEXT($P25, "jjjj")</f>
        <v>jeudi</v>
      </c>
      <c r="R25" s="56">
        <f xml:space="preserve"> TEXT($R$5,"m/aaa")-MOD(TEXT($R$5,"m/aaa")-6,7)+7</f>
        <v>42370</v>
      </c>
      <c r="S25" s="67" t="str">
        <f>TEXT($R25, "jjjj")</f>
        <v>jeudi</v>
      </c>
      <c r="T25" s="56">
        <f xml:space="preserve"> TEXT($T$5,"m/aaa")-MOD(TEXT($T$5,"m/aaa")-6,7)+7</f>
        <v>42405</v>
      </c>
      <c r="U25" s="67" t="str">
        <f>TEXT($T25, "jjjj")</f>
        <v>jeudi</v>
      </c>
      <c r="V25" s="56">
        <f xml:space="preserve"> TEXT($V$5,"m/aaa")-MOD(TEXT($V$5,"m/aaa")-6,7)+7</f>
        <v>42433</v>
      </c>
      <c r="W25" s="67" t="str">
        <f>TEXT($V25, "jjjj")</f>
        <v>jeudi</v>
      </c>
    </row>
    <row r="26" spans="12:23" x14ac:dyDescent="0.25">
      <c r="L26" t="s">
        <v>42</v>
      </c>
      <c r="M26" t="s">
        <v>49</v>
      </c>
      <c r="N26" s="56">
        <f xml:space="preserve"> TEXT($N$5,"m/aaa")-MOD(TEXT($N$5,"m/aaa")-6,7)+14</f>
        <v>42321</v>
      </c>
      <c r="O26" s="19" t="str">
        <f t="shared" ref="O26:O28" si="4">TEXT($N26, "jjjj")</f>
        <v>jeudi</v>
      </c>
      <c r="P26" s="56">
        <f xml:space="preserve"> TEXT($P$5,"m/aaa")-MOD(TEXT($P$5,"m/aaa")-6,7)+14</f>
        <v>42349</v>
      </c>
      <c r="Q26" s="67" t="str">
        <f t="shared" ref="Q26:Q28" si="5">TEXT($P26, "jjjj")</f>
        <v>jeudi</v>
      </c>
      <c r="R26" s="56">
        <f xml:space="preserve"> TEXT($R$5,"m/aaa")-MOD(TEXT($R$5,"m/aaa")-6,7)+14</f>
        <v>42377</v>
      </c>
      <c r="S26" s="67" t="str">
        <f t="shared" ref="S26:S28" si="6">TEXT($R26, "jjjj")</f>
        <v>jeudi</v>
      </c>
      <c r="T26" s="56">
        <f xml:space="preserve"> TEXT($T$5,"m/aaa")-MOD(TEXT($T$5,"m/aaa")-6,7)+14</f>
        <v>42412</v>
      </c>
      <c r="U26" s="67" t="str">
        <f t="shared" ref="U26:U28" si="7">TEXT($T26, "jjjj")</f>
        <v>jeudi</v>
      </c>
      <c r="V26" s="56">
        <f xml:space="preserve"> TEXT($V$5,"m/aaa")-MOD(TEXT($V$5,"m/aaa")-6,7)+14</f>
        <v>42440</v>
      </c>
      <c r="W26" s="67" t="str">
        <f t="shared" ref="W26:W28" si="8">TEXT($V26, "jjjj")</f>
        <v>jeudi</v>
      </c>
    </row>
    <row r="27" spans="12:23" x14ac:dyDescent="0.25">
      <c r="L27" t="s">
        <v>43</v>
      </c>
      <c r="M27" t="s">
        <v>49</v>
      </c>
      <c r="N27" s="56">
        <f xml:space="preserve"> TEXT($N$5,"m/aaa")-MOD(TEXT($N$5,"m/aaa")-6,7)+21</f>
        <v>42328</v>
      </c>
      <c r="O27" s="19" t="str">
        <f t="shared" si="4"/>
        <v>jeudi</v>
      </c>
      <c r="P27" s="56">
        <f xml:space="preserve"> TEXT($P$5,"m/aaa")-MOD(TEXT($P$5,"m/aaa")-6,7)+21</f>
        <v>42356</v>
      </c>
      <c r="Q27" s="67" t="str">
        <f t="shared" si="5"/>
        <v>jeudi</v>
      </c>
      <c r="R27" s="56">
        <f xml:space="preserve"> TEXT($R$5,"m/aaa")-MOD(TEXT($R$5,"m/aaa")-6,7)+21</f>
        <v>42384</v>
      </c>
      <c r="S27" s="67" t="str">
        <f t="shared" si="6"/>
        <v>jeudi</v>
      </c>
      <c r="T27" s="56">
        <f xml:space="preserve"> TEXT($T$5,"m/aaa")-MOD(TEXT($T$5,"m/aaa")-6,7)+21</f>
        <v>42419</v>
      </c>
      <c r="U27" s="67" t="str">
        <f t="shared" si="7"/>
        <v>jeudi</v>
      </c>
      <c r="V27" s="56">
        <f xml:space="preserve"> TEXT($V$5,"m/aaa")-MOD(TEXT($V$5,"m/aaa")-6,7)+21</f>
        <v>42447</v>
      </c>
      <c r="W27" s="67" t="str">
        <f t="shared" si="8"/>
        <v>jeudi</v>
      </c>
    </row>
    <row r="28" spans="12:23" x14ac:dyDescent="0.25">
      <c r="L28" t="s">
        <v>44</v>
      </c>
      <c r="M28" t="s">
        <v>49</v>
      </c>
      <c r="N28" s="56">
        <f xml:space="preserve"> TEXT($N$5,"m/aaa")-MOD(TEXT($N$5,"m/aaa")-6,7)+28</f>
        <v>42335</v>
      </c>
      <c r="O28" s="19" t="str">
        <f t="shared" si="4"/>
        <v>jeudi</v>
      </c>
      <c r="P28" s="56">
        <f xml:space="preserve"> TEXT($P$5,"m/aaa")-MOD(TEXT($P$5,"m/aaa")-6,7)+28</f>
        <v>42363</v>
      </c>
      <c r="Q28" s="67" t="str">
        <f t="shared" si="5"/>
        <v>jeudi</v>
      </c>
      <c r="R28" s="56">
        <f xml:space="preserve"> TEXT($R$5,"m/aaa")-MOD(TEXT($R$5,"m/aaa")-6,7)+28</f>
        <v>42391</v>
      </c>
      <c r="S28" s="67" t="str">
        <f t="shared" si="6"/>
        <v>jeudi</v>
      </c>
      <c r="T28" s="56">
        <f xml:space="preserve"> TEXT($T$5,"m/aaa")-MOD(TEXT($T$5,"m/aaa")-6,7)+28</f>
        <v>42426</v>
      </c>
      <c r="U28" s="67" t="str">
        <f t="shared" si="7"/>
        <v>jeudi</v>
      </c>
      <c r="V28" s="56">
        <f xml:space="preserve"> TEXT($V$5,"m/aaa")-MOD(TEXT($V$5,"m/aaa")-6,7)+28</f>
        <v>42454</v>
      </c>
      <c r="W28" s="67" t="str">
        <f t="shared" si="8"/>
        <v>jeudi</v>
      </c>
    </row>
    <row r="29" spans="12:23" x14ac:dyDescent="0.25">
      <c r="L29" t="s">
        <v>45</v>
      </c>
      <c r="M29" t="s">
        <v>49</v>
      </c>
      <c r="O29" s="19" t="str">
        <f>TEXT($N29, "jjjj")</f>
        <v>vendredi</v>
      </c>
      <c r="Q29" s="19" t="str">
        <f>TEXT($N29, "jjjj")</f>
        <v>vendredi</v>
      </c>
      <c r="S29" s="19" t="str">
        <f>TEXT($N29, "jjjj")</f>
        <v>vendredi</v>
      </c>
      <c r="U29" s="19" t="str">
        <f>TEXT($N29, "jjjj")</f>
        <v>vendredi</v>
      </c>
      <c r="W29" s="19" t="str">
        <f>TEXT($N29, "jjjj")</f>
        <v>vendredi</v>
      </c>
    </row>
    <row r="30" spans="12:23" x14ac:dyDescent="0.25">
      <c r="L30" s="54"/>
      <c r="M30" s="54"/>
      <c r="N30" s="62"/>
      <c r="O30" s="62"/>
      <c r="P30" s="62"/>
      <c r="Q30" s="66"/>
      <c r="R30" s="62"/>
      <c r="S30" s="62"/>
      <c r="T30" s="62"/>
      <c r="U30" s="62"/>
      <c r="V30" s="62"/>
      <c r="W30" s="54"/>
    </row>
    <row r="31" spans="12:23" x14ac:dyDescent="0.25">
      <c r="L31" t="s">
        <v>41</v>
      </c>
      <c r="M31" t="s">
        <v>50</v>
      </c>
      <c r="N31" s="56">
        <f xml:space="preserve"> TEXT($N$5,"m/aaa")-MOD(TEXT($N$5,"m/aaa")-7,7)+7</f>
        <v>42315</v>
      </c>
      <c r="O31" s="19" t="str">
        <f>TEXT($N31, "jjjj")</f>
        <v>vendredi</v>
      </c>
      <c r="P31" s="56">
        <f xml:space="preserve"> TEXT($P$5,"m/aaa")-MOD(TEXT($P$5,"m/aaa")-7,7)+7</f>
        <v>42343</v>
      </c>
      <c r="Q31" s="67" t="str">
        <f>TEXT($P31, "jjjj")</f>
        <v>vendredi</v>
      </c>
      <c r="R31" s="56">
        <f xml:space="preserve"> TEXT($R$5,"m/aaa")-MOD(TEXT($R$5,"m/aaa")-7,7)+7</f>
        <v>42371</v>
      </c>
      <c r="S31" s="67" t="str">
        <f>TEXT($R31, "jjjj")</f>
        <v>vendredi</v>
      </c>
      <c r="T31" s="56">
        <f xml:space="preserve"> TEXT($T$5,"m/aaa")-MOD(TEXT($T$5,"m/aaa")-7,7)+7</f>
        <v>42406</v>
      </c>
      <c r="U31" s="67" t="str">
        <f>TEXT($T31, "jjjj")</f>
        <v>vendredi</v>
      </c>
      <c r="V31" s="56">
        <f xml:space="preserve"> TEXT($V$5,"m/aaa")-MOD(TEXT($V$5,"m/aaa")-7,7)+7</f>
        <v>42434</v>
      </c>
      <c r="W31" s="67" t="str">
        <f>TEXT($V31, "jjjj")</f>
        <v>vendredi</v>
      </c>
    </row>
    <row r="32" spans="12:23" x14ac:dyDescent="0.25">
      <c r="L32" t="s">
        <v>42</v>
      </c>
      <c r="M32" t="s">
        <v>50</v>
      </c>
      <c r="N32" s="56">
        <f xml:space="preserve"> TEXT($N$5,"m/aaa")-MOD(TEXT($N$5,"m/aaa")-7,7)+14</f>
        <v>42322</v>
      </c>
      <c r="O32" s="19" t="str">
        <f>TEXT($N32, "jjjj")</f>
        <v>vendredi</v>
      </c>
      <c r="P32" s="56">
        <f xml:space="preserve"> TEXT($P$5,"m/aaa")-MOD(TEXT($P$5,"m/aaa")-7,7)+14</f>
        <v>42350</v>
      </c>
      <c r="Q32" s="67" t="str">
        <f>TEXT($P32, "jjjj")</f>
        <v>vendredi</v>
      </c>
      <c r="R32" s="56">
        <f xml:space="preserve"> TEXT($R$5,"m/aaa")-MOD(TEXT($R$5,"m/aaa")-7,7)+14</f>
        <v>42378</v>
      </c>
      <c r="S32" s="67" t="str">
        <f>TEXT($R32, "jjjj")</f>
        <v>vendredi</v>
      </c>
      <c r="T32" s="56">
        <f xml:space="preserve"> TEXT($T$5,"m/aaa")-MOD(TEXT($T$5,"m/aaa")-7,7)+14</f>
        <v>42413</v>
      </c>
      <c r="U32" s="67" t="str">
        <f>TEXT($T32, "jjjj")</f>
        <v>vendredi</v>
      </c>
      <c r="V32" s="56">
        <f xml:space="preserve"> TEXT($V$5,"m/aaa")-MOD(TEXT($V$5,"m/aaa")-7,7)+14</f>
        <v>42441</v>
      </c>
      <c r="W32" s="67" t="str">
        <f>TEXT($V32, "jjjj")</f>
        <v>vendredi</v>
      </c>
    </row>
    <row r="33" spans="12:23" x14ac:dyDescent="0.25">
      <c r="L33" t="s">
        <v>43</v>
      </c>
      <c r="M33" t="s">
        <v>50</v>
      </c>
      <c r="N33" s="56">
        <f xml:space="preserve"> TEXT($N$5,"m/aaa")-MOD(TEXT($N$5,"m/aaa")-7,7)+21</f>
        <v>42329</v>
      </c>
      <c r="O33" s="19" t="str">
        <f>TEXT($N33, "jjjj")</f>
        <v>vendredi</v>
      </c>
      <c r="P33" s="56">
        <f xml:space="preserve"> TEXT($P$5,"m/aaa")-MOD(TEXT($P$5,"m/aaa")-7,7)+21</f>
        <v>42357</v>
      </c>
      <c r="Q33" s="67" t="str">
        <f>TEXT($P33, "jjjj")</f>
        <v>vendredi</v>
      </c>
      <c r="R33" s="56">
        <f xml:space="preserve"> TEXT($R$5,"m/aaa")-MOD(TEXT($R$5,"m/aaa")-7,7)+21</f>
        <v>42385</v>
      </c>
      <c r="S33" s="67" t="str">
        <f>TEXT($R33, "jjjj")</f>
        <v>vendredi</v>
      </c>
      <c r="T33" s="56">
        <f xml:space="preserve"> TEXT($T$5,"m/aaa")-MOD(TEXT($T$5,"m/aaa")-7,7)+21</f>
        <v>42420</v>
      </c>
      <c r="U33" s="67" t="str">
        <f>TEXT($T33, "jjjj")</f>
        <v>vendredi</v>
      </c>
      <c r="V33" s="56">
        <f xml:space="preserve"> TEXT($V$5,"m/aaa")-MOD(TEXT($V$5,"m/aaa")-7,7)+21</f>
        <v>42448</v>
      </c>
      <c r="W33" s="67" t="str">
        <f>TEXT($V33, "jjjj")</f>
        <v>vendredi</v>
      </c>
    </row>
    <row r="34" spans="12:23" x14ac:dyDescent="0.25">
      <c r="L34" t="s">
        <v>44</v>
      </c>
      <c r="M34" t="s">
        <v>50</v>
      </c>
      <c r="N34" s="56">
        <f xml:space="preserve"> TEXT($N$5,"m/aaa")-MOD(TEXT($N$5,"m/aaa")-7,7)+28</f>
        <v>42336</v>
      </c>
      <c r="O34" s="19" t="str">
        <f>TEXT($N34, "jjjj")</f>
        <v>vendredi</v>
      </c>
      <c r="P34" s="56">
        <f xml:space="preserve"> TEXT($P$5,"m/aaa")-MOD(TEXT($P$5,"m/aaa")-7,7)+28</f>
        <v>42364</v>
      </c>
      <c r="Q34" s="67" t="str">
        <f>TEXT($P34, "jjjj")</f>
        <v>vendredi</v>
      </c>
      <c r="R34" s="56">
        <f xml:space="preserve"> TEXT($R$5,"m/aaa")-MOD(TEXT($R$5,"m/aaa")-7,7)+28</f>
        <v>42392</v>
      </c>
      <c r="S34" s="67" t="str">
        <f>TEXT($R34, "jjjj")</f>
        <v>vendredi</v>
      </c>
      <c r="T34" s="56">
        <f xml:space="preserve"> TEXT($T$5,"m/aaa")-MOD(TEXT($T$5,"m/aaa")-7,7)+28</f>
        <v>42427</v>
      </c>
      <c r="U34" s="67" t="str">
        <f>TEXT($T34, "jjjj")</f>
        <v>vendredi</v>
      </c>
      <c r="V34" s="56">
        <f xml:space="preserve"> TEXT($V$5,"m/aaa")-MOD(TEXT($V$5,"m/aaa")-7,7)+28</f>
        <v>42455</v>
      </c>
      <c r="W34" s="67" t="str">
        <f>TEXT($V34, "jjjj")</f>
        <v>vendredi</v>
      </c>
    </row>
    <row r="35" spans="12:23" x14ac:dyDescent="0.25">
      <c r="L35" t="s">
        <v>45</v>
      </c>
      <c r="M35" t="s">
        <v>50</v>
      </c>
      <c r="O35" s="19" t="str">
        <f>TEXT($N35, "jjjj")</f>
        <v>vendredi</v>
      </c>
      <c r="Q35" s="19" t="str">
        <f>TEXT($N35, "jjjj")</f>
        <v>vendredi</v>
      </c>
      <c r="S35" s="19" t="str">
        <f>TEXT($N35, "jjjj")</f>
        <v>vendredi</v>
      </c>
      <c r="U35" s="19" t="str">
        <f>TEXT($N35, "jjjj")</f>
        <v>vendredi</v>
      </c>
      <c r="W35" s="19" t="str">
        <f>TEXT($N35, "jjjj")</f>
        <v>vendredi</v>
      </c>
    </row>
    <row r="36" spans="12:23" x14ac:dyDescent="0.25">
      <c r="L36" s="54"/>
      <c r="M36" s="54"/>
      <c r="N36" s="62"/>
      <c r="O36" s="62"/>
      <c r="P36" s="62"/>
      <c r="Q36" s="66"/>
      <c r="R36" s="62"/>
      <c r="S36" s="62"/>
      <c r="T36" s="62"/>
      <c r="U36" s="62"/>
      <c r="V36" s="62"/>
      <c r="W36" s="5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JF_suspensions</vt:lpstr>
      <vt:lpstr>gestion_dates</vt:lpstr>
      <vt:lpstr>calcul_dates</vt:lpstr>
      <vt:lpstr>ND_JF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Danhiez Christine</dc:creator>
  <cp:lastModifiedBy>Danhiez Christine</cp:lastModifiedBy>
  <dcterms:created xsi:type="dcterms:W3CDTF">2019-01-09T11:07:15Z</dcterms:created>
  <dcterms:modified xsi:type="dcterms:W3CDTF">2019-12-19T11:46:36Z</dcterms:modified>
</cp:coreProperties>
</file>