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19368" windowHeight="9396"/>
  </bookViews>
  <sheets>
    <sheet name="Valeurs" sheetId="1" r:id="rId1"/>
    <sheet name="OngletType" sheetId="9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9" l="1"/>
  <c r="E25" i="9" s="1"/>
  <c r="C25" i="9"/>
  <c r="D18" i="9" l="1"/>
  <c r="C19" i="9"/>
  <c r="C16" i="9"/>
  <c r="C18" i="9"/>
  <c r="C14" i="9"/>
  <c r="C15" i="9"/>
  <c r="C33" i="9"/>
  <c r="C12" i="9"/>
  <c r="C8" i="9"/>
  <c r="E8" i="9"/>
  <c r="I50" i="1" l="1"/>
  <c r="I51" i="1"/>
  <c r="I49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49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R50" i="1" l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R49" i="1"/>
  <c r="Q49" i="1"/>
  <c r="E49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57" i="1"/>
  <c r="E58" i="1"/>
  <c r="E55" i="1"/>
  <c r="E56" i="1"/>
  <c r="E50" i="1"/>
  <c r="E51" i="1"/>
  <c r="E52" i="1"/>
  <c r="E53" i="1"/>
  <c r="E54" i="1"/>
</calcChain>
</file>

<file path=xl/sharedStrings.xml><?xml version="1.0" encoding="utf-8"?>
<sst xmlns="http://schemas.openxmlformats.org/spreadsheetml/2006/main" count="820" uniqueCount="220">
  <si>
    <t>Position</t>
  </si>
  <si>
    <t>MA utilisé</t>
  </si>
  <si>
    <t>Matériau</t>
  </si>
  <si>
    <t>Type d'assemblage</t>
  </si>
  <si>
    <t>Tôles</t>
  </si>
  <si>
    <t>BW</t>
  </si>
  <si>
    <t>Joint</t>
  </si>
  <si>
    <t xml:space="preserve">Epaisseur </t>
  </si>
  <si>
    <t>PC</t>
  </si>
  <si>
    <t>FW</t>
  </si>
  <si>
    <t>PDC+</t>
  </si>
  <si>
    <t>DC+</t>
  </si>
  <si>
    <t>Courant/ Polarité</t>
  </si>
  <si>
    <t>I max</t>
  </si>
  <si>
    <t>Imin</t>
  </si>
  <si>
    <t>U max</t>
  </si>
  <si>
    <t>U min</t>
  </si>
  <si>
    <t>Vmax</t>
  </si>
  <si>
    <t>Vmin</t>
  </si>
  <si>
    <t>PA</t>
  </si>
  <si>
    <t>T° entre passes max</t>
  </si>
  <si>
    <t>PB</t>
  </si>
  <si>
    <t>Diamètre</t>
  </si>
  <si>
    <t>/</t>
  </si>
  <si>
    <t>TTAS</t>
  </si>
  <si>
    <t>mode de transfert</t>
  </si>
  <si>
    <t>Post-chauffage</t>
  </si>
  <si>
    <t>Préchauff.</t>
  </si>
  <si>
    <t>Ap. chaleur max</t>
  </si>
  <si>
    <t>Ap.  chaleur min</t>
  </si>
  <si>
    <t>Essai F. par choc</t>
  </si>
  <si>
    <t>Essai Dureté</t>
  </si>
  <si>
    <t>QMOS 135</t>
  </si>
  <si>
    <t>QMOS 135 CARBONE</t>
  </si>
  <si>
    <t>FR 9 EN 234</t>
  </si>
  <si>
    <t>9 EN 102</t>
  </si>
  <si>
    <t>9 EN 101</t>
  </si>
  <si>
    <t>9EN021</t>
  </si>
  <si>
    <t>9 EN 023</t>
  </si>
  <si>
    <t>OY 09 EN 157</t>
  </si>
  <si>
    <t>OY 9 EN 176</t>
  </si>
  <si>
    <t>OY 9 EN 179</t>
  </si>
  <si>
    <t>OY 9 EN 077</t>
  </si>
  <si>
    <t>OY 09 EN 076</t>
  </si>
  <si>
    <t>OY 09 EN 065</t>
  </si>
  <si>
    <t>OY 09 EN 075</t>
  </si>
  <si>
    <t>OY 09 EN 066</t>
  </si>
  <si>
    <t>OY 09 EN 018</t>
  </si>
  <si>
    <t>OY 09 EN 001</t>
  </si>
  <si>
    <t>EN 226</t>
  </si>
  <si>
    <t>EN 225</t>
  </si>
  <si>
    <t>EN 238</t>
  </si>
  <si>
    <t>OS 09 EN 040</t>
  </si>
  <si>
    <t>OI 09 EN 062</t>
  </si>
  <si>
    <t>OI 09 EN 074</t>
  </si>
  <si>
    <t>OY 16 EN 112</t>
  </si>
  <si>
    <t>OY 16 EN 115</t>
  </si>
  <si>
    <t>OY 16 EN 113</t>
  </si>
  <si>
    <t>EN 197</t>
  </si>
  <si>
    <t>EN 119</t>
  </si>
  <si>
    <t>EN 056</t>
  </si>
  <si>
    <t>OS 09 EN 027</t>
  </si>
  <si>
    <t>OY 16 EN 001</t>
  </si>
  <si>
    <t>OY 16 EN 386</t>
  </si>
  <si>
    <t>OY 16 EN 024</t>
  </si>
  <si>
    <t>OY 16 EN 388</t>
  </si>
  <si>
    <t>OY 16 EN 387</t>
  </si>
  <si>
    <t>S690QL</t>
  </si>
  <si>
    <t>FILCORD100</t>
  </si>
  <si>
    <t>Té-FW</t>
  </si>
  <si>
    <t>oui</t>
  </si>
  <si>
    <t>Non</t>
  </si>
  <si>
    <t>Mono/Multi</t>
  </si>
  <si>
    <t>Monopasse Multipasse</t>
  </si>
  <si>
    <t>Oui 110°C</t>
  </si>
  <si>
    <t>Pulvérisation</t>
  </si>
  <si>
    <t>S355K2G3</t>
  </si>
  <si>
    <t>non</t>
  </si>
  <si>
    <t>NON</t>
  </si>
  <si>
    <t>Multipasse</t>
  </si>
  <si>
    <t>monopasse</t>
  </si>
  <si>
    <t>S275JR (e28,4)</t>
  </si>
  <si>
    <t>détail de soudure</t>
  </si>
  <si>
    <t>ss nb</t>
  </si>
  <si>
    <t>gorge</t>
  </si>
  <si>
    <t>S185 (A33)</t>
  </si>
  <si>
    <t>PG</t>
  </si>
  <si>
    <t>ss mb</t>
  </si>
  <si>
    <t>S355 J2+N</t>
  </si>
  <si>
    <t>NERTALIC 70 S</t>
  </si>
  <si>
    <t>PD</t>
  </si>
  <si>
    <t>OUI</t>
  </si>
  <si>
    <t>S690 QL</t>
  </si>
  <si>
    <t>570°C pendant 2h ; Vit. de montée : 50°C/h ; Vit. De refroidissement : 50°C/h de 570 à 300°C</t>
  </si>
  <si>
    <t>110°C</t>
  </si>
  <si>
    <t>Multipasse Multipasse</t>
  </si>
  <si>
    <t>Carbofil NiMoCr</t>
  </si>
  <si>
    <t>PC+PA</t>
  </si>
  <si>
    <t>Té-BW</t>
  </si>
  <si>
    <t>570°C pendant 4h10 ; Vit. de montée : 80°C/h ; Vit. De refroidissement : 60°C/h de 570 à 300°C</t>
  </si>
  <si>
    <t>150°C</t>
  </si>
  <si>
    <t>Court circuit + Pulvérisation</t>
  </si>
  <si>
    <t>multipasse</t>
  </si>
  <si>
    <t>bs nb</t>
  </si>
  <si>
    <t>S235JR+AR</t>
  </si>
  <si>
    <t>OK ARISTOROD 12,50</t>
  </si>
  <si>
    <t>Goujon FW emboité sur platine</t>
  </si>
  <si>
    <t>Globulaire</t>
  </si>
  <si>
    <t>S355MC</t>
  </si>
  <si>
    <t>court circuit</t>
  </si>
  <si>
    <t>MULTIPASSE</t>
  </si>
  <si>
    <t>Goujon BW emboité sur platine</t>
  </si>
  <si>
    <t>X65Q</t>
  </si>
  <si>
    <t>AUTAL SG2</t>
  </si>
  <si>
    <t>Tube tôles</t>
  </si>
  <si>
    <t>SS NB</t>
  </si>
  <si>
    <t>P265GH</t>
  </si>
  <si>
    <t>S335K2G3</t>
  </si>
  <si>
    <t>A42CP</t>
  </si>
  <si>
    <t>Monopasse</t>
  </si>
  <si>
    <t>Indaten 355</t>
  </si>
  <si>
    <t>thyssen union patinax</t>
  </si>
  <si>
    <t>M</t>
  </si>
  <si>
    <t>MONOPASSE</t>
  </si>
  <si>
    <t>SS nb</t>
  </si>
  <si>
    <t>S355J2H</t>
  </si>
  <si>
    <t>OK AUTROD 12,58</t>
  </si>
  <si>
    <t>PM</t>
  </si>
  <si>
    <t>tube</t>
  </si>
  <si>
    <t>s355mc</t>
  </si>
  <si>
    <t>Court circuit</t>
  </si>
  <si>
    <t>VARIABLES ESSENTIELLES </t>
  </si>
  <si>
    <t>DOMAINES DE VALIDITES (1) (2)</t>
  </si>
  <si>
    <t>Selon la Norme</t>
  </si>
  <si>
    <t>NF EN ISO 15614-1 – Juin 2017</t>
  </si>
  <si>
    <t>Procédé 1</t>
  </si>
  <si>
    <t>Procédé 2</t>
  </si>
  <si>
    <t>Procédé 3</t>
  </si>
  <si>
    <t>Procédé de Soudage, degré de mécanisation</t>
  </si>
  <si>
    <t>§8.4.1, 8.4.6, 8.5.2.3</t>
  </si>
  <si>
    <t>Groupe(s), Sous-groupe(s), matériau(x) de base</t>
  </si>
  <si>
    <r>
      <t>1.1-1.1</t>
    </r>
    <r>
      <rPr>
        <b/>
        <sz val="18"/>
        <color theme="1"/>
        <rFont val="Times New Roman"/>
        <family val="1"/>
      </rPr>
      <t xml:space="preserve">       </t>
    </r>
    <r>
      <rPr>
        <b/>
        <sz val="18"/>
        <color theme="1"/>
        <rFont val="Arial"/>
        <family val="2"/>
      </rPr>
      <t>; 1.2 -1.2</t>
    </r>
  </si>
  <si>
    <t>§8.3.1</t>
  </si>
  <si>
    <t>Limite d’élasticité maximum qualifiée (ReH) (Mpa)</t>
  </si>
  <si>
    <t>Type d’assemblage /soudure</t>
  </si>
  <si>
    <t>§8.4.3</t>
  </si>
  <si>
    <t>Epaisseurs(s) matériau(x) de base (mm)</t>
  </si>
  <si>
    <t>FW : 3 à 40mm</t>
  </si>
  <si>
    <t>§8.3.2</t>
  </si>
  <si>
    <t>Epaisseur(s) de métal déposé (mm)</t>
  </si>
  <si>
    <t>FW- Mulipasse : Aucune restriction</t>
  </si>
  <si>
    <t>Diamètre extérieur de tube(s) (mm)</t>
  </si>
  <si>
    <r>
      <t>De</t>
    </r>
    <r>
      <rPr>
        <b/>
        <sz val="18"/>
        <color rgb="FF202124"/>
        <rFont val="Arial"/>
        <family val="2"/>
      </rPr>
      <t>≥</t>
    </r>
    <r>
      <rPr>
        <b/>
        <sz val="18"/>
        <color theme="1"/>
        <rFont val="Arial"/>
        <family val="2"/>
      </rPr>
      <t>500 ou De</t>
    </r>
    <r>
      <rPr>
        <b/>
        <sz val="18"/>
        <color rgb="FF202124"/>
        <rFont val="Arial"/>
        <family val="2"/>
      </rPr>
      <t>≥</t>
    </r>
    <r>
      <rPr>
        <b/>
        <sz val="18"/>
        <color theme="1"/>
        <rFont val="Arial"/>
        <family val="2"/>
      </rPr>
      <t xml:space="preserve">150 pour PC, PF et PA en rotation </t>
    </r>
  </si>
  <si>
    <t>§8.3.3</t>
  </si>
  <si>
    <t>Position(s) de soudage</t>
  </si>
  <si>
    <t>Toutes positions sauf PG, PJ et J-LO45</t>
  </si>
  <si>
    <t>§8.4.2</t>
  </si>
  <si>
    <t>Matériau(x) d’apport</t>
  </si>
  <si>
    <t>§8.4.4, 8.4.5</t>
  </si>
  <si>
    <t>Dimensions matériau(x) d’apport</t>
  </si>
  <si>
    <t>N’importe quels diamètres</t>
  </si>
  <si>
    <t>§8.4.5</t>
  </si>
  <si>
    <t>Apport de chaleur (k.U.I.10^-3/V mm/s) – (KJ/mm)</t>
  </si>
  <si>
    <t>0,757 et 4,046Kj/mm</t>
  </si>
  <si>
    <t>§8.4.7</t>
  </si>
  <si>
    <t>Température de préchauffage par passe (°C)</t>
  </si>
  <si>
    <t>Peut-être ajouté</t>
  </si>
  <si>
    <t>§ 8.4.8</t>
  </si>
  <si>
    <t>Température entre passes (°C)</t>
  </si>
  <si>
    <t>§8.4.9</t>
  </si>
  <si>
    <t>Autorisé</t>
  </si>
  <si>
    <t>§8.4.10</t>
  </si>
  <si>
    <t>Traitement thermique après soudage (TTAS)</t>
  </si>
  <si>
    <t>Pas autorisé</t>
  </si>
  <si>
    <t>§8.4.11</t>
  </si>
  <si>
    <t>Gaz de soudage</t>
  </si>
  <si>
    <t>Taux de CO² compris entre 14,4% et 21,6%</t>
  </si>
  <si>
    <t>§8.5.2</t>
  </si>
  <si>
    <t>Variantes de procédés</t>
  </si>
  <si>
    <t>Fil unique uniquement</t>
  </si>
  <si>
    <t>§8.5.2.2</t>
  </si>
  <si>
    <t>Mode de transfert</t>
  </si>
  <si>
    <t>Pulsé (P) ; pulvérisation (S) ; globulaire (G)</t>
  </si>
  <si>
    <t>§8.5.2.3.1</t>
  </si>
  <si>
    <r>
      <t>(1)</t>
    </r>
    <r>
      <rPr>
        <b/>
        <sz val="18"/>
        <color theme="1"/>
        <rFont val="Times New Roman"/>
        <family val="1"/>
      </rPr>
      <t xml:space="preserve">     </t>
    </r>
    <r>
      <rPr>
        <b/>
        <sz val="18"/>
        <color theme="1"/>
        <rFont val="Arial"/>
        <family val="2"/>
      </rPr>
      <t>Pour qualifier les soudures de production, il convient de prendre en compte de manière individuelle et en interaction les domaines de validité de chaque item.</t>
    </r>
  </si>
  <si>
    <r>
      <t>(2)</t>
    </r>
    <r>
      <rPr>
        <b/>
        <sz val="18"/>
        <color theme="1"/>
        <rFont val="Times New Roman"/>
        <family val="1"/>
      </rPr>
      <t xml:space="preserve">     </t>
    </r>
    <r>
      <rPr>
        <b/>
        <sz val="18"/>
        <color theme="1"/>
        <rFont val="Arial"/>
        <family val="2"/>
      </rPr>
      <t>Les domaines de validité sont donnés à titre indicatif et concernent exclusivement ceux de la norme NF EN ISO 15614-1 : Juin 2017. Ils ne sont pas exhaustifs, seule la norme fait foi.</t>
    </r>
  </si>
  <si>
    <t>dc+</t>
  </si>
  <si>
    <t>pa</t>
  </si>
  <si>
    <t>TU 42 B</t>
  </si>
  <si>
    <t>Tubes</t>
  </si>
  <si>
    <t>T-BW</t>
  </si>
  <si>
    <t>P-BW</t>
  </si>
  <si>
    <t>BS GG</t>
  </si>
  <si>
    <t>Court circuit + globulaire</t>
  </si>
  <si>
    <t>OY 16 EN 014</t>
  </si>
  <si>
    <t>EN 288-3 Non transposable</t>
  </si>
  <si>
    <t>570°C pendant 4h10 ; Vit. de montée : 50°C/h ; Vit. De refroidissement : 50°C/h de 570 à 300°C</t>
  </si>
  <si>
    <t>ss gg</t>
  </si>
  <si>
    <t>S355J2G3</t>
  </si>
  <si>
    <t>PF</t>
  </si>
  <si>
    <t>ULTRAMAG SG3</t>
  </si>
  <si>
    <t>40,6,4</t>
  </si>
  <si>
    <t>Oui</t>
  </si>
  <si>
    <t>Degré de mécanisation</t>
  </si>
  <si>
    <t>G 69 4 M Mn 3 Ni 1 Cr Mo </t>
  </si>
  <si>
    <t>G2 Si 1</t>
  </si>
  <si>
    <t>G3Si1</t>
  </si>
  <si>
    <t>G 69 4 M21 Mn3Ni1CrMo</t>
  </si>
  <si>
    <t>S 42 2 FB S0</t>
  </si>
  <si>
    <t>G 35 2 C1 2Si</t>
  </si>
  <si>
    <t>G 46 5 M 4Si1</t>
  </si>
  <si>
    <t>MA qualifié</t>
  </si>
  <si>
    <t>Désignation MA</t>
  </si>
  <si>
    <t>Mono/Multi qualifié</t>
  </si>
  <si>
    <t>Rm</t>
  </si>
  <si>
    <t>Piquage</t>
  </si>
  <si>
    <t>Groupe matériau</t>
  </si>
  <si>
    <t>Groupe et SS gr</t>
  </si>
  <si>
    <t>Epaisseur BW</t>
  </si>
  <si>
    <t>Epaisseur 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</si>
</sst>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Arial"/>
      <family val="2"/>
    </font>
    <font>
      <i/>
      <sz val="18"/>
      <color rgb="FF202124"/>
      <name val="Arial"/>
      <family val="2"/>
    </font>
    <font>
      <b/>
      <sz val="18"/>
      <color theme="1"/>
      <name val="Times New Roman"/>
      <family val="1"/>
    </font>
    <font>
      <b/>
      <sz val="18"/>
      <color rgb="FF202124"/>
      <name val="Arial"/>
      <family val="2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8"/>
      <color theme="1"/>
      <name val="Arial"/>
      <family val="2"/>
    </font>
    <font>
      <sz val="4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6" borderId="0" xfId="0" applyFill="1" applyBorder="1" applyAlignment="1">
      <alignment horizontal="left" vertical="center" wrapText="1"/>
    </xf>
    <xf numFmtId="0" fontId="2" fillId="4" borderId="1" xfId="0" applyFont="1" applyFill="1" applyBorder="1"/>
    <xf numFmtId="0" fontId="3" fillId="4" borderId="1" xfId="0" applyFont="1" applyFill="1" applyBorder="1"/>
    <xf numFmtId="0" fontId="3" fillId="4" borderId="3" xfId="0" applyFont="1" applyFill="1" applyBorder="1"/>
    <xf numFmtId="0" fontId="3" fillId="4" borderId="2" xfId="0" applyFont="1" applyFill="1" applyBorder="1"/>
    <xf numFmtId="0" fontId="1" fillId="0" borderId="0" xfId="0" applyFont="1"/>
    <xf numFmtId="0" fontId="5" fillId="0" borderId="4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3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/>
    <xf numFmtId="0" fontId="0" fillId="8" borderId="1" xfId="0" applyFill="1" applyBorder="1"/>
    <xf numFmtId="0" fontId="0" fillId="9" borderId="1" xfId="0" applyFill="1" applyBorder="1"/>
    <xf numFmtId="0" fontId="0" fillId="0" borderId="0" xfId="0" applyAlignment="1">
      <alignment horizontal="center"/>
    </xf>
    <xf numFmtId="0" fontId="1" fillId="2" borderId="34" xfId="0" applyFont="1" applyFill="1" applyBorder="1"/>
    <xf numFmtId="0" fontId="1" fillId="2" borderId="35" xfId="0" applyFont="1" applyFill="1" applyBorder="1"/>
    <xf numFmtId="0" fontId="1" fillId="2" borderId="36" xfId="0" applyFont="1" applyFill="1" applyBorder="1"/>
    <xf numFmtId="0" fontId="0" fillId="8" borderId="37" xfId="0" applyFill="1" applyBorder="1"/>
    <xf numFmtId="0" fontId="0" fillId="8" borderId="38" xfId="0" applyFill="1" applyBorder="1"/>
    <xf numFmtId="0" fontId="0" fillId="8" borderId="39" xfId="0" applyFill="1" applyBorder="1"/>
    <xf numFmtId="0" fontId="0" fillId="8" borderId="40" xfId="0" applyFill="1" applyBorder="1"/>
    <xf numFmtId="0" fontId="1" fillId="2" borderId="41" xfId="0" applyFont="1" applyFill="1" applyBorder="1"/>
    <xf numFmtId="0" fontId="5" fillId="0" borderId="19" xfId="0" applyFont="1" applyBorder="1" applyAlignment="1">
      <alignment horizontal="right" vertical="center" wrapText="1"/>
    </xf>
    <xf numFmtId="0" fontId="5" fillId="0" borderId="20" xfId="0" applyFont="1" applyBorder="1" applyAlignment="1">
      <alignment horizontal="left" vertical="center" wrapText="1"/>
    </xf>
    <xf numFmtId="0" fontId="3" fillId="4" borderId="31" xfId="0" applyFont="1" applyFill="1" applyBorder="1"/>
    <xf numFmtId="0" fontId="10" fillId="7" borderId="1" xfId="0" applyFont="1" applyFill="1" applyBorder="1"/>
    <xf numFmtId="0" fontId="1" fillId="2" borderId="42" xfId="0" applyFont="1" applyFill="1" applyBorder="1"/>
    <xf numFmtId="0" fontId="1" fillId="2" borderId="43" xfId="0" applyFont="1" applyFill="1" applyBorder="1"/>
    <xf numFmtId="0" fontId="12" fillId="2" borderId="19" xfId="0" applyFont="1" applyFill="1" applyBorder="1"/>
    <xf numFmtId="0" fontId="2" fillId="0" borderId="20" xfId="0" applyFont="1" applyBorder="1"/>
    <xf numFmtId="0" fontId="2" fillId="2" borderId="37" xfId="0" applyFont="1" applyFill="1" applyBorder="1"/>
    <xf numFmtId="0" fontId="2" fillId="2" borderId="38" xfId="0" applyFont="1" applyFill="1" applyBorder="1"/>
    <xf numFmtId="0" fontId="2" fillId="8" borderId="44" xfId="0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0" fontId="9" fillId="5" borderId="1" xfId="0" applyFont="1" applyFill="1" applyBorder="1"/>
    <xf numFmtId="0" fontId="9" fillId="3" borderId="1" xfId="0" applyFont="1" applyFill="1" applyBorder="1"/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 indent="5"/>
    </xf>
    <xf numFmtId="0" fontId="5" fillId="0" borderId="23" xfId="0" applyFont="1" applyBorder="1" applyAlignment="1">
      <alignment horizontal="left" vertical="center" wrapText="1" indent="5"/>
    </xf>
    <xf numFmtId="0" fontId="5" fillId="0" borderId="24" xfId="0" applyFont="1" applyBorder="1" applyAlignment="1">
      <alignment horizontal="left" vertical="center" wrapText="1" indent="5"/>
    </xf>
    <xf numFmtId="0" fontId="5" fillId="0" borderId="27" xfId="0" applyFont="1" applyBorder="1" applyAlignment="1">
      <alignment horizontal="left" vertical="center" wrapText="1" indent="2"/>
    </xf>
    <xf numFmtId="0" fontId="5" fillId="0" borderId="0" xfId="0" applyFont="1" applyBorder="1" applyAlignment="1">
      <alignment horizontal="left" vertical="center" wrapText="1" indent="2"/>
    </xf>
    <xf numFmtId="0" fontId="5" fillId="0" borderId="10" xfId="0" applyFont="1" applyBorder="1" applyAlignment="1">
      <alignment horizontal="left" vertical="center" wrapText="1" indent="2"/>
    </xf>
    <xf numFmtId="0" fontId="5" fillId="0" borderId="28" xfId="0" applyFont="1" applyBorder="1" applyAlignment="1">
      <alignment horizontal="left" vertical="center" wrapText="1" indent="5"/>
    </xf>
    <xf numFmtId="0" fontId="5" fillId="0" borderId="29" xfId="0" applyFont="1" applyBorder="1" applyAlignment="1">
      <alignment horizontal="left" vertical="center" wrapText="1" indent="5"/>
    </xf>
    <xf numFmtId="0" fontId="5" fillId="0" borderId="30" xfId="0" applyFont="1" applyBorder="1" applyAlignment="1">
      <alignment horizontal="left" vertical="center" wrapText="1" indent="5"/>
    </xf>
    <xf numFmtId="0" fontId="8" fillId="0" borderId="1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23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1150620</xdr:colOff>
          <xdr:row>40</xdr:row>
          <xdr:rowOff>15240</xdr:rowOff>
        </xdr:from>
        <xdr:to>
          <xdr:col>3</xdr:col>
          <xdr:colOff>1638300</xdr:colOff>
          <xdr:row>46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9728" tIns="105156" rIns="109728" bIns="105156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alibri"/>
                </a:rPr>
                <a:t>Créer les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83"/>
  <sheetViews>
    <sheetView tabSelected="1" topLeftCell="A22" zoomScale="55" zoomScaleNormal="55" workbookViewId="0">
      <selection activeCell="D43" sqref="D43"/>
    </sheetView>
  </sheetViews>
  <sheetFormatPr baseColWidth="10" defaultRowHeight="14.4" x14ac:dyDescent="0.3"/>
  <cols>
    <col min="1" max="1" width="38.33203125" bestFit="1" customWidth="1"/>
    <col min="2" max="2" width="27.6640625" bestFit="1" customWidth="1"/>
    <col min="3" max="3" width="84.109375" bestFit="1" customWidth="1"/>
    <col min="4" max="4" width="46.6640625" bestFit="1" customWidth="1"/>
    <col min="5" max="5" width="43.33203125" bestFit="1" customWidth="1"/>
    <col min="6" max="6" width="39.88671875" bestFit="1" customWidth="1"/>
    <col min="7" max="7" width="36" bestFit="1" customWidth="1"/>
    <col min="8" max="8" width="59.77734375" bestFit="1" customWidth="1"/>
    <col min="9" max="9" width="26" bestFit="1" customWidth="1"/>
    <col min="10" max="10" width="12.6640625" bestFit="1" customWidth="1"/>
    <col min="11" max="11" width="11" bestFit="1" customWidth="1"/>
    <col min="12" max="12" width="14.5546875" bestFit="1" customWidth="1"/>
    <col min="13" max="13" width="14" bestFit="1" customWidth="1"/>
    <col min="14" max="14" width="13.21875" bestFit="1" customWidth="1"/>
    <col min="15" max="16" width="12.6640625" bestFit="1" customWidth="1"/>
    <col min="17" max="17" width="34.5546875" bestFit="1" customWidth="1"/>
    <col min="18" max="18" width="41.77734375" bestFit="1" customWidth="1"/>
    <col min="19" max="19" width="11.77734375" bestFit="1" customWidth="1"/>
    <col min="20" max="20" width="22.109375" bestFit="1" customWidth="1"/>
    <col min="21" max="21" width="31.77734375" bestFit="1" customWidth="1"/>
    <col min="22" max="22" width="38.44140625" bestFit="1" customWidth="1"/>
    <col min="23" max="23" width="34.5546875" customWidth="1"/>
    <col min="24" max="24" width="38.77734375" bestFit="1" customWidth="1"/>
    <col min="25" max="25" width="33.21875" bestFit="1" customWidth="1"/>
    <col min="26" max="26" width="23.21875" bestFit="1" customWidth="1"/>
    <col min="27" max="27" width="41" bestFit="1" customWidth="1"/>
    <col min="28" max="28" width="47.33203125" bestFit="1" customWidth="1"/>
    <col min="29" max="29" width="40.5546875" bestFit="1" customWidth="1"/>
    <col min="30" max="31" width="47.33203125" bestFit="1" customWidth="1"/>
    <col min="32" max="32" width="29.21875" bestFit="1" customWidth="1"/>
  </cols>
  <sheetData>
    <row r="1" spans="1:32" ht="25.8" x14ac:dyDescent="0.5">
      <c r="A1" s="6" t="s">
        <v>33</v>
      </c>
      <c r="B1" s="1"/>
      <c r="C1" s="1"/>
      <c r="D1" s="1"/>
    </row>
    <row r="4" spans="1:32" ht="33.6" x14ac:dyDescent="0.65">
      <c r="A4" s="3" t="s">
        <v>32</v>
      </c>
      <c r="B4" s="4" t="s">
        <v>2</v>
      </c>
      <c r="C4" s="4" t="s">
        <v>216</v>
      </c>
      <c r="D4" s="4" t="s">
        <v>214</v>
      </c>
      <c r="E4" s="4" t="s">
        <v>1</v>
      </c>
      <c r="F4" s="4" t="s">
        <v>212</v>
      </c>
      <c r="G4" s="4" t="s">
        <v>12</v>
      </c>
      <c r="H4" s="4" t="s">
        <v>0</v>
      </c>
      <c r="I4" s="4" t="s">
        <v>3</v>
      </c>
      <c r="J4" s="4" t="s">
        <v>6</v>
      </c>
      <c r="K4" s="4" t="s">
        <v>7</v>
      </c>
      <c r="L4" s="4" t="s">
        <v>22</v>
      </c>
      <c r="M4" s="4" t="s">
        <v>84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  <c r="T4" s="4" t="s">
        <v>28</v>
      </c>
      <c r="U4" s="4" t="s">
        <v>29</v>
      </c>
      <c r="V4" s="4" t="s">
        <v>20</v>
      </c>
      <c r="W4" s="5" t="s">
        <v>24</v>
      </c>
      <c r="X4" s="5" t="s">
        <v>27</v>
      </c>
      <c r="Y4" s="5" t="s">
        <v>26</v>
      </c>
      <c r="Z4" s="5" t="s">
        <v>25</v>
      </c>
      <c r="AA4" s="5" t="s">
        <v>30</v>
      </c>
      <c r="AB4" s="5" t="s">
        <v>31</v>
      </c>
      <c r="AC4" s="5" t="s">
        <v>72</v>
      </c>
      <c r="AD4" s="5" t="s">
        <v>82</v>
      </c>
      <c r="AE4" s="5" t="s">
        <v>203</v>
      </c>
      <c r="AF4" s="3" t="s">
        <v>32</v>
      </c>
    </row>
    <row r="5" spans="1:32" ht="28.8" x14ac:dyDescent="0.55000000000000004">
      <c r="A5" s="2" t="s">
        <v>34</v>
      </c>
      <c r="B5" s="41" t="s">
        <v>67</v>
      </c>
      <c r="C5" s="41">
        <v>3.1</v>
      </c>
      <c r="D5" s="41">
        <v>690</v>
      </c>
      <c r="E5" s="41" t="s">
        <v>68</v>
      </c>
      <c r="F5" s="41" t="s">
        <v>204</v>
      </c>
      <c r="G5" s="41" t="s">
        <v>11</v>
      </c>
      <c r="H5" s="41" t="s">
        <v>8</v>
      </c>
      <c r="I5" s="41" t="s">
        <v>4</v>
      </c>
      <c r="J5" s="41" t="s">
        <v>69</v>
      </c>
      <c r="K5" s="41">
        <v>40</v>
      </c>
      <c r="L5" s="41" t="s">
        <v>23</v>
      </c>
      <c r="M5" s="41">
        <v>28</v>
      </c>
      <c r="N5" s="41">
        <v>243</v>
      </c>
      <c r="O5" s="41">
        <v>240</v>
      </c>
      <c r="P5" s="41">
        <v>26.4</v>
      </c>
      <c r="Q5" s="41">
        <v>26.3</v>
      </c>
      <c r="R5" s="41">
        <v>5.82</v>
      </c>
      <c r="S5" s="41">
        <v>3.92</v>
      </c>
      <c r="T5" s="41">
        <v>1.29</v>
      </c>
      <c r="U5" s="41">
        <v>0.87</v>
      </c>
      <c r="V5" s="41">
        <v>140</v>
      </c>
      <c r="W5" s="41" t="s">
        <v>77</v>
      </c>
      <c r="X5" s="41" t="s">
        <v>74</v>
      </c>
      <c r="Y5" s="41" t="s">
        <v>71</v>
      </c>
      <c r="Z5" s="41" t="s">
        <v>75</v>
      </c>
      <c r="AA5" s="41" t="s">
        <v>77</v>
      </c>
      <c r="AB5" s="41" t="s">
        <v>70</v>
      </c>
      <c r="AC5" s="41" t="s">
        <v>73</v>
      </c>
      <c r="AD5" s="41" t="s">
        <v>83</v>
      </c>
      <c r="AE5" s="41" t="s">
        <v>127</v>
      </c>
      <c r="AF5" s="2" t="s">
        <v>34</v>
      </c>
    </row>
    <row r="6" spans="1:32" ht="28.8" x14ac:dyDescent="0.55000000000000004">
      <c r="A6" s="2" t="s">
        <v>35</v>
      </c>
      <c r="B6" s="42" t="s">
        <v>76</v>
      </c>
      <c r="C6" s="42">
        <v>1.2</v>
      </c>
      <c r="D6" s="42">
        <v>355</v>
      </c>
      <c r="E6" s="42" t="s">
        <v>89</v>
      </c>
      <c r="F6" s="42" t="s">
        <v>205</v>
      </c>
      <c r="G6" s="42" t="s">
        <v>11</v>
      </c>
      <c r="H6" s="42" t="s">
        <v>21</v>
      </c>
      <c r="I6" s="42" t="s">
        <v>4</v>
      </c>
      <c r="J6" s="42" t="s">
        <v>69</v>
      </c>
      <c r="K6" s="42">
        <v>15</v>
      </c>
      <c r="L6" s="42" t="s">
        <v>23</v>
      </c>
      <c r="M6" s="42">
        <v>7</v>
      </c>
      <c r="N6" s="42">
        <v>270</v>
      </c>
      <c r="O6" s="42">
        <v>270</v>
      </c>
      <c r="P6" s="42">
        <v>27.5</v>
      </c>
      <c r="Q6" s="42">
        <v>27.5</v>
      </c>
      <c r="R6" s="42">
        <v>35</v>
      </c>
      <c r="S6" s="42">
        <v>28</v>
      </c>
      <c r="T6" s="42">
        <v>1.59</v>
      </c>
      <c r="U6" s="42">
        <v>1.27</v>
      </c>
      <c r="V6" s="42" t="s">
        <v>23</v>
      </c>
      <c r="W6" s="42" t="s">
        <v>77</v>
      </c>
      <c r="X6" s="42" t="s">
        <v>77</v>
      </c>
      <c r="Y6" s="42" t="s">
        <v>77</v>
      </c>
      <c r="Z6" s="42" t="s">
        <v>75</v>
      </c>
      <c r="AA6" s="42" t="s">
        <v>71</v>
      </c>
      <c r="AB6" s="42" t="s">
        <v>70</v>
      </c>
      <c r="AC6" s="42" t="s">
        <v>79</v>
      </c>
      <c r="AD6" s="42" t="s">
        <v>115</v>
      </c>
      <c r="AE6" s="42" t="s">
        <v>122</v>
      </c>
      <c r="AF6" s="2" t="s">
        <v>35</v>
      </c>
    </row>
    <row r="7" spans="1:32" ht="28.8" x14ac:dyDescent="0.55000000000000004">
      <c r="A7" s="2" t="s">
        <v>36</v>
      </c>
      <c r="B7" s="41" t="s">
        <v>76</v>
      </c>
      <c r="C7" s="41">
        <v>1.2</v>
      </c>
      <c r="D7" s="41">
        <v>355</v>
      </c>
      <c r="E7" s="41" t="s">
        <v>89</v>
      </c>
      <c r="F7" s="41" t="s">
        <v>205</v>
      </c>
      <c r="G7" s="41" t="s">
        <v>11</v>
      </c>
      <c r="H7" s="41" t="s">
        <v>21</v>
      </c>
      <c r="I7" s="41" t="s">
        <v>4</v>
      </c>
      <c r="J7" s="41" t="s">
        <v>69</v>
      </c>
      <c r="K7" s="41">
        <v>10</v>
      </c>
      <c r="L7" s="41" t="s">
        <v>23</v>
      </c>
      <c r="M7" s="41">
        <v>4</v>
      </c>
      <c r="N7" s="41">
        <v>270</v>
      </c>
      <c r="O7" s="41">
        <v>270</v>
      </c>
      <c r="P7" s="41">
        <v>27.5</v>
      </c>
      <c r="Q7" s="41">
        <v>27</v>
      </c>
      <c r="R7" s="41">
        <v>35</v>
      </c>
      <c r="S7" s="41">
        <v>35</v>
      </c>
      <c r="T7" s="41">
        <v>1.27</v>
      </c>
      <c r="U7" s="41">
        <v>1.27</v>
      </c>
      <c r="V7" s="41" t="s">
        <v>23</v>
      </c>
      <c r="W7" s="41" t="s">
        <v>77</v>
      </c>
      <c r="X7" s="41" t="s">
        <v>77</v>
      </c>
      <c r="Y7" s="41" t="s">
        <v>77</v>
      </c>
      <c r="Z7" s="41" t="s">
        <v>75</v>
      </c>
      <c r="AA7" s="41" t="s">
        <v>77</v>
      </c>
      <c r="AB7" s="41" t="s">
        <v>70</v>
      </c>
      <c r="AC7" s="41" t="s">
        <v>80</v>
      </c>
      <c r="AD7" s="41" t="s">
        <v>115</v>
      </c>
      <c r="AE7" s="41" t="s">
        <v>122</v>
      </c>
      <c r="AF7" s="2" t="s">
        <v>36</v>
      </c>
    </row>
    <row r="8" spans="1:32" ht="28.8" x14ac:dyDescent="0.55000000000000004">
      <c r="A8" s="2" t="s">
        <v>37</v>
      </c>
      <c r="B8" s="42" t="s">
        <v>81</v>
      </c>
      <c r="C8" s="42">
        <v>1.1000000000000001</v>
      </c>
      <c r="D8" s="42">
        <v>275</v>
      </c>
      <c r="E8" s="42" t="s">
        <v>89</v>
      </c>
      <c r="F8" s="42" t="s">
        <v>205</v>
      </c>
      <c r="G8" s="42" t="s">
        <v>11</v>
      </c>
      <c r="H8" s="42" t="s">
        <v>21</v>
      </c>
      <c r="I8" s="42" t="s">
        <v>4</v>
      </c>
      <c r="J8" s="42" t="s">
        <v>69</v>
      </c>
      <c r="K8" s="42">
        <v>6</v>
      </c>
      <c r="L8" s="42" t="s">
        <v>23</v>
      </c>
      <c r="M8" s="42">
        <v>5</v>
      </c>
      <c r="N8" s="42">
        <v>235</v>
      </c>
      <c r="O8" s="42">
        <v>235</v>
      </c>
      <c r="P8" s="42">
        <v>24</v>
      </c>
      <c r="Q8" s="42">
        <v>24</v>
      </c>
      <c r="R8" s="42">
        <v>60</v>
      </c>
      <c r="S8" s="42">
        <v>60</v>
      </c>
      <c r="T8" s="42" t="s">
        <v>23</v>
      </c>
      <c r="U8" s="42" t="s">
        <v>23</v>
      </c>
      <c r="V8" s="42" t="s">
        <v>23</v>
      </c>
      <c r="W8" s="42" t="s">
        <v>77</v>
      </c>
      <c r="X8" s="42" t="s">
        <v>77</v>
      </c>
      <c r="Y8" s="42" t="s">
        <v>71</v>
      </c>
      <c r="Z8" s="42" t="s">
        <v>75</v>
      </c>
      <c r="AA8" s="42" t="s">
        <v>77</v>
      </c>
      <c r="AB8" s="42" t="s">
        <v>77</v>
      </c>
      <c r="AC8" s="42" t="s">
        <v>80</v>
      </c>
      <c r="AD8" s="42" t="s">
        <v>83</v>
      </c>
      <c r="AE8" s="42" t="s">
        <v>122</v>
      </c>
      <c r="AF8" s="2" t="s">
        <v>37</v>
      </c>
    </row>
    <row r="9" spans="1:32" ht="28.8" x14ac:dyDescent="0.55000000000000004">
      <c r="A9" s="2" t="s">
        <v>38</v>
      </c>
      <c r="B9" s="41" t="s">
        <v>85</v>
      </c>
      <c r="C9" s="41">
        <v>1.1000000000000001</v>
      </c>
      <c r="D9" s="41">
        <v>185</v>
      </c>
      <c r="E9" s="41" t="s">
        <v>89</v>
      </c>
      <c r="F9" s="41" t="s">
        <v>205</v>
      </c>
      <c r="G9" s="41" t="s">
        <v>11</v>
      </c>
      <c r="H9" s="41" t="s">
        <v>86</v>
      </c>
      <c r="I9" s="41" t="s">
        <v>4</v>
      </c>
      <c r="J9" s="41" t="s">
        <v>191</v>
      </c>
      <c r="K9" s="41">
        <v>2</v>
      </c>
      <c r="L9" s="41" t="s">
        <v>23</v>
      </c>
      <c r="M9" s="41">
        <v>2</v>
      </c>
      <c r="N9" s="41">
        <v>115</v>
      </c>
      <c r="O9" s="41">
        <v>115</v>
      </c>
      <c r="P9" s="41">
        <v>21</v>
      </c>
      <c r="Q9" s="41">
        <v>21</v>
      </c>
      <c r="R9" s="41" t="s">
        <v>23</v>
      </c>
      <c r="S9" s="41" t="s">
        <v>23</v>
      </c>
      <c r="T9" s="41" t="s">
        <v>23</v>
      </c>
      <c r="U9" s="41" t="s">
        <v>23</v>
      </c>
      <c r="V9" s="41" t="s">
        <v>23</v>
      </c>
      <c r="W9" s="41" t="s">
        <v>77</v>
      </c>
      <c r="X9" s="41" t="s">
        <v>77</v>
      </c>
      <c r="Y9" s="41" t="s">
        <v>77</v>
      </c>
      <c r="Z9" s="41" t="s">
        <v>75</v>
      </c>
      <c r="AA9" s="41" t="s">
        <v>77</v>
      </c>
      <c r="AB9" s="41" t="s">
        <v>77</v>
      </c>
      <c r="AC9" s="41" t="s">
        <v>80</v>
      </c>
      <c r="AD9" s="41" t="s">
        <v>87</v>
      </c>
      <c r="AE9" s="41" t="s">
        <v>122</v>
      </c>
      <c r="AF9" s="2" t="s">
        <v>38</v>
      </c>
    </row>
    <row r="10" spans="1:32" ht="28.8" x14ac:dyDescent="0.55000000000000004">
      <c r="A10" s="2" t="s">
        <v>39</v>
      </c>
      <c r="B10" s="42" t="s">
        <v>88</v>
      </c>
      <c r="C10" s="42">
        <v>1.2</v>
      </c>
      <c r="D10" s="42">
        <v>355</v>
      </c>
      <c r="E10" s="42" t="s">
        <v>89</v>
      </c>
      <c r="F10" s="42" t="s">
        <v>205</v>
      </c>
      <c r="G10" s="42" t="s">
        <v>11</v>
      </c>
      <c r="H10" s="42" t="s">
        <v>90</v>
      </c>
      <c r="I10" s="42" t="s">
        <v>4</v>
      </c>
      <c r="J10" s="42" t="s">
        <v>69</v>
      </c>
      <c r="K10" s="42">
        <v>30</v>
      </c>
      <c r="L10" s="42" t="s">
        <v>23</v>
      </c>
      <c r="M10" s="42">
        <v>7</v>
      </c>
      <c r="N10" s="42">
        <v>198</v>
      </c>
      <c r="O10" s="42">
        <v>198</v>
      </c>
      <c r="P10" s="42">
        <v>26.5</v>
      </c>
      <c r="Q10" s="42">
        <v>26.5</v>
      </c>
      <c r="R10" s="42">
        <v>5.5</v>
      </c>
      <c r="S10" s="42">
        <v>3</v>
      </c>
      <c r="T10" s="42">
        <v>1.39</v>
      </c>
      <c r="U10" s="42">
        <v>0.76</v>
      </c>
      <c r="V10" s="42">
        <v>120</v>
      </c>
      <c r="W10" s="42" t="s">
        <v>77</v>
      </c>
      <c r="X10" s="42" t="s">
        <v>77</v>
      </c>
      <c r="Y10" s="42" t="s">
        <v>77</v>
      </c>
      <c r="Z10" s="42" t="s">
        <v>75</v>
      </c>
      <c r="AA10" s="42" t="s">
        <v>78</v>
      </c>
      <c r="AB10" s="42" t="s">
        <v>91</v>
      </c>
      <c r="AC10" s="42" t="s">
        <v>79</v>
      </c>
      <c r="AD10" s="42" t="s">
        <v>83</v>
      </c>
      <c r="AE10" s="42" t="s">
        <v>127</v>
      </c>
      <c r="AF10" s="2" t="s">
        <v>39</v>
      </c>
    </row>
    <row r="11" spans="1:32" ht="28.8" x14ac:dyDescent="0.55000000000000004">
      <c r="A11" s="2" t="s">
        <v>40</v>
      </c>
      <c r="B11" s="41" t="s">
        <v>92</v>
      </c>
      <c r="C11" s="41">
        <v>3.1</v>
      </c>
      <c r="D11" s="41">
        <v>690</v>
      </c>
      <c r="E11" s="41" t="s">
        <v>68</v>
      </c>
      <c r="F11" s="41" t="s">
        <v>204</v>
      </c>
      <c r="G11" s="41" t="s">
        <v>11</v>
      </c>
      <c r="H11" s="41" t="s">
        <v>8</v>
      </c>
      <c r="I11" s="41" t="s">
        <v>4</v>
      </c>
      <c r="J11" s="41" t="s">
        <v>69</v>
      </c>
      <c r="K11" s="41">
        <v>40</v>
      </c>
      <c r="L11" s="41" t="s">
        <v>23</v>
      </c>
      <c r="M11" s="41">
        <v>28</v>
      </c>
      <c r="N11" s="41">
        <v>243</v>
      </c>
      <c r="O11" s="41">
        <v>240</v>
      </c>
      <c r="P11" s="41">
        <v>26.4</v>
      </c>
      <c r="Q11" s="41">
        <v>26.3</v>
      </c>
      <c r="R11" s="41">
        <v>5.82</v>
      </c>
      <c r="S11" s="41">
        <v>3.92</v>
      </c>
      <c r="T11" s="41">
        <v>1.29</v>
      </c>
      <c r="U11" s="41">
        <v>0.87</v>
      </c>
      <c r="V11" s="41">
        <v>140</v>
      </c>
      <c r="W11" s="41" t="s">
        <v>93</v>
      </c>
      <c r="X11" s="41" t="s">
        <v>94</v>
      </c>
      <c r="Y11" s="41" t="s">
        <v>77</v>
      </c>
      <c r="Z11" s="41" t="s">
        <v>75</v>
      </c>
      <c r="AA11" s="41" t="s">
        <v>77</v>
      </c>
      <c r="AB11" s="41" t="s">
        <v>70</v>
      </c>
      <c r="AC11" s="41" t="s">
        <v>95</v>
      </c>
      <c r="AD11" s="41" t="s">
        <v>83</v>
      </c>
      <c r="AE11" s="41" t="s">
        <v>127</v>
      </c>
      <c r="AF11" s="2" t="s">
        <v>40</v>
      </c>
    </row>
    <row r="12" spans="1:32" ht="28.8" x14ac:dyDescent="0.55000000000000004">
      <c r="A12" s="2" t="s">
        <v>41</v>
      </c>
      <c r="B12" s="42" t="s">
        <v>92</v>
      </c>
      <c r="C12" s="42">
        <v>3.1</v>
      </c>
      <c r="D12" s="42">
        <v>690</v>
      </c>
      <c r="E12" s="42" t="s">
        <v>96</v>
      </c>
      <c r="F12" s="42" t="s">
        <v>207</v>
      </c>
      <c r="G12" s="42" t="s">
        <v>11</v>
      </c>
      <c r="H12" s="42" t="s">
        <v>97</v>
      </c>
      <c r="I12" s="42" t="s">
        <v>4</v>
      </c>
      <c r="J12" s="42" t="s">
        <v>98</v>
      </c>
      <c r="K12" s="42">
        <v>40</v>
      </c>
      <c r="L12" s="42" t="s">
        <v>23</v>
      </c>
      <c r="M12" s="42">
        <v>28</v>
      </c>
      <c r="N12" s="42">
        <v>324</v>
      </c>
      <c r="O12" s="42">
        <v>235</v>
      </c>
      <c r="P12" s="42">
        <v>34.6</v>
      </c>
      <c r="Q12" s="42">
        <v>30.4</v>
      </c>
      <c r="R12" s="42">
        <v>8.89</v>
      </c>
      <c r="S12" s="42">
        <v>2.2799999999999998</v>
      </c>
      <c r="T12" s="42">
        <v>2.5099999999999998</v>
      </c>
      <c r="U12" s="42">
        <v>0.94</v>
      </c>
      <c r="V12" s="42">
        <v>200</v>
      </c>
      <c r="W12" s="42" t="s">
        <v>99</v>
      </c>
      <c r="X12" s="42" t="s">
        <v>100</v>
      </c>
      <c r="Y12" s="42" t="s">
        <v>77</v>
      </c>
      <c r="Z12" s="42" t="s">
        <v>101</v>
      </c>
      <c r="AA12" s="42" t="s">
        <v>77</v>
      </c>
      <c r="AB12" s="42" t="s">
        <v>70</v>
      </c>
      <c r="AC12" s="42" t="s">
        <v>102</v>
      </c>
      <c r="AD12" s="42" t="s">
        <v>103</v>
      </c>
      <c r="AE12" s="42" t="s">
        <v>127</v>
      </c>
      <c r="AF12" s="2" t="s">
        <v>41</v>
      </c>
    </row>
    <row r="13" spans="1:32" ht="28.8" x14ac:dyDescent="0.55000000000000004">
      <c r="A13" s="2" t="s">
        <v>42</v>
      </c>
      <c r="B13" s="41" t="s">
        <v>104</v>
      </c>
      <c r="C13" s="41">
        <v>1.1000000000000001</v>
      </c>
      <c r="D13" s="41">
        <v>235</v>
      </c>
      <c r="E13" s="41" t="s">
        <v>105</v>
      </c>
      <c r="F13" s="41" t="s">
        <v>206</v>
      </c>
      <c r="G13" s="41" t="s">
        <v>11</v>
      </c>
      <c r="H13" s="41" t="s">
        <v>21</v>
      </c>
      <c r="I13" s="41" t="s">
        <v>106</v>
      </c>
      <c r="J13" s="41" t="s">
        <v>9</v>
      </c>
      <c r="K13" s="41">
        <v>30</v>
      </c>
      <c r="L13" s="41" t="s">
        <v>23</v>
      </c>
      <c r="M13" s="41">
        <v>4</v>
      </c>
      <c r="N13" s="41">
        <v>230</v>
      </c>
      <c r="O13" s="41">
        <v>230</v>
      </c>
      <c r="P13" s="41">
        <v>25</v>
      </c>
      <c r="Q13" s="41">
        <v>25</v>
      </c>
      <c r="R13" s="41">
        <v>3.92</v>
      </c>
      <c r="S13" s="41">
        <v>3.92</v>
      </c>
      <c r="T13" s="41">
        <v>1.17</v>
      </c>
      <c r="U13" s="41">
        <v>1.17</v>
      </c>
      <c r="V13" s="41" t="s">
        <v>23</v>
      </c>
      <c r="W13" s="41" t="s">
        <v>78</v>
      </c>
      <c r="X13" s="41" t="s">
        <v>78</v>
      </c>
      <c r="Y13" s="41" t="s">
        <v>78</v>
      </c>
      <c r="Z13" s="41" t="s">
        <v>107</v>
      </c>
      <c r="AA13" s="41" t="s">
        <v>77</v>
      </c>
      <c r="AB13" s="41" t="s">
        <v>70</v>
      </c>
      <c r="AC13" s="41" t="s">
        <v>80</v>
      </c>
      <c r="AD13" s="41"/>
      <c r="AE13" s="41" t="s">
        <v>122</v>
      </c>
      <c r="AF13" s="2" t="s">
        <v>42</v>
      </c>
    </row>
    <row r="14" spans="1:32" ht="28.8" x14ac:dyDescent="0.55000000000000004">
      <c r="A14" s="2" t="s">
        <v>43</v>
      </c>
      <c r="B14" s="42" t="s">
        <v>104</v>
      </c>
      <c r="C14" s="42">
        <v>1.1000000000000001</v>
      </c>
      <c r="D14" s="42">
        <v>235</v>
      </c>
      <c r="E14" s="42" t="s">
        <v>105</v>
      </c>
      <c r="F14" s="42" t="s">
        <v>206</v>
      </c>
      <c r="G14" s="42" t="s">
        <v>11</v>
      </c>
      <c r="H14" s="42" t="s">
        <v>21</v>
      </c>
      <c r="I14" s="42" t="s">
        <v>106</v>
      </c>
      <c r="J14" s="42" t="s">
        <v>9</v>
      </c>
      <c r="K14" s="42">
        <v>30</v>
      </c>
      <c r="L14" s="42">
        <v>25</v>
      </c>
      <c r="M14" s="42">
        <v>7.5</v>
      </c>
      <c r="N14" s="42">
        <v>220</v>
      </c>
      <c r="O14" s="42">
        <v>220</v>
      </c>
      <c r="P14" s="42">
        <v>24</v>
      </c>
      <c r="Q14" s="42">
        <v>24</v>
      </c>
      <c r="R14" s="42">
        <v>4.4000000000000004</v>
      </c>
      <c r="S14" s="42">
        <v>3.9</v>
      </c>
      <c r="T14" s="42">
        <v>1.08</v>
      </c>
      <c r="U14" s="42">
        <v>0.96</v>
      </c>
      <c r="V14" s="42">
        <v>250</v>
      </c>
      <c r="W14" s="42" t="s">
        <v>78</v>
      </c>
      <c r="X14" s="42" t="s">
        <v>77</v>
      </c>
      <c r="Y14" s="42" t="s">
        <v>71</v>
      </c>
      <c r="Z14" s="42" t="s">
        <v>107</v>
      </c>
      <c r="AA14" s="42" t="s">
        <v>78</v>
      </c>
      <c r="AB14" s="42" t="s">
        <v>91</v>
      </c>
      <c r="AC14" s="42" t="s">
        <v>79</v>
      </c>
      <c r="AD14" s="42" t="s">
        <v>83</v>
      </c>
      <c r="AE14" s="42" t="s">
        <v>122</v>
      </c>
      <c r="AF14" s="2" t="s">
        <v>43</v>
      </c>
    </row>
    <row r="15" spans="1:32" ht="28.8" x14ac:dyDescent="0.55000000000000004">
      <c r="A15" s="2" t="s">
        <v>44</v>
      </c>
      <c r="B15" s="41" t="s">
        <v>108</v>
      </c>
      <c r="C15" s="41">
        <v>1.2</v>
      </c>
      <c r="D15" s="41">
        <v>355</v>
      </c>
      <c r="E15" s="41" t="s">
        <v>105</v>
      </c>
      <c r="F15" s="41" t="s">
        <v>206</v>
      </c>
      <c r="G15" s="41" t="s">
        <v>10</v>
      </c>
      <c r="H15" s="41" t="s">
        <v>21</v>
      </c>
      <c r="I15" s="41" t="s">
        <v>4</v>
      </c>
      <c r="J15" s="41" t="s">
        <v>69</v>
      </c>
      <c r="K15" s="41">
        <v>6</v>
      </c>
      <c r="L15" s="41" t="s">
        <v>23</v>
      </c>
      <c r="M15" s="41">
        <v>6</v>
      </c>
      <c r="N15" s="41">
        <v>125</v>
      </c>
      <c r="O15" s="41">
        <v>125</v>
      </c>
      <c r="P15" s="41">
        <v>22</v>
      </c>
      <c r="Q15" s="41">
        <v>22</v>
      </c>
      <c r="R15" s="41">
        <v>3</v>
      </c>
      <c r="S15" s="41">
        <v>3</v>
      </c>
      <c r="T15" s="41"/>
      <c r="U15" s="41"/>
      <c r="V15" s="41">
        <v>250</v>
      </c>
      <c r="W15" s="41" t="s">
        <v>77</v>
      </c>
      <c r="X15" s="41" t="s">
        <v>77</v>
      </c>
      <c r="Y15" s="41" t="s">
        <v>77</v>
      </c>
      <c r="Z15" s="41" t="s">
        <v>109</v>
      </c>
      <c r="AA15" s="41" t="s">
        <v>77</v>
      </c>
      <c r="AB15" s="41" t="s">
        <v>77</v>
      </c>
      <c r="AC15" s="41" t="s">
        <v>73</v>
      </c>
      <c r="AD15" s="41" t="s">
        <v>83</v>
      </c>
      <c r="AE15" s="41" t="s">
        <v>122</v>
      </c>
      <c r="AF15" s="2" t="s">
        <v>44</v>
      </c>
    </row>
    <row r="16" spans="1:32" ht="28.8" x14ac:dyDescent="0.55000000000000004">
      <c r="A16" s="2" t="s">
        <v>45</v>
      </c>
      <c r="B16" s="42" t="s">
        <v>104</v>
      </c>
      <c r="C16" s="42">
        <v>1.1000000000000001</v>
      </c>
      <c r="D16" s="42">
        <v>235</v>
      </c>
      <c r="E16" s="42" t="s">
        <v>105</v>
      </c>
      <c r="F16" s="42" t="s">
        <v>206</v>
      </c>
      <c r="G16" s="42" t="s">
        <v>11</v>
      </c>
      <c r="H16" s="42" t="s">
        <v>19</v>
      </c>
      <c r="I16" s="42" t="s">
        <v>111</v>
      </c>
      <c r="J16" s="42" t="s">
        <v>5</v>
      </c>
      <c r="K16" s="42">
        <v>30</v>
      </c>
      <c r="L16" s="42">
        <v>25</v>
      </c>
      <c r="M16" s="42"/>
      <c r="N16" s="42">
        <v>230</v>
      </c>
      <c r="O16" s="42">
        <v>220</v>
      </c>
      <c r="P16" s="42">
        <v>25</v>
      </c>
      <c r="Q16" s="42">
        <v>24</v>
      </c>
      <c r="R16" s="42">
        <v>4.4000000000000004</v>
      </c>
      <c r="S16" s="42">
        <v>4</v>
      </c>
      <c r="T16" s="42">
        <v>1.1499999999999999</v>
      </c>
      <c r="U16" s="42">
        <v>1.01</v>
      </c>
      <c r="V16" s="42">
        <v>250</v>
      </c>
      <c r="W16" s="42" t="s">
        <v>78</v>
      </c>
      <c r="X16" s="42" t="s">
        <v>77</v>
      </c>
      <c r="Y16" s="42" t="s">
        <v>71</v>
      </c>
      <c r="Z16" s="42" t="s">
        <v>107</v>
      </c>
      <c r="AA16" s="42" t="s">
        <v>77</v>
      </c>
      <c r="AB16" s="42" t="s">
        <v>70</v>
      </c>
      <c r="AC16" s="42" t="s">
        <v>79</v>
      </c>
      <c r="AD16" s="42" t="s">
        <v>83</v>
      </c>
      <c r="AE16" s="42" t="s">
        <v>122</v>
      </c>
      <c r="AF16" s="2" t="s">
        <v>45</v>
      </c>
    </row>
    <row r="17" spans="1:32" ht="28.8" x14ac:dyDescent="0.55000000000000004">
      <c r="A17" s="2" t="s">
        <v>46</v>
      </c>
      <c r="B17" s="41" t="s">
        <v>112</v>
      </c>
      <c r="C17" s="41">
        <v>3.1</v>
      </c>
      <c r="D17" s="41">
        <v>450</v>
      </c>
      <c r="E17" s="41" t="s">
        <v>113</v>
      </c>
      <c r="F17" s="41" t="s">
        <v>11</v>
      </c>
      <c r="G17" s="41" t="s">
        <v>11</v>
      </c>
      <c r="H17" s="41" t="s">
        <v>21</v>
      </c>
      <c r="I17" s="41" t="s">
        <v>114</v>
      </c>
      <c r="J17" s="41" t="s">
        <v>69</v>
      </c>
      <c r="K17" s="41">
        <v>18.260000000000002</v>
      </c>
      <c r="L17" s="41">
        <v>168.3</v>
      </c>
      <c r="M17" s="41">
        <v>8</v>
      </c>
      <c r="N17" s="41">
        <v>240</v>
      </c>
      <c r="O17" s="41">
        <v>230</v>
      </c>
      <c r="P17" s="41">
        <v>26</v>
      </c>
      <c r="Q17" s="41">
        <v>25</v>
      </c>
      <c r="R17" s="41">
        <v>4.4000000000000004</v>
      </c>
      <c r="S17" s="41">
        <v>3.7</v>
      </c>
      <c r="T17" s="41">
        <v>1.24</v>
      </c>
      <c r="U17" s="41">
        <v>1.1000000000000001</v>
      </c>
      <c r="V17" s="41">
        <v>250</v>
      </c>
      <c r="W17" s="41" t="s">
        <v>78</v>
      </c>
      <c r="X17" s="41" t="s">
        <v>77</v>
      </c>
      <c r="Y17" s="41" t="s">
        <v>71</v>
      </c>
      <c r="Z17" s="41" t="s">
        <v>107</v>
      </c>
      <c r="AA17" s="41" t="s">
        <v>77</v>
      </c>
      <c r="AB17" s="41" t="s">
        <v>70</v>
      </c>
      <c r="AC17" s="41" t="s">
        <v>79</v>
      </c>
      <c r="AD17" s="41" t="s">
        <v>115</v>
      </c>
      <c r="AE17" s="41" t="s">
        <v>127</v>
      </c>
      <c r="AF17" s="2" t="s">
        <v>46</v>
      </c>
    </row>
    <row r="18" spans="1:32" ht="28.8" x14ac:dyDescent="0.55000000000000004">
      <c r="A18" s="2" t="s">
        <v>47</v>
      </c>
      <c r="B18" s="42" t="s">
        <v>116</v>
      </c>
      <c r="C18" s="42">
        <v>1.1000000000000001</v>
      </c>
      <c r="D18" s="42">
        <v>265</v>
      </c>
      <c r="E18" s="42" t="s">
        <v>89</v>
      </c>
      <c r="F18" s="42" t="s">
        <v>205</v>
      </c>
      <c r="G18" s="42" t="s">
        <v>11</v>
      </c>
      <c r="H18" s="42" t="s">
        <v>21</v>
      </c>
      <c r="I18" s="42" t="s">
        <v>4</v>
      </c>
      <c r="J18" s="42" t="s">
        <v>69</v>
      </c>
      <c r="K18" s="42">
        <v>25</v>
      </c>
      <c r="L18" s="42" t="s">
        <v>23</v>
      </c>
      <c r="M18" s="42">
        <v>17.5</v>
      </c>
      <c r="N18" s="42">
        <v>230</v>
      </c>
      <c r="O18" s="42">
        <v>220</v>
      </c>
      <c r="P18" s="42">
        <v>31</v>
      </c>
      <c r="Q18" s="42">
        <v>28</v>
      </c>
      <c r="R18" s="42"/>
      <c r="S18" s="42"/>
      <c r="T18" s="42"/>
      <c r="U18" s="42"/>
      <c r="V18" s="42">
        <v>250</v>
      </c>
      <c r="W18" s="42" t="s">
        <v>77</v>
      </c>
      <c r="X18" s="42" t="s">
        <v>77</v>
      </c>
      <c r="Y18" s="42" t="s">
        <v>71</v>
      </c>
      <c r="Z18" s="42" t="s">
        <v>75</v>
      </c>
      <c r="AA18" s="42" t="s">
        <v>77</v>
      </c>
      <c r="AB18" s="42" t="s">
        <v>70</v>
      </c>
      <c r="AC18" s="42" t="s">
        <v>102</v>
      </c>
      <c r="AD18" s="42" t="s">
        <v>83</v>
      </c>
      <c r="AE18" s="42" t="s">
        <v>122</v>
      </c>
      <c r="AF18" s="2" t="s">
        <v>47</v>
      </c>
    </row>
    <row r="19" spans="1:32" ht="28.8" x14ac:dyDescent="0.55000000000000004">
      <c r="A19" s="2" t="s">
        <v>48</v>
      </c>
      <c r="B19" s="41" t="s">
        <v>117</v>
      </c>
      <c r="C19" s="41">
        <v>1.2</v>
      </c>
      <c r="D19" s="41">
        <v>335</v>
      </c>
      <c r="E19" s="41" t="s">
        <v>89</v>
      </c>
      <c r="F19" s="41" t="s">
        <v>205</v>
      </c>
      <c r="G19" s="41" t="s">
        <v>11</v>
      </c>
      <c r="H19" s="41" t="s">
        <v>21</v>
      </c>
      <c r="I19" s="41" t="s">
        <v>4</v>
      </c>
      <c r="J19" s="41" t="s">
        <v>69</v>
      </c>
      <c r="K19" s="41">
        <v>15</v>
      </c>
      <c r="L19" s="41" t="s">
        <v>23</v>
      </c>
      <c r="M19" s="41">
        <v>4</v>
      </c>
      <c r="N19" s="41">
        <v>270</v>
      </c>
      <c r="O19" s="41">
        <v>270</v>
      </c>
      <c r="P19" s="41">
        <v>27.5</v>
      </c>
      <c r="Q19" s="41">
        <v>27.5</v>
      </c>
      <c r="R19" s="41"/>
      <c r="S19" s="41"/>
      <c r="T19" s="41">
        <v>1.27</v>
      </c>
      <c r="U19" s="41">
        <v>1.27</v>
      </c>
      <c r="V19" s="41"/>
      <c r="W19" s="41" t="s">
        <v>77</v>
      </c>
      <c r="X19" s="41" t="s">
        <v>77</v>
      </c>
      <c r="Y19" s="41" t="s">
        <v>71</v>
      </c>
      <c r="Z19" s="41" t="s">
        <v>75</v>
      </c>
      <c r="AA19" s="41" t="s">
        <v>77</v>
      </c>
      <c r="AB19" s="41" t="s">
        <v>70</v>
      </c>
      <c r="AC19" s="41" t="s">
        <v>80</v>
      </c>
      <c r="AD19" s="41" t="s">
        <v>83</v>
      </c>
      <c r="AE19" s="41" t="s">
        <v>122</v>
      </c>
      <c r="AF19" s="2" t="s">
        <v>48</v>
      </c>
    </row>
    <row r="20" spans="1:32" ht="28.8" x14ac:dyDescent="0.55000000000000004">
      <c r="A20" s="2" t="s">
        <v>49</v>
      </c>
      <c r="B20" s="42" t="s">
        <v>118</v>
      </c>
      <c r="C20" s="42">
        <v>1.1000000000000001</v>
      </c>
      <c r="D20" s="42">
        <v>265</v>
      </c>
      <c r="E20" s="42" t="s">
        <v>89</v>
      </c>
      <c r="F20" s="42" t="s">
        <v>205</v>
      </c>
      <c r="G20" s="42" t="s">
        <v>11</v>
      </c>
      <c r="H20" s="42" t="s">
        <v>19</v>
      </c>
      <c r="I20" s="42" t="s">
        <v>4</v>
      </c>
      <c r="J20" s="42" t="s">
        <v>191</v>
      </c>
      <c r="K20" s="42">
        <v>12</v>
      </c>
      <c r="L20" s="42" t="s">
        <v>23</v>
      </c>
      <c r="M20" s="42">
        <v>12</v>
      </c>
      <c r="N20" s="42">
        <v>240</v>
      </c>
      <c r="O20" s="42">
        <v>132</v>
      </c>
      <c r="P20" s="42">
        <v>22</v>
      </c>
      <c r="Q20" s="42">
        <v>19</v>
      </c>
      <c r="R20" s="42"/>
      <c r="S20" s="42"/>
      <c r="T20" s="42">
        <v>1.79</v>
      </c>
      <c r="U20" s="42">
        <v>0.77</v>
      </c>
      <c r="V20" s="42"/>
      <c r="W20" s="42" t="s">
        <v>77</v>
      </c>
      <c r="X20" s="42" t="s">
        <v>77</v>
      </c>
      <c r="Y20" s="42" t="s">
        <v>71</v>
      </c>
      <c r="Z20" s="42" t="s">
        <v>75</v>
      </c>
      <c r="AA20" s="42" t="s">
        <v>70</v>
      </c>
      <c r="AB20" s="42" t="s">
        <v>77</v>
      </c>
      <c r="AC20" s="42" t="s">
        <v>102</v>
      </c>
      <c r="AD20" s="42" t="s">
        <v>83</v>
      </c>
      <c r="AE20" s="42" t="s">
        <v>122</v>
      </c>
      <c r="AF20" s="2" t="s">
        <v>49</v>
      </c>
    </row>
    <row r="21" spans="1:32" ht="28.8" x14ac:dyDescent="0.55000000000000004">
      <c r="A21" s="2" t="s">
        <v>50</v>
      </c>
      <c r="B21" s="41" t="s">
        <v>118</v>
      </c>
      <c r="C21" s="41">
        <v>1.1000000000000001</v>
      </c>
      <c r="D21" s="41">
        <v>265</v>
      </c>
      <c r="E21" s="41" t="s">
        <v>89</v>
      </c>
      <c r="F21" s="41" t="s">
        <v>205</v>
      </c>
      <c r="G21" s="41" t="s">
        <v>11</v>
      </c>
      <c r="H21" s="41" t="s">
        <v>19</v>
      </c>
      <c r="I21" s="41" t="s">
        <v>4</v>
      </c>
      <c r="J21" s="41" t="s">
        <v>191</v>
      </c>
      <c r="K21" s="41">
        <v>8</v>
      </c>
      <c r="L21" s="41" t="s">
        <v>23</v>
      </c>
      <c r="M21" s="41">
        <v>8</v>
      </c>
      <c r="N21" s="41">
        <v>214</v>
      </c>
      <c r="O21" s="41">
        <v>210</v>
      </c>
      <c r="P21" s="41">
        <v>26.5</v>
      </c>
      <c r="Q21" s="41">
        <v>23.5</v>
      </c>
      <c r="R21" s="41"/>
      <c r="S21" s="41"/>
      <c r="T21" s="41">
        <v>1.18</v>
      </c>
      <c r="U21" s="41">
        <v>1.07</v>
      </c>
      <c r="V21" s="41"/>
      <c r="W21" s="41" t="s">
        <v>77</v>
      </c>
      <c r="X21" s="41" t="s">
        <v>77</v>
      </c>
      <c r="Y21" s="41" t="s">
        <v>71</v>
      </c>
      <c r="Z21" s="41" t="s">
        <v>75</v>
      </c>
      <c r="AA21" s="41" t="s">
        <v>70</v>
      </c>
      <c r="AB21" s="41" t="s">
        <v>77</v>
      </c>
      <c r="AC21" s="41" t="s">
        <v>119</v>
      </c>
      <c r="AD21" s="41" t="s">
        <v>103</v>
      </c>
      <c r="AE21" s="41" t="s">
        <v>122</v>
      </c>
      <c r="AF21" s="2" t="s">
        <v>50</v>
      </c>
    </row>
    <row r="22" spans="1:32" ht="28.8" x14ac:dyDescent="0.55000000000000004">
      <c r="A22" s="2" t="s">
        <v>51</v>
      </c>
      <c r="B22" s="42" t="s">
        <v>120</v>
      </c>
      <c r="C22" s="42">
        <v>1.2</v>
      </c>
      <c r="D22" s="42">
        <v>355</v>
      </c>
      <c r="E22" s="42" t="s">
        <v>121</v>
      </c>
      <c r="F22" s="42" t="s">
        <v>208</v>
      </c>
      <c r="G22" s="42" t="s">
        <v>11</v>
      </c>
      <c r="H22" s="42" t="s">
        <v>19</v>
      </c>
      <c r="I22" s="42" t="s">
        <v>4</v>
      </c>
      <c r="J22" s="42" t="s">
        <v>191</v>
      </c>
      <c r="K22" s="42">
        <v>2</v>
      </c>
      <c r="L22" s="42" t="s">
        <v>23</v>
      </c>
      <c r="M22" s="42">
        <v>2</v>
      </c>
      <c r="N22" s="42">
        <v>88</v>
      </c>
      <c r="O22" s="42">
        <v>88</v>
      </c>
      <c r="P22" s="42">
        <v>19</v>
      </c>
      <c r="Q22" s="42">
        <v>19</v>
      </c>
      <c r="R22" s="42"/>
      <c r="S22" s="42"/>
      <c r="T22" s="42">
        <v>0.37</v>
      </c>
      <c r="U22" s="42">
        <v>0.37</v>
      </c>
      <c r="V22" s="42"/>
      <c r="W22" s="42" t="s">
        <v>77</v>
      </c>
      <c r="X22" s="42" t="s">
        <v>77</v>
      </c>
      <c r="Y22" s="42" t="s">
        <v>71</v>
      </c>
      <c r="Z22" s="42" t="s">
        <v>75</v>
      </c>
      <c r="AA22" s="42" t="s">
        <v>77</v>
      </c>
      <c r="AB22" s="42" t="s">
        <v>77</v>
      </c>
      <c r="AC22" s="42" t="s">
        <v>123</v>
      </c>
      <c r="AD22" s="42" t="s">
        <v>124</v>
      </c>
      <c r="AE22" s="42" t="s">
        <v>122</v>
      </c>
      <c r="AF22" s="2" t="s">
        <v>51</v>
      </c>
    </row>
    <row r="23" spans="1:32" ht="28.8" x14ac:dyDescent="0.55000000000000004">
      <c r="A23" s="2" t="s">
        <v>52</v>
      </c>
      <c r="B23" s="41" t="s">
        <v>125</v>
      </c>
      <c r="C23" s="41">
        <v>1.2</v>
      </c>
      <c r="D23" s="41">
        <v>355</v>
      </c>
      <c r="E23" s="41" t="s">
        <v>126</v>
      </c>
      <c r="F23" s="41" t="s">
        <v>209</v>
      </c>
      <c r="G23" s="41" t="s">
        <v>11</v>
      </c>
      <c r="H23" s="41" t="s">
        <v>21</v>
      </c>
      <c r="I23" s="41" t="s">
        <v>128</v>
      </c>
      <c r="J23" s="41" t="s">
        <v>215</v>
      </c>
      <c r="K23" s="41">
        <v>30</v>
      </c>
      <c r="L23" s="41" t="s">
        <v>23</v>
      </c>
      <c r="M23" s="41">
        <v>7</v>
      </c>
      <c r="N23" s="41">
        <v>260</v>
      </c>
      <c r="O23" s="41">
        <v>160</v>
      </c>
      <c r="P23" s="41">
        <v>30.9</v>
      </c>
      <c r="Q23" s="41">
        <v>25</v>
      </c>
      <c r="R23" s="41">
        <v>5.55</v>
      </c>
      <c r="S23" s="41">
        <v>4</v>
      </c>
      <c r="T23" s="41">
        <v>1.1599999999999999</v>
      </c>
      <c r="U23" s="41">
        <v>0.79</v>
      </c>
      <c r="V23" s="41">
        <v>135</v>
      </c>
      <c r="W23" s="41" t="s">
        <v>77</v>
      </c>
      <c r="X23" s="41" t="s">
        <v>77</v>
      </c>
      <c r="Y23" s="41" t="s">
        <v>71</v>
      </c>
      <c r="Z23" s="41" t="s">
        <v>75</v>
      </c>
      <c r="AA23" s="41" t="s">
        <v>77</v>
      </c>
      <c r="AB23" s="41" t="s">
        <v>70</v>
      </c>
      <c r="AC23" s="41" t="s">
        <v>110</v>
      </c>
      <c r="AD23" s="41" t="s">
        <v>83</v>
      </c>
      <c r="AE23" s="41" t="s">
        <v>127</v>
      </c>
      <c r="AF23" s="2" t="s">
        <v>52</v>
      </c>
    </row>
    <row r="24" spans="1:32" ht="28.8" x14ac:dyDescent="0.55000000000000004">
      <c r="A24" s="2" t="s">
        <v>53</v>
      </c>
      <c r="B24" s="42" t="s">
        <v>129</v>
      </c>
      <c r="C24" s="42">
        <v>1.2</v>
      </c>
      <c r="D24" s="42">
        <v>355</v>
      </c>
      <c r="E24" s="42" t="s">
        <v>105</v>
      </c>
      <c r="F24" s="42" t="s">
        <v>206</v>
      </c>
      <c r="G24" s="42" t="s">
        <v>10</v>
      </c>
      <c r="H24" s="42" t="s">
        <v>21</v>
      </c>
      <c r="I24" s="42" t="s">
        <v>4</v>
      </c>
      <c r="J24" s="42" t="s">
        <v>69</v>
      </c>
      <c r="K24" s="42">
        <v>6</v>
      </c>
      <c r="L24" s="42" t="s">
        <v>23</v>
      </c>
      <c r="M24" s="42">
        <v>4.5</v>
      </c>
      <c r="N24" s="42">
        <v>125</v>
      </c>
      <c r="O24" s="42">
        <v>125</v>
      </c>
      <c r="P24" s="42">
        <v>22</v>
      </c>
      <c r="Q24" s="42">
        <v>22</v>
      </c>
      <c r="R24" s="42">
        <v>3</v>
      </c>
      <c r="S24" s="42">
        <v>3</v>
      </c>
      <c r="T24" s="42"/>
      <c r="U24" s="42"/>
      <c r="V24" s="42">
        <v>250</v>
      </c>
      <c r="W24" s="42" t="s">
        <v>77</v>
      </c>
      <c r="X24" s="42" t="s">
        <v>77</v>
      </c>
      <c r="Y24" s="42" t="s">
        <v>71</v>
      </c>
      <c r="Z24" s="42" t="s">
        <v>130</v>
      </c>
      <c r="AA24" s="42" t="s">
        <v>77</v>
      </c>
      <c r="AB24" s="42" t="s">
        <v>70</v>
      </c>
      <c r="AC24" s="42" t="s">
        <v>73</v>
      </c>
      <c r="AD24" s="42" t="s">
        <v>83</v>
      </c>
      <c r="AE24" s="42" t="s">
        <v>122</v>
      </c>
      <c r="AF24" s="2" t="s">
        <v>53</v>
      </c>
    </row>
    <row r="25" spans="1:32" ht="28.8" x14ac:dyDescent="0.55000000000000004">
      <c r="A25" s="2" t="s">
        <v>54</v>
      </c>
      <c r="B25" s="41" t="s">
        <v>67</v>
      </c>
      <c r="C25" s="41">
        <v>3.1</v>
      </c>
      <c r="D25" s="41">
        <v>690</v>
      </c>
      <c r="E25" s="41" t="s">
        <v>68</v>
      </c>
      <c r="F25" s="41" t="s">
        <v>204</v>
      </c>
      <c r="G25" s="41" t="s">
        <v>11</v>
      </c>
      <c r="H25" s="41" t="s">
        <v>8</v>
      </c>
      <c r="I25" s="41" t="s">
        <v>4</v>
      </c>
      <c r="J25" s="41" t="s">
        <v>69</v>
      </c>
      <c r="K25" s="41">
        <v>40</v>
      </c>
      <c r="L25" s="41" t="s">
        <v>23</v>
      </c>
      <c r="M25" s="41">
        <v>28</v>
      </c>
      <c r="N25" s="41">
        <v>243</v>
      </c>
      <c r="O25" s="41">
        <v>240</v>
      </c>
      <c r="P25" s="41">
        <v>26.4</v>
      </c>
      <c r="Q25" s="41">
        <v>26.3</v>
      </c>
      <c r="R25" s="41">
        <v>5.82</v>
      </c>
      <c r="S25" s="41">
        <v>3.92</v>
      </c>
      <c r="T25" s="41">
        <v>1.29</v>
      </c>
      <c r="U25" s="41">
        <v>0.87</v>
      </c>
      <c r="V25" s="41">
        <v>140</v>
      </c>
      <c r="W25" s="41" t="s">
        <v>93</v>
      </c>
      <c r="X25" s="41">
        <v>110</v>
      </c>
      <c r="Y25" s="41" t="s">
        <v>71</v>
      </c>
      <c r="Z25" s="41" t="s">
        <v>75</v>
      </c>
      <c r="AA25" s="41" t="s">
        <v>77</v>
      </c>
      <c r="AB25" s="41" t="s">
        <v>70</v>
      </c>
      <c r="AC25" s="41" t="s">
        <v>73</v>
      </c>
      <c r="AD25" s="41" t="s">
        <v>115</v>
      </c>
      <c r="AE25" s="41" t="s">
        <v>127</v>
      </c>
      <c r="AF25" s="2" t="s">
        <v>54</v>
      </c>
    </row>
    <row r="26" spans="1:32" ht="28.8" x14ac:dyDescent="0.55000000000000004">
      <c r="A26" s="2" t="s">
        <v>55</v>
      </c>
      <c r="B26" s="42" t="s">
        <v>118</v>
      </c>
      <c r="C26" s="42">
        <v>1.1000000000000001</v>
      </c>
      <c r="D26" s="42">
        <v>265</v>
      </c>
      <c r="E26" s="42" t="s">
        <v>89</v>
      </c>
      <c r="F26" s="42" t="s">
        <v>205</v>
      </c>
      <c r="G26" s="42" t="s">
        <v>11</v>
      </c>
      <c r="H26" s="42" t="s">
        <v>19</v>
      </c>
      <c r="I26" s="42" t="s">
        <v>4</v>
      </c>
      <c r="J26" s="42" t="s">
        <v>191</v>
      </c>
      <c r="K26" s="42">
        <v>4</v>
      </c>
      <c r="L26" s="42" t="s">
        <v>23</v>
      </c>
      <c r="M26" s="42">
        <v>4</v>
      </c>
      <c r="N26" s="42">
        <v>180</v>
      </c>
      <c r="O26" s="42">
        <v>160</v>
      </c>
      <c r="P26" s="42">
        <v>24</v>
      </c>
      <c r="Q26" s="42">
        <v>23</v>
      </c>
      <c r="R26" s="42"/>
      <c r="S26" s="42"/>
      <c r="T26" s="42">
        <v>1</v>
      </c>
      <c r="U26" s="42">
        <v>0.88</v>
      </c>
      <c r="V26" s="42"/>
      <c r="W26" s="42" t="s">
        <v>77</v>
      </c>
      <c r="X26" s="42" t="s">
        <v>77</v>
      </c>
      <c r="Y26" s="42" t="s">
        <v>71</v>
      </c>
      <c r="Z26" s="42" t="s">
        <v>75</v>
      </c>
      <c r="AA26" s="42" t="s">
        <v>77</v>
      </c>
      <c r="AB26" s="42" t="s">
        <v>77</v>
      </c>
      <c r="AC26" s="42" t="s">
        <v>110</v>
      </c>
      <c r="AD26" s="42" t="s">
        <v>115</v>
      </c>
      <c r="AE26" s="42" t="s">
        <v>122</v>
      </c>
      <c r="AF26" s="2" t="s">
        <v>55</v>
      </c>
    </row>
    <row r="27" spans="1:32" ht="28.8" x14ac:dyDescent="0.55000000000000004">
      <c r="A27" s="2" t="s">
        <v>56</v>
      </c>
      <c r="B27" s="41" t="s">
        <v>116</v>
      </c>
      <c r="C27" s="41">
        <v>1.1000000000000001</v>
      </c>
      <c r="D27" s="41">
        <v>265</v>
      </c>
      <c r="E27" s="41" t="s">
        <v>89</v>
      </c>
      <c r="F27" s="41" t="s">
        <v>205</v>
      </c>
      <c r="G27" s="41" t="s">
        <v>186</v>
      </c>
      <c r="H27" s="41" t="s">
        <v>187</v>
      </c>
      <c r="I27" s="41" t="s">
        <v>4</v>
      </c>
      <c r="J27" s="41" t="s">
        <v>191</v>
      </c>
      <c r="K27" s="41">
        <v>3</v>
      </c>
      <c r="L27" s="41" t="s">
        <v>23</v>
      </c>
      <c r="M27" s="41">
        <v>3</v>
      </c>
      <c r="N27" s="41">
        <v>210</v>
      </c>
      <c r="O27" s="41">
        <v>210</v>
      </c>
      <c r="P27" s="41">
        <v>24</v>
      </c>
      <c r="Q27" s="41">
        <v>24</v>
      </c>
      <c r="R27" s="41"/>
      <c r="S27" s="41"/>
      <c r="T27" s="41"/>
      <c r="U27" s="41">
        <v>2</v>
      </c>
      <c r="V27" s="41">
        <v>2</v>
      </c>
      <c r="W27" s="41" t="s">
        <v>77</v>
      </c>
      <c r="X27" s="41" t="s">
        <v>77</v>
      </c>
      <c r="Y27" s="41" t="s">
        <v>71</v>
      </c>
      <c r="Z27" s="41" t="s">
        <v>75</v>
      </c>
      <c r="AA27" s="41" t="s">
        <v>77</v>
      </c>
      <c r="AB27" s="41" t="s">
        <v>77</v>
      </c>
      <c r="AC27" s="41" t="s">
        <v>123</v>
      </c>
      <c r="AD27" s="41" t="s">
        <v>115</v>
      </c>
      <c r="AE27" s="41" t="s">
        <v>122</v>
      </c>
      <c r="AF27" s="2" t="s">
        <v>56</v>
      </c>
    </row>
    <row r="28" spans="1:32" ht="28.8" x14ac:dyDescent="0.55000000000000004">
      <c r="A28" s="2" t="s">
        <v>57</v>
      </c>
      <c r="B28" s="42" t="s">
        <v>116</v>
      </c>
      <c r="C28" s="42">
        <v>1.1000000000000001</v>
      </c>
      <c r="D28" s="42">
        <v>265</v>
      </c>
      <c r="E28" s="42" t="s">
        <v>89</v>
      </c>
      <c r="F28" s="42" t="s">
        <v>205</v>
      </c>
      <c r="G28" s="42" t="s">
        <v>11</v>
      </c>
      <c r="H28" s="42" t="s">
        <v>19</v>
      </c>
      <c r="I28" s="42" t="s">
        <v>4</v>
      </c>
      <c r="J28" s="42" t="s">
        <v>191</v>
      </c>
      <c r="K28" s="42">
        <v>8</v>
      </c>
      <c r="L28" s="42" t="s">
        <v>23</v>
      </c>
      <c r="M28" s="42">
        <v>8</v>
      </c>
      <c r="N28" s="42">
        <v>200</v>
      </c>
      <c r="O28" s="42">
        <v>180</v>
      </c>
      <c r="P28" s="42">
        <v>25</v>
      </c>
      <c r="Q28" s="42">
        <v>24</v>
      </c>
      <c r="R28" s="42">
        <v>4.33</v>
      </c>
      <c r="S28" s="42">
        <v>4</v>
      </c>
      <c r="T28" s="42">
        <v>1.04</v>
      </c>
      <c r="U28" s="42">
        <v>0.95</v>
      </c>
      <c r="V28" s="42">
        <v>150</v>
      </c>
      <c r="W28" s="42" t="s">
        <v>77</v>
      </c>
      <c r="X28" s="42" t="s">
        <v>77</v>
      </c>
      <c r="Y28" s="42" t="s">
        <v>71</v>
      </c>
      <c r="Z28" s="42" t="s">
        <v>75</v>
      </c>
      <c r="AA28" s="42" t="s">
        <v>70</v>
      </c>
      <c r="AB28" s="42" t="s">
        <v>77</v>
      </c>
      <c r="AC28" s="42" t="s">
        <v>110</v>
      </c>
      <c r="AD28" s="42" t="s">
        <v>115</v>
      </c>
      <c r="AE28" s="42" t="s">
        <v>122</v>
      </c>
      <c r="AF28" s="2" t="s">
        <v>57</v>
      </c>
    </row>
    <row r="29" spans="1:32" ht="28.8" x14ac:dyDescent="0.55000000000000004">
      <c r="A29" s="2" t="s">
        <v>58</v>
      </c>
      <c r="B29" s="41" t="s">
        <v>81</v>
      </c>
      <c r="C29" s="41">
        <v>1.1000000000000001</v>
      </c>
      <c r="D29" s="41">
        <v>275</v>
      </c>
      <c r="E29" s="41" t="s">
        <v>89</v>
      </c>
      <c r="F29" s="41" t="s">
        <v>205</v>
      </c>
      <c r="G29" s="41" t="s">
        <v>11</v>
      </c>
      <c r="H29" s="41" t="s">
        <v>19</v>
      </c>
      <c r="I29" s="41" t="s">
        <v>4</v>
      </c>
      <c r="J29" s="41" t="s">
        <v>191</v>
      </c>
      <c r="K29" s="41">
        <v>3</v>
      </c>
      <c r="L29" s="41" t="s">
        <v>23</v>
      </c>
      <c r="M29" s="41">
        <v>3</v>
      </c>
      <c r="N29" s="41">
        <v>100</v>
      </c>
      <c r="O29" s="41">
        <v>100</v>
      </c>
      <c r="P29" s="41">
        <v>19</v>
      </c>
      <c r="Q29" s="41">
        <v>19</v>
      </c>
      <c r="R29" s="41">
        <v>4.0999999999999996</v>
      </c>
      <c r="S29" s="41">
        <v>4.0999999999999996</v>
      </c>
      <c r="T29" s="41"/>
      <c r="U29" s="41"/>
      <c r="V29" s="41"/>
      <c r="W29" s="41" t="s">
        <v>77</v>
      </c>
      <c r="X29" s="41" t="s">
        <v>77</v>
      </c>
      <c r="Y29" s="41" t="s">
        <v>71</v>
      </c>
      <c r="Z29" s="41" t="s">
        <v>75</v>
      </c>
      <c r="AA29" s="41" t="s">
        <v>77</v>
      </c>
      <c r="AB29" s="41" t="s">
        <v>77</v>
      </c>
      <c r="AC29" s="41" t="s">
        <v>119</v>
      </c>
      <c r="AD29" s="41" t="s">
        <v>83</v>
      </c>
      <c r="AE29" s="41" t="s">
        <v>122</v>
      </c>
      <c r="AF29" s="2" t="s">
        <v>58</v>
      </c>
    </row>
    <row r="30" spans="1:32" ht="28.8" x14ac:dyDescent="0.55000000000000004">
      <c r="A30" s="2" t="s">
        <v>59</v>
      </c>
      <c r="B30" s="42" t="s">
        <v>76</v>
      </c>
      <c r="C30" s="42">
        <v>1.2</v>
      </c>
      <c r="D30" s="42">
        <v>355</v>
      </c>
      <c r="E30" s="42" t="s">
        <v>89</v>
      </c>
      <c r="F30" s="42" t="s">
        <v>205</v>
      </c>
      <c r="G30" s="42" t="s">
        <v>186</v>
      </c>
      <c r="H30" s="42" t="s">
        <v>187</v>
      </c>
      <c r="I30" s="42" t="s">
        <v>4</v>
      </c>
      <c r="J30" s="42" t="s">
        <v>191</v>
      </c>
      <c r="K30" s="42">
        <v>15</v>
      </c>
      <c r="L30" s="42" t="s">
        <v>23</v>
      </c>
      <c r="M30" s="42">
        <v>15</v>
      </c>
      <c r="N30" s="42">
        <v>270</v>
      </c>
      <c r="O30" s="42">
        <v>140</v>
      </c>
      <c r="P30" s="42">
        <v>27</v>
      </c>
      <c r="Q30" s="42">
        <v>21</v>
      </c>
      <c r="R30" s="42"/>
      <c r="S30" s="42"/>
      <c r="T30" s="42">
        <v>1.44</v>
      </c>
      <c r="U30" s="42">
        <v>0.86</v>
      </c>
      <c r="V30" s="42"/>
      <c r="W30" s="42" t="s">
        <v>77</v>
      </c>
      <c r="X30" s="42" t="s">
        <v>77</v>
      </c>
      <c r="Y30" s="42" t="s">
        <v>71</v>
      </c>
      <c r="Z30" s="42" t="s">
        <v>75</v>
      </c>
      <c r="AA30" s="42" t="s">
        <v>70</v>
      </c>
      <c r="AB30" s="42" t="s">
        <v>70</v>
      </c>
      <c r="AC30" s="42" t="s">
        <v>110</v>
      </c>
      <c r="AD30" s="42" t="s">
        <v>115</v>
      </c>
      <c r="AE30" s="42" t="s">
        <v>122</v>
      </c>
      <c r="AF30" s="2" t="s">
        <v>59</v>
      </c>
    </row>
    <row r="31" spans="1:32" ht="28.8" x14ac:dyDescent="0.55000000000000004">
      <c r="A31" s="2" t="s">
        <v>60</v>
      </c>
      <c r="B31" s="41" t="s">
        <v>188</v>
      </c>
      <c r="C31" s="41">
        <v>1.1000000000000001</v>
      </c>
      <c r="D31" s="41">
        <v>265</v>
      </c>
      <c r="E31" s="41" t="s">
        <v>89</v>
      </c>
      <c r="F31" s="41" t="s">
        <v>205</v>
      </c>
      <c r="G31" s="41" t="s">
        <v>11</v>
      </c>
      <c r="H31" s="41" t="s">
        <v>19</v>
      </c>
      <c r="I31" s="41" t="s">
        <v>189</v>
      </c>
      <c r="J31" s="41" t="s">
        <v>190</v>
      </c>
      <c r="K31" s="41">
        <v>6.3</v>
      </c>
      <c r="L31" s="41">
        <v>273</v>
      </c>
      <c r="M31" s="41">
        <v>6.3</v>
      </c>
      <c r="N31" s="41">
        <v>280</v>
      </c>
      <c r="O31" s="41">
        <v>140</v>
      </c>
      <c r="P31" s="41">
        <v>30</v>
      </c>
      <c r="Q31" s="41">
        <v>18</v>
      </c>
      <c r="R31" s="41"/>
      <c r="S31" s="41"/>
      <c r="T31" s="41">
        <v>1.08</v>
      </c>
      <c r="U31" s="41">
        <v>0.91</v>
      </c>
      <c r="V31" s="41"/>
      <c r="W31" s="41" t="s">
        <v>77</v>
      </c>
      <c r="X31" s="41" t="s">
        <v>77</v>
      </c>
      <c r="Y31" s="41" t="s">
        <v>71</v>
      </c>
      <c r="Z31" s="41" t="s">
        <v>75</v>
      </c>
      <c r="AA31" s="41" t="s">
        <v>77</v>
      </c>
      <c r="AB31" s="41" t="s">
        <v>77</v>
      </c>
      <c r="AC31" s="41" t="s">
        <v>102</v>
      </c>
      <c r="AD31" s="41" t="s">
        <v>83</v>
      </c>
      <c r="AE31" s="41" t="s">
        <v>122</v>
      </c>
      <c r="AF31" s="2" t="s">
        <v>60</v>
      </c>
    </row>
    <row r="32" spans="1:32" ht="28.8" x14ac:dyDescent="0.55000000000000004">
      <c r="A32" s="2" t="s">
        <v>61</v>
      </c>
      <c r="B32" s="42" t="s">
        <v>76</v>
      </c>
      <c r="C32" s="42">
        <v>1.2</v>
      </c>
      <c r="D32" s="42">
        <v>355</v>
      </c>
      <c r="E32" s="42" t="s">
        <v>89</v>
      </c>
      <c r="F32" s="42" t="s">
        <v>205</v>
      </c>
      <c r="G32" s="42" t="s">
        <v>11</v>
      </c>
      <c r="H32" s="42" t="s">
        <v>21</v>
      </c>
      <c r="I32" s="42" t="s">
        <v>4</v>
      </c>
      <c r="J32" s="42" t="s">
        <v>69</v>
      </c>
      <c r="K32" s="42">
        <v>10</v>
      </c>
      <c r="L32" s="42" t="s">
        <v>23</v>
      </c>
      <c r="M32" s="42">
        <v>4</v>
      </c>
      <c r="N32" s="42">
        <v>270</v>
      </c>
      <c r="O32" s="42">
        <v>270</v>
      </c>
      <c r="P32" s="42">
        <v>27.5</v>
      </c>
      <c r="Q32" s="42">
        <v>27.5</v>
      </c>
      <c r="R32" s="42">
        <v>5.8</v>
      </c>
      <c r="S32" s="42">
        <v>5.8</v>
      </c>
      <c r="T32" s="42">
        <v>1.02</v>
      </c>
      <c r="U32" s="42">
        <v>1.02</v>
      </c>
      <c r="V32" s="42"/>
      <c r="W32" s="42" t="s">
        <v>77</v>
      </c>
      <c r="X32" s="42" t="s">
        <v>77</v>
      </c>
      <c r="Y32" s="42" t="s">
        <v>77</v>
      </c>
      <c r="Z32" s="42" t="s">
        <v>75</v>
      </c>
      <c r="AA32" s="42" t="s">
        <v>77</v>
      </c>
      <c r="AB32" s="42" t="s">
        <v>70</v>
      </c>
      <c r="AC32" s="42" t="s">
        <v>80</v>
      </c>
      <c r="AD32" s="42" t="s">
        <v>83</v>
      </c>
      <c r="AE32" s="42" t="s">
        <v>127</v>
      </c>
      <c r="AF32" s="2" t="s">
        <v>61</v>
      </c>
    </row>
    <row r="33" spans="1:33" ht="28.8" x14ac:dyDescent="0.55000000000000004">
      <c r="A33" s="2" t="s">
        <v>194</v>
      </c>
      <c r="B33" s="41" t="s">
        <v>116</v>
      </c>
      <c r="C33" s="41">
        <v>1.1000000000000001</v>
      </c>
      <c r="D33" s="41">
        <v>265</v>
      </c>
      <c r="E33" s="41" t="s">
        <v>89</v>
      </c>
      <c r="F33" s="41" t="s">
        <v>205</v>
      </c>
      <c r="G33" s="41" t="s">
        <v>11</v>
      </c>
      <c r="H33" s="41" t="s">
        <v>19</v>
      </c>
      <c r="I33" s="41" t="s">
        <v>4</v>
      </c>
      <c r="J33" s="41" t="s">
        <v>191</v>
      </c>
      <c r="K33" s="41">
        <v>25</v>
      </c>
      <c r="L33" s="41" t="s">
        <v>23</v>
      </c>
      <c r="M33" s="41">
        <v>25</v>
      </c>
      <c r="N33" s="41">
        <v>210</v>
      </c>
      <c r="O33" s="41">
        <v>190</v>
      </c>
      <c r="P33" s="41">
        <v>26.8</v>
      </c>
      <c r="Q33" s="41">
        <v>27.4</v>
      </c>
      <c r="R33" s="41"/>
      <c r="S33" s="41"/>
      <c r="T33" s="41"/>
      <c r="U33" s="41"/>
      <c r="V33" s="41"/>
      <c r="W33" s="41" t="s">
        <v>77</v>
      </c>
      <c r="X33" s="41" t="s">
        <v>77</v>
      </c>
      <c r="Y33" s="41" t="s">
        <v>71</v>
      </c>
      <c r="Z33" s="41" t="s">
        <v>75</v>
      </c>
      <c r="AA33" s="41" t="s">
        <v>70</v>
      </c>
      <c r="AB33" s="41" t="s">
        <v>70</v>
      </c>
      <c r="AC33" s="41" t="s">
        <v>110</v>
      </c>
      <c r="AD33" s="41" t="s">
        <v>192</v>
      </c>
      <c r="AE33" s="41" t="s">
        <v>122</v>
      </c>
      <c r="AF33" s="2" t="s">
        <v>194</v>
      </c>
      <c r="AG33" s="31" t="s">
        <v>195</v>
      </c>
    </row>
    <row r="34" spans="1:33" ht="28.8" x14ac:dyDescent="0.55000000000000004">
      <c r="A34" s="2" t="s">
        <v>62</v>
      </c>
      <c r="B34" s="42" t="s">
        <v>76</v>
      </c>
      <c r="C34" s="42">
        <v>1.2</v>
      </c>
      <c r="D34" s="42">
        <v>355</v>
      </c>
      <c r="E34" s="42" t="s">
        <v>89</v>
      </c>
      <c r="F34" s="42" t="s">
        <v>205</v>
      </c>
      <c r="G34" s="42" t="s">
        <v>11</v>
      </c>
      <c r="H34" s="42" t="s">
        <v>19</v>
      </c>
      <c r="I34" s="42" t="s">
        <v>4</v>
      </c>
      <c r="J34" s="42" t="s">
        <v>191</v>
      </c>
      <c r="K34" s="42">
        <v>15</v>
      </c>
      <c r="L34" s="42" t="s">
        <v>23</v>
      </c>
      <c r="M34" s="42">
        <v>15</v>
      </c>
      <c r="N34" s="42">
        <v>270</v>
      </c>
      <c r="O34" s="42">
        <v>140</v>
      </c>
      <c r="P34" s="42">
        <v>27</v>
      </c>
      <c r="Q34" s="42">
        <v>21</v>
      </c>
      <c r="R34" s="42">
        <v>6.33</v>
      </c>
      <c r="S34" s="42">
        <v>2.67</v>
      </c>
      <c r="T34" s="42">
        <v>1.1599999999999999</v>
      </c>
      <c r="U34" s="42">
        <v>0.7</v>
      </c>
      <c r="V34" s="42">
        <v>300</v>
      </c>
      <c r="W34" s="42" t="s">
        <v>77</v>
      </c>
      <c r="X34" s="42" t="s">
        <v>77</v>
      </c>
      <c r="Y34" s="42" t="s">
        <v>71</v>
      </c>
      <c r="Z34" s="42" t="s">
        <v>193</v>
      </c>
      <c r="AA34" s="42" t="s">
        <v>70</v>
      </c>
      <c r="AB34" s="42" t="s">
        <v>70</v>
      </c>
      <c r="AC34" s="42" t="s">
        <v>102</v>
      </c>
      <c r="AD34" s="42" t="s">
        <v>83</v>
      </c>
      <c r="AE34" s="42" t="s">
        <v>122</v>
      </c>
      <c r="AF34" s="2" t="s">
        <v>62</v>
      </c>
    </row>
    <row r="35" spans="1:33" ht="28.8" x14ac:dyDescent="0.55000000000000004">
      <c r="A35" s="2" t="s">
        <v>63</v>
      </c>
      <c r="B35" s="41" t="s">
        <v>67</v>
      </c>
      <c r="C35" s="41">
        <v>3.1</v>
      </c>
      <c r="D35" s="41">
        <v>690</v>
      </c>
      <c r="E35" s="41" t="s">
        <v>96</v>
      </c>
      <c r="F35" s="41" t="s">
        <v>207</v>
      </c>
      <c r="G35" s="41" t="s">
        <v>11</v>
      </c>
      <c r="H35" s="41" t="s">
        <v>19</v>
      </c>
      <c r="I35" s="41" t="s">
        <v>4</v>
      </c>
      <c r="J35" s="41" t="s">
        <v>191</v>
      </c>
      <c r="K35" s="41">
        <v>30</v>
      </c>
      <c r="L35" s="41" t="s">
        <v>23</v>
      </c>
      <c r="M35" s="41">
        <v>30</v>
      </c>
      <c r="N35" s="41">
        <v>280</v>
      </c>
      <c r="O35" s="41">
        <v>190</v>
      </c>
      <c r="P35" s="41">
        <v>33.4</v>
      </c>
      <c r="Q35" s="41">
        <v>23.2</v>
      </c>
      <c r="R35" s="41">
        <v>5.2</v>
      </c>
      <c r="S35" s="41">
        <v>2.7</v>
      </c>
      <c r="T35" s="41">
        <v>2.77</v>
      </c>
      <c r="U35" s="41">
        <v>1.1000000000000001</v>
      </c>
      <c r="V35" s="41">
        <v>175</v>
      </c>
      <c r="W35" s="41" t="s">
        <v>196</v>
      </c>
      <c r="X35" s="41" t="s">
        <v>100</v>
      </c>
      <c r="Y35" s="41" t="s">
        <v>71</v>
      </c>
      <c r="Z35" s="41" t="s">
        <v>101</v>
      </c>
      <c r="AA35" s="41" t="s">
        <v>70</v>
      </c>
      <c r="AB35" s="41" t="s">
        <v>70</v>
      </c>
      <c r="AC35" s="41" t="s">
        <v>102</v>
      </c>
      <c r="AD35" s="41" t="s">
        <v>197</v>
      </c>
      <c r="AE35" s="41" t="s">
        <v>127</v>
      </c>
      <c r="AF35" s="2" t="s">
        <v>63</v>
      </c>
    </row>
    <row r="36" spans="1:33" ht="28.8" x14ac:dyDescent="0.55000000000000004">
      <c r="A36" s="2" t="s">
        <v>64</v>
      </c>
      <c r="B36" s="42" t="s">
        <v>198</v>
      </c>
      <c r="C36" s="42">
        <v>1.2</v>
      </c>
      <c r="D36" s="42">
        <v>355</v>
      </c>
      <c r="E36" s="42" t="s">
        <v>89</v>
      </c>
      <c r="F36" s="42" t="s">
        <v>205</v>
      </c>
      <c r="G36" s="42" t="s">
        <v>11</v>
      </c>
      <c r="H36" s="42" t="s">
        <v>199</v>
      </c>
      <c r="I36" s="42" t="s">
        <v>4</v>
      </c>
      <c r="J36" s="42" t="s">
        <v>191</v>
      </c>
      <c r="K36" s="42">
        <v>25</v>
      </c>
      <c r="L36" s="42" t="s">
        <v>23</v>
      </c>
      <c r="M36" s="42">
        <v>25</v>
      </c>
      <c r="N36" s="42">
        <v>175</v>
      </c>
      <c r="O36" s="42">
        <v>140</v>
      </c>
      <c r="P36" s="42">
        <v>22</v>
      </c>
      <c r="Q36" s="42">
        <v>22</v>
      </c>
      <c r="R36" s="42">
        <v>8</v>
      </c>
      <c r="S36" s="42">
        <v>1.8</v>
      </c>
      <c r="T36" s="42">
        <v>1.67</v>
      </c>
      <c r="U36" s="42">
        <v>0.71</v>
      </c>
      <c r="V36" s="42">
        <v>250</v>
      </c>
      <c r="W36" s="42" t="s">
        <v>77</v>
      </c>
      <c r="X36" s="42" t="s">
        <v>77</v>
      </c>
      <c r="Y36" s="42" t="s">
        <v>71</v>
      </c>
      <c r="Z36" s="42" t="s">
        <v>75</v>
      </c>
      <c r="AA36" s="42" t="s">
        <v>70</v>
      </c>
      <c r="AB36" s="42" t="s">
        <v>70</v>
      </c>
      <c r="AC36" s="42" t="s">
        <v>102</v>
      </c>
      <c r="AD36" s="42" t="s">
        <v>103</v>
      </c>
      <c r="AE36" s="42" t="s">
        <v>122</v>
      </c>
      <c r="AF36" s="2" t="s">
        <v>64</v>
      </c>
    </row>
    <row r="37" spans="1:33" ht="28.8" x14ac:dyDescent="0.55000000000000004">
      <c r="A37" s="2" t="s">
        <v>65</v>
      </c>
      <c r="B37" s="41" t="s">
        <v>125</v>
      </c>
      <c r="C37" s="41">
        <v>1.2</v>
      </c>
      <c r="D37" s="41">
        <v>355</v>
      </c>
      <c r="E37" s="41" t="s">
        <v>200</v>
      </c>
      <c r="F37" s="41" t="s">
        <v>210</v>
      </c>
      <c r="G37" s="41" t="s">
        <v>11</v>
      </c>
      <c r="H37" s="41" t="s">
        <v>19</v>
      </c>
      <c r="I37" s="41" t="s">
        <v>189</v>
      </c>
      <c r="J37" s="41" t="s">
        <v>190</v>
      </c>
      <c r="K37" s="41">
        <v>22.2</v>
      </c>
      <c r="L37" s="41" t="s">
        <v>201</v>
      </c>
      <c r="M37" s="41">
        <v>22.2</v>
      </c>
      <c r="N37" s="41">
        <v>300</v>
      </c>
      <c r="O37" s="41">
        <v>100</v>
      </c>
      <c r="P37" s="41">
        <v>31</v>
      </c>
      <c r="Q37" s="41">
        <v>15.7</v>
      </c>
      <c r="R37" s="41">
        <v>4.29</v>
      </c>
      <c r="S37" s="41">
        <v>1.67</v>
      </c>
      <c r="T37" s="41">
        <v>3.0489999999999999</v>
      </c>
      <c r="U37" s="41">
        <v>0.752</v>
      </c>
      <c r="V37" s="41">
        <v>128</v>
      </c>
      <c r="W37" s="41" t="s">
        <v>77</v>
      </c>
      <c r="X37" s="41" t="s">
        <v>77</v>
      </c>
      <c r="Y37" s="41" t="s">
        <v>71</v>
      </c>
      <c r="Z37" s="41" t="s">
        <v>101</v>
      </c>
      <c r="AA37" s="41" t="s">
        <v>202</v>
      </c>
      <c r="AB37" s="41" t="s">
        <v>70</v>
      </c>
      <c r="AC37" s="41" t="s">
        <v>102</v>
      </c>
      <c r="AD37" s="41" t="s">
        <v>83</v>
      </c>
      <c r="AE37" s="41" t="s">
        <v>127</v>
      </c>
      <c r="AF37" s="2" t="s">
        <v>65</v>
      </c>
    </row>
    <row r="38" spans="1:33" ht="28.8" x14ac:dyDescent="0.55000000000000004">
      <c r="A38" s="2" t="s">
        <v>66</v>
      </c>
      <c r="B38" s="42" t="s">
        <v>125</v>
      </c>
      <c r="C38" s="42">
        <v>1.2</v>
      </c>
      <c r="D38" s="42">
        <v>355</v>
      </c>
      <c r="E38" s="42" t="s">
        <v>200</v>
      </c>
      <c r="F38" s="42" t="s">
        <v>210</v>
      </c>
      <c r="G38" s="42" t="s">
        <v>11</v>
      </c>
      <c r="H38" s="42" t="s">
        <v>19</v>
      </c>
      <c r="I38" s="42" t="s">
        <v>189</v>
      </c>
      <c r="J38" s="42" t="s">
        <v>190</v>
      </c>
      <c r="K38" s="42">
        <v>12.5</v>
      </c>
      <c r="L38" s="42">
        <v>177.8</v>
      </c>
      <c r="M38" s="42">
        <v>12.5</v>
      </c>
      <c r="N38" s="42">
        <v>260</v>
      </c>
      <c r="O38" s="42">
        <v>95</v>
      </c>
      <c r="P38" s="42">
        <v>29</v>
      </c>
      <c r="Q38" s="42">
        <v>15.6</v>
      </c>
      <c r="R38" s="42">
        <v>4.8099999999999996</v>
      </c>
      <c r="S38" s="42">
        <v>1.59</v>
      </c>
      <c r="T38" s="42">
        <v>3.2429999999999999</v>
      </c>
      <c r="U38" s="42">
        <v>0.74099999999999999</v>
      </c>
      <c r="V38" s="42">
        <v>128</v>
      </c>
      <c r="W38" s="42" t="s">
        <v>77</v>
      </c>
      <c r="X38" s="42" t="s">
        <v>77</v>
      </c>
      <c r="Y38" s="42" t="s">
        <v>71</v>
      </c>
      <c r="Z38" s="42" t="s">
        <v>101</v>
      </c>
      <c r="AA38" s="42" t="s">
        <v>70</v>
      </c>
      <c r="AB38" s="42" t="s">
        <v>70</v>
      </c>
      <c r="AC38" s="42" t="s">
        <v>110</v>
      </c>
      <c r="AD38" s="42" t="s">
        <v>115</v>
      </c>
      <c r="AE38" s="42" t="s">
        <v>127</v>
      </c>
      <c r="AF38" s="2" t="s">
        <v>66</v>
      </c>
    </row>
    <row r="39" spans="1:33" ht="28.8" x14ac:dyDescent="0.55000000000000004">
      <c r="A39" s="2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2"/>
    </row>
    <row r="40" spans="1:33" ht="33.6" x14ac:dyDescent="0.65">
      <c r="A40" s="3" t="s">
        <v>32</v>
      </c>
      <c r="B40" s="4" t="s">
        <v>2</v>
      </c>
      <c r="C40" s="4" t="s">
        <v>216</v>
      </c>
      <c r="D40" s="4" t="s">
        <v>214</v>
      </c>
      <c r="E40" s="4" t="s">
        <v>1</v>
      </c>
      <c r="F40" s="4" t="s">
        <v>12</v>
      </c>
      <c r="G40" s="4" t="s">
        <v>12</v>
      </c>
      <c r="H40" s="4" t="s">
        <v>0</v>
      </c>
      <c r="I40" s="4" t="s">
        <v>3</v>
      </c>
      <c r="J40" s="4" t="s">
        <v>6</v>
      </c>
      <c r="K40" s="4" t="s">
        <v>7</v>
      </c>
      <c r="L40" s="4" t="s">
        <v>22</v>
      </c>
      <c r="M40" s="4" t="s">
        <v>84</v>
      </c>
      <c r="N40" s="4" t="s">
        <v>13</v>
      </c>
      <c r="O40" s="4" t="s">
        <v>14</v>
      </c>
      <c r="P40" s="4" t="s">
        <v>15</v>
      </c>
      <c r="Q40" s="4" t="s">
        <v>16</v>
      </c>
      <c r="R40" s="4" t="s">
        <v>17</v>
      </c>
      <c r="S40" s="4" t="s">
        <v>18</v>
      </c>
      <c r="T40" s="4" t="s">
        <v>28</v>
      </c>
      <c r="U40" s="4" t="s">
        <v>29</v>
      </c>
      <c r="V40" s="4" t="s">
        <v>20</v>
      </c>
      <c r="W40" s="5" t="s">
        <v>24</v>
      </c>
      <c r="X40" s="5" t="s">
        <v>27</v>
      </c>
      <c r="Y40" s="5" t="s">
        <v>26</v>
      </c>
      <c r="Z40" s="5" t="s">
        <v>25</v>
      </c>
      <c r="AA40" s="5" t="s">
        <v>30</v>
      </c>
      <c r="AB40" s="5" t="s">
        <v>31</v>
      </c>
      <c r="AC40" s="5" t="s">
        <v>72</v>
      </c>
      <c r="AD40" s="30" t="s">
        <v>82</v>
      </c>
      <c r="AE40" s="5" t="s">
        <v>203</v>
      </c>
      <c r="AF40" s="3" t="s">
        <v>32</v>
      </c>
    </row>
    <row r="46" spans="1:33" ht="15" thickBot="1" x14ac:dyDescent="0.35"/>
    <row r="47" spans="1:33" ht="29.4" thickBot="1" x14ac:dyDescent="0.6">
      <c r="G47" s="34" t="s">
        <v>218</v>
      </c>
      <c r="H47" s="35"/>
    </row>
    <row r="48" spans="1:33" ht="33.6" x14ac:dyDescent="0.65">
      <c r="A48" s="14" t="s">
        <v>32</v>
      </c>
      <c r="B48" s="20" t="s">
        <v>217</v>
      </c>
      <c r="C48" s="21" t="s">
        <v>3</v>
      </c>
      <c r="D48" s="32"/>
      <c r="E48" s="22" t="s">
        <v>213</v>
      </c>
      <c r="F48" s="27"/>
      <c r="G48" s="36" t="s">
        <v>119</v>
      </c>
      <c r="H48" s="37" t="s">
        <v>102</v>
      </c>
      <c r="I48" s="33" t="s">
        <v>219</v>
      </c>
      <c r="J48" s="33"/>
      <c r="K48" s="16"/>
      <c r="L48" s="16"/>
      <c r="M48" s="16"/>
      <c r="N48" s="16"/>
      <c r="O48" s="16"/>
      <c r="P48" s="16"/>
      <c r="Q48" s="21" t="s">
        <v>211</v>
      </c>
      <c r="R48" s="22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28.8" x14ac:dyDescent="0.55000000000000004">
      <c r="A49" s="15" t="s">
        <v>34</v>
      </c>
      <c r="B49" s="39"/>
      <c r="C49" s="39" t="str">
        <f t="shared" ref="C49:C82" si="0">IF(J5="T-BW","T-BW; T-FW;P-BW; P-FW; piquage alpha&gt;60°",IF(J5="T-BW pleine péné","T-BW pleine péné; T-BW péné partielle; T-FW; P-BW pleine péné; P-BW péné partielle; P-FW",IF(J5="P-BW","P-BW; P-FW; T-BW; T-FW",IF(J5="T-BW pleine péné Té","T-BW pleine péné Té; T-BW péné partielle Té; T-FW; P-BW pleine péné Té; P-BW péné partielle Té; P-FW",IF(J5="T-FW","T-FW; P-FW",IF(J5="ss nb","bs mb",IF(J5="mb","bs",IF(J5="bs ng","ss mb",IF(J5="bs gg","ss mb",IF(J5="P-BW pleine péné","P-BW pleine péné; P-BW péné partielle; P-FW",IF(J5="Piquage","Piquage : 60° ≤ α &lt; 90°",IF(J5="Té-FW","Té-FW",IF(J5="Té-BW","Té-BW; P-FW",IF(J5="P-FW","P-FW"," "))))))))))))))</f>
        <v>Té-FW</v>
      </c>
      <c r="D49" s="39" t="str">
        <f t="shared" ref="D49:D82" si="1">IF(AD5="T-BW","T-BW; T-FW;P-BW; P-FW; piquage alpha&gt;60°",IF(AD5="T-BW pleine péné","T-BW pleine péné; T-BW péné partielle; T-FW; P-BW pleine péné; P-BW péné partielle; P-FW",IF(AD5="P-BW","P-BW; P-FW; T-BW; T-FW",IF(AD5="T-BW pleine péné Té","T-BW pleine péné Té; T-BW péné partielle Té; T-FW; P-BW pleine péné Té; P-BW péné partielle Té; P-FW",IF(AD5="T-FW","T-FW; P-FW",IF(AD5="ss nb","ss nb; ss mb; bs nb; bs mb",IF(AD5="ss gg","ss nb;ss mb; ss gg",IF(AD5="ss mb","ss mb; bs nb; bs mb",IF(AD5="bs nb","bs nb; ss mb; bs gg",IF(AD5="bs ng","ss mb",IF(AD5="bs gg","ss mb",IF(AD5="P-BW pleine péné","P-BW pleine péné; P-BW péné partielle; P-FW",IF(AD5="Piquage","Piquage : 60° ≤ α &lt; 90°",IF(AD5="Té-FW","Té-FW",IF(AD5="Té-BW","Té-BW; P-FW",IF(AD5="P-FW","P-FW"," "))))))))))))))))</f>
        <v>ss nb; ss mb; bs nb; bs mb</v>
      </c>
      <c r="E49" s="39" t="str">
        <f t="shared" ref="E49:E82" si="2">IF(AND(AA5="non",AB5="non"),"monopasse; multipasse",IF(AND(AA5="oui",AB5="non"),AC5,IF(AND(AA5="non",AB5="oui"),AC5,AC5)))</f>
        <v>Monopasse Multipasse</v>
      </c>
      <c r="F49" s="39"/>
      <c r="G49" s="39" t="str">
        <f>IF(K5&lt;=3,CONCATENATE("Monopasse : ", 0.5*K5,"≤e≤ ",2*K5, "mm"),IF(K5&lt;=12,CONCATENATE("Monopasse : ", MAX(3,0.5*K5),"≤e≤",1.3*K5, "mm"),IF(K5&lt;=20,CONCATENATE("Monopasse : ", 0.5*K5,"≤e≤",1.1*K5, "mm"),IF(K5&lt;=40,CONCATENATE("Monopasse : ", 0.5*K5,"≤e≤",1.1*K5, "mm")," "))))</f>
        <v>Monopasse : 20≤e≤44mm</v>
      </c>
      <c r="H49" s="39" t="str">
        <f>IF(K5&lt;=3,CONCATENATE("Multipasse : ",0.5*K5,"≤e≤",2*K5, "mm"),IF(K5&lt;=12,CONCATENATE("Multipasse : ", 3,"≤e≤",2*K5, "mm"),IF(K5&lt;=20,CONCATENATE("Multipasse : ", 0.5*K5,"≤e≤",2*K5, "mm"),IF(K5&lt;=40,CONCATENATE("Multipasse : ", 0.5*K5,"≤e≤",2*K5, "mm"),IF(K5&lt;=100,CONCATENATE("Multipasse : ", 0.5*K5,"≤e≤",2*K5, "mm"),IF(K5&lt;=150,CONCATENATE("Multipasse : ", 50,"≤e≤",2*K5, "mm"),CONCATENATE("Multipasse : ", 50,"≤e≤",2*K5, "mm")))))))</f>
        <v>Multipasse : 20≤e≤80mm</v>
      </c>
      <c r="I49" s="39" t="str">
        <f>IF(K5&lt;=20,CONCATENATE("BW : ≤ ", 2*M5,"mm"),IF(AND(K5&lt;=40,M5&lt;20),CONCATENATE("BW : ≤ ", 2*M5,"mm"),IF(AND(K5&lt;=40,M5&gt;=20),CONCATENATE("BW : ≤ ", 2*K5,"mm"),IF(AND(K5&lt;=100,M5&lt;20),CONCATENATE("BW : ≤ ", 2*M5,"mm"),IF(AND(K5&lt;=100,M5&gt;=20),"BW :  ≤ 200 mm", IF(AND(K5&lt;=150,M5&lt;20),CONCATENATE("BW : ≤ ", 2*M5,"mm"),IF(AND(K5&lt;=150,M5&gt;=20),"BW : ≤ 300 mm",IF(M5&lt;20,CONCATENATE("BW : ≤ ", 2*M5,"mm"),CONCATENATE("BW : ≤ ", 1.33*K5,"mm")))))))))</f>
        <v>BW : ≤ 80mm</v>
      </c>
      <c r="J49" s="39"/>
      <c r="K49" s="39"/>
      <c r="L49" s="17"/>
      <c r="M49" s="17"/>
      <c r="N49" s="17"/>
      <c r="O49" s="17"/>
      <c r="P49" s="17"/>
      <c r="Q49" s="23" t="str">
        <f t="shared" ref="Q49:Q82" si="3">IF(AA5="oui","Même appellation commerciale:","Même désignation normalisée :")</f>
        <v>Même désignation normalisée :</v>
      </c>
      <c r="R49" s="24" t="str">
        <f t="shared" ref="R49:R82" si="4">IF(AA5="oui",E5,F5)</f>
        <v>G 69 4 M Mn 3 Ni 1 Cr Mo </v>
      </c>
      <c r="S49" s="17"/>
      <c r="T49" s="17"/>
      <c r="U49" s="17"/>
      <c r="V49" s="17"/>
      <c r="W49" s="17"/>
      <c r="X49" s="17"/>
      <c r="Y49" s="17"/>
      <c r="AA49" s="17"/>
    </row>
    <row r="50" spans="1:27" ht="28.8" x14ac:dyDescent="0.55000000000000004">
      <c r="A50" s="15" t="s">
        <v>35</v>
      </c>
      <c r="B50" s="40"/>
      <c r="C50" s="40" t="str">
        <f t="shared" si="0"/>
        <v>Té-FW</v>
      </c>
      <c r="D50" s="40" t="str">
        <f t="shared" si="1"/>
        <v>ss nb; ss mb; bs nb; bs mb</v>
      </c>
      <c r="E50" s="40" t="str">
        <f t="shared" si="2"/>
        <v>Multipasse</v>
      </c>
      <c r="F50" s="40"/>
      <c r="G50" s="40" t="str">
        <f t="shared" ref="G50:G82" si="5">IF(K6&lt;=3,CONCATENATE("Monopasse : ", 0.5*K6,"≤e≤ ",2*K6, "mm"),IF(K6&lt;=12,CONCATENATE("Monopasse : ", MAX(3,0.5*K6),"≤e≤",1.3*K6, "mm"),IF(K6&lt;=20,CONCATENATE("Monopasse : ", 0.5*K6,"≤e≤",1.1*K6, "mm"),IF(K6&lt;=40,CONCATENATE("Monopasse : ", 0.5*K6,"≤e≤",1.1*K6, "mm")," "))))</f>
        <v>Monopasse : 7,5≤e≤16,5mm</v>
      </c>
      <c r="H50" s="40" t="str">
        <f t="shared" ref="H50:H83" si="6">IF(K6&lt;=3,CONCATENATE("Multipasse : ",0.5*K6,"≤e≤",2*K6, "mm"),IF(K6&lt;=12,CONCATENATE("Multipasse : ", 3,"≤e≤",2*K6, "mm"),IF(K6&lt;=20,CONCATENATE("Multipasse : ", 0.5*K6,"≤e≤",2*K6, "mm"),IF(K6&lt;=40,CONCATENATE("Multipasse : ", 0.5*K6,"≤e≤",2*K6, "mm"),IF(K6&lt;=100,CONCATENATE("Multipasse : ", 0.5*K6,"≤e≤",2*K6, "mm"),IF(K6&lt;=150,CONCATENATE("Multipasse : ", 50,"≤e≤",2*K6, "mm"),CONCATENATE("Multipasse : ", 50,"≤e≤",2*K6, "mm")))))))</f>
        <v>Multipasse : 7,5≤e≤30mm</v>
      </c>
      <c r="I50" s="40" t="str">
        <f t="shared" ref="I50:I51" si="7">IF(K6&lt;=20,CONCATENATE("BW : ≤ ", 2*M6,"mm"),IF(AND(K6&lt;=40,M6&lt;20),CONCATENATE("BW : ≤ ", 2*M6,"mm"),IF(AND(K6&lt;=40,M6&gt;=20),CONCATENATE("BW : ≤ ", 2*K6,"mm"),IF(AND(K6&lt;=100,M6&lt;20),CONCATENATE("BW : ≤ ", 2*M6,"mm"),IF(AND(K6&lt;=100,M6&gt;=20),"BW :  ≤ 200 mm", IF(AND(K6&lt;=150,M6&lt;20),CONCATENATE("BW : ≤ ", 2*M6,"mm"),IF(AND(K6&lt;=150,M6&gt;=20),"BW : ≤ 300 mm",IF(M6&lt;20,CONCATENATE("BW : ≤ ", 2*M6,"mm"),CONCATENATE("BW : ≤ ", 1.33*K6,"mm")))))))))</f>
        <v>BW : ≤ 14mm</v>
      </c>
      <c r="J50" s="40"/>
      <c r="K50" s="40"/>
      <c r="L50" s="18"/>
      <c r="M50" s="18"/>
      <c r="N50" s="18"/>
      <c r="O50" s="18"/>
      <c r="P50" s="18"/>
      <c r="Q50" s="23" t="str">
        <f t="shared" si="3"/>
        <v>Même désignation normalisée :</v>
      </c>
      <c r="R50" s="24" t="str">
        <f t="shared" si="4"/>
        <v>G2 Si 1</v>
      </c>
      <c r="S50" s="18"/>
      <c r="T50" s="18"/>
      <c r="U50" s="18"/>
      <c r="V50" s="18"/>
      <c r="W50" s="18"/>
      <c r="X50" s="18"/>
      <c r="Y50" s="18"/>
      <c r="AA50" s="18"/>
    </row>
    <row r="51" spans="1:27" ht="28.8" x14ac:dyDescent="0.55000000000000004">
      <c r="A51" s="15" t="s">
        <v>36</v>
      </c>
      <c r="B51" s="39"/>
      <c r="C51" s="39" t="str">
        <f t="shared" si="0"/>
        <v>Té-FW</v>
      </c>
      <c r="D51" s="39" t="str">
        <f t="shared" si="1"/>
        <v>ss nb; ss mb; bs nb; bs mb</v>
      </c>
      <c r="E51" s="39" t="str">
        <f t="shared" si="2"/>
        <v>monopasse</v>
      </c>
      <c r="F51" s="39"/>
      <c r="G51" s="39" t="str">
        <f t="shared" si="5"/>
        <v>Monopasse : 5≤e≤13mm</v>
      </c>
      <c r="H51" s="39" t="str">
        <f t="shared" si="6"/>
        <v>Multipasse : 3≤e≤20mm</v>
      </c>
      <c r="I51" s="39" t="str">
        <f t="shared" si="7"/>
        <v>BW : ≤ 8mm</v>
      </c>
      <c r="J51" s="39"/>
      <c r="K51" s="39"/>
      <c r="L51" s="17"/>
      <c r="M51" s="17"/>
      <c r="N51" s="17"/>
      <c r="O51" s="17"/>
      <c r="P51" s="17"/>
      <c r="Q51" s="23" t="str">
        <f t="shared" si="3"/>
        <v>Même désignation normalisée :</v>
      </c>
      <c r="R51" s="24" t="str">
        <f t="shared" si="4"/>
        <v>G2 Si 1</v>
      </c>
      <c r="S51" s="17"/>
      <c r="T51" s="17"/>
      <c r="U51" s="17"/>
      <c r="V51" s="17"/>
      <c r="W51" s="17"/>
      <c r="X51" s="17"/>
      <c r="Y51" s="17"/>
      <c r="AA51" s="17"/>
    </row>
    <row r="52" spans="1:27" ht="28.8" x14ac:dyDescent="0.55000000000000004">
      <c r="A52" s="15" t="s">
        <v>37</v>
      </c>
      <c r="B52" s="40"/>
      <c r="C52" s="40" t="str">
        <f t="shared" si="0"/>
        <v>Té-FW</v>
      </c>
      <c r="D52" s="40" t="str">
        <f t="shared" si="1"/>
        <v>ss nb; ss mb; bs nb; bs mb</v>
      </c>
      <c r="E52" s="40" t="str">
        <f t="shared" si="2"/>
        <v>monopasse; multipasse</v>
      </c>
      <c r="F52" s="40"/>
      <c r="G52" s="40" t="str">
        <f t="shared" si="5"/>
        <v>Monopasse : 3≤e≤7,8mm</v>
      </c>
      <c r="H52" s="40" t="str">
        <f t="shared" si="6"/>
        <v>Multipasse : 3≤e≤12mm</v>
      </c>
      <c r="I52" s="40" t="str">
        <f t="shared" ref="I52:I82" si="8">IF(K8&lt;=20,CONCATENATE("BW : ≤ ", 2*M8,"mm"),IF(AND(K8&lt;=40,M8&lt;20),CONCATENATE("BW : ≤ ", 2*M8,"mm"),IF(AND(K8&lt;=40,M8&gt;=20),CONCATENATE("BW : ≤ ", 2*K8,"mm"),IF(AND(K8&lt;=100,M8&lt;20),CONCATENATE("BW : ≤ ", 2*M8,"mm"),IF(AND(K8&lt;=100,M8&gt;=20),"BW :  ≤ 200 mm", IF(AND(K8&lt;=150,M8&lt;20),CONCATENATE("BW : ≤ ", 2*M8,"mm"),IF(AND(K8&lt;=150,M8&gt;=20),"BW : ≤ 300 mm",IF(M8&lt;20,CONCATENATE("BW : ≤ ", 2*M8,"mm"),CONCATENATE("BW : ≤ ", 1.33*K8,"mm")))))))))</f>
        <v>BW : ≤ 10mm</v>
      </c>
      <c r="J52" s="40"/>
      <c r="K52" s="40"/>
      <c r="L52" s="18"/>
      <c r="M52" s="18"/>
      <c r="N52" s="18"/>
      <c r="O52" s="18"/>
      <c r="P52" s="18"/>
      <c r="Q52" s="23" t="str">
        <f t="shared" si="3"/>
        <v>Même désignation normalisée :</v>
      </c>
      <c r="R52" s="24" t="str">
        <f t="shared" si="4"/>
        <v>G2 Si 1</v>
      </c>
      <c r="S52" s="18"/>
      <c r="T52" s="18"/>
      <c r="U52" s="18"/>
      <c r="V52" s="18"/>
      <c r="W52" s="18"/>
      <c r="X52" s="18"/>
      <c r="Y52" s="18"/>
      <c r="AA52" s="18"/>
    </row>
    <row r="53" spans="1:27" ht="28.8" x14ac:dyDescent="0.55000000000000004">
      <c r="A53" s="15" t="s">
        <v>38</v>
      </c>
      <c r="B53" s="39"/>
      <c r="C53" s="39" t="str">
        <f t="shared" si="0"/>
        <v>P-BW; P-FW; T-BW; T-FW</v>
      </c>
      <c r="D53" s="39" t="str">
        <f t="shared" si="1"/>
        <v>ss mb; bs nb; bs mb</v>
      </c>
      <c r="E53" s="39" t="str">
        <f t="shared" si="2"/>
        <v>monopasse; multipasse</v>
      </c>
      <c r="F53" s="39"/>
      <c r="G53" s="39" t="str">
        <f t="shared" si="5"/>
        <v>Monopasse : 1≤e≤ 4mm</v>
      </c>
      <c r="H53" s="39" t="str">
        <f t="shared" si="6"/>
        <v>Multipasse : 1≤e≤4mm</v>
      </c>
      <c r="I53" s="39" t="str">
        <f t="shared" si="8"/>
        <v>BW : ≤ 4mm</v>
      </c>
      <c r="J53" s="39"/>
      <c r="K53" s="39"/>
      <c r="L53" s="17"/>
      <c r="M53" s="17"/>
      <c r="N53" s="17"/>
      <c r="O53" s="17"/>
      <c r="P53" s="17"/>
      <c r="Q53" s="23" t="str">
        <f t="shared" si="3"/>
        <v>Même désignation normalisée :</v>
      </c>
      <c r="R53" s="24" t="str">
        <f t="shared" si="4"/>
        <v>G2 Si 1</v>
      </c>
      <c r="S53" s="17"/>
      <c r="T53" s="17"/>
      <c r="U53" s="17"/>
      <c r="V53" s="17"/>
      <c r="W53" s="17"/>
      <c r="X53" s="17"/>
      <c r="Y53" s="17"/>
      <c r="AA53" s="17"/>
    </row>
    <row r="54" spans="1:27" ht="28.8" x14ac:dyDescent="0.55000000000000004">
      <c r="A54" s="15" t="s">
        <v>39</v>
      </c>
      <c r="B54" s="40"/>
      <c r="C54" s="40" t="str">
        <f t="shared" si="0"/>
        <v>Té-FW</v>
      </c>
      <c r="D54" s="40" t="str">
        <f t="shared" si="1"/>
        <v>ss nb; ss mb; bs nb; bs mb</v>
      </c>
      <c r="E54" s="40" t="str">
        <f t="shared" si="2"/>
        <v>Multipasse</v>
      </c>
      <c r="F54" s="40"/>
      <c r="G54" s="40" t="str">
        <f t="shared" si="5"/>
        <v>Monopasse : 15≤e≤33mm</v>
      </c>
      <c r="H54" s="40" t="str">
        <f t="shared" si="6"/>
        <v>Multipasse : 15≤e≤60mm</v>
      </c>
      <c r="I54" s="40" t="str">
        <f t="shared" si="8"/>
        <v>BW : ≤ 14mm</v>
      </c>
      <c r="J54" s="40"/>
      <c r="K54" s="40"/>
      <c r="L54" s="18"/>
      <c r="M54" s="18"/>
      <c r="N54" s="18"/>
      <c r="O54" s="18"/>
      <c r="P54" s="18"/>
      <c r="Q54" s="23" t="str">
        <f t="shared" si="3"/>
        <v>Même désignation normalisée :</v>
      </c>
      <c r="R54" s="24" t="str">
        <f t="shared" si="4"/>
        <v>G2 Si 1</v>
      </c>
      <c r="S54" s="18"/>
      <c r="T54" s="18"/>
      <c r="U54" s="18"/>
      <c r="V54" s="18"/>
      <c r="W54" s="18"/>
      <c r="X54" s="18"/>
      <c r="Y54" s="18"/>
      <c r="AA54" s="18"/>
    </row>
    <row r="55" spans="1:27" ht="28.8" x14ac:dyDescent="0.55000000000000004">
      <c r="A55" s="15" t="s">
        <v>40</v>
      </c>
      <c r="B55" s="39"/>
      <c r="C55" s="39" t="str">
        <f t="shared" si="0"/>
        <v>Té-FW</v>
      </c>
      <c r="D55" s="39" t="str">
        <f t="shared" si="1"/>
        <v>ss nb; ss mb; bs nb; bs mb</v>
      </c>
      <c r="E55" s="39" t="str">
        <f t="shared" si="2"/>
        <v>Multipasse Multipasse</v>
      </c>
      <c r="F55" s="39"/>
      <c r="G55" s="39" t="str">
        <f t="shared" si="5"/>
        <v>Monopasse : 20≤e≤44mm</v>
      </c>
      <c r="H55" s="39" t="str">
        <f t="shared" si="6"/>
        <v>Multipasse : 20≤e≤80mm</v>
      </c>
      <c r="I55" s="39" t="str">
        <f t="shared" si="8"/>
        <v>BW : ≤ 80mm</v>
      </c>
      <c r="J55" s="39"/>
      <c r="K55" s="39"/>
      <c r="L55" s="17"/>
      <c r="M55" s="17"/>
      <c r="N55" s="17"/>
      <c r="O55" s="17"/>
      <c r="P55" s="17"/>
      <c r="Q55" s="23" t="str">
        <f t="shared" si="3"/>
        <v>Même désignation normalisée :</v>
      </c>
      <c r="R55" s="24" t="str">
        <f t="shared" si="4"/>
        <v>G 69 4 M Mn 3 Ni 1 Cr Mo </v>
      </c>
      <c r="S55" s="17"/>
      <c r="T55" s="17"/>
      <c r="U55" s="17"/>
      <c r="V55" s="17"/>
      <c r="W55" s="17"/>
      <c r="X55" s="17"/>
      <c r="Y55" s="17"/>
      <c r="AA55" s="17"/>
    </row>
    <row r="56" spans="1:27" ht="28.8" x14ac:dyDescent="0.55000000000000004">
      <c r="A56" s="15" t="s">
        <v>41</v>
      </c>
      <c r="B56" s="40"/>
      <c r="C56" s="40" t="str">
        <f t="shared" si="0"/>
        <v>Té-BW; P-FW</v>
      </c>
      <c r="D56" s="40" t="str">
        <f t="shared" si="1"/>
        <v>bs nb; ss mb; bs gg</v>
      </c>
      <c r="E56" s="40" t="str">
        <f t="shared" si="2"/>
        <v>multipasse</v>
      </c>
      <c r="F56" s="40"/>
      <c r="G56" s="40" t="str">
        <f t="shared" si="5"/>
        <v>Monopasse : 20≤e≤44mm</v>
      </c>
      <c r="H56" s="40" t="str">
        <f t="shared" si="6"/>
        <v>Multipasse : 20≤e≤80mm</v>
      </c>
      <c r="I56" s="40" t="str">
        <f t="shared" si="8"/>
        <v>BW : ≤ 80mm</v>
      </c>
      <c r="J56" s="40"/>
      <c r="K56" s="40"/>
      <c r="L56" s="18"/>
      <c r="M56" s="18"/>
      <c r="N56" s="18"/>
      <c r="O56" s="18"/>
      <c r="P56" s="18"/>
      <c r="Q56" s="23" t="str">
        <f t="shared" si="3"/>
        <v>Même désignation normalisée :</v>
      </c>
      <c r="R56" s="24" t="str">
        <f t="shared" si="4"/>
        <v>G 69 4 M21 Mn3Ni1CrMo</v>
      </c>
      <c r="S56" s="18"/>
      <c r="T56" s="18"/>
      <c r="U56" s="18"/>
      <c r="V56" s="18"/>
      <c r="W56" s="18"/>
      <c r="X56" s="18"/>
      <c r="Y56" s="18"/>
      <c r="AA56" s="18"/>
    </row>
    <row r="57" spans="1:27" ht="28.8" x14ac:dyDescent="0.55000000000000004">
      <c r="A57" s="15" t="s">
        <v>42</v>
      </c>
      <c r="B57" s="39"/>
      <c r="C57" s="39" t="str">
        <f t="shared" si="0"/>
        <v xml:space="preserve"> </v>
      </c>
      <c r="D57" s="39" t="str">
        <f t="shared" si="1"/>
        <v xml:space="preserve"> </v>
      </c>
      <c r="E57" s="39" t="str">
        <f t="shared" si="2"/>
        <v>monopasse</v>
      </c>
      <c r="F57" s="39"/>
      <c r="G57" s="39" t="str">
        <f t="shared" si="5"/>
        <v>Monopasse : 15≤e≤33mm</v>
      </c>
      <c r="H57" s="39" t="str">
        <f t="shared" si="6"/>
        <v>Multipasse : 15≤e≤60mm</v>
      </c>
      <c r="I57" s="39" t="str">
        <f t="shared" si="8"/>
        <v>BW : ≤ 8mm</v>
      </c>
      <c r="J57" s="39"/>
      <c r="K57" s="39"/>
      <c r="L57" s="17"/>
      <c r="M57" s="17"/>
      <c r="N57" s="17"/>
      <c r="O57" s="17"/>
      <c r="P57" s="17"/>
      <c r="Q57" s="23" t="str">
        <f t="shared" si="3"/>
        <v>Même désignation normalisée :</v>
      </c>
      <c r="R57" s="24" t="str">
        <f t="shared" si="4"/>
        <v>G3Si1</v>
      </c>
      <c r="S57" s="17"/>
      <c r="T57" s="17"/>
      <c r="U57" s="17"/>
      <c r="V57" s="17"/>
      <c r="W57" s="17"/>
      <c r="X57" s="17"/>
      <c r="Y57" s="17"/>
      <c r="AA57" s="17"/>
    </row>
    <row r="58" spans="1:27" ht="28.8" x14ac:dyDescent="0.55000000000000004">
      <c r="A58" s="15" t="s">
        <v>43</v>
      </c>
      <c r="B58" s="40"/>
      <c r="C58" s="40" t="str">
        <f t="shared" si="0"/>
        <v xml:space="preserve"> </v>
      </c>
      <c r="D58" s="40" t="str">
        <f t="shared" si="1"/>
        <v>ss nb; ss mb; bs nb; bs mb</v>
      </c>
      <c r="E58" s="40" t="str">
        <f t="shared" si="2"/>
        <v>Multipasse</v>
      </c>
      <c r="F58" s="40"/>
      <c r="G58" s="40" t="str">
        <f t="shared" si="5"/>
        <v>Monopasse : 15≤e≤33mm</v>
      </c>
      <c r="H58" s="40" t="str">
        <f t="shared" si="6"/>
        <v>Multipasse : 15≤e≤60mm</v>
      </c>
      <c r="I58" s="40" t="str">
        <f t="shared" si="8"/>
        <v>BW : ≤ 15mm</v>
      </c>
      <c r="J58" s="40"/>
      <c r="K58" s="40"/>
      <c r="L58" s="18"/>
      <c r="M58" s="18"/>
      <c r="N58" s="18"/>
      <c r="O58" s="18"/>
      <c r="P58" s="18"/>
      <c r="Q58" s="23" t="str">
        <f t="shared" si="3"/>
        <v>Même désignation normalisée :</v>
      </c>
      <c r="R58" s="24" t="str">
        <f t="shared" si="4"/>
        <v>G3Si1</v>
      </c>
      <c r="S58" s="18"/>
      <c r="T58" s="18"/>
      <c r="U58" s="18"/>
      <c r="V58" s="18"/>
      <c r="W58" s="18"/>
      <c r="X58" s="18"/>
      <c r="Y58" s="18"/>
      <c r="AA58" s="18"/>
    </row>
    <row r="59" spans="1:27" ht="28.8" x14ac:dyDescent="0.55000000000000004">
      <c r="A59" s="15" t="s">
        <v>44</v>
      </c>
      <c r="B59" s="39"/>
      <c r="C59" s="39" t="str">
        <f t="shared" si="0"/>
        <v>Té-FW</v>
      </c>
      <c r="D59" s="39" t="str">
        <f t="shared" si="1"/>
        <v>ss nb; ss mb; bs nb; bs mb</v>
      </c>
      <c r="E59" s="39" t="str">
        <f t="shared" si="2"/>
        <v>monopasse; multipasse</v>
      </c>
      <c r="F59" s="39"/>
      <c r="G59" s="39" t="str">
        <f t="shared" si="5"/>
        <v>Monopasse : 3≤e≤7,8mm</v>
      </c>
      <c r="H59" s="39" t="str">
        <f t="shared" si="6"/>
        <v>Multipasse : 3≤e≤12mm</v>
      </c>
      <c r="I59" s="39" t="str">
        <f t="shared" si="8"/>
        <v>BW : ≤ 12mm</v>
      </c>
      <c r="J59" s="39"/>
      <c r="K59" s="39"/>
      <c r="L59" s="17"/>
      <c r="M59" s="17"/>
      <c r="N59" s="17"/>
      <c r="O59" s="17"/>
      <c r="P59" s="17"/>
      <c r="Q59" s="23" t="str">
        <f t="shared" si="3"/>
        <v>Même désignation normalisée :</v>
      </c>
      <c r="R59" s="24" t="str">
        <f t="shared" si="4"/>
        <v>G3Si1</v>
      </c>
      <c r="S59" s="17"/>
      <c r="T59" s="17"/>
      <c r="U59" s="17"/>
      <c r="V59" s="17"/>
      <c r="W59" s="17"/>
      <c r="X59" s="17"/>
      <c r="Y59" s="17"/>
      <c r="AA59" s="17"/>
    </row>
    <row r="60" spans="1:27" ht="28.8" x14ac:dyDescent="0.55000000000000004">
      <c r="A60" s="15" t="s">
        <v>45</v>
      </c>
      <c r="B60" s="40"/>
      <c r="C60" s="40" t="str">
        <f t="shared" si="0"/>
        <v xml:space="preserve"> </v>
      </c>
      <c r="D60" s="40" t="str">
        <f t="shared" si="1"/>
        <v>ss nb; ss mb; bs nb; bs mb</v>
      </c>
      <c r="E60" s="40" t="str">
        <f t="shared" si="2"/>
        <v>Multipasse</v>
      </c>
      <c r="F60" s="40"/>
      <c r="G60" s="40" t="str">
        <f t="shared" si="5"/>
        <v>Monopasse : 15≤e≤33mm</v>
      </c>
      <c r="H60" s="40" t="str">
        <f t="shared" si="6"/>
        <v>Multipasse : 15≤e≤60mm</v>
      </c>
      <c r="I60" s="40" t="str">
        <f t="shared" si="8"/>
        <v>BW : ≤ 0mm</v>
      </c>
      <c r="J60" s="40"/>
      <c r="K60" s="40"/>
      <c r="L60" s="18"/>
      <c r="M60" s="18"/>
      <c r="N60" s="18"/>
      <c r="O60" s="18"/>
      <c r="P60" s="18"/>
      <c r="Q60" s="23" t="str">
        <f t="shared" si="3"/>
        <v>Même désignation normalisée :</v>
      </c>
      <c r="R60" s="24" t="str">
        <f t="shared" si="4"/>
        <v>G3Si1</v>
      </c>
      <c r="S60" s="18"/>
      <c r="T60" s="18"/>
      <c r="U60" s="18"/>
      <c r="V60" s="18"/>
      <c r="W60" s="18"/>
      <c r="X60" s="18"/>
      <c r="Y60" s="18"/>
      <c r="AA60" s="18"/>
    </row>
    <row r="61" spans="1:27" ht="28.8" x14ac:dyDescent="0.55000000000000004">
      <c r="A61" s="15" t="s">
        <v>46</v>
      </c>
      <c r="B61" s="39"/>
      <c r="C61" s="39" t="str">
        <f t="shared" si="0"/>
        <v>Té-FW</v>
      </c>
      <c r="D61" s="39" t="str">
        <f t="shared" si="1"/>
        <v>ss nb; ss mb; bs nb; bs mb</v>
      </c>
      <c r="E61" s="39" t="str">
        <f t="shared" si="2"/>
        <v>Multipasse</v>
      </c>
      <c r="F61" s="39"/>
      <c r="G61" s="39" t="str">
        <f t="shared" si="5"/>
        <v>Monopasse : 9,13≤e≤20,086mm</v>
      </c>
      <c r="H61" s="39" t="str">
        <f t="shared" si="6"/>
        <v>Multipasse : 9,13≤e≤36,52mm</v>
      </c>
      <c r="I61" s="39" t="str">
        <f t="shared" si="8"/>
        <v>BW : ≤ 16mm</v>
      </c>
      <c r="J61" s="39"/>
      <c r="K61" s="39"/>
      <c r="L61" s="17"/>
      <c r="M61" s="17"/>
      <c r="N61" s="17"/>
      <c r="O61" s="17"/>
      <c r="P61" s="17"/>
      <c r="Q61" s="23" t="str">
        <f t="shared" si="3"/>
        <v>Même désignation normalisée :</v>
      </c>
      <c r="R61" s="24" t="str">
        <f t="shared" si="4"/>
        <v>DC+</v>
      </c>
      <c r="S61" s="17"/>
      <c r="T61" s="17"/>
      <c r="U61" s="17"/>
      <c r="V61" s="17"/>
      <c r="W61" s="17"/>
      <c r="X61" s="17"/>
      <c r="Y61" s="17"/>
      <c r="AA61" s="17"/>
    </row>
    <row r="62" spans="1:27" ht="28.8" x14ac:dyDescent="0.55000000000000004">
      <c r="A62" s="15" t="s">
        <v>47</v>
      </c>
      <c r="B62" s="40"/>
      <c r="C62" s="40" t="str">
        <f t="shared" si="0"/>
        <v>Té-FW</v>
      </c>
      <c r="D62" s="40" t="str">
        <f t="shared" si="1"/>
        <v>ss nb; ss mb; bs nb; bs mb</v>
      </c>
      <c r="E62" s="40" t="str">
        <f t="shared" si="2"/>
        <v>multipasse</v>
      </c>
      <c r="F62" s="40"/>
      <c r="G62" s="40" t="str">
        <f t="shared" si="5"/>
        <v>Monopasse : 12,5≤e≤27,5mm</v>
      </c>
      <c r="H62" s="40" t="str">
        <f t="shared" si="6"/>
        <v>Multipasse : 12,5≤e≤50mm</v>
      </c>
      <c r="I62" s="40" t="str">
        <f t="shared" si="8"/>
        <v>BW : ≤ 35mm</v>
      </c>
      <c r="J62" s="40"/>
      <c r="K62" s="40"/>
      <c r="L62" s="18"/>
      <c r="M62" s="18"/>
      <c r="N62" s="18"/>
      <c r="O62" s="18"/>
      <c r="P62" s="18"/>
      <c r="Q62" s="23" t="str">
        <f t="shared" si="3"/>
        <v>Même désignation normalisée :</v>
      </c>
      <c r="R62" s="24" t="str">
        <f t="shared" si="4"/>
        <v>G2 Si 1</v>
      </c>
      <c r="S62" s="18"/>
      <c r="T62" s="18"/>
      <c r="U62" s="18"/>
      <c r="V62" s="18"/>
      <c r="W62" s="18"/>
      <c r="X62" s="18"/>
      <c r="Y62" s="18"/>
      <c r="AA62" s="18"/>
    </row>
    <row r="63" spans="1:27" ht="28.8" x14ac:dyDescent="0.55000000000000004">
      <c r="A63" s="15" t="s">
        <v>48</v>
      </c>
      <c r="B63" s="39"/>
      <c r="C63" s="39" t="str">
        <f t="shared" si="0"/>
        <v>Té-FW</v>
      </c>
      <c r="D63" s="39" t="str">
        <f t="shared" si="1"/>
        <v>ss nb; ss mb; bs nb; bs mb</v>
      </c>
      <c r="E63" s="39" t="str">
        <f t="shared" si="2"/>
        <v>monopasse</v>
      </c>
      <c r="F63" s="39"/>
      <c r="G63" s="39" t="str">
        <f t="shared" si="5"/>
        <v>Monopasse : 7,5≤e≤16,5mm</v>
      </c>
      <c r="H63" s="39" t="str">
        <f t="shared" si="6"/>
        <v>Multipasse : 7,5≤e≤30mm</v>
      </c>
      <c r="I63" s="39" t="str">
        <f t="shared" si="8"/>
        <v>BW : ≤ 8mm</v>
      </c>
      <c r="J63" s="39"/>
      <c r="K63" s="39"/>
      <c r="L63" s="17"/>
      <c r="M63" s="17"/>
      <c r="N63" s="17"/>
      <c r="O63" s="17"/>
      <c r="P63" s="17"/>
      <c r="Q63" s="23" t="str">
        <f t="shared" si="3"/>
        <v>Même désignation normalisée :</v>
      </c>
      <c r="R63" s="24" t="str">
        <f t="shared" si="4"/>
        <v>G2 Si 1</v>
      </c>
      <c r="S63" s="17"/>
      <c r="T63" s="17"/>
      <c r="U63" s="17"/>
      <c r="V63" s="17"/>
      <c r="W63" s="17"/>
      <c r="X63" s="17"/>
      <c r="Y63" s="17"/>
      <c r="AA63" s="17"/>
    </row>
    <row r="64" spans="1:27" ht="28.8" x14ac:dyDescent="0.55000000000000004">
      <c r="A64" s="15" t="s">
        <v>49</v>
      </c>
      <c r="B64" s="40"/>
      <c r="C64" s="40" t="str">
        <f t="shared" si="0"/>
        <v>P-BW; P-FW; T-BW; T-FW</v>
      </c>
      <c r="D64" s="40" t="str">
        <f t="shared" si="1"/>
        <v>ss nb; ss mb; bs nb; bs mb</v>
      </c>
      <c r="E64" s="40" t="str">
        <f t="shared" si="2"/>
        <v>multipasse</v>
      </c>
      <c r="F64" s="40"/>
      <c r="G64" s="40" t="str">
        <f t="shared" si="5"/>
        <v>Monopasse : 6≤e≤15,6mm</v>
      </c>
      <c r="H64" s="40" t="str">
        <f t="shared" si="6"/>
        <v>Multipasse : 3≤e≤24mm</v>
      </c>
      <c r="I64" s="40" t="str">
        <f t="shared" si="8"/>
        <v>BW : ≤ 24mm</v>
      </c>
      <c r="J64" s="40"/>
      <c r="K64" s="40"/>
      <c r="L64" s="18"/>
      <c r="M64" s="18"/>
      <c r="N64" s="18"/>
      <c r="O64" s="18"/>
      <c r="P64" s="18"/>
      <c r="Q64" s="23" t="str">
        <f t="shared" si="3"/>
        <v>Même appellation commerciale:</v>
      </c>
      <c r="R64" s="24" t="str">
        <f t="shared" si="4"/>
        <v>NERTALIC 70 S</v>
      </c>
      <c r="S64" s="18"/>
      <c r="T64" s="18"/>
      <c r="U64" s="18"/>
      <c r="V64" s="18"/>
      <c r="W64" s="18"/>
      <c r="X64" s="18"/>
      <c r="Y64" s="18"/>
      <c r="AA64" s="18"/>
    </row>
    <row r="65" spans="1:27" ht="28.8" x14ac:dyDescent="0.55000000000000004">
      <c r="A65" s="15" t="s">
        <v>50</v>
      </c>
      <c r="B65" s="39"/>
      <c r="C65" s="39" t="str">
        <f t="shared" si="0"/>
        <v>P-BW; P-FW; T-BW; T-FW</v>
      </c>
      <c r="D65" s="39" t="str">
        <f t="shared" si="1"/>
        <v>bs nb; ss mb; bs gg</v>
      </c>
      <c r="E65" s="39" t="str">
        <f t="shared" si="2"/>
        <v>Monopasse</v>
      </c>
      <c r="F65" s="39"/>
      <c r="G65" s="39" t="str">
        <f t="shared" si="5"/>
        <v>Monopasse : 4≤e≤10,4mm</v>
      </c>
      <c r="H65" s="39" t="str">
        <f t="shared" si="6"/>
        <v>Multipasse : 3≤e≤16mm</v>
      </c>
      <c r="I65" s="39" t="str">
        <f t="shared" si="8"/>
        <v>BW : ≤ 16mm</v>
      </c>
      <c r="J65" s="39"/>
      <c r="K65" s="39"/>
      <c r="L65" s="17"/>
      <c r="M65" s="17"/>
      <c r="N65" s="17"/>
      <c r="O65" s="17"/>
      <c r="P65" s="17"/>
      <c r="Q65" s="23" t="str">
        <f t="shared" si="3"/>
        <v>Même appellation commerciale:</v>
      </c>
      <c r="R65" s="24" t="str">
        <f t="shared" si="4"/>
        <v>NERTALIC 70 S</v>
      </c>
      <c r="S65" s="17"/>
      <c r="T65" s="17"/>
      <c r="U65" s="17"/>
      <c r="V65" s="17"/>
      <c r="W65" s="17"/>
      <c r="X65" s="17"/>
      <c r="Y65" s="17"/>
      <c r="AA65" s="17"/>
    </row>
    <row r="66" spans="1:27" ht="28.8" x14ac:dyDescent="0.55000000000000004">
      <c r="A66" s="15" t="s">
        <v>51</v>
      </c>
      <c r="B66" s="40"/>
      <c r="C66" s="40" t="str">
        <f t="shared" si="0"/>
        <v>P-BW; P-FW; T-BW; T-FW</v>
      </c>
      <c r="D66" s="40" t="str">
        <f t="shared" si="1"/>
        <v>ss nb; ss mb; bs nb; bs mb</v>
      </c>
      <c r="E66" s="40" t="str">
        <f t="shared" si="2"/>
        <v>monopasse; multipasse</v>
      </c>
      <c r="F66" s="40"/>
      <c r="G66" s="40" t="str">
        <f t="shared" si="5"/>
        <v>Monopasse : 1≤e≤ 4mm</v>
      </c>
      <c r="H66" s="40" t="str">
        <f t="shared" si="6"/>
        <v>Multipasse : 1≤e≤4mm</v>
      </c>
      <c r="I66" s="40" t="str">
        <f t="shared" si="8"/>
        <v>BW : ≤ 4mm</v>
      </c>
      <c r="J66" s="40"/>
      <c r="K66" s="40"/>
      <c r="L66" s="18"/>
      <c r="M66" s="18"/>
      <c r="N66" s="18"/>
      <c r="O66" s="18"/>
      <c r="P66" s="18"/>
      <c r="Q66" s="23" t="str">
        <f t="shared" si="3"/>
        <v>Même désignation normalisée :</v>
      </c>
      <c r="R66" s="24" t="str">
        <f t="shared" si="4"/>
        <v>S 42 2 FB S0</v>
      </c>
      <c r="S66" s="18"/>
      <c r="T66" s="18"/>
      <c r="U66" s="18"/>
      <c r="V66" s="18"/>
      <c r="W66" s="18"/>
      <c r="X66" s="18"/>
      <c r="Y66" s="18"/>
      <c r="AA66" s="18"/>
    </row>
    <row r="67" spans="1:27" ht="28.8" x14ac:dyDescent="0.55000000000000004">
      <c r="A67" s="15" t="s">
        <v>52</v>
      </c>
      <c r="B67" s="39"/>
      <c r="C67" s="39" t="str">
        <f t="shared" si="0"/>
        <v>Piquage : 60° ≤ α &lt; 90°</v>
      </c>
      <c r="D67" s="39" t="str">
        <f t="shared" si="1"/>
        <v>ss nb; ss mb; bs nb; bs mb</v>
      </c>
      <c r="E67" s="39" t="str">
        <f t="shared" si="2"/>
        <v>MULTIPASSE</v>
      </c>
      <c r="F67" s="39"/>
      <c r="G67" s="39" t="str">
        <f t="shared" si="5"/>
        <v>Monopasse : 15≤e≤33mm</v>
      </c>
      <c r="H67" s="39" t="str">
        <f t="shared" si="6"/>
        <v>Multipasse : 15≤e≤60mm</v>
      </c>
      <c r="I67" s="39" t="str">
        <f t="shared" si="8"/>
        <v>BW : ≤ 14mm</v>
      </c>
      <c r="J67" s="39"/>
      <c r="K67" s="39"/>
      <c r="L67" s="17"/>
      <c r="M67" s="17"/>
      <c r="N67" s="17"/>
      <c r="O67" s="17"/>
      <c r="P67" s="17"/>
      <c r="Q67" s="23" t="str">
        <f t="shared" si="3"/>
        <v>Même désignation normalisée :</v>
      </c>
      <c r="R67" s="24" t="str">
        <f t="shared" si="4"/>
        <v>G 35 2 C1 2Si</v>
      </c>
      <c r="S67" s="17"/>
      <c r="T67" s="17"/>
      <c r="U67" s="17"/>
      <c r="V67" s="17"/>
      <c r="W67" s="17"/>
      <c r="X67" s="17"/>
      <c r="Y67" s="17"/>
      <c r="AA67" s="17"/>
    </row>
    <row r="68" spans="1:27" ht="28.8" x14ac:dyDescent="0.55000000000000004">
      <c r="A68" s="15" t="s">
        <v>53</v>
      </c>
      <c r="B68" s="40"/>
      <c r="C68" s="40" t="str">
        <f t="shared" si="0"/>
        <v>Té-FW</v>
      </c>
      <c r="D68" s="40" t="str">
        <f t="shared" si="1"/>
        <v>ss nb; ss mb; bs nb; bs mb</v>
      </c>
      <c r="E68" s="40" t="str">
        <f t="shared" si="2"/>
        <v>Monopasse Multipasse</v>
      </c>
      <c r="F68" s="40"/>
      <c r="G68" s="40" t="str">
        <f t="shared" si="5"/>
        <v>Monopasse : 3≤e≤7,8mm</v>
      </c>
      <c r="H68" s="40" t="str">
        <f t="shared" si="6"/>
        <v>Multipasse : 3≤e≤12mm</v>
      </c>
      <c r="I68" s="40" t="str">
        <f t="shared" si="8"/>
        <v>BW : ≤ 9mm</v>
      </c>
      <c r="J68" s="40"/>
      <c r="K68" s="40"/>
      <c r="L68" s="18"/>
      <c r="M68" s="18"/>
      <c r="N68" s="18"/>
      <c r="O68" s="18"/>
      <c r="P68" s="18"/>
      <c r="Q68" s="23" t="str">
        <f t="shared" si="3"/>
        <v>Même désignation normalisée :</v>
      </c>
      <c r="R68" s="24" t="str">
        <f t="shared" si="4"/>
        <v>G3Si1</v>
      </c>
      <c r="S68" s="18"/>
      <c r="T68" s="18"/>
      <c r="U68" s="18"/>
      <c r="V68" s="18"/>
      <c r="W68" s="18"/>
      <c r="X68" s="18"/>
      <c r="Y68" s="18"/>
      <c r="AA68" s="18"/>
    </row>
    <row r="69" spans="1:27" ht="28.8" x14ac:dyDescent="0.55000000000000004">
      <c r="A69" s="15" t="s">
        <v>54</v>
      </c>
      <c r="B69" s="39"/>
      <c r="C69" s="39" t="str">
        <f t="shared" si="0"/>
        <v>Té-FW</v>
      </c>
      <c r="D69" s="39" t="str">
        <f t="shared" si="1"/>
        <v>ss nb; ss mb; bs nb; bs mb</v>
      </c>
      <c r="E69" s="39" t="str">
        <f t="shared" si="2"/>
        <v>Monopasse Multipasse</v>
      </c>
      <c r="F69" s="39"/>
      <c r="G69" s="39" t="str">
        <f t="shared" si="5"/>
        <v>Monopasse : 20≤e≤44mm</v>
      </c>
      <c r="H69" s="39" t="str">
        <f t="shared" si="6"/>
        <v>Multipasse : 20≤e≤80mm</v>
      </c>
      <c r="I69" s="39" t="str">
        <f t="shared" si="8"/>
        <v>BW : ≤ 80mm</v>
      </c>
      <c r="J69" s="39"/>
      <c r="K69" s="39"/>
      <c r="L69" s="17"/>
      <c r="M69" s="17"/>
      <c r="N69" s="17"/>
      <c r="O69" s="17"/>
      <c r="P69" s="17"/>
      <c r="Q69" s="23" t="str">
        <f t="shared" si="3"/>
        <v>Même désignation normalisée :</v>
      </c>
      <c r="R69" s="24" t="str">
        <f t="shared" si="4"/>
        <v>G 69 4 M Mn 3 Ni 1 Cr Mo </v>
      </c>
      <c r="S69" s="17"/>
      <c r="T69" s="17"/>
      <c r="U69" s="17"/>
      <c r="V69" s="17"/>
      <c r="W69" s="17"/>
      <c r="X69" s="17"/>
      <c r="Y69" s="17"/>
      <c r="AA69" s="17"/>
    </row>
    <row r="70" spans="1:27" ht="28.8" x14ac:dyDescent="0.55000000000000004">
      <c r="A70" s="15" t="s">
        <v>55</v>
      </c>
      <c r="B70" s="40"/>
      <c r="C70" s="40" t="str">
        <f t="shared" si="0"/>
        <v>P-BW; P-FW; T-BW; T-FW</v>
      </c>
      <c r="D70" s="40" t="str">
        <f t="shared" si="1"/>
        <v>ss nb; ss mb; bs nb; bs mb</v>
      </c>
      <c r="E70" s="40" t="str">
        <f t="shared" si="2"/>
        <v>monopasse; multipasse</v>
      </c>
      <c r="F70" s="40"/>
      <c r="G70" s="40" t="str">
        <f t="shared" si="5"/>
        <v>Monopasse : 3≤e≤5,2mm</v>
      </c>
      <c r="H70" s="40" t="str">
        <f t="shared" si="6"/>
        <v>Multipasse : 3≤e≤8mm</v>
      </c>
      <c r="I70" s="40" t="str">
        <f t="shared" si="8"/>
        <v>BW : ≤ 8mm</v>
      </c>
      <c r="J70" s="40"/>
      <c r="K70" s="40"/>
      <c r="L70" s="18"/>
      <c r="M70" s="18"/>
      <c r="N70" s="18"/>
      <c r="O70" s="18"/>
      <c r="P70" s="18"/>
      <c r="Q70" s="23" t="str">
        <f t="shared" si="3"/>
        <v>Même désignation normalisée :</v>
      </c>
      <c r="R70" s="24" t="str">
        <f t="shared" si="4"/>
        <v>G2 Si 1</v>
      </c>
      <c r="S70" s="18"/>
      <c r="T70" s="18"/>
      <c r="U70" s="18"/>
      <c r="V70" s="18"/>
      <c r="W70" s="18"/>
      <c r="X70" s="18"/>
      <c r="Y70" s="18"/>
      <c r="AA70" s="18"/>
    </row>
    <row r="71" spans="1:27" ht="28.8" x14ac:dyDescent="0.55000000000000004">
      <c r="A71" s="15" t="s">
        <v>56</v>
      </c>
      <c r="B71" s="39"/>
      <c r="C71" s="39" t="str">
        <f t="shared" si="0"/>
        <v>P-BW; P-FW; T-BW; T-FW</v>
      </c>
      <c r="D71" s="39" t="str">
        <f t="shared" si="1"/>
        <v>ss nb; ss mb; bs nb; bs mb</v>
      </c>
      <c r="E71" s="39" t="str">
        <f t="shared" si="2"/>
        <v>monopasse; multipasse</v>
      </c>
      <c r="F71" s="39"/>
      <c r="G71" s="39" t="str">
        <f t="shared" si="5"/>
        <v>Monopasse : 1,5≤e≤ 6mm</v>
      </c>
      <c r="H71" s="39" t="str">
        <f t="shared" si="6"/>
        <v>Multipasse : 1,5≤e≤6mm</v>
      </c>
      <c r="I71" s="39" t="str">
        <f t="shared" si="8"/>
        <v>BW : ≤ 6mm</v>
      </c>
      <c r="J71" s="39"/>
      <c r="K71" s="39"/>
      <c r="L71" s="17"/>
      <c r="M71" s="17"/>
      <c r="N71" s="17"/>
      <c r="O71" s="17"/>
      <c r="P71" s="17"/>
      <c r="Q71" s="23" t="str">
        <f t="shared" si="3"/>
        <v>Même désignation normalisée :</v>
      </c>
      <c r="R71" s="24" t="str">
        <f t="shared" si="4"/>
        <v>G2 Si 1</v>
      </c>
      <c r="S71" s="17"/>
      <c r="T71" s="17"/>
      <c r="U71" s="17"/>
      <c r="V71" s="17"/>
      <c r="W71" s="17"/>
      <c r="X71" s="17"/>
      <c r="Y71" s="17"/>
      <c r="AA71" s="17"/>
    </row>
    <row r="72" spans="1:27" ht="28.8" x14ac:dyDescent="0.55000000000000004">
      <c r="A72" s="15" t="s">
        <v>57</v>
      </c>
      <c r="B72" s="40"/>
      <c r="C72" s="40" t="str">
        <f t="shared" si="0"/>
        <v>P-BW; P-FW; T-BW; T-FW</v>
      </c>
      <c r="D72" s="40" t="str">
        <f t="shared" si="1"/>
        <v>ss nb; ss mb; bs nb; bs mb</v>
      </c>
      <c r="E72" s="40" t="str">
        <f t="shared" si="2"/>
        <v>MULTIPASSE</v>
      </c>
      <c r="F72" s="40"/>
      <c r="G72" s="40" t="str">
        <f t="shared" si="5"/>
        <v>Monopasse : 4≤e≤10,4mm</v>
      </c>
      <c r="H72" s="40" t="str">
        <f t="shared" si="6"/>
        <v>Multipasse : 3≤e≤16mm</v>
      </c>
      <c r="I72" s="40" t="str">
        <f t="shared" si="8"/>
        <v>BW : ≤ 16mm</v>
      </c>
      <c r="J72" s="40"/>
      <c r="K72" s="40"/>
      <c r="L72" s="18"/>
      <c r="M72" s="18"/>
      <c r="N72" s="18"/>
      <c r="O72" s="18"/>
      <c r="P72" s="18"/>
      <c r="Q72" s="23" t="str">
        <f t="shared" si="3"/>
        <v>Même appellation commerciale:</v>
      </c>
      <c r="R72" s="24" t="str">
        <f t="shared" si="4"/>
        <v>NERTALIC 70 S</v>
      </c>
      <c r="S72" s="18"/>
      <c r="T72" s="18"/>
      <c r="U72" s="18"/>
      <c r="V72" s="18"/>
      <c r="W72" s="18"/>
      <c r="X72" s="18"/>
      <c r="Y72" s="18"/>
      <c r="AA72" s="18"/>
    </row>
    <row r="73" spans="1:27" ht="28.8" x14ac:dyDescent="0.55000000000000004">
      <c r="A73" s="15" t="s">
        <v>58</v>
      </c>
      <c r="B73" s="39"/>
      <c r="C73" s="39" t="str">
        <f t="shared" si="0"/>
        <v>P-BW; P-FW; T-BW; T-FW</v>
      </c>
      <c r="D73" s="39" t="str">
        <f t="shared" si="1"/>
        <v>ss nb; ss mb; bs nb; bs mb</v>
      </c>
      <c r="E73" s="39" t="str">
        <f t="shared" si="2"/>
        <v>monopasse; multipasse</v>
      </c>
      <c r="F73" s="39"/>
      <c r="G73" s="39" t="str">
        <f t="shared" si="5"/>
        <v>Monopasse : 1,5≤e≤ 6mm</v>
      </c>
      <c r="H73" s="39" t="str">
        <f t="shared" si="6"/>
        <v>Multipasse : 1,5≤e≤6mm</v>
      </c>
      <c r="I73" s="39" t="str">
        <f t="shared" si="8"/>
        <v>BW : ≤ 6mm</v>
      </c>
      <c r="J73" s="39"/>
      <c r="K73" s="39"/>
      <c r="L73" s="17"/>
      <c r="M73" s="17"/>
      <c r="N73" s="17"/>
      <c r="O73" s="17"/>
      <c r="P73" s="17"/>
      <c r="Q73" s="23" t="str">
        <f t="shared" si="3"/>
        <v>Même désignation normalisée :</v>
      </c>
      <c r="R73" s="24" t="str">
        <f t="shared" si="4"/>
        <v>G2 Si 1</v>
      </c>
      <c r="S73" s="17"/>
      <c r="T73" s="17"/>
      <c r="U73" s="17"/>
      <c r="V73" s="17"/>
      <c r="W73" s="17"/>
      <c r="X73" s="17"/>
      <c r="Y73" s="17"/>
      <c r="AA73" s="17"/>
    </row>
    <row r="74" spans="1:27" ht="28.8" x14ac:dyDescent="0.55000000000000004">
      <c r="A74" s="15" t="s">
        <v>59</v>
      </c>
      <c r="B74" s="40"/>
      <c r="C74" s="40" t="str">
        <f t="shared" si="0"/>
        <v>P-BW; P-FW; T-BW; T-FW</v>
      </c>
      <c r="D74" s="40" t="str">
        <f t="shared" si="1"/>
        <v>ss nb; ss mb; bs nb; bs mb</v>
      </c>
      <c r="E74" s="40" t="str">
        <f t="shared" si="2"/>
        <v>MULTIPASSE</v>
      </c>
      <c r="F74" s="40"/>
      <c r="G74" s="40" t="str">
        <f t="shared" si="5"/>
        <v>Monopasse : 7,5≤e≤16,5mm</v>
      </c>
      <c r="H74" s="40" t="str">
        <f t="shared" si="6"/>
        <v>Multipasse : 7,5≤e≤30mm</v>
      </c>
      <c r="I74" s="40" t="str">
        <f t="shared" si="8"/>
        <v>BW : ≤ 30mm</v>
      </c>
      <c r="J74" s="40"/>
      <c r="K74" s="40"/>
      <c r="L74" s="18"/>
      <c r="M74" s="18"/>
      <c r="N74" s="18"/>
      <c r="O74" s="18"/>
      <c r="P74" s="18"/>
      <c r="Q74" s="23" t="str">
        <f t="shared" si="3"/>
        <v>Même appellation commerciale:</v>
      </c>
      <c r="R74" s="24" t="str">
        <f t="shared" si="4"/>
        <v>NERTALIC 70 S</v>
      </c>
      <c r="S74" s="18"/>
      <c r="T74" s="18"/>
      <c r="U74" s="18"/>
      <c r="V74" s="18"/>
      <c r="W74" s="18"/>
      <c r="X74" s="18"/>
      <c r="Y74" s="18"/>
      <c r="AA74" s="18"/>
    </row>
    <row r="75" spans="1:27" ht="28.8" x14ac:dyDescent="0.55000000000000004">
      <c r="A75" s="15" t="s">
        <v>60</v>
      </c>
      <c r="B75" s="39"/>
      <c r="C75" s="39" t="str">
        <f t="shared" si="0"/>
        <v>T-BW; T-FW;P-BW; P-FW; piquage alpha&gt;60°</v>
      </c>
      <c r="D75" s="39" t="str">
        <f t="shared" si="1"/>
        <v>ss nb; ss mb; bs nb; bs mb</v>
      </c>
      <c r="E75" s="39" t="str">
        <f t="shared" si="2"/>
        <v>monopasse; multipasse</v>
      </c>
      <c r="F75" s="39"/>
      <c r="G75" s="39" t="str">
        <f t="shared" si="5"/>
        <v>Monopasse : 3,15≤e≤8,19mm</v>
      </c>
      <c r="H75" s="39" t="str">
        <f t="shared" si="6"/>
        <v>Multipasse : 3≤e≤12,6mm</v>
      </c>
      <c r="I75" s="39" t="str">
        <f t="shared" si="8"/>
        <v>BW : ≤ 12,6mm</v>
      </c>
      <c r="J75" s="39"/>
      <c r="K75" s="39"/>
      <c r="L75" s="17"/>
      <c r="M75" s="17"/>
      <c r="N75" s="17"/>
      <c r="O75" s="17"/>
      <c r="P75" s="17"/>
      <c r="Q75" s="23" t="str">
        <f t="shared" si="3"/>
        <v>Même désignation normalisée :</v>
      </c>
      <c r="R75" s="24" t="str">
        <f t="shared" si="4"/>
        <v>G2 Si 1</v>
      </c>
      <c r="S75" s="17"/>
      <c r="T75" s="17"/>
      <c r="U75" s="17"/>
      <c r="V75" s="17"/>
      <c r="W75" s="17"/>
      <c r="X75" s="17"/>
      <c r="Y75" s="17"/>
      <c r="AA75" s="17"/>
    </row>
    <row r="76" spans="1:27" ht="28.8" x14ac:dyDescent="0.55000000000000004">
      <c r="A76" s="15" t="s">
        <v>61</v>
      </c>
      <c r="B76" s="40"/>
      <c r="C76" s="40" t="str">
        <f t="shared" si="0"/>
        <v>Té-FW</v>
      </c>
      <c r="D76" s="40" t="str">
        <f t="shared" si="1"/>
        <v>ss nb; ss mb; bs nb; bs mb</v>
      </c>
      <c r="E76" s="40" t="str">
        <f t="shared" si="2"/>
        <v>monopasse</v>
      </c>
      <c r="F76" s="40"/>
      <c r="G76" s="40" t="str">
        <f t="shared" si="5"/>
        <v>Monopasse : 5≤e≤13mm</v>
      </c>
      <c r="H76" s="40" t="str">
        <f t="shared" si="6"/>
        <v>Multipasse : 3≤e≤20mm</v>
      </c>
      <c r="I76" s="40" t="str">
        <f t="shared" si="8"/>
        <v>BW : ≤ 8mm</v>
      </c>
      <c r="J76" s="40"/>
      <c r="K76" s="40"/>
      <c r="L76" s="18"/>
      <c r="M76" s="18"/>
      <c r="N76" s="18"/>
      <c r="O76" s="18"/>
      <c r="P76" s="18"/>
      <c r="Q76" s="23" t="str">
        <f t="shared" si="3"/>
        <v>Même désignation normalisée :</v>
      </c>
      <c r="R76" s="24" t="str">
        <f t="shared" si="4"/>
        <v>G2 Si 1</v>
      </c>
      <c r="S76" s="18"/>
      <c r="T76" s="18"/>
      <c r="U76" s="18"/>
      <c r="V76" s="18"/>
      <c r="W76" s="18"/>
      <c r="X76" s="18"/>
      <c r="Y76" s="18"/>
      <c r="AA76" s="18"/>
    </row>
    <row r="77" spans="1:27" ht="28.8" x14ac:dyDescent="0.55000000000000004">
      <c r="A77" s="15" t="s">
        <v>194</v>
      </c>
      <c r="B77" s="39"/>
      <c r="C77" s="39" t="str">
        <f t="shared" si="0"/>
        <v>P-BW; P-FW; T-BW; T-FW</v>
      </c>
      <c r="D77" s="39" t="str">
        <f t="shared" si="1"/>
        <v>ss mb</v>
      </c>
      <c r="E77" s="39" t="str">
        <f t="shared" si="2"/>
        <v>MULTIPASSE</v>
      </c>
      <c r="F77" s="39"/>
      <c r="G77" s="39" t="str">
        <f t="shared" si="5"/>
        <v>Monopasse : 12,5≤e≤27,5mm</v>
      </c>
      <c r="H77" s="39" t="str">
        <f t="shared" si="6"/>
        <v>Multipasse : 12,5≤e≤50mm</v>
      </c>
      <c r="I77" s="39" t="str">
        <f t="shared" si="8"/>
        <v>BW : ≤ 50mm</v>
      </c>
      <c r="J77" s="39"/>
      <c r="K77" s="39"/>
      <c r="L77" s="17"/>
      <c r="M77" s="17"/>
      <c r="N77" s="17"/>
      <c r="O77" s="17"/>
      <c r="P77" s="17"/>
      <c r="Q77" s="23" t="str">
        <f t="shared" si="3"/>
        <v>Même appellation commerciale:</v>
      </c>
      <c r="R77" s="24" t="str">
        <f t="shared" si="4"/>
        <v>NERTALIC 70 S</v>
      </c>
      <c r="S77" s="17"/>
      <c r="T77" s="17"/>
      <c r="U77" s="17"/>
      <c r="V77" s="17"/>
      <c r="W77" s="17"/>
      <c r="X77" s="17"/>
      <c r="Y77" s="17"/>
      <c r="AA77" s="17"/>
    </row>
    <row r="78" spans="1:27" ht="28.8" x14ac:dyDescent="0.55000000000000004">
      <c r="A78" s="15" t="s">
        <v>62</v>
      </c>
      <c r="B78" s="40"/>
      <c r="C78" s="40" t="str">
        <f t="shared" si="0"/>
        <v>P-BW; P-FW; T-BW; T-FW</v>
      </c>
      <c r="D78" s="40" t="str">
        <f t="shared" si="1"/>
        <v>ss nb; ss mb; bs nb; bs mb</v>
      </c>
      <c r="E78" s="40" t="str">
        <f t="shared" si="2"/>
        <v>multipasse</v>
      </c>
      <c r="F78" s="40"/>
      <c r="G78" s="40" t="str">
        <f t="shared" si="5"/>
        <v>Monopasse : 7,5≤e≤16,5mm</v>
      </c>
      <c r="H78" s="40" t="str">
        <f t="shared" si="6"/>
        <v>Multipasse : 7,5≤e≤30mm</v>
      </c>
      <c r="I78" s="40" t="str">
        <f t="shared" si="8"/>
        <v>BW : ≤ 30mm</v>
      </c>
      <c r="J78" s="40"/>
      <c r="K78" s="40"/>
      <c r="L78" s="18"/>
      <c r="M78" s="18"/>
      <c r="N78" s="18"/>
      <c r="O78" s="18"/>
      <c r="P78" s="18"/>
      <c r="Q78" s="23" t="str">
        <f t="shared" si="3"/>
        <v>Même appellation commerciale:</v>
      </c>
      <c r="R78" s="24" t="str">
        <f t="shared" si="4"/>
        <v>NERTALIC 70 S</v>
      </c>
      <c r="S78" s="18"/>
      <c r="T78" s="18"/>
      <c r="U78" s="18"/>
      <c r="V78" s="18"/>
      <c r="W78" s="18"/>
      <c r="X78" s="18"/>
      <c r="Y78" s="18"/>
      <c r="AA78" s="18"/>
    </row>
    <row r="79" spans="1:27" ht="28.8" x14ac:dyDescent="0.55000000000000004">
      <c r="A79" s="15" t="s">
        <v>63</v>
      </c>
      <c r="B79" s="39"/>
      <c r="C79" s="39" t="str">
        <f t="shared" si="0"/>
        <v>P-BW; P-FW; T-BW; T-FW</v>
      </c>
      <c r="D79" s="39" t="str">
        <f t="shared" si="1"/>
        <v>ss nb;ss mb; ss gg</v>
      </c>
      <c r="E79" s="39" t="str">
        <f t="shared" si="2"/>
        <v>multipasse</v>
      </c>
      <c r="F79" s="39"/>
      <c r="G79" s="39" t="str">
        <f t="shared" si="5"/>
        <v>Monopasse : 15≤e≤33mm</v>
      </c>
      <c r="H79" s="39" t="str">
        <f t="shared" si="6"/>
        <v>Multipasse : 15≤e≤60mm</v>
      </c>
      <c r="I79" s="39" t="str">
        <f t="shared" si="8"/>
        <v>BW : ≤ 60mm</v>
      </c>
      <c r="J79" s="39"/>
      <c r="K79" s="39"/>
      <c r="L79" s="17"/>
      <c r="M79" s="17"/>
      <c r="N79" s="17"/>
      <c r="O79" s="17"/>
      <c r="P79" s="17"/>
      <c r="Q79" s="23" t="str">
        <f t="shared" si="3"/>
        <v>Même appellation commerciale:</v>
      </c>
      <c r="R79" s="24" t="str">
        <f t="shared" si="4"/>
        <v>Carbofil NiMoCr</v>
      </c>
      <c r="S79" s="17"/>
      <c r="T79" s="17"/>
      <c r="U79" s="17"/>
      <c r="V79" s="17"/>
      <c r="W79" s="17"/>
      <c r="X79" s="17"/>
      <c r="Y79" s="17"/>
      <c r="AA79" s="17"/>
    </row>
    <row r="80" spans="1:27" ht="28.8" x14ac:dyDescent="0.55000000000000004">
      <c r="A80" s="15" t="s">
        <v>64</v>
      </c>
      <c r="B80" s="40"/>
      <c r="C80" s="40" t="str">
        <f t="shared" si="0"/>
        <v>P-BW; P-FW; T-BW; T-FW</v>
      </c>
      <c r="D80" s="40" t="str">
        <f t="shared" si="1"/>
        <v>bs nb; ss mb; bs gg</v>
      </c>
      <c r="E80" s="40" t="str">
        <f t="shared" si="2"/>
        <v>multipasse</v>
      </c>
      <c r="F80" s="40"/>
      <c r="G80" s="40" t="str">
        <f t="shared" si="5"/>
        <v>Monopasse : 12,5≤e≤27,5mm</v>
      </c>
      <c r="H80" s="40" t="str">
        <f t="shared" si="6"/>
        <v>Multipasse : 12,5≤e≤50mm</v>
      </c>
      <c r="I80" s="40" t="str">
        <f t="shared" si="8"/>
        <v>BW : ≤ 50mm</v>
      </c>
      <c r="J80" s="40"/>
      <c r="K80" s="40"/>
      <c r="L80" s="18"/>
      <c r="M80" s="18"/>
      <c r="N80" s="18"/>
      <c r="O80" s="18"/>
      <c r="P80" s="18"/>
      <c r="Q80" s="23" t="str">
        <f t="shared" si="3"/>
        <v>Même appellation commerciale:</v>
      </c>
      <c r="R80" s="24" t="str">
        <f t="shared" si="4"/>
        <v>NERTALIC 70 S</v>
      </c>
      <c r="S80" s="18"/>
      <c r="T80" s="18"/>
      <c r="U80" s="18"/>
      <c r="V80" s="18"/>
      <c r="W80" s="18"/>
      <c r="X80" s="18"/>
      <c r="Y80" s="18"/>
      <c r="AA80" s="18"/>
    </row>
    <row r="81" spans="1:27" ht="28.8" x14ac:dyDescent="0.55000000000000004">
      <c r="A81" s="15" t="s">
        <v>65</v>
      </c>
      <c r="B81" s="39"/>
      <c r="C81" s="39" t="str">
        <f t="shared" si="0"/>
        <v>T-BW; T-FW;P-BW; P-FW; piquage alpha&gt;60°</v>
      </c>
      <c r="D81" s="39" t="str">
        <f t="shared" si="1"/>
        <v>ss nb; ss mb; bs nb; bs mb</v>
      </c>
      <c r="E81" s="39" t="str">
        <f t="shared" si="2"/>
        <v>multipasse</v>
      </c>
      <c r="F81" s="39"/>
      <c r="G81" s="39" t="str">
        <f t="shared" si="5"/>
        <v>Monopasse : 11,1≤e≤24,42mm</v>
      </c>
      <c r="H81" s="39" t="str">
        <f t="shared" si="6"/>
        <v>Multipasse : 11,1≤e≤44,4mm</v>
      </c>
      <c r="I81" s="39" t="str">
        <f t="shared" si="8"/>
        <v>BW : ≤ 44,4mm</v>
      </c>
      <c r="J81" s="39"/>
      <c r="K81" s="39"/>
      <c r="L81" s="17"/>
      <c r="M81" s="17"/>
      <c r="N81" s="17"/>
      <c r="O81" s="17"/>
      <c r="P81" s="17"/>
      <c r="Q81" s="23" t="str">
        <f t="shared" si="3"/>
        <v>Même appellation commerciale:</v>
      </c>
      <c r="R81" s="24" t="str">
        <f t="shared" si="4"/>
        <v>ULTRAMAG SG3</v>
      </c>
      <c r="S81" s="17"/>
      <c r="T81" s="17"/>
      <c r="U81" s="17"/>
      <c r="V81" s="17"/>
      <c r="W81" s="17"/>
      <c r="X81" s="17"/>
      <c r="Y81" s="17"/>
      <c r="AA81" s="17"/>
    </row>
    <row r="82" spans="1:27" ht="29.4" thickBot="1" x14ac:dyDescent="0.6">
      <c r="A82" s="15" t="s">
        <v>66</v>
      </c>
      <c r="B82" s="40"/>
      <c r="C82" s="40" t="str">
        <f t="shared" si="0"/>
        <v>T-BW; T-FW;P-BW; P-FW; piquage alpha&gt;60°</v>
      </c>
      <c r="D82" s="40" t="str">
        <f t="shared" si="1"/>
        <v>ss nb; ss mb; bs nb; bs mb</v>
      </c>
      <c r="E82" s="40" t="str">
        <f t="shared" si="2"/>
        <v>MULTIPASSE</v>
      </c>
      <c r="F82" s="40"/>
      <c r="G82" s="40" t="str">
        <f t="shared" si="5"/>
        <v>Monopasse : 6,25≤e≤13,75mm</v>
      </c>
      <c r="H82" s="40" t="str">
        <f t="shared" si="6"/>
        <v>Multipasse : 6,25≤e≤25mm</v>
      </c>
      <c r="I82" s="40" t="str">
        <f t="shared" si="8"/>
        <v>BW : ≤ 25mm</v>
      </c>
      <c r="J82" s="40"/>
      <c r="K82" s="40"/>
      <c r="L82" s="18"/>
      <c r="M82" s="18"/>
      <c r="N82" s="18"/>
      <c r="O82" s="18"/>
      <c r="P82" s="18"/>
      <c r="Q82" s="25" t="str">
        <f t="shared" si="3"/>
        <v>Même appellation commerciale:</v>
      </c>
      <c r="R82" s="26" t="str">
        <f t="shared" si="4"/>
        <v>ULTRAMAG SG3</v>
      </c>
      <c r="S82" s="18"/>
      <c r="T82" s="18"/>
      <c r="U82" s="18"/>
      <c r="V82" s="18"/>
      <c r="W82" s="18"/>
      <c r="X82" s="18"/>
      <c r="Y82" s="18"/>
      <c r="AA82" s="18"/>
    </row>
    <row r="83" spans="1:27" ht="28.8" x14ac:dyDescent="0.55000000000000004">
      <c r="H83" s="38" t="str">
        <f t="shared" si="6"/>
        <v>Multipasse : 0≤e≤0mm</v>
      </c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nerer_onglet">
                <anchor moveWithCells="1" sizeWithCells="1">
                  <from>
                    <xdr:col>1</xdr:col>
                    <xdr:colOff>1150620</xdr:colOff>
                    <xdr:row>40</xdr:row>
                    <xdr:rowOff>15240</xdr:rowOff>
                  </from>
                  <to>
                    <xdr:col>3</xdr:col>
                    <xdr:colOff>1638300</xdr:colOff>
                    <xdr:row>46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8"/>
  <sheetViews>
    <sheetView zoomScale="55" zoomScaleNormal="55" workbookViewId="0">
      <selection activeCell="J29" sqref="J29"/>
    </sheetView>
  </sheetViews>
  <sheetFormatPr baseColWidth="10" defaultRowHeight="14.4" x14ac:dyDescent="0.3"/>
  <cols>
    <col min="1" max="1" width="12.21875" bestFit="1" customWidth="1"/>
    <col min="2" max="2" width="60.109375" customWidth="1"/>
    <col min="3" max="3" width="37.77734375" customWidth="1"/>
    <col min="4" max="4" width="29.6640625" customWidth="1"/>
    <col min="5" max="5" width="33.5546875" customWidth="1"/>
    <col min="6" max="6" width="46.5546875" customWidth="1"/>
  </cols>
  <sheetData>
    <row r="1" spans="1:12" x14ac:dyDescent="0.3">
      <c r="A1" t="str">
        <f ca="1">MID(CELL("nomfichier"),FIND("]",CELL("nomfichier"))+1,20)</f>
        <v>OngletType</v>
      </c>
    </row>
    <row r="3" spans="1:12" ht="15" thickBot="1" x14ac:dyDescent="0.35"/>
    <row r="4" spans="1:12" ht="23.55" customHeight="1" thickTop="1" x14ac:dyDescent="0.3">
      <c r="B4" s="7" t="s">
        <v>131</v>
      </c>
      <c r="C4" s="81" t="s">
        <v>132</v>
      </c>
      <c r="D4" s="82"/>
      <c r="E4" s="82"/>
      <c r="F4" s="83"/>
    </row>
    <row r="5" spans="1:12" ht="22.5" customHeight="1" x14ac:dyDescent="0.3">
      <c r="B5" s="8" t="s">
        <v>133</v>
      </c>
      <c r="C5" s="74"/>
      <c r="D5" s="75"/>
      <c r="E5" s="75"/>
      <c r="F5" s="76"/>
    </row>
    <row r="6" spans="1:12" ht="22.95" customHeight="1" thickBot="1" x14ac:dyDescent="0.35">
      <c r="B6" s="9" t="s">
        <v>134</v>
      </c>
      <c r="C6" s="49"/>
      <c r="D6" s="50"/>
      <c r="E6" s="50"/>
      <c r="F6" s="51"/>
    </row>
    <row r="7" spans="1:12" ht="23.4" thickBot="1" x14ac:dyDescent="0.35">
      <c r="B7" s="10"/>
      <c r="C7" s="45" t="s">
        <v>135</v>
      </c>
      <c r="D7" s="84" t="s">
        <v>136</v>
      </c>
      <c r="E7" s="85"/>
      <c r="F7" s="44" t="s">
        <v>137</v>
      </c>
    </row>
    <row r="8" spans="1:12" ht="45.6" x14ac:dyDescent="0.3">
      <c r="B8" s="11" t="s">
        <v>138</v>
      </c>
      <c r="C8" s="12" t="e">
        <f ca="1">"138 " &amp; VLOOKUP($A$1,Valeurs!$4:$40,31,FALSE)</f>
        <v>#N/A</v>
      </c>
      <c r="D8" s="28">
        <v>135</v>
      </c>
      <c r="E8" s="29" t="e">
        <f ca="1">VLOOKUP($A$1,Valeurs!$4:$40,31,FALSE)</f>
        <v>#N/A</v>
      </c>
      <c r="F8" s="86"/>
      <c r="K8" s="19"/>
      <c r="L8" s="19"/>
    </row>
    <row r="9" spans="1:12" ht="23.4" thickBot="1" x14ac:dyDescent="0.35">
      <c r="B9" s="9" t="s">
        <v>139</v>
      </c>
      <c r="C9" s="45" t="s">
        <v>10</v>
      </c>
      <c r="D9" s="49" t="s">
        <v>10</v>
      </c>
      <c r="E9" s="88"/>
      <c r="F9" s="87"/>
    </row>
    <row r="10" spans="1:12" ht="45.6" x14ac:dyDescent="0.3">
      <c r="B10" s="11" t="s">
        <v>140</v>
      </c>
      <c r="C10" s="46" t="s">
        <v>141</v>
      </c>
      <c r="D10" s="47"/>
      <c r="E10" s="47"/>
      <c r="F10" s="48"/>
    </row>
    <row r="11" spans="1:12" ht="22.95" customHeight="1" thickBot="1" x14ac:dyDescent="0.35">
      <c r="B11" s="9" t="s">
        <v>142</v>
      </c>
      <c r="C11" s="49"/>
      <c r="D11" s="50"/>
      <c r="E11" s="50"/>
      <c r="F11" s="51"/>
    </row>
    <row r="12" spans="1:12" ht="45.6" x14ac:dyDescent="0.3">
      <c r="B12" s="11" t="s">
        <v>143</v>
      </c>
      <c r="C12" s="61" t="e">
        <f ca="1">"≤"&amp; VLOOKUP($A$1,Valeurs!$4:$40,4,FALSE)</f>
        <v>#N/A</v>
      </c>
      <c r="D12" s="62"/>
      <c r="E12" s="62"/>
      <c r="F12" s="63"/>
    </row>
    <row r="13" spans="1:12" ht="22.95" customHeight="1" thickBot="1" x14ac:dyDescent="0.35">
      <c r="B13" s="9" t="s">
        <v>142</v>
      </c>
      <c r="C13" s="64"/>
      <c r="D13" s="65"/>
      <c r="E13" s="65"/>
      <c r="F13" s="66"/>
    </row>
    <row r="14" spans="1:12" ht="22.95" customHeight="1" x14ac:dyDescent="0.3">
      <c r="B14" s="11" t="s">
        <v>144</v>
      </c>
      <c r="C14" s="46" t="e">
        <f ca="1">VLOOKUP(A1,Valeurs!48:82,3,FALSE)</f>
        <v>#N/A</v>
      </c>
      <c r="D14" s="47"/>
      <c r="E14" s="47"/>
      <c r="F14" s="48"/>
    </row>
    <row r="15" spans="1:12" ht="22.95" customHeight="1" x14ac:dyDescent="0.3">
      <c r="B15" s="8" t="s">
        <v>145</v>
      </c>
      <c r="C15" s="74" t="e">
        <f ca="1">VLOOKUP(A1,Valeurs!48:82,4,FALSE)</f>
        <v>#N/A</v>
      </c>
      <c r="D15" s="75"/>
      <c r="E15" s="75"/>
      <c r="F15" s="76"/>
    </row>
    <row r="16" spans="1:12" ht="24" customHeight="1" thickBot="1" x14ac:dyDescent="0.35">
      <c r="B16" s="13"/>
      <c r="C16" s="49" t="e">
        <f ca="1">VLOOKUP(A1,Valeurs!48:82,5,FALSE)</f>
        <v>#N/A</v>
      </c>
      <c r="D16" s="50"/>
      <c r="E16" s="50"/>
      <c r="F16" s="51"/>
    </row>
    <row r="17" spans="2:6" ht="31.5" customHeight="1" x14ac:dyDescent="0.3">
      <c r="B17" s="11" t="s">
        <v>146</v>
      </c>
      <c r="C17" s="77" t="s">
        <v>5</v>
      </c>
      <c r="D17" s="78"/>
      <c r="E17" s="46" t="s">
        <v>147</v>
      </c>
      <c r="F17" s="48"/>
    </row>
    <row r="18" spans="2:6" ht="63" customHeight="1" thickBot="1" x14ac:dyDescent="0.35">
      <c r="B18" s="9" t="s">
        <v>148</v>
      </c>
      <c r="C18" s="43" t="e">
        <f ca="1">VLOOKUP(A1,Valeurs!48:82,7,FALSE)</f>
        <v>#N/A</v>
      </c>
      <c r="D18" s="45" t="e">
        <f ca="1">VLOOKUP(A1,Valeurs!48:82,8,FALSE)</f>
        <v>#N/A</v>
      </c>
      <c r="E18" s="49"/>
      <c r="F18" s="51"/>
    </row>
    <row r="19" spans="2:6" ht="22.95" customHeight="1" x14ac:dyDescent="0.3">
      <c r="B19" s="11" t="s">
        <v>149</v>
      </c>
      <c r="C19" s="61" t="e">
        <f ca="1">VLOOKUP(A1,Valeurs!48:82,9,FALSE)</f>
        <v>#N/A</v>
      </c>
      <c r="D19" s="63"/>
      <c r="E19" s="79" t="s">
        <v>150</v>
      </c>
      <c r="F19" s="48"/>
    </row>
    <row r="20" spans="2:6" ht="22.95" customHeight="1" thickBot="1" x14ac:dyDescent="0.35">
      <c r="B20" s="9" t="s">
        <v>148</v>
      </c>
      <c r="C20" s="64"/>
      <c r="D20" s="66"/>
      <c r="E20" s="80"/>
      <c r="F20" s="51"/>
    </row>
    <row r="21" spans="2:6" ht="22.95" customHeight="1" x14ac:dyDescent="0.3">
      <c r="B21" s="11" t="s">
        <v>151</v>
      </c>
      <c r="C21" s="46" t="s">
        <v>152</v>
      </c>
      <c r="D21" s="47"/>
      <c r="E21" s="47"/>
      <c r="F21" s="48"/>
    </row>
    <row r="22" spans="2:6" ht="22.95" customHeight="1" thickBot="1" x14ac:dyDescent="0.35">
      <c r="B22" s="9" t="s">
        <v>153</v>
      </c>
      <c r="C22" s="49"/>
      <c r="D22" s="50"/>
      <c r="E22" s="50"/>
      <c r="F22" s="51"/>
    </row>
    <row r="23" spans="2:6" ht="22.95" customHeight="1" x14ac:dyDescent="0.3">
      <c r="B23" s="11" t="s">
        <v>154</v>
      </c>
      <c r="C23" s="46" t="s">
        <v>155</v>
      </c>
      <c r="D23" s="47"/>
      <c r="E23" s="47"/>
      <c r="F23" s="48"/>
    </row>
    <row r="24" spans="2:6" ht="22.95" customHeight="1" thickBot="1" x14ac:dyDescent="0.35">
      <c r="B24" s="9" t="s">
        <v>156</v>
      </c>
      <c r="C24" s="49"/>
      <c r="D24" s="50"/>
      <c r="E24" s="50"/>
      <c r="F24" s="51"/>
    </row>
    <row r="25" spans="2:6" ht="25.8" x14ac:dyDescent="0.5">
      <c r="B25" s="11" t="s">
        <v>157</v>
      </c>
      <c r="C25" s="67" t="str">
        <f>Valeurs!Q49</f>
        <v>Même désignation normalisée :</v>
      </c>
      <c r="D25" s="68"/>
      <c r="E25" s="69" t="e">
        <f ca="1">VLOOKUP(A1,Valeurs!48:82,18,FALSE)</f>
        <v>#N/A</v>
      </c>
      <c r="F25" s="70"/>
    </row>
    <row r="26" spans="2:6" ht="22.95" customHeight="1" thickBot="1" x14ac:dyDescent="0.35">
      <c r="B26" s="9" t="s">
        <v>158</v>
      </c>
      <c r="C26" s="71"/>
      <c r="D26" s="72"/>
      <c r="E26" s="72"/>
      <c r="F26" s="73"/>
    </row>
    <row r="27" spans="2:6" ht="22.95" customHeight="1" x14ac:dyDescent="0.3">
      <c r="B27" s="11" t="s">
        <v>159</v>
      </c>
      <c r="C27" s="46" t="s">
        <v>160</v>
      </c>
      <c r="D27" s="47"/>
      <c r="E27" s="47"/>
      <c r="F27" s="48"/>
    </row>
    <row r="28" spans="2:6" ht="22.95" customHeight="1" thickBot="1" x14ac:dyDescent="0.35">
      <c r="B28" s="9" t="s">
        <v>161</v>
      </c>
      <c r="C28" s="49"/>
      <c r="D28" s="50"/>
      <c r="E28" s="50"/>
      <c r="F28" s="51"/>
    </row>
    <row r="29" spans="2:6" ht="45.6" x14ac:dyDescent="0.3">
      <c r="B29" s="11" t="s">
        <v>162</v>
      </c>
      <c r="C29" s="46" t="s">
        <v>163</v>
      </c>
      <c r="D29" s="47"/>
      <c r="E29" s="47"/>
      <c r="F29" s="48"/>
    </row>
    <row r="30" spans="2:6" ht="22.95" customHeight="1" thickBot="1" x14ac:dyDescent="0.35">
      <c r="B30" s="9" t="s">
        <v>164</v>
      </c>
      <c r="C30" s="49"/>
      <c r="D30" s="50"/>
      <c r="E30" s="50"/>
      <c r="F30" s="51"/>
    </row>
    <row r="31" spans="2:6" ht="45.6" x14ac:dyDescent="0.3">
      <c r="B31" s="11" t="s">
        <v>165</v>
      </c>
      <c r="C31" s="61" t="s">
        <v>166</v>
      </c>
      <c r="D31" s="62"/>
      <c r="E31" s="62"/>
      <c r="F31" s="63"/>
    </row>
    <row r="32" spans="2:6" ht="22.95" customHeight="1" thickBot="1" x14ac:dyDescent="0.35">
      <c r="B32" s="9" t="s">
        <v>167</v>
      </c>
      <c r="C32" s="64"/>
      <c r="D32" s="65"/>
      <c r="E32" s="65"/>
      <c r="F32" s="66"/>
    </row>
    <row r="33" spans="2:6" ht="22.8" x14ac:dyDescent="0.3">
      <c r="B33" s="11" t="s">
        <v>168</v>
      </c>
      <c r="C33" s="61" t="e">
        <f ca="1">"≤"&amp;VLOOKUP($A$1,Valeurs!$4:$40,22,FALSE)</f>
        <v>#N/A</v>
      </c>
      <c r="D33" s="62"/>
      <c r="E33" s="62"/>
      <c r="F33" s="63"/>
    </row>
    <row r="34" spans="2:6" ht="22.95" customHeight="1" thickBot="1" x14ac:dyDescent="0.35">
      <c r="B34" s="9" t="s">
        <v>169</v>
      </c>
      <c r="C34" s="64"/>
      <c r="D34" s="65"/>
      <c r="E34" s="65"/>
      <c r="F34" s="66"/>
    </row>
    <row r="35" spans="2:6" ht="22.8" x14ac:dyDescent="0.3">
      <c r="B35" s="11" t="s">
        <v>26</v>
      </c>
      <c r="C35" s="46" t="s">
        <v>170</v>
      </c>
      <c r="D35" s="47"/>
      <c r="E35" s="47"/>
      <c r="F35" s="48"/>
    </row>
    <row r="36" spans="2:6" ht="22.95" customHeight="1" thickBot="1" x14ac:dyDescent="0.35">
      <c r="B36" s="9" t="s">
        <v>171</v>
      </c>
      <c r="C36" s="49"/>
      <c r="D36" s="50"/>
      <c r="E36" s="50"/>
      <c r="F36" s="51"/>
    </row>
    <row r="37" spans="2:6" ht="45.6" x14ac:dyDescent="0.3">
      <c r="B37" s="11" t="s">
        <v>172</v>
      </c>
      <c r="C37" s="46" t="s">
        <v>173</v>
      </c>
      <c r="D37" s="47"/>
      <c r="E37" s="47"/>
      <c r="F37" s="48"/>
    </row>
    <row r="38" spans="2:6" ht="22.95" customHeight="1" thickBot="1" x14ac:dyDescent="0.35">
      <c r="B38" s="9" t="s">
        <v>174</v>
      </c>
      <c r="C38" s="49"/>
      <c r="D38" s="50"/>
      <c r="E38" s="50"/>
      <c r="F38" s="51"/>
    </row>
    <row r="39" spans="2:6" ht="22.95" customHeight="1" x14ac:dyDescent="0.3">
      <c r="B39" s="11" t="s">
        <v>175</v>
      </c>
      <c r="C39" s="46" t="s">
        <v>176</v>
      </c>
      <c r="D39" s="47"/>
      <c r="E39" s="47"/>
      <c r="F39" s="48"/>
    </row>
    <row r="40" spans="2:6" ht="22.95" customHeight="1" thickBot="1" x14ac:dyDescent="0.35">
      <c r="B40" s="9" t="s">
        <v>177</v>
      </c>
      <c r="C40" s="49"/>
      <c r="D40" s="50"/>
      <c r="E40" s="50"/>
      <c r="F40" s="51"/>
    </row>
    <row r="41" spans="2:6" ht="22.95" customHeight="1" x14ac:dyDescent="0.3">
      <c r="B41" s="11" t="s">
        <v>178</v>
      </c>
      <c r="C41" s="46" t="s">
        <v>179</v>
      </c>
      <c r="D41" s="47"/>
      <c r="E41" s="47"/>
      <c r="F41" s="48"/>
    </row>
    <row r="42" spans="2:6" ht="22.95" customHeight="1" thickBot="1" x14ac:dyDescent="0.35">
      <c r="B42" s="9" t="s">
        <v>180</v>
      </c>
      <c r="C42" s="49"/>
      <c r="D42" s="50"/>
      <c r="E42" s="50"/>
      <c r="F42" s="51"/>
    </row>
    <row r="43" spans="2:6" ht="22.95" customHeight="1" x14ac:dyDescent="0.3">
      <c r="B43" s="11" t="s">
        <v>181</v>
      </c>
      <c r="C43" s="46" t="s">
        <v>182</v>
      </c>
      <c r="D43" s="47"/>
      <c r="E43" s="47"/>
      <c r="F43" s="48"/>
    </row>
    <row r="44" spans="2:6" ht="22.95" customHeight="1" thickBot="1" x14ac:dyDescent="0.35">
      <c r="B44" s="9" t="s">
        <v>183</v>
      </c>
      <c r="C44" s="49"/>
      <c r="D44" s="50"/>
      <c r="E44" s="50"/>
      <c r="F44" s="51"/>
    </row>
    <row r="45" spans="2:6" ht="22.95" customHeight="1" x14ac:dyDescent="0.3">
      <c r="B45" s="52" t="s">
        <v>184</v>
      </c>
      <c r="C45" s="53"/>
      <c r="D45" s="53"/>
      <c r="E45" s="53"/>
      <c r="F45" s="54"/>
    </row>
    <row r="46" spans="2:6" ht="22.8" x14ac:dyDescent="0.3">
      <c r="B46" s="55"/>
      <c r="C46" s="56"/>
      <c r="D46" s="56"/>
      <c r="E46" s="56"/>
      <c r="F46" s="57"/>
    </row>
    <row r="47" spans="2:6" ht="23.55" customHeight="1" thickBot="1" x14ac:dyDescent="0.35">
      <c r="B47" s="58" t="s">
        <v>185</v>
      </c>
      <c r="C47" s="59"/>
      <c r="D47" s="59"/>
      <c r="E47" s="59"/>
      <c r="F47" s="60"/>
    </row>
    <row r="48" spans="2:6" ht="15" thickTop="1" x14ac:dyDescent="0.3"/>
  </sheetData>
  <mergeCells count="31">
    <mergeCell ref="C19:D20"/>
    <mergeCell ref="E19:F20"/>
    <mergeCell ref="C4:F6"/>
    <mergeCell ref="D7:E7"/>
    <mergeCell ref="F8:F9"/>
    <mergeCell ref="D9:E9"/>
    <mergeCell ref="C10:F11"/>
    <mergeCell ref="C12:F13"/>
    <mergeCell ref="C14:F14"/>
    <mergeCell ref="C15:F15"/>
    <mergeCell ref="C16:F16"/>
    <mergeCell ref="C17:D17"/>
    <mergeCell ref="E17:F18"/>
    <mergeCell ref="C21:F22"/>
    <mergeCell ref="C23:F24"/>
    <mergeCell ref="C25:D25"/>
    <mergeCell ref="E25:F25"/>
    <mergeCell ref="C26:D26"/>
    <mergeCell ref="E26:F26"/>
    <mergeCell ref="B47:F47"/>
    <mergeCell ref="C27:F28"/>
    <mergeCell ref="C29:F30"/>
    <mergeCell ref="C31:F32"/>
    <mergeCell ref="C33:F34"/>
    <mergeCell ref="C35:F36"/>
    <mergeCell ref="C37:F38"/>
    <mergeCell ref="C39:F40"/>
    <mergeCell ref="C41:F42"/>
    <mergeCell ref="C43:F44"/>
    <mergeCell ref="B45:F45"/>
    <mergeCell ref="B46:F4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OngletType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DETEMMERMAN</dc:creator>
  <cp:lastModifiedBy>GPETIT</cp:lastModifiedBy>
  <dcterms:created xsi:type="dcterms:W3CDTF">2021-03-02T09:44:59Z</dcterms:created>
  <dcterms:modified xsi:type="dcterms:W3CDTF">2021-03-17T10:42:33Z</dcterms:modified>
</cp:coreProperties>
</file>