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ximebony/Desktop/"/>
    </mc:Choice>
  </mc:AlternateContent>
  <xr:revisionPtr revIDLastSave="0" documentId="13_ncr:1_{78813DB6-DD0D-0B45-AE31-BADC85045B28}" xr6:coauthVersionLast="45" xr6:coauthVersionMax="45" xr10:uidLastSave="{00000000-0000-0000-0000-000000000000}"/>
  <bookViews>
    <workbookView xWindow="0" yWindow="460" windowWidth="25440" windowHeight="14440" activeTab="1" xr2:uid="{75DD4793-6E0D-F344-8309-78C8423CBD9F}"/>
  </bookViews>
  <sheets>
    <sheet name="Saisie" sheetId="2" r:id="rId1"/>
    <sheet name="Recap" sheetId="3" r:id="rId2"/>
    <sheet name="General" sheetId="4" r:id="rId3"/>
    <sheet name="Tarifs" sheetId="1" r:id="rId4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4" i="4" l="1"/>
  <c r="H14" i="4"/>
  <c r="F14" i="4"/>
  <c r="E14" i="4"/>
  <c r="D14" i="4"/>
  <c r="C14" i="4"/>
  <c r="B14" i="4"/>
  <c r="R12" i="4"/>
  <c r="Q12" i="4"/>
  <c r="P12" i="4"/>
  <c r="O12" i="4"/>
  <c r="N12" i="4"/>
  <c r="M12" i="4"/>
  <c r="L12" i="4"/>
  <c r="K12" i="4"/>
  <c r="I12" i="4"/>
  <c r="R11" i="4"/>
  <c r="Q11" i="4"/>
  <c r="P11" i="4"/>
  <c r="O11" i="4"/>
  <c r="N11" i="4"/>
  <c r="M11" i="4"/>
  <c r="L11" i="4"/>
  <c r="K11" i="4"/>
  <c r="I11" i="4"/>
  <c r="R10" i="4"/>
  <c r="Q10" i="4"/>
  <c r="P10" i="4"/>
  <c r="O10" i="4"/>
  <c r="N10" i="4"/>
  <c r="M10" i="4"/>
  <c r="L10" i="4"/>
  <c r="K10" i="4"/>
  <c r="I10" i="4"/>
  <c r="R9" i="4"/>
  <c r="Q9" i="4"/>
  <c r="P9" i="4"/>
  <c r="O9" i="4"/>
  <c r="N9" i="4"/>
  <c r="M9" i="4"/>
  <c r="L9" i="4"/>
  <c r="K9" i="4"/>
  <c r="I9" i="4"/>
  <c r="R8" i="4"/>
  <c r="Q8" i="4"/>
  <c r="P8" i="4"/>
  <c r="O8" i="4"/>
  <c r="N8" i="4"/>
  <c r="M8" i="4"/>
  <c r="L8" i="4"/>
  <c r="K8" i="4"/>
  <c r="I8" i="4"/>
  <c r="R7" i="4"/>
  <c r="Q7" i="4"/>
  <c r="P7" i="4"/>
  <c r="O7" i="4"/>
  <c r="N7" i="4"/>
  <c r="M7" i="4"/>
  <c r="L7" i="4"/>
  <c r="K7" i="4"/>
  <c r="I7" i="4"/>
  <c r="R6" i="4"/>
  <c r="Q6" i="4"/>
  <c r="P6" i="4"/>
  <c r="O6" i="4"/>
  <c r="N6" i="4"/>
  <c r="M6" i="4"/>
  <c r="L6" i="4"/>
  <c r="K6" i="4"/>
  <c r="I6" i="4"/>
  <c r="R5" i="4"/>
  <c r="Q5" i="4"/>
  <c r="P5" i="4"/>
  <c r="O5" i="4"/>
  <c r="N5" i="4"/>
  <c r="M5" i="4"/>
  <c r="L5" i="4"/>
  <c r="K5" i="4"/>
  <c r="I5" i="4"/>
  <c r="M4" i="4"/>
  <c r="N2" i="4" s="1"/>
  <c r="K4" i="4"/>
  <c r="L4" i="4" s="1"/>
  <c r="I4" i="4"/>
  <c r="M3" i="4"/>
  <c r="K3" i="4"/>
  <c r="L3" i="4" s="1"/>
  <c r="I3" i="4"/>
  <c r="M2" i="4"/>
  <c r="K2" i="4"/>
  <c r="L2" i="4" s="1"/>
  <c r="I2" i="4"/>
  <c r="I4" i="2"/>
  <c r="N8" i="2"/>
  <c r="N9" i="2"/>
  <c r="N10" i="2"/>
  <c r="N11" i="2"/>
  <c r="N12" i="2"/>
  <c r="N13" i="2"/>
  <c r="N14" i="2"/>
  <c r="J16" i="2"/>
  <c r="H16" i="2"/>
  <c r="F16" i="2"/>
  <c r="E16" i="2"/>
  <c r="D16" i="2"/>
  <c r="C16" i="2"/>
  <c r="B16" i="2"/>
  <c r="R8" i="2"/>
  <c r="R9" i="2"/>
  <c r="R10" i="2"/>
  <c r="R11" i="2"/>
  <c r="R12" i="2"/>
  <c r="R13" i="2"/>
  <c r="R14" i="2"/>
  <c r="Q8" i="2"/>
  <c r="Q9" i="2"/>
  <c r="Q10" i="2"/>
  <c r="Q11" i="2"/>
  <c r="Q12" i="2"/>
  <c r="Q13" i="2"/>
  <c r="Q14" i="2"/>
  <c r="P8" i="2"/>
  <c r="P9" i="2"/>
  <c r="P10" i="2"/>
  <c r="P11" i="2"/>
  <c r="P12" i="2"/>
  <c r="P13" i="2"/>
  <c r="P14" i="2"/>
  <c r="O8" i="2"/>
  <c r="O9" i="2"/>
  <c r="O10" i="2"/>
  <c r="O11" i="2"/>
  <c r="O12" i="2"/>
  <c r="O13" i="2"/>
  <c r="O14" i="2"/>
  <c r="M5" i="2"/>
  <c r="M6" i="2"/>
  <c r="M7" i="2"/>
  <c r="M8" i="2"/>
  <c r="M9" i="2"/>
  <c r="M10" i="2"/>
  <c r="M11" i="2"/>
  <c r="M12" i="2"/>
  <c r="M13" i="2"/>
  <c r="M14" i="2"/>
  <c r="M4" i="2"/>
  <c r="N5" i="2" s="1"/>
  <c r="L8" i="2"/>
  <c r="L9" i="2"/>
  <c r="L10" i="2"/>
  <c r="L11" i="2"/>
  <c r="L12" i="2"/>
  <c r="L13" i="2"/>
  <c r="L14" i="2"/>
  <c r="K5" i="2"/>
  <c r="L5" i="2" s="1"/>
  <c r="K6" i="2"/>
  <c r="L6" i="2" s="1"/>
  <c r="K7" i="2"/>
  <c r="L7" i="2" s="1"/>
  <c r="K8" i="2"/>
  <c r="K9" i="2"/>
  <c r="K10" i="2"/>
  <c r="K11" i="2"/>
  <c r="K12" i="2"/>
  <c r="K13" i="2"/>
  <c r="K14" i="2"/>
  <c r="K4" i="2"/>
  <c r="L4" i="2" s="1"/>
  <c r="I5" i="2"/>
  <c r="I6" i="2"/>
  <c r="I7" i="2"/>
  <c r="I8" i="2"/>
  <c r="I9" i="2"/>
  <c r="I10" i="2"/>
  <c r="I11" i="2"/>
  <c r="I12" i="2"/>
  <c r="I13" i="2"/>
  <c r="I14" i="2"/>
  <c r="I14" i="4" l="1"/>
  <c r="O2" i="4"/>
  <c r="L14" i="4"/>
  <c r="N4" i="4"/>
  <c r="O4" i="4" s="1"/>
  <c r="N3" i="4"/>
  <c r="O3" i="4" s="1"/>
  <c r="N7" i="2"/>
  <c r="O7" i="2" s="1"/>
  <c r="O5" i="2"/>
  <c r="P5" i="2" s="1"/>
  <c r="I16" i="2"/>
  <c r="N4" i="2"/>
  <c r="O4" i="2" s="1"/>
  <c r="P4" i="2" s="1"/>
  <c r="N6" i="2"/>
  <c r="O6" i="2" s="1"/>
  <c r="L16" i="2"/>
  <c r="P4" i="4" l="1"/>
  <c r="Q4" i="4"/>
  <c r="R4" i="4" s="1"/>
  <c r="R2" i="4"/>
  <c r="Q2" i="4"/>
  <c r="P2" i="4"/>
  <c r="O14" i="4"/>
  <c r="Q3" i="4"/>
  <c r="R3" i="4" s="1"/>
  <c r="P3" i="4"/>
  <c r="N14" i="4"/>
  <c r="Q5" i="2"/>
  <c r="R5" i="2" s="1"/>
  <c r="O16" i="2"/>
  <c r="Q4" i="2"/>
  <c r="R4" i="2" s="1"/>
  <c r="Q7" i="2"/>
  <c r="P7" i="2"/>
  <c r="R7" i="2" s="1"/>
  <c r="N16" i="2"/>
  <c r="Q6" i="2"/>
  <c r="P6" i="2"/>
  <c r="P14" i="4" l="1"/>
  <c r="R14" i="4"/>
  <c r="Q14" i="4"/>
  <c r="Q16" i="2"/>
  <c r="R6" i="2"/>
  <c r="R16" i="2" s="1"/>
  <c r="P16" i="2"/>
</calcChain>
</file>

<file path=xl/sharedStrings.xml><?xml version="1.0" encoding="utf-8"?>
<sst xmlns="http://schemas.openxmlformats.org/spreadsheetml/2006/main" count="175" uniqueCount="73">
  <si>
    <t>GAMME</t>
  </si>
  <si>
    <t>SKI</t>
  </si>
  <si>
    <t>SNOWBOARD</t>
  </si>
  <si>
    <t>AVEC OU SANS BOTES</t>
  </si>
  <si>
    <t>Gamme T</t>
  </si>
  <si>
    <t>7 et +</t>
  </si>
  <si>
    <t>DECOUVERTE</t>
  </si>
  <si>
    <t>AVEC</t>
  </si>
  <si>
    <t>DECB</t>
  </si>
  <si>
    <t>SANS</t>
  </si>
  <si>
    <t>DEC</t>
  </si>
  <si>
    <t>SENSATION</t>
  </si>
  <si>
    <t>SENSB</t>
  </si>
  <si>
    <t>SENS</t>
  </si>
  <si>
    <t>EXCELLENCE</t>
  </si>
  <si>
    <t>EXCELB</t>
  </si>
  <si>
    <t>EXCEL</t>
  </si>
  <si>
    <t>PREMIUM</t>
  </si>
  <si>
    <t>PREMB</t>
  </si>
  <si>
    <t>PREM</t>
  </si>
  <si>
    <t>ECO</t>
  </si>
  <si>
    <t>ECOB</t>
  </si>
  <si>
    <t>MINI KID (SKI)</t>
  </si>
  <si>
    <t>KIDB</t>
  </si>
  <si>
    <t>KID</t>
  </si>
  <si>
    <t>ESPOIR (SKI)</t>
  </si>
  <si>
    <t>ESPB</t>
  </si>
  <si>
    <t>ESP</t>
  </si>
  <si>
    <t>RIDER JUNIOR ( 6/12 ANS )</t>
  </si>
  <si>
    <t>RIDB</t>
  </si>
  <si>
    <t>RID</t>
  </si>
  <si>
    <t>ADO (14/17 ANS)</t>
  </si>
  <si>
    <t>ADOB</t>
  </si>
  <si>
    <t>ADO</t>
  </si>
  <si>
    <t>MINI SKI SNOWBLADES</t>
  </si>
  <si>
    <t>MINIB</t>
  </si>
  <si>
    <t>MINI</t>
  </si>
  <si>
    <t>CASQUE (-12 ANS)</t>
  </si>
  <si>
    <t>CASQUE -12</t>
  </si>
  <si>
    <t>CASC</t>
  </si>
  <si>
    <t>OUI</t>
  </si>
  <si>
    <t>NON</t>
  </si>
  <si>
    <t>MMmeMlle</t>
  </si>
  <si>
    <t>Prenom</t>
  </si>
  <si>
    <t>Nom</t>
  </si>
  <si>
    <t>Mail</t>
  </si>
  <si>
    <t>Gamme Ref</t>
  </si>
  <si>
    <t>SKI / SNOW</t>
  </si>
  <si>
    <t>Jours</t>
  </si>
  <si>
    <t>BOTE / PACK</t>
  </si>
  <si>
    <t>CASQUE</t>
  </si>
  <si>
    <t>REF</t>
  </si>
  <si>
    <t>PRIX CASQUE</t>
  </si>
  <si>
    <t>PRIX PACK</t>
  </si>
  <si>
    <t>PRIX TOTAL</t>
  </si>
  <si>
    <t>Remise 20%</t>
  </si>
  <si>
    <t>Remise 5%</t>
  </si>
  <si>
    <t>Total remisé</t>
  </si>
  <si>
    <t>M.</t>
  </si>
  <si>
    <t>Gilles</t>
  </si>
  <si>
    <t>RECAP</t>
  </si>
  <si>
    <t>M. Mme.</t>
  </si>
  <si>
    <t>Nb Resa</t>
  </si>
  <si>
    <t>Casques</t>
  </si>
  <si>
    <t>Total Casque</t>
  </si>
  <si>
    <t>Prix Pack</t>
  </si>
  <si>
    <t>Prix Total</t>
  </si>
  <si>
    <t>Mme.</t>
  </si>
  <si>
    <t>SNOW</t>
  </si>
  <si>
    <t>Vallé</t>
  </si>
  <si>
    <t>gillesvalle@me.com</t>
  </si>
  <si>
    <t>SAISIE</t>
  </si>
  <si>
    <t>gillesvalle@gmail.com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</si>
</sst>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_);[Red]\(#,##0\ &quot;€&quot;\)"/>
  </numFmts>
  <fonts count="3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6" fontId="1" fillId="0" borderId="0" xfId="0" applyNumberFormat="1" applyFont="1"/>
    <xf numFmtId="0" fontId="1" fillId="3" borderId="2" xfId="0" applyFont="1" applyFill="1" applyBorder="1"/>
    <xf numFmtId="0" fontId="1" fillId="3" borderId="3" xfId="0" applyFont="1" applyFill="1" applyBorder="1"/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6" fontId="1" fillId="0" borderId="0" xfId="0" applyNumberFormat="1" applyFont="1" applyBorder="1"/>
    <xf numFmtId="6" fontId="1" fillId="0" borderId="5" xfId="0" applyNumberFormat="1" applyFont="1" applyBorder="1"/>
    <xf numFmtId="0" fontId="1" fillId="3" borderId="0" xfId="0" applyFont="1" applyFill="1" applyBorder="1"/>
    <xf numFmtId="0" fontId="1" fillId="3" borderId="5" xfId="0" applyFont="1" applyFill="1" applyBorder="1"/>
    <xf numFmtId="0" fontId="1" fillId="0" borderId="7" xfId="0" applyFont="1" applyBorder="1"/>
    <xf numFmtId="6" fontId="1" fillId="0" borderId="7" xfId="0" applyNumberFormat="1" applyFont="1" applyBorder="1"/>
    <xf numFmtId="6" fontId="1" fillId="0" borderId="8" xfId="0" applyNumberFormat="1" applyFont="1" applyBorder="1"/>
    <xf numFmtId="0" fontId="0" fillId="0" borderId="0" xfId="0" applyFill="1"/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203200</xdr:colOff>
          <xdr:row>13</xdr:row>
          <xdr:rowOff>127000</xdr:rowOff>
        </xdr:from>
        <xdr:to>
          <xdr:col>20</xdr:col>
          <xdr:colOff>254000</xdr:colOff>
          <xdr:row>16</xdr:row>
          <xdr:rowOff>63500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ligne dans 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Recap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190500</xdr:colOff>
          <xdr:row>7</xdr:row>
          <xdr:rowOff>63500</xdr:rowOff>
        </xdr:from>
        <xdr:to>
          <xdr:col>20</xdr:col>
          <xdr:colOff>241300</xdr:colOff>
          <xdr:row>10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la saisie 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client le General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152400</xdr:colOff>
          <xdr:row>1</xdr:row>
          <xdr:rowOff>127000</xdr:rowOff>
        </xdr:from>
        <xdr:to>
          <xdr:col>20</xdr:col>
          <xdr:colOff>203200</xdr:colOff>
          <xdr:row>4</xdr:row>
          <xdr:rowOff>63500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915C0-E6FC-6145-8117-99AFBEAA4933}">
  <sheetPr codeName="Feuil1"/>
  <dimension ref="A1:Z46"/>
  <sheetViews>
    <sheetView workbookViewId="0">
      <selection activeCell="D9" sqref="D9"/>
    </sheetView>
  </sheetViews>
  <sheetFormatPr baseColWidth="10" defaultRowHeight="16" x14ac:dyDescent="0.2"/>
  <cols>
    <col min="2" max="2" width="9.1640625" bestFit="1" customWidth="1"/>
    <col min="3" max="3" width="7.1640625" bestFit="1" customWidth="1"/>
    <col min="4" max="4" width="8.5" bestFit="1" customWidth="1"/>
    <col min="5" max="5" width="20.33203125" bestFit="1" customWidth="1"/>
    <col min="9" max="9" width="12" bestFit="1" customWidth="1"/>
    <col min="10" max="10" width="10.5" customWidth="1"/>
    <col min="11" max="11" width="3.6640625" hidden="1" customWidth="1"/>
    <col min="12" max="12" width="12.83203125" bestFit="1" customWidth="1"/>
    <col min="13" max="13" width="0" hidden="1" customWidth="1"/>
    <col min="14" max="14" width="10.33203125" bestFit="1" customWidth="1"/>
    <col min="15" max="15" width="11.1640625" bestFit="1" customWidth="1"/>
    <col min="17" max="17" width="9.83203125" bestFit="1" customWidth="1"/>
    <col min="18" max="18" width="10.33203125" bestFit="1" customWidth="1"/>
  </cols>
  <sheetData>
    <row r="1" spans="1:26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6" ht="17" thickBot="1" x14ac:dyDescent="0.25">
      <c r="W2" t="s">
        <v>58</v>
      </c>
      <c r="X2" t="s">
        <v>1</v>
      </c>
      <c r="Y2">
        <v>1</v>
      </c>
      <c r="Z2" s="1" t="s">
        <v>38</v>
      </c>
    </row>
    <row r="3" spans="1:26" x14ac:dyDescent="0.2">
      <c r="A3" s="18" t="s">
        <v>71</v>
      </c>
      <c r="B3" s="3" t="s">
        <v>42</v>
      </c>
      <c r="C3" s="3" t="s">
        <v>43</v>
      </c>
      <c r="D3" s="3" t="s">
        <v>44</v>
      </c>
      <c r="E3" s="3" t="s">
        <v>45</v>
      </c>
      <c r="F3" s="3" t="s">
        <v>46</v>
      </c>
      <c r="G3" s="3" t="s">
        <v>47</v>
      </c>
      <c r="H3" s="3" t="s">
        <v>48</v>
      </c>
      <c r="I3" s="3" t="s">
        <v>49</v>
      </c>
      <c r="J3" s="3" t="s">
        <v>50</v>
      </c>
      <c r="K3" s="3" t="s">
        <v>51</v>
      </c>
      <c r="L3" s="3" t="s">
        <v>52</v>
      </c>
      <c r="M3" s="3" t="s">
        <v>51</v>
      </c>
      <c r="N3" s="3" t="s">
        <v>53</v>
      </c>
      <c r="O3" s="3" t="s">
        <v>54</v>
      </c>
      <c r="P3" s="3" t="s">
        <v>55</v>
      </c>
      <c r="Q3" s="3" t="s">
        <v>56</v>
      </c>
      <c r="R3" s="4" t="s">
        <v>57</v>
      </c>
      <c r="W3" t="s">
        <v>67</v>
      </c>
      <c r="X3" t="s">
        <v>68</v>
      </c>
      <c r="Y3">
        <v>2</v>
      </c>
      <c r="Z3" s="1" t="s">
        <v>40</v>
      </c>
    </row>
    <row r="4" spans="1:26" x14ac:dyDescent="0.2">
      <c r="A4" s="19"/>
      <c r="B4" s="1" t="s">
        <v>58</v>
      </c>
      <c r="C4" s="1" t="s">
        <v>59</v>
      </c>
      <c r="D4" s="1" t="s">
        <v>69</v>
      </c>
      <c r="E4" s="15" t="s">
        <v>72</v>
      </c>
      <c r="F4" s="6" t="s">
        <v>18</v>
      </c>
      <c r="G4" s="6" t="s">
        <v>1</v>
      </c>
      <c r="H4" s="6">
        <v>5</v>
      </c>
      <c r="I4" s="7" t="str">
        <f>IF(ISBLANK($F4),"",IF(ISNUMBER(SEARCH("B",$F4)),"OUI","NON"))</f>
        <v>OUI</v>
      </c>
      <c r="J4" s="6" t="s">
        <v>40</v>
      </c>
      <c r="K4" s="6">
        <f>IF(ISBLANK($J4),"",VLOOKUP(J4,Tarifs!$E$2:$F$24,2,))</f>
        <v>22</v>
      </c>
      <c r="L4" s="8">
        <f>IF(ISBLANK($J4),"",INDEX(Tarifs!$G$2:$M$24,K4,H4))</f>
        <v>17</v>
      </c>
      <c r="M4" s="6">
        <f>IF(ISBLANK($F4),"",VLOOKUP(F4,Tarifs!$E$2:$F$21,2,))</f>
        <v>7</v>
      </c>
      <c r="N4" s="8">
        <f>IF(ISBLANK($F4),"",INDEX(Tarifs!$G$2:$M$21,$M$4,$H$4))</f>
        <v>221</v>
      </c>
      <c r="O4" s="8">
        <f>IF(ISBLANK($F4),"",N4+L4)</f>
        <v>238</v>
      </c>
      <c r="P4" s="8">
        <f>IF(ISBLANK($F4),"",O4*20%)</f>
        <v>47.6</v>
      </c>
      <c r="Q4" s="8">
        <f>IF(ISBLANK($F4),"",O4*5%)</f>
        <v>11.9</v>
      </c>
      <c r="R4" s="9">
        <f>IF(ISBLANK($F4),"",O4-P4-Q4)</f>
        <v>178.5</v>
      </c>
      <c r="Y4">
        <v>3</v>
      </c>
      <c r="Z4" s="1" t="s">
        <v>41</v>
      </c>
    </row>
    <row r="5" spans="1:26" x14ac:dyDescent="0.2">
      <c r="A5" s="19"/>
      <c r="B5" s="5"/>
      <c r="C5" s="5"/>
      <c r="D5" s="5"/>
      <c r="E5" s="5"/>
      <c r="F5" s="6" t="s">
        <v>18</v>
      </c>
      <c r="G5" s="5" t="s">
        <v>1</v>
      </c>
      <c r="H5" s="6">
        <v>5</v>
      </c>
      <c r="I5" s="7" t="str">
        <f t="shared" ref="I5:I14" si="0">IF(ISBLANK($F5),"",IF(ISNUMBER(SEARCH("B",$F5)),"OUI","NON"))</f>
        <v>OUI</v>
      </c>
      <c r="J5" s="6" t="s">
        <v>40</v>
      </c>
      <c r="K5" s="6">
        <f>IF(ISBLANK($J5),"",VLOOKUP(J5,Tarifs!$E$2:$F$24,2,))</f>
        <v>22</v>
      </c>
      <c r="L5" s="8">
        <f>IF(ISBLANK($J5),"",INDEX(Tarifs!$G$2:$M$24,K5,H5))</f>
        <v>17</v>
      </c>
      <c r="M5" s="6">
        <f>IF(ISBLANK($F5),"",VLOOKUP(F5,Tarifs!$E$2:$F$21,2,))</f>
        <v>7</v>
      </c>
      <c r="N5" s="8">
        <f>IF(ISBLANK($F5),"",INDEX(Tarifs!$G$2:$M$21,$M$4,$H$4))</f>
        <v>221</v>
      </c>
      <c r="O5" s="8">
        <f t="shared" ref="O5:O14" si="1">IF(ISBLANK($F5),"",N5+L5)</f>
        <v>238</v>
      </c>
      <c r="P5" s="8">
        <f t="shared" ref="P5:P14" si="2">IF(ISBLANK($F5),"",O5*20%)</f>
        <v>47.6</v>
      </c>
      <c r="Q5" s="8">
        <f t="shared" ref="Q5:Q14" si="3">IF(ISBLANK($F5),"",O5*5%)</f>
        <v>11.9</v>
      </c>
      <c r="R5" s="9">
        <f t="shared" ref="R5:R14" si="4">IF(ISBLANK($F5),"",O5-P5-Q5)</f>
        <v>178.5</v>
      </c>
      <c r="Y5">
        <v>4</v>
      </c>
    </row>
    <row r="6" spans="1:26" x14ac:dyDescent="0.2">
      <c r="A6" s="19"/>
      <c r="B6" s="5"/>
      <c r="C6" s="5"/>
      <c r="D6" s="5"/>
      <c r="E6" s="5"/>
      <c r="F6" s="6" t="s">
        <v>18</v>
      </c>
      <c r="G6" s="5" t="s">
        <v>68</v>
      </c>
      <c r="H6" s="6">
        <v>5</v>
      </c>
      <c r="I6" s="7" t="str">
        <f t="shared" si="0"/>
        <v>OUI</v>
      </c>
      <c r="J6" s="6" t="s">
        <v>40</v>
      </c>
      <c r="K6" s="6">
        <f>IF(ISBLANK($J6),"",VLOOKUP(J6,Tarifs!$E$2:$F$24,2,))</f>
        <v>22</v>
      </c>
      <c r="L6" s="8">
        <f>IF(ISBLANK($J6),"",INDEX(Tarifs!$G$2:$M$24,K6,H6))</f>
        <v>17</v>
      </c>
      <c r="M6" s="6">
        <f>IF(ISBLANK($F6),"",VLOOKUP(F6,Tarifs!$E$2:$F$21,2,))</f>
        <v>7</v>
      </c>
      <c r="N6" s="8">
        <f>IF(ISBLANK($F6),"",INDEX(Tarifs!$G$2:$M$21,$M$4,$H$4))</f>
        <v>221</v>
      </c>
      <c r="O6" s="8">
        <f t="shared" si="1"/>
        <v>238</v>
      </c>
      <c r="P6" s="8">
        <f t="shared" si="2"/>
        <v>47.6</v>
      </c>
      <c r="Q6" s="8">
        <f t="shared" si="3"/>
        <v>11.9</v>
      </c>
      <c r="R6" s="9">
        <f t="shared" si="4"/>
        <v>178.5</v>
      </c>
      <c r="Y6">
        <v>5</v>
      </c>
    </row>
    <row r="7" spans="1:26" x14ac:dyDescent="0.2">
      <c r="A7" s="19"/>
      <c r="B7" s="5"/>
      <c r="C7" s="5"/>
      <c r="D7" s="5"/>
      <c r="E7" s="5"/>
      <c r="F7" s="5"/>
      <c r="G7" s="5"/>
      <c r="H7" s="5"/>
      <c r="I7" s="7" t="str">
        <f t="shared" si="0"/>
        <v/>
      </c>
      <c r="J7" s="5"/>
      <c r="K7" s="6" t="str">
        <f>IF(ISBLANK($J7),"",VLOOKUP(J7,Tarifs!$E$2:$F$24,2,))</f>
        <v/>
      </c>
      <c r="L7" s="8" t="str">
        <f>IF(ISBLANK($J7),"",INDEX(Tarifs!$G$2:$M$24,K7,H7))</f>
        <v/>
      </c>
      <c r="M7" s="6" t="str">
        <f>IF(ISBLANK($F7),"",VLOOKUP(F7,Tarifs!$E$2:$F$21,2,))</f>
        <v/>
      </c>
      <c r="N7" s="8" t="str">
        <f>IF(ISBLANK($F7),"",INDEX(Tarifs!$G$2:$M$21,$M$4,$H$4))</f>
        <v/>
      </c>
      <c r="O7" s="8" t="str">
        <f t="shared" si="1"/>
        <v/>
      </c>
      <c r="P7" s="8" t="str">
        <f t="shared" si="2"/>
        <v/>
      </c>
      <c r="Q7" s="8" t="str">
        <f t="shared" si="3"/>
        <v/>
      </c>
      <c r="R7" s="9" t="str">
        <f t="shared" si="4"/>
        <v/>
      </c>
      <c r="Y7">
        <v>6</v>
      </c>
    </row>
    <row r="8" spans="1:26" x14ac:dyDescent="0.2">
      <c r="A8" s="19"/>
      <c r="B8" s="5"/>
      <c r="C8" s="5"/>
      <c r="D8" s="5"/>
      <c r="E8" s="5"/>
      <c r="F8" s="5"/>
      <c r="G8" s="5"/>
      <c r="H8" s="5"/>
      <c r="I8" s="7" t="str">
        <f t="shared" si="0"/>
        <v/>
      </c>
      <c r="J8" s="5"/>
      <c r="K8" s="6" t="str">
        <f>IF(ISBLANK($J8),"",VLOOKUP(J8,Tarifs!$E$2:$F$24,2,))</f>
        <v/>
      </c>
      <c r="L8" s="8" t="str">
        <f>IF(ISBLANK($J8),"",INDEX(Tarifs!$G$2:$M$24,K8,H8))</f>
        <v/>
      </c>
      <c r="M8" s="6" t="str">
        <f>IF(ISBLANK($F8),"",VLOOKUP(F8,Tarifs!$E$2:$F$21,2,))</f>
        <v/>
      </c>
      <c r="N8" s="8" t="str">
        <f>IF(ISBLANK($F8),"",INDEX(Tarifs!$G$2:$M$21,$M$4,$H$4))</f>
        <v/>
      </c>
      <c r="O8" s="8" t="str">
        <f t="shared" si="1"/>
        <v/>
      </c>
      <c r="P8" s="8" t="str">
        <f t="shared" si="2"/>
        <v/>
      </c>
      <c r="Q8" s="8" t="str">
        <f t="shared" si="3"/>
        <v/>
      </c>
      <c r="R8" s="9" t="str">
        <f t="shared" si="4"/>
        <v/>
      </c>
      <c r="Y8">
        <v>7</v>
      </c>
    </row>
    <row r="9" spans="1:26" x14ac:dyDescent="0.2">
      <c r="A9" s="19"/>
      <c r="B9" s="5"/>
      <c r="C9" s="5"/>
      <c r="D9" s="5"/>
      <c r="E9" s="5"/>
      <c r="F9" s="5"/>
      <c r="G9" s="5"/>
      <c r="H9" s="5"/>
      <c r="I9" s="7" t="str">
        <f t="shared" si="0"/>
        <v/>
      </c>
      <c r="J9" s="5"/>
      <c r="K9" s="6" t="str">
        <f>IF(ISBLANK($J9),"",VLOOKUP(J9,Tarifs!$E$2:$F$24,2,))</f>
        <v/>
      </c>
      <c r="L9" s="8" t="str">
        <f>IF(ISBLANK($J9),"",INDEX(Tarifs!$G$2:$M$24,K9,H9))</f>
        <v/>
      </c>
      <c r="M9" s="6" t="str">
        <f>IF(ISBLANK($F9),"",VLOOKUP(F9,Tarifs!$E$2:$F$21,2,))</f>
        <v/>
      </c>
      <c r="N9" s="8" t="str">
        <f>IF(ISBLANK($F9),"",INDEX(Tarifs!$G$2:$M$21,$M$4,$H$4))</f>
        <v/>
      </c>
      <c r="O9" s="8" t="str">
        <f t="shared" si="1"/>
        <v/>
      </c>
      <c r="P9" s="8" t="str">
        <f t="shared" si="2"/>
        <v/>
      </c>
      <c r="Q9" s="8" t="str">
        <f t="shared" si="3"/>
        <v/>
      </c>
      <c r="R9" s="9" t="str">
        <f t="shared" si="4"/>
        <v/>
      </c>
      <c r="Y9">
        <v>8</v>
      </c>
    </row>
    <row r="10" spans="1:26" x14ac:dyDescent="0.2">
      <c r="A10" s="19"/>
      <c r="B10" s="5"/>
      <c r="C10" s="5"/>
      <c r="D10" s="5"/>
      <c r="E10" s="5"/>
      <c r="F10" s="5"/>
      <c r="G10" s="5"/>
      <c r="H10" s="5"/>
      <c r="I10" s="7" t="str">
        <f t="shared" si="0"/>
        <v/>
      </c>
      <c r="J10" s="5"/>
      <c r="K10" s="6" t="str">
        <f>IF(ISBLANK($J10),"",VLOOKUP(J10,Tarifs!$E$2:$F$24,2,))</f>
        <v/>
      </c>
      <c r="L10" s="8" t="str">
        <f>IF(ISBLANK($J10),"",INDEX(Tarifs!$G$2:$M$24,K10,H10))</f>
        <v/>
      </c>
      <c r="M10" s="6" t="str">
        <f>IF(ISBLANK($F10),"",VLOOKUP(F10,Tarifs!$E$2:$F$21,2,))</f>
        <v/>
      </c>
      <c r="N10" s="8" t="str">
        <f>IF(ISBLANK($F10),"",INDEX(Tarifs!$G$2:$M$21,$M$4,$H$4))</f>
        <v/>
      </c>
      <c r="O10" s="8" t="str">
        <f t="shared" si="1"/>
        <v/>
      </c>
      <c r="P10" s="8" t="str">
        <f t="shared" si="2"/>
        <v/>
      </c>
      <c r="Q10" s="8" t="str">
        <f t="shared" si="3"/>
        <v/>
      </c>
      <c r="R10" s="9" t="str">
        <f t="shared" si="4"/>
        <v/>
      </c>
      <c r="Y10">
        <v>9</v>
      </c>
    </row>
    <row r="11" spans="1:26" x14ac:dyDescent="0.2">
      <c r="A11" s="19"/>
      <c r="B11" s="5"/>
      <c r="C11" s="5"/>
      <c r="D11" s="5"/>
      <c r="E11" s="5"/>
      <c r="F11" s="5"/>
      <c r="G11" s="5"/>
      <c r="H11" s="5"/>
      <c r="I11" s="7" t="str">
        <f t="shared" si="0"/>
        <v/>
      </c>
      <c r="J11" s="5"/>
      <c r="K11" s="6" t="str">
        <f>IF(ISBLANK($J11),"",VLOOKUP(J11,Tarifs!$E$2:$F$24,2,))</f>
        <v/>
      </c>
      <c r="L11" s="8" t="str">
        <f>IF(ISBLANK($J11),"",INDEX(Tarifs!$G$2:$M$24,K11,H11))</f>
        <v/>
      </c>
      <c r="M11" s="6" t="str">
        <f>IF(ISBLANK($F11),"",VLOOKUP(F11,Tarifs!$E$2:$F$21,2,))</f>
        <v/>
      </c>
      <c r="N11" s="8" t="str">
        <f>IF(ISBLANK($F11),"",INDEX(Tarifs!$G$2:$M$21,$M$4,$H$4))</f>
        <v/>
      </c>
      <c r="O11" s="8" t="str">
        <f t="shared" si="1"/>
        <v/>
      </c>
      <c r="P11" s="8" t="str">
        <f t="shared" si="2"/>
        <v/>
      </c>
      <c r="Q11" s="8" t="str">
        <f t="shared" si="3"/>
        <v/>
      </c>
      <c r="R11" s="9" t="str">
        <f t="shared" si="4"/>
        <v/>
      </c>
      <c r="Y11">
        <v>10</v>
      </c>
    </row>
    <row r="12" spans="1:26" x14ac:dyDescent="0.2">
      <c r="A12" s="19"/>
      <c r="B12" s="5"/>
      <c r="C12" s="5"/>
      <c r="D12" s="5"/>
      <c r="E12" s="5"/>
      <c r="F12" s="5"/>
      <c r="G12" s="5"/>
      <c r="H12" s="5"/>
      <c r="I12" s="7" t="str">
        <f t="shared" si="0"/>
        <v/>
      </c>
      <c r="J12" s="5"/>
      <c r="K12" s="6" t="str">
        <f>IF(ISBLANK($J12),"",VLOOKUP(J12,Tarifs!$E$2:$F$24,2,))</f>
        <v/>
      </c>
      <c r="L12" s="8" t="str">
        <f>IF(ISBLANK($J12),"",INDEX(Tarifs!$G$2:$M$24,K12,H12))</f>
        <v/>
      </c>
      <c r="M12" s="6" t="str">
        <f>IF(ISBLANK($F12),"",VLOOKUP(F12,Tarifs!$E$2:$F$21,2,))</f>
        <v/>
      </c>
      <c r="N12" s="8" t="str">
        <f>IF(ISBLANK($F12),"",INDEX(Tarifs!$G$2:$M$21,$M$4,$H$4))</f>
        <v/>
      </c>
      <c r="O12" s="8" t="str">
        <f t="shared" si="1"/>
        <v/>
      </c>
      <c r="P12" s="8" t="str">
        <f t="shared" si="2"/>
        <v/>
      </c>
      <c r="Q12" s="8" t="str">
        <f t="shared" si="3"/>
        <v/>
      </c>
      <c r="R12" s="9" t="str">
        <f t="shared" si="4"/>
        <v/>
      </c>
    </row>
    <row r="13" spans="1:26" x14ac:dyDescent="0.2">
      <c r="A13" s="19"/>
      <c r="B13" s="5"/>
      <c r="C13" s="5"/>
      <c r="D13" s="5"/>
      <c r="E13" s="5"/>
      <c r="F13" s="5"/>
      <c r="G13" s="5"/>
      <c r="H13" s="5"/>
      <c r="I13" s="7" t="str">
        <f t="shared" si="0"/>
        <v/>
      </c>
      <c r="J13" s="5"/>
      <c r="K13" s="6" t="str">
        <f>IF(ISBLANK($J13),"",VLOOKUP(J13,Tarifs!$E$2:$F$24,2,))</f>
        <v/>
      </c>
      <c r="L13" s="8" t="str">
        <f>IF(ISBLANK($J13),"",INDEX(Tarifs!$G$2:$M$24,K13,H13))</f>
        <v/>
      </c>
      <c r="M13" s="6" t="str">
        <f>IF(ISBLANK($F13),"",VLOOKUP(F13,Tarifs!$E$2:$F$21,2,))</f>
        <v/>
      </c>
      <c r="N13" s="8" t="str">
        <f>IF(ISBLANK($F13),"",INDEX(Tarifs!$G$2:$M$21,$M$4,$H$4))</f>
        <v/>
      </c>
      <c r="O13" s="8" t="str">
        <f t="shared" si="1"/>
        <v/>
      </c>
      <c r="P13" s="8" t="str">
        <f t="shared" si="2"/>
        <v/>
      </c>
      <c r="Q13" s="8" t="str">
        <f t="shared" si="3"/>
        <v/>
      </c>
      <c r="R13" s="9" t="str">
        <f t="shared" si="4"/>
        <v/>
      </c>
    </row>
    <row r="14" spans="1:26" x14ac:dyDescent="0.2">
      <c r="A14" s="19"/>
      <c r="B14" s="5"/>
      <c r="C14" s="5"/>
      <c r="D14" s="5"/>
      <c r="E14" s="5"/>
      <c r="F14" s="5"/>
      <c r="G14" s="5"/>
      <c r="H14" s="5"/>
      <c r="I14" s="7" t="str">
        <f t="shared" si="0"/>
        <v/>
      </c>
      <c r="J14" s="5"/>
      <c r="K14" s="6" t="str">
        <f>IF(ISBLANK($J14),"",VLOOKUP(J14,Tarifs!$E$2:$F$24,2,))</f>
        <v/>
      </c>
      <c r="L14" s="8" t="str">
        <f>IF(ISBLANK($J14),"",INDEX(Tarifs!$G$2:$M$24,K14,H14))</f>
        <v/>
      </c>
      <c r="M14" s="6" t="str">
        <f>IF(ISBLANK($F14),"",VLOOKUP(F14,Tarifs!$E$2:$F$21,2,))</f>
        <v/>
      </c>
      <c r="N14" s="8" t="str">
        <f>IF(ISBLANK($F14),"",INDEX(Tarifs!$G$2:$M$21,$M$4,$H$4))</f>
        <v/>
      </c>
      <c r="O14" s="8" t="str">
        <f t="shared" si="1"/>
        <v/>
      </c>
      <c r="P14" s="8" t="str">
        <f t="shared" si="2"/>
        <v/>
      </c>
      <c r="Q14" s="8" t="str">
        <f t="shared" si="3"/>
        <v/>
      </c>
      <c r="R14" s="9" t="str">
        <f t="shared" si="4"/>
        <v/>
      </c>
      <c r="S14" s="1"/>
    </row>
    <row r="15" spans="1:26" x14ac:dyDescent="0.2">
      <c r="A15" s="16" t="s">
        <v>60</v>
      </c>
      <c r="B15" s="10" t="s">
        <v>61</v>
      </c>
      <c r="C15" s="10" t="s">
        <v>43</v>
      </c>
      <c r="D15" s="10" t="s">
        <v>44</v>
      </c>
      <c r="E15" s="10" t="s">
        <v>45</v>
      </c>
      <c r="F15" s="10" t="s">
        <v>62</v>
      </c>
      <c r="G15" s="10"/>
      <c r="H15" s="10" t="s">
        <v>48</v>
      </c>
      <c r="I15" s="10"/>
      <c r="J15" s="10" t="s">
        <v>63</v>
      </c>
      <c r="K15" s="10"/>
      <c r="L15" s="10" t="s">
        <v>64</v>
      </c>
      <c r="M15" s="10"/>
      <c r="N15" s="10" t="s">
        <v>65</v>
      </c>
      <c r="O15" s="10" t="s">
        <v>66</v>
      </c>
      <c r="P15" s="10" t="s">
        <v>55</v>
      </c>
      <c r="Q15" s="10" t="s">
        <v>56</v>
      </c>
      <c r="R15" s="11" t="s">
        <v>57</v>
      </c>
    </row>
    <row r="16" spans="1:26" ht="17" thickBot="1" x14ac:dyDescent="0.25">
      <c r="A16" s="17"/>
      <c r="B16" s="12" t="str">
        <f>B4</f>
        <v>M.</v>
      </c>
      <c r="C16" s="12" t="str">
        <f>C4</f>
        <v>Gilles</v>
      </c>
      <c r="D16" s="12" t="str">
        <f>D4</f>
        <v>Vallé</v>
      </c>
      <c r="E16" s="12" t="str">
        <f>E4</f>
        <v>gillesvalle@gmail.com</v>
      </c>
      <c r="F16" s="12">
        <f>COUNTA(F4:F14)</f>
        <v>3</v>
      </c>
      <c r="G16" s="12"/>
      <c r="H16" s="12">
        <f>MAX(H4:H14)</f>
        <v>5</v>
      </c>
      <c r="I16" s="12">
        <f>COUNTIF(I4:I14,"OUI")</f>
        <v>3</v>
      </c>
      <c r="J16" s="12">
        <f>COUNTIF(J4:J14,"OUI")</f>
        <v>3</v>
      </c>
      <c r="K16" s="12"/>
      <c r="L16" s="13">
        <f>SUM(L4:L14)</f>
        <v>51</v>
      </c>
      <c r="M16" s="12"/>
      <c r="N16" s="13">
        <f>SUM(N4:N14)</f>
        <v>663</v>
      </c>
      <c r="O16" s="13">
        <f>SUM(O4:O14)</f>
        <v>714</v>
      </c>
      <c r="P16" s="13">
        <f>SUM(P4:P14)</f>
        <v>142.80000000000001</v>
      </c>
      <c r="Q16" s="13">
        <f>SUM(Q4:Q14)</f>
        <v>35.700000000000003</v>
      </c>
      <c r="R16" s="14">
        <f>SUM(R4:R14)</f>
        <v>535.5</v>
      </c>
    </row>
    <row r="17" spans="2:19" x14ac:dyDescent="0.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x14ac:dyDescent="0.2">
      <c r="B18" s="1"/>
      <c r="C18" s="1"/>
      <c r="D18" s="1"/>
      <c r="E18" s="1"/>
    </row>
    <row r="19" spans="2:19" x14ac:dyDescent="0.2">
      <c r="B19" s="1"/>
      <c r="C19" s="1"/>
      <c r="D19" s="1"/>
      <c r="E19" s="1"/>
      <c r="F19" s="1"/>
      <c r="G19" s="1"/>
      <c r="H19" s="1"/>
      <c r="I19" s="1"/>
      <c r="J19" s="1"/>
      <c r="K19" s="1"/>
      <c r="L19" s="2"/>
      <c r="M19" s="1"/>
      <c r="N19" s="2"/>
      <c r="O19" s="2"/>
      <c r="P19" s="2"/>
      <c r="Q19" s="2"/>
      <c r="R19" s="2"/>
    </row>
    <row r="20" spans="2:19" x14ac:dyDescent="0.2">
      <c r="B20" s="1"/>
      <c r="C20" s="1"/>
      <c r="D20" s="1"/>
      <c r="E20" s="1"/>
      <c r="F20" s="1"/>
      <c r="G20" s="1"/>
      <c r="H20" s="1"/>
      <c r="I20" s="1"/>
      <c r="J20" s="1"/>
      <c r="K20" s="1"/>
      <c r="L20" s="2"/>
      <c r="M20" s="1"/>
      <c r="N20" s="2"/>
      <c r="O20" s="2"/>
      <c r="P20" s="2"/>
      <c r="Q20" s="2"/>
      <c r="R20" s="2"/>
    </row>
    <row r="21" spans="2:19" x14ac:dyDescent="0.2">
      <c r="B21" s="1"/>
      <c r="C21" s="1"/>
      <c r="D21" s="1"/>
      <c r="E21" s="1"/>
      <c r="F21" s="1"/>
      <c r="G21" s="1"/>
      <c r="H21" s="1"/>
      <c r="I21" s="1"/>
      <c r="J21" s="1"/>
      <c r="K21" s="1"/>
      <c r="L21" s="2"/>
      <c r="M21" s="1"/>
      <c r="N21" s="2"/>
      <c r="O21" s="2"/>
      <c r="P21" s="2"/>
      <c r="Q21" s="2"/>
      <c r="R21" s="2"/>
    </row>
    <row r="22" spans="2:19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2:19" x14ac:dyDescent="0.2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2:19" x14ac:dyDescent="0.2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2:19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2:19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2"/>
      <c r="M26" s="1"/>
      <c r="N26" s="2"/>
      <c r="O26" s="2"/>
      <c r="P26" s="2"/>
      <c r="Q26" s="2"/>
      <c r="R26" s="2"/>
    </row>
    <row r="27" spans="2:19" x14ac:dyDescent="0.2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2:19" x14ac:dyDescent="0.2">
      <c r="B28" s="1"/>
      <c r="C28" s="1"/>
      <c r="D28" s="1"/>
      <c r="E28" s="1"/>
    </row>
    <row r="29" spans="2:19" x14ac:dyDescent="0.2">
      <c r="B29" s="1"/>
      <c r="C29" s="1"/>
      <c r="D29" s="1"/>
      <c r="E29" s="1"/>
      <c r="F29" s="1"/>
      <c r="G29" s="1"/>
      <c r="H29" s="1"/>
      <c r="I29" s="1"/>
      <c r="J29" s="1"/>
      <c r="K29" s="1"/>
      <c r="L29" s="2"/>
      <c r="M29" s="1"/>
      <c r="N29" s="2"/>
      <c r="O29" s="2"/>
      <c r="P29" s="2"/>
      <c r="Q29" s="2"/>
      <c r="R29" s="2"/>
    </row>
    <row r="30" spans="2:19" x14ac:dyDescent="0.2">
      <c r="B30" s="1"/>
      <c r="C30" s="1"/>
      <c r="D30" s="1"/>
      <c r="E30" s="1"/>
      <c r="F30" s="1"/>
      <c r="G30" s="1"/>
      <c r="H30" s="1"/>
      <c r="I30" s="1"/>
      <c r="J30" s="1"/>
      <c r="K30" s="1"/>
      <c r="L30" s="2"/>
      <c r="M30" s="1"/>
      <c r="N30" s="2"/>
      <c r="O30" s="2"/>
      <c r="P30" s="2"/>
      <c r="Q30" s="2"/>
      <c r="R30" s="2"/>
    </row>
    <row r="31" spans="2:19" x14ac:dyDescent="0.2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2:19" x14ac:dyDescent="0.2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2:19" x14ac:dyDescent="0.2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2:19" x14ac:dyDescent="0.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2:19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2:19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"/>
      <c r="N36" s="2"/>
      <c r="O36" s="2"/>
      <c r="P36" s="2"/>
      <c r="Q36" s="2"/>
      <c r="R36" s="2"/>
    </row>
    <row r="37" spans="2:19" x14ac:dyDescent="0.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2:19" x14ac:dyDescent="0.2">
      <c r="B38" s="1"/>
      <c r="C38" s="1"/>
      <c r="D38" s="1"/>
      <c r="E38" s="1"/>
    </row>
    <row r="39" spans="2:19" x14ac:dyDescent="0.2"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"/>
      <c r="N39" s="2"/>
      <c r="O39" s="2"/>
      <c r="P39" s="2"/>
      <c r="Q39" s="2"/>
      <c r="R39" s="2"/>
    </row>
    <row r="40" spans="2:19" x14ac:dyDescent="0.2"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"/>
      <c r="N40" s="2"/>
      <c r="O40" s="2"/>
      <c r="P40" s="2"/>
      <c r="Q40" s="2"/>
      <c r="R40" s="2"/>
    </row>
    <row r="41" spans="2:19" x14ac:dyDescent="0.2"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"/>
      <c r="N41" s="2"/>
      <c r="O41" s="2"/>
      <c r="P41" s="2"/>
      <c r="Q41" s="2"/>
      <c r="R41" s="2"/>
    </row>
    <row r="42" spans="2:19" x14ac:dyDescent="0.2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2:19" x14ac:dyDescent="0.2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2:19" x14ac:dyDescent="0.2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2:19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2:19" x14ac:dyDescent="0.2"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"/>
      <c r="N46" s="2"/>
      <c r="O46" s="2"/>
      <c r="P46" s="2"/>
      <c r="Q46" s="2"/>
      <c r="R46" s="2"/>
    </row>
  </sheetData>
  <mergeCells count="2">
    <mergeCell ref="A15:A16"/>
    <mergeCell ref="A3:A14"/>
  </mergeCells>
  <dataValidations count="4">
    <dataValidation type="list" allowBlank="1" showInputMessage="1" showErrorMessage="1" sqref="B4" xr:uid="{4EFC0762-750F-D344-A3A1-B3E25672C672}">
      <formula1>$W$2:$W$3</formula1>
    </dataValidation>
    <dataValidation type="list" allowBlank="1" showInputMessage="1" showErrorMessage="1" sqref="G4:G14" xr:uid="{9C2DACAC-A0A4-0F4E-9149-F3A1A951A867}">
      <formula1>$X$2:$X$3</formula1>
    </dataValidation>
    <dataValidation type="list" allowBlank="1" showInputMessage="1" showErrorMessage="1" sqref="H4:H14" xr:uid="{F4D0328D-1732-0242-88E2-A444C71B0E18}">
      <formula1>$Y$2:$Y$11</formula1>
    </dataValidation>
    <dataValidation type="list" allowBlank="1" showInputMessage="1" showErrorMessage="1" sqref="J4:J14" xr:uid="{AF5CEE42-E3A2-2F43-93DF-C7E30F88A6BA}">
      <formula1>$Z$2:$Z$4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Bouton5_Cliquer">
                <anchor moveWithCells="1" sizeWithCells="1">
                  <from>
                    <xdr:col>18</xdr:col>
                    <xdr:colOff>203200</xdr:colOff>
                    <xdr:row>13</xdr:row>
                    <xdr:rowOff>127000</xdr:rowOff>
                  </from>
                  <to>
                    <xdr:col>20</xdr:col>
                    <xdr:colOff>254000</xdr:colOff>
                    <xdr:row>16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outon5_Cliquer">
                <anchor moveWithCells="1" sizeWithCells="1">
                  <from>
                    <xdr:col>18</xdr:col>
                    <xdr:colOff>190500</xdr:colOff>
                    <xdr:row>7</xdr:row>
                    <xdr:rowOff>63500</xdr:rowOff>
                  </from>
                  <to>
                    <xdr:col>20</xdr:col>
                    <xdr:colOff>241300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Bouton5_Cliquer">
                <anchor moveWithCells="1" sizeWithCells="1">
                  <from>
                    <xdr:col>18</xdr:col>
                    <xdr:colOff>152400</xdr:colOff>
                    <xdr:row>1</xdr:row>
                    <xdr:rowOff>127000</xdr:rowOff>
                  </from>
                  <to>
                    <xdr:col>20</xdr:col>
                    <xdr:colOff>203200</xdr:colOff>
                    <xdr:row>4</xdr:row>
                    <xdr:rowOff>63500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B63675-BE1C-CB43-9909-5D7D6BCBCF5A}">
          <x14:formula1>
            <xm:f>Tarifs!$E$2:$E$21</xm:f>
          </x14:formula1>
          <xm:sqref>F4:F14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34AAD-E244-DB49-AB61-1E66F1B8957F}">
  <sheetPr codeName="Feuil2"/>
  <dimension ref="A1:Q2"/>
  <sheetViews>
    <sheetView tabSelected="1" workbookViewId="0">
      <selection activeCell="O10" sqref="O10"/>
    </sheetView>
  </sheetViews>
  <sheetFormatPr baseColWidth="10" defaultRowHeight="16" x14ac:dyDescent="0.2"/>
  <cols>
    <col min="4" max="4" width="20" bestFit="1" customWidth="1"/>
    <col min="8" max="8" width="12" bestFit="1" customWidth="1"/>
    <col min="10" max="10" width="0" hidden="1" customWidth="1"/>
    <col min="12" max="12" width="0" hidden="1" customWidth="1"/>
  </cols>
  <sheetData>
    <row r="1" spans="1:17" x14ac:dyDescent="0.2">
      <c r="A1" s="10" t="s">
        <v>61</v>
      </c>
      <c r="B1" s="10" t="s">
        <v>43</v>
      </c>
      <c r="C1" s="10" t="s">
        <v>44</v>
      </c>
      <c r="D1" s="10" t="s">
        <v>45</v>
      </c>
      <c r="E1" s="10" t="s">
        <v>62</v>
      </c>
      <c r="F1" s="10"/>
      <c r="G1" s="10" t="s">
        <v>48</v>
      </c>
      <c r="H1" s="10"/>
      <c r="I1" s="10" t="s">
        <v>63</v>
      </c>
      <c r="J1" s="10"/>
      <c r="K1" s="10" t="s">
        <v>64</v>
      </c>
      <c r="L1" s="10"/>
      <c r="M1" s="10" t="s">
        <v>65</v>
      </c>
      <c r="N1" s="10" t="s">
        <v>66</v>
      </c>
      <c r="O1" s="10" t="s">
        <v>55</v>
      </c>
      <c r="P1" s="10" t="s">
        <v>56</v>
      </c>
      <c r="Q1" s="11" t="s">
        <v>57</v>
      </c>
    </row>
    <row r="2" spans="1:17" ht="17" thickBot="1" x14ac:dyDescent="0.25">
      <c r="A2" s="12" t="s">
        <v>58</v>
      </c>
      <c r="B2" s="12" t="s">
        <v>59</v>
      </c>
      <c r="C2" s="12" t="s">
        <v>69</v>
      </c>
      <c r="D2" s="12" t="s">
        <v>70</v>
      </c>
      <c r="E2" s="12">
        <v>3</v>
      </c>
      <c r="F2" s="12"/>
      <c r="G2" s="12">
        <v>5</v>
      </c>
      <c r="H2" s="12">
        <v>3</v>
      </c>
      <c r="I2" s="12">
        <v>3</v>
      </c>
      <c r="J2" s="12"/>
      <c r="K2" s="13">
        <v>51</v>
      </c>
      <c r="L2" s="12"/>
      <c r="M2" s="13">
        <v>663</v>
      </c>
      <c r="N2" s="13">
        <v>714</v>
      </c>
      <c r="O2" s="13">
        <v>142.80000000000001</v>
      </c>
      <c r="P2" s="13">
        <v>35.700000000000003</v>
      </c>
      <c r="Q2" s="14">
        <v>535.5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2F00F-1D39-2341-83C8-E5F0DD5DF278}">
  <sheetPr codeName="Feuil4"/>
  <dimension ref="A1:R14"/>
  <sheetViews>
    <sheetView workbookViewId="0">
      <selection activeCell="B2" sqref="B2"/>
    </sheetView>
  </sheetViews>
  <sheetFormatPr baseColWidth="10" defaultRowHeight="16" x14ac:dyDescent="0.2"/>
  <cols>
    <col min="5" max="5" width="18" bestFit="1" customWidth="1"/>
  </cols>
  <sheetData>
    <row r="1" spans="1:18" x14ac:dyDescent="0.2">
      <c r="A1" s="18" t="s">
        <v>71</v>
      </c>
      <c r="B1" s="3" t="s">
        <v>42</v>
      </c>
      <c r="C1" s="3" t="s">
        <v>43</v>
      </c>
      <c r="D1" s="3" t="s">
        <v>44</v>
      </c>
      <c r="E1" s="3" t="s">
        <v>45</v>
      </c>
      <c r="F1" s="3" t="s">
        <v>46</v>
      </c>
      <c r="G1" s="3" t="s">
        <v>47</v>
      </c>
      <c r="H1" s="3" t="s">
        <v>48</v>
      </c>
      <c r="I1" s="3" t="s">
        <v>49</v>
      </c>
      <c r="J1" s="3" t="s">
        <v>50</v>
      </c>
      <c r="K1" s="3" t="s">
        <v>51</v>
      </c>
      <c r="L1" s="3" t="s">
        <v>52</v>
      </c>
      <c r="M1" s="3" t="s">
        <v>51</v>
      </c>
      <c r="N1" s="3" t="s">
        <v>53</v>
      </c>
      <c r="O1" s="3" t="s">
        <v>54</v>
      </c>
      <c r="P1" s="3" t="s">
        <v>55</v>
      </c>
      <c r="Q1" s="3" t="s">
        <v>56</v>
      </c>
      <c r="R1" s="4" t="s">
        <v>57</v>
      </c>
    </row>
    <row r="2" spans="1:18" x14ac:dyDescent="0.2">
      <c r="A2" s="19"/>
      <c r="B2" s="1" t="s">
        <v>58</v>
      </c>
      <c r="C2" s="1" t="s">
        <v>59</v>
      </c>
      <c r="D2" s="1" t="s">
        <v>69</v>
      </c>
      <c r="E2" s="15" t="s">
        <v>70</v>
      </c>
      <c r="F2" s="6" t="s">
        <v>18</v>
      </c>
      <c r="G2" s="6" t="s">
        <v>1</v>
      </c>
      <c r="H2" s="6">
        <v>5</v>
      </c>
      <c r="I2" s="7" t="str">
        <f>IF(ISBLANK($F2),"",IF(ISNUMBER(SEARCH("B",$F2)),"OUI","NON"))</f>
        <v>OUI</v>
      </c>
      <c r="J2" s="6" t="s">
        <v>40</v>
      </c>
      <c r="K2" s="6">
        <f>IF(ISBLANK($J2),"",VLOOKUP(J2,Tarifs!$E$2:$F$24,2,))</f>
        <v>22</v>
      </c>
      <c r="L2" s="8">
        <f>IF(ISBLANK($J2),"",INDEX(Tarifs!$G$2:$M$24,K2,H2))</f>
        <v>17</v>
      </c>
      <c r="M2" s="6">
        <f>IF(ISBLANK($F2),"",VLOOKUP(F2,Tarifs!$E$2:$F$21,2,))</f>
        <v>7</v>
      </c>
      <c r="N2" s="8">
        <f>IF(ISBLANK($F2),"",INDEX(Tarifs!$G$2:$M$21,$M$4,$H$4))</f>
        <v>221</v>
      </c>
      <c r="O2" s="8">
        <f>IF(ISBLANK($F2),"",N2+L2)</f>
        <v>238</v>
      </c>
      <c r="P2" s="8">
        <f>IF(ISBLANK($F2),"",O2*20%)</f>
        <v>47.6</v>
      </c>
      <c r="Q2" s="8">
        <f>IF(ISBLANK($F2),"",O2*5%)</f>
        <v>11.9</v>
      </c>
      <c r="R2" s="9">
        <f>IF(ISBLANK($F2),"",O2-P2-Q2)</f>
        <v>178.5</v>
      </c>
    </row>
    <row r="3" spans="1:18" x14ac:dyDescent="0.2">
      <c r="A3" s="19"/>
      <c r="B3" s="5"/>
      <c r="C3" s="5"/>
      <c r="D3" s="5"/>
      <c r="E3" s="5"/>
      <c r="F3" s="6" t="s">
        <v>18</v>
      </c>
      <c r="G3" s="5" t="s">
        <v>1</v>
      </c>
      <c r="H3" s="6">
        <v>5</v>
      </c>
      <c r="I3" s="7" t="str">
        <f t="shared" ref="I3:I12" si="0">IF(ISBLANK($F3),"",IF(ISNUMBER(SEARCH("B",$F3)),"OUI","NON"))</f>
        <v>OUI</v>
      </c>
      <c r="J3" s="5" t="s">
        <v>40</v>
      </c>
      <c r="K3" s="6">
        <f>IF(ISBLANK($J3),"",VLOOKUP(J3,Tarifs!$E$2:$F$24,2,))</f>
        <v>22</v>
      </c>
      <c r="L3" s="8">
        <f>IF(ISBLANK($J3),"",INDEX(Tarifs!$G$2:$M$24,K3,H3))</f>
        <v>17</v>
      </c>
      <c r="M3" s="6">
        <f>IF(ISBLANK($F3),"",VLOOKUP(F3,Tarifs!$E$2:$F$21,2,))</f>
        <v>7</v>
      </c>
      <c r="N3" s="8">
        <f>IF(ISBLANK($F3),"",INDEX(Tarifs!$G$2:$M$21,$M$4,$H$4))</f>
        <v>221</v>
      </c>
      <c r="O3" s="8">
        <f t="shared" ref="O3:O12" si="1">IF(ISBLANK($F3),"",N3+L3)</f>
        <v>238</v>
      </c>
      <c r="P3" s="8">
        <f t="shared" ref="P3:P12" si="2">IF(ISBLANK($F3),"",O3*20%)</f>
        <v>47.6</v>
      </c>
      <c r="Q3" s="8">
        <f t="shared" ref="Q3:Q12" si="3">IF(ISBLANK($F3),"",O3*5%)</f>
        <v>11.9</v>
      </c>
      <c r="R3" s="9">
        <f t="shared" ref="R3:R12" si="4">IF(ISBLANK($F3),"",O3-P3-Q3)</f>
        <v>178.5</v>
      </c>
    </row>
    <row r="4" spans="1:18" x14ac:dyDescent="0.2">
      <c r="A4" s="19"/>
      <c r="B4" s="5"/>
      <c r="C4" s="5"/>
      <c r="D4" s="5"/>
      <c r="E4" s="5"/>
      <c r="F4" s="6" t="s">
        <v>18</v>
      </c>
      <c r="G4" s="5" t="s">
        <v>1</v>
      </c>
      <c r="H4" s="6">
        <v>5</v>
      </c>
      <c r="I4" s="7" t="str">
        <f t="shared" si="0"/>
        <v>OUI</v>
      </c>
      <c r="J4" s="5" t="s">
        <v>40</v>
      </c>
      <c r="K4" s="6">
        <f>IF(ISBLANK($J4),"",VLOOKUP(J4,Tarifs!$E$2:$F$24,2,))</f>
        <v>22</v>
      </c>
      <c r="L4" s="8">
        <f>IF(ISBLANK($J4),"",INDEX(Tarifs!$G$2:$M$24,K4,H4))</f>
        <v>17</v>
      </c>
      <c r="M4" s="6">
        <f>IF(ISBLANK($F4),"",VLOOKUP(F4,Tarifs!$E$2:$F$21,2,))</f>
        <v>7</v>
      </c>
      <c r="N4" s="8">
        <f>IF(ISBLANK($F4),"",INDEX(Tarifs!$G$2:$M$21,$M$4,$H$4))</f>
        <v>221</v>
      </c>
      <c r="O4" s="8">
        <f t="shared" si="1"/>
        <v>238</v>
      </c>
      <c r="P4" s="8">
        <f t="shared" si="2"/>
        <v>47.6</v>
      </c>
      <c r="Q4" s="8">
        <f t="shared" si="3"/>
        <v>11.9</v>
      </c>
      <c r="R4" s="9">
        <f t="shared" si="4"/>
        <v>178.5</v>
      </c>
    </row>
    <row r="5" spans="1:18" x14ac:dyDescent="0.2">
      <c r="A5" s="19"/>
      <c r="B5" s="5"/>
      <c r="C5" s="5"/>
      <c r="D5" s="5"/>
      <c r="E5" s="5"/>
      <c r="F5" s="5"/>
      <c r="G5" s="5"/>
      <c r="H5" s="5"/>
      <c r="I5" s="7" t="str">
        <f t="shared" si="0"/>
        <v/>
      </c>
      <c r="J5" s="5"/>
      <c r="K5" s="6" t="str">
        <f>IF(ISBLANK($J5),"",VLOOKUP(J5,Tarifs!$E$2:$F$24,2,))</f>
        <v/>
      </c>
      <c r="L5" s="8" t="str">
        <f>IF(ISBLANK($J5),"",INDEX(Tarifs!$G$2:$M$24,K5,H5))</f>
        <v/>
      </c>
      <c r="M5" s="6" t="str">
        <f>IF(ISBLANK($F5),"",VLOOKUP(F5,Tarifs!$E$2:$F$21,2,))</f>
        <v/>
      </c>
      <c r="N5" s="8" t="str">
        <f>IF(ISBLANK($F5),"",INDEX(Tarifs!$G$2:$M$21,$M$4,$H$4))</f>
        <v/>
      </c>
      <c r="O5" s="8" t="str">
        <f t="shared" si="1"/>
        <v/>
      </c>
      <c r="P5" s="8" t="str">
        <f t="shared" si="2"/>
        <v/>
      </c>
      <c r="Q5" s="8" t="str">
        <f t="shared" si="3"/>
        <v/>
      </c>
      <c r="R5" s="9" t="str">
        <f t="shared" si="4"/>
        <v/>
      </c>
    </row>
    <row r="6" spans="1:18" x14ac:dyDescent="0.2">
      <c r="A6" s="19"/>
      <c r="B6" s="5"/>
      <c r="C6" s="5"/>
      <c r="D6" s="5"/>
      <c r="E6" s="5"/>
      <c r="F6" s="5"/>
      <c r="G6" s="5"/>
      <c r="H6" s="5"/>
      <c r="I6" s="7" t="str">
        <f t="shared" si="0"/>
        <v/>
      </c>
      <c r="J6" s="5"/>
      <c r="K6" s="6" t="str">
        <f>IF(ISBLANK($J6),"",VLOOKUP(J6,Tarifs!$E$2:$F$24,2,))</f>
        <v/>
      </c>
      <c r="L6" s="8" t="str">
        <f>IF(ISBLANK($J6),"",INDEX(Tarifs!$G$2:$M$24,K6,H6))</f>
        <v/>
      </c>
      <c r="M6" s="6" t="str">
        <f>IF(ISBLANK($F6),"",VLOOKUP(F6,Tarifs!$E$2:$F$21,2,))</f>
        <v/>
      </c>
      <c r="N6" s="8" t="str">
        <f>IF(ISBLANK($F6),"",INDEX(Tarifs!$G$2:$M$21,$M$4,$H$4))</f>
        <v/>
      </c>
      <c r="O6" s="8" t="str">
        <f t="shared" si="1"/>
        <v/>
      </c>
      <c r="P6" s="8" t="str">
        <f t="shared" si="2"/>
        <v/>
      </c>
      <c r="Q6" s="8" t="str">
        <f t="shared" si="3"/>
        <v/>
      </c>
      <c r="R6" s="9" t="str">
        <f t="shared" si="4"/>
        <v/>
      </c>
    </row>
    <row r="7" spans="1:18" x14ac:dyDescent="0.2">
      <c r="A7" s="19"/>
      <c r="B7" s="5"/>
      <c r="C7" s="5"/>
      <c r="D7" s="5"/>
      <c r="E7" s="5"/>
      <c r="F7" s="5"/>
      <c r="G7" s="5"/>
      <c r="H7" s="5"/>
      <c r="I7" s="7" t="str">
        <f t="shared" si="0"/>
        <v/>
      </c>
      <c r="J7" s="5"/>
      <c r="K7" s="6" t="str">
        <f>IF(ISBLANK($J7),"",VLOOKUP(J7,Tarifs!$E$2:$F$24,2,))</f>
        <v/>
      </c>
      <c r="L7" s="8" t="str">
        <f>IF(ISBLANK($J7),"",INDEX(Tarifs!$G$2:$M$24,K7,H7))</f>
        <v/>
      </c>
      <c r="M7" s="6" t="str">
        <f>IF(ISBLANK($F7),"",VLOOKUP(F7,Tarifs!$E$2:$F$21,2,))</f>
        <v/>
      </c>
      <c r="N7" s="8" t="str">
        <f>IF(ISBLANK($F7),"",INDEX(Tarifs!$G$2:$M$21,$M$4,$H$4))</f>
        <v/>
      </c>
      <c r="O7" s="8" t="str">
        <f t="shared" si="1"/>
        <v/>
      </c>
      <c r="P7" s="8" t="str">
        <f t="shared" si="2"/>
        <v/>
      </c>
      <c r="Q7" s="8" t="str">
        <f t="shared" si="3"/>
        <v/>
      </c>
      <c r="R7" s="9" t="str">
        <f t="shared" si="4"/>
        <v/>
      </c>
    </row>
    <row r="8" spans="1:18" x14ac:dyDescent="0.2">
      <c r="A8" s="19"/>
      <c r="B8" s="5"/>
      <c r="C8" s="5"/>
      <c r="D8" s="5"/>
      <c r="E8" s="5"/>
      <c r="F8" s="5"/>
      <c r="G8" s="5"/>
      <c r="H8" s="5"/>
      <c r="I8" s="7" t="str">
        <f t="shared" si="0"/>
        <v/>
      </c>
      <c r="J8" s="5"/>
      <c r="K8" s="6" t="str">
        <f>IF(ISBLANK($J8),"",VLOOKUP(J8,Tarifs!$E$2:$F$24,2,))</f>
        <v/>
      </c>
      <c r="L8" s="8" t="str">
        <f>IF(ISBLANK($J8),"",INDEX(Tarifs!$G$2:$M$24,K8,H8))</f>
        <v/>
      </c>
      <c r="M8" s="6" t="str">
        <f>IF(ISBLANK($F8),"",VLOOKUP(F8,Tarifs!$E$2:$F$21,2,))</f>
        <v/>
      </c>
      <c r="N8" s="8" t="str">
        <f>IF(ISBLANK($F8),"",INDEX(Tarifs!$G$2:$M$21,$M$4,$H$4))</f>
        <v/>
      </c>
      <c r="O8" s="8" t="str">
        <f t="shared" si="1"/>
        <v/>
      </c>
      <c r="P8" s="8" t="str">
        <f t="shared" si="2"/>
        <v/>
      </c>
      <c r="Q8" s="8" t="str">
        <f t="shared" si="3"/>
        <v/>
      </c>
      <c r="R8" s="9" t="str">
        <f t="shared" si="4"/>
        <v/>
      </c>
    </row>
    <row r="9" spans="1:18" x14ac:dyDescent="0.2">
      <c r="A9" s="19"/>
      <c r="B9" s="5"/>
      <c r="C9" s="5"/>
      <c r="D9" s="5"/>
      <c r="E9" s="5"/>
      <c r="F9" s="5"/>
      <c r="G9" s="5"/>
      <c r="H9" s="5"/>
      <c r="I9" s="7" t="str">
        <f t="shared" si="0"/>
        <v/>
      </c>
      <c r="J9" s="5"/>
      <c r="K9" s="6" t="str">
        <f>IF(ISBLANK($J9),"",VLOOKUP(J9,Tarifs!$E$2:$F$24,2,))</f>
        <v/>
      </c>
      <c r="L9" s="8" t="str">
        <f>IF(ISBLANK($J9),"",INDEX(Tarifs!$G$2:$M$24,K9,H9))</f>
        <v/>
      </c>
      <c r="M9" s="6" t="str">
        <f>IF(ISBLANK($F9),"",VLOOKUP(F9,Tarifs!$E$2:$F$21,2,))</f>
        <v/>
      </c>
      <c r="N9" s="8" t="str">
        <f>IF(ISBLANK($F9),"",INDEX(Tarifs!$G$2:$M$21,$M$4,$H$4))</f>
        <v/>
      </c>
      <c r="O9" s="8" t="str">
        <f t="shared" si="1"/>
        <v/>
      </c>
      <c r="P9" s="8" t="str">
        <f t="shared" si="2"/>
        <v/>
      </c>
      <c r="Q9" s="8" t="str">
        <f t="shared" si="3"/>
        <v/>
      </c>
      <c r="R9" s="9" t="str">
        <f t="shared" si="4"/>
        <v/>
      </c>
    </row>
    <row r="10" spans="1:18" x14ac:dyDescent="0.2">
      <c r="A10" s="19"/>
      <c r="B10" s="5"/>
      <c r="C10" s="5"/>
      <c r="D10" s="5"/>
      <c r="E10" s="5"/>
      <c r="F10" s="5"/>
      <c r="G10" s="5"/>
      <c r="H10" s="5"/>
      <c r="I10" s="7" t="str">
        <f t="shared" si="0"/>
        <v/>
      </c>
      <c r="J10" s="5"/>
      <c r="K10" s="6" t="str">
        <f>IF(ISBLANK($J10),"",VLOOKUP(J10,Tarifs!$E$2:$F$24,2,))</f>
        <v/>
      </c>
      <c r="L10" s="8" t="str">
        <f>IF(ISBLANK($J10),"",INDEX(Tarifs!$G$2:$M$24,K10,H10))</f>
        <v/>
      </c>
      <c r="M10" s="6" t="str">
        <f>IF(ISBLANK($F10),"",VLOOKUP(F10,Tarifs!$E$2:$F$21,2,))</f>
        <v/>
      </c>
      <c r="N10" s="8" t="str">
        <f>IF(ISBLANK($F10),"",INDEX(Tarifs!$G$2:$M$21,$M$4,$H$4))</f>
        <v/>
      </c>
      <c r="O10" s="8" t="str">
        <f t="shared" si="1"/>
        <v/>
      </c>
      <c r="P10" s="8" t="str">
        <f t="shared" si="2"/>
        <v/>
      </c>
      <c r="Q10" s="8" t="str">
        <f t="shared" si="3"/>
        <v/>
      </c>
      <c r="R10" s="9" t="str">
        <f t="shared" si="4"/>
        <v/>
      </c>
    </row>
    <row r="11" spans="1:18" x14ac:dyDescent="0.2">
      <c r="A11" s="19"/>
      <c r="B11" s="5"/>
      <c r="C11" s="5"/>
      <c r="D11" s="5"/>
      <c r="E11" s="5"/>
      <c r="F11" s="5"/>
      <c r="G11" s="5"/>
      <c r="H11" s="5"/>
      <c r="I11" s="7" t="str">
        <f t="shared" si="0"/>
        <v/>
      </c>
      <c r="J11" s="5"/>
      <c r="K11" s="6" t="str">
        <f>IF(ISBLANK($J11),"",VLOOKUP(J11,Tarifs!$E$2:$F$24,2,))</f>
        <v/>
      </c>
      <c r="L11" s="8" t="str">
        <f>IF(ISBLANK($J11),"",INDEX(Tarifs!$G$2:$M$24,K11,H11))</f>
        <v/>
      </c>
      <c r="M11" s="6" t="str">
        <f>IF(ISBLANK($F11),"",VLOOKUP(F11,Tarifs!$E$2:$F$21,2,))</f>
        <v/>
      </c>
      <c r="N11" s="8" t="str">
        <f>IF(ISBLANK($F11),"",INDEX(Tarifs!$G$2:$M$21,$M$4,$H$4))</f>
        <v/>
      </c>
      <c r="O11" s="8" t="str">
        <f t="shared" si="1"/>
        <v/>
      </c>
      <c r="P11" s="8" t="str">
        <f t="shared" si="2"/>
        <v/>
      </c>
      <c r="Q11" s="8" t="str">
        <f t="shared" si="3"/>
        <v/>
      </c>
      <c r="R11" s="9" t="str">
        <f t="shared" si="4"/>
        <v/>
      </c>
    </row>
    <row r="12" spans="1:18" x14ac:dyDescent="0.2">
      <c r="A12" s="19"/>
      <c r="B12" s="5"/>
      <c r="C12" s="5"/>
      <c r="D12" s="5"/>
      <c r="E12" s="5"/>
      <c r="F12" s="5"/>
      <c r="G12" s="5"/>
      <c r="H12" s="5"/>
      <c r="I12" s="7" t="str">
        <f t="shared" si="0"/>
        <v/>
      </c>
      <c r="J12" s="5"/>
      <c r="K12" s="6" t="str">
        <f>IF(ISBLANK($J12),"",VLOOKUP(J12,Tarifs!$E$2:$F$24,2,))</f>
        <v/>
      </c>
      <c r="L12" s="8" t="str">
        <f>IF(ISBLANK($J12),"",INDEX(Tarifs!$G$2:$M$24,K12,H12))</f>
        <v/>
      </c>
      <c r="M12" s="6" t="str">
        <f>IF(ISBLANK($F12),"",VLOOKUP(F12,Tarifs!$E$2:$F$21,2,))</f>
        <v/>
      </c>
      <c r="N12" s="8" t="str">
        <f>IF(ISBLANK($F12),"",INDEX(Tarifs!$G$2:$M$21,$M$4,$H$4))</f>
        <v/>
      </c>
      <c r="O12" s="8" t="str">
        <f t="shared" si="1"/>
        <v/>
      </c>
      <c r="P12" s="8" t="str">
        <f t="shared" si="2"/>
        <v/>
      </c>
      <c r="Q12" s="8" t="str">
        <f t="shared" si="3"/>
        <v/>
      </c>
      <c r="R12" s="9" t="str">
        <f t="shared" si="4"/>
        <v/>
      </c>
    </row>
    <row r="13" spans="1:18" x14ac:dyDescent="0.2">
      <c r="A13" s="16" t="s">
        <v>60</v>
      </c>
      <c r="B13" s="10" t="s">
        <v>61</v>
      </c>
      <c r="C13" s="10" t="s">
        <v>43</v>
      </c>
      <c r="D13" s="10" t="s">
        <v>44</v>
      </c>
      <c r="E13" s="10" t="s">
        <v>45</v>
      </c>
      <c r="F13" s="10" t="s">
        <v>62</v>
      </c>
      <c r="G13" s="10"/>
      <c r="H13" s="10" t="s">
        <v>48</v>
      </c>
      <c r="I13" s="10"/>
      <c r="J13" s="10" t="s">
        <v>63</v>
      </c>
      <c r="K13" s="10"/>
      <c r="L13" s="10" t="s">
        <v>64</v>
      </c>
      <c r="M13" s="10"/>
      <c r="N13" s="10" t="s">
        <v>65</v>
      </c>
      <c r="O13" s="10" t="s">
        <v>66</v>
      </c>
      <c r="P13" s="10" t="s">
        <v>55</v>
      </c>
      <c r="Q13" s="10" t="s">
        <v>56</v>
      </c>
      <c r="R13" s="11" t="s">
        <v>57</v>
      </c>
    </row>
    <row r="14" spans="1:18" ht="17" thickBot="1" x14ac:dyDescent="0.25">
      <c r="A14" s="17"/>
      <c r="B14" s="12" t="str">
        <f>B2</f>
        <v>M.</v>
      </c>
      <c r="C14" s="12" t="str">
        <f>C2</f>
        <v>Gilles</v>
      </c>
      <c r="D14" s="12" t="str">
        <f>D2</f>
        <v>Vallé</v>
      </c>
      <c r="E14" s="12" t="str">
        <f>E2</f>
        <v>gillesvalle@me.com</v>
      </c>
      <c r="F14" s="12">
        <f>COUNTA(F2:F12)</f>
        <v>3</v>
      </c>
      <c r="G14" s="12"/>
      <c r="H14" s="12">
        <f>MAX(H2:H12)</f>
        <v>5</v>
      </c>
      <c r="I14" s="12">
        <f>COUNTIF(I2:I12,"OUI")</f>
        <v>3</v>
      </c>
      <c r="J14" s="12">
        <f>COUNTIF(J2:J12,"OUI")</f>
        <v>3</v>
      </c>
      <c r="K14" s="12"/>
      <c r="L14" s="13">
        <f>SUM(L2:L12)</f>
        <v>51</v>
      </c>
      <c r="M14" s="12"/>
      <c r="N14" s="13">
        <f>SUM(N2:N12)</f>
        <v>663</v>
      </c>
      <c r="O14" s="13">
        <f>SUM(O2:O12)</f>
        <v>714</v>
      </c>
      <c r="P14" s="13">
        <f>SUM(P2:P12)</f>
        <v>142.80000000000001</v>
      </c>
      <c r="Q14" s="13">
        <f>SUM(Q2:Q12)</f>
        <v>35.700000000000003</v>
      </c>
      <c r="R14" s="14">
        <f>SUM(R2:R12)</f>
        <v>535.5</v>
      </c>
    </row>
  </sheetData>
  <mergeCells count="2">
    <mergeCell ref="A1:A12"/>
    <mergeCell ref="A13:A14"/>
  </mergeCells>
  <dataValidations count="4">
    <dataValidation type="list" allowBlank="1" showInputMessage="1" showErrorMessage="1" sqref="J30:J40 J16:J26 J2:J12" xr:uid="{D8CC151E-3B19-DC42-93FE-FE72450B53A4}">
      <formula1>$Z$2:$Z$4</formula1>
    </dataValidation>
    <dataValidation type="list" allowBlank="1" showInputMessage="1" showErrorMessage="1" sqref="H30:H40 H16:H26 H2:H12" xr:uid="{CF2DB0FE-F3F5-2149-8A38-C10DCBAE59DC}">
      <formula1>$Y$2:$Y$11</formula1>
    </dataValidation>
    <dataValidation type="list" allowBlank="1" showInputMessage="1" showErrorMessage="1" sqref="G30:G40 G16:G26 G2:G12" xr:uid="{505CD0D4-C621-9D49-B08C-977F460B6D57}">
      <formula1>$X$2:$X$3</formula1>
    </dataValidation>
    <dataValidation type="list" allowBlank="1" showInputMessage="1" showErrorMessage="1" sqref="B30 B16 B2" xr:uid="{A0D058F4-023D-7B44-A78E-2A95011498FE}">
      <formula1>$W$2:$W$3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1DD4CA-2825-A24E-8A07-C7A976755A29}">
          <x14:formula1>
            <xm:f>Tarifs!$E$2:$E$21</xm:f>
          </x14:formula1>
          <xm:sqref>F30:F40 F16:F26 F2:F12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8158A-D66C-6942-8B51-8AE24C6D4265}">
  <sheetPr codeName="Feuil3"/>
  <dimension ref="A1:M24"/>
  <sheetViews>
    <sheetView workbookViewId="0">
      <selection activeCell="O11" sqref="O11"/>
    </sheetView>
  </sheetViews>
  <sheetFormatPr baseColWidth="10" defaultRowHeight="16" x14ac:dyDescent="0.2"/>
  <cols>
    <col min="1" max="1" width="23.33203125" bestFit="1" customWidth="1"/>
    <col min="2" max="2" width="4" bestFit="1" customWidth="1"/>
    <col min="3" max="3" width="12.33203125" bestFit="1" customWidth="1"/>
    <col min="4" max="4" width="20.5" bestFit="1" customWidth="1"/>
    <col min="5" max="5" width="11.33203125" bestFit="1" customWidth="1"/>
    <col min="6" max="6" width="3.1640625" bestFit="1" customWidth="1"/>
    <col min="7" max="8" width="5" bestFit="1" customWidth="1"/>
    <col min="9" max="13" width="5.83203125" bestFit="1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>
        <v>1</v>
      </c>
      <c r="H1" s="1">
        <v>2</v>
      </c>
      <c r="I1" s="1">
        <v>3</v>
      </c>
      <c r="J1" s="1">
        <v>4</v>
      </c>
      <c r="K1" s="1">
        <v>5</v>
      </c>
      <c r="L1" s="1">
        <v>6</v>
      </c>
      <c r="M1" s="1" t="s">
        <v>5</v>
      </c>
    </row>
    <row r="2" spans="1:13" x14ac:dyDescent="0.2">
      <c r="A2" s="1" t="s">
        <v>6</v>
      </c>
      <c r="B2" s="1"/>
      <c r="C2" s="1"/>
      <c r="D2" s="1" t="s">
        <v>7</v>
      </c>
      <c r="E2" s="1" t="s">
        <v>8</v>
      </c>
      <c r="F2" s="1">
        <v>1</v>
      </c>
      <c r="G2" s="2">
        <v>24</v>
      </c>
      <c r="H2" s="2">
        <v>47</v>
      </c>
      <c r="I2" s="2">
        <v>70</v>
      </c>
      <c r="J2" s="2">
        <v>90</v>
      </c>
      <c r="K2" s="2">
        <v>106</v>
      </c>
      <c r="L2" s="2">
        <v>121</v>
      </c>
      <c r="M2" s="2">
        <v>141</v>
      </c>
    </row>
    <row r="3" spans="1:13" x14ac:dyDescent="0.2">
      <c r="A3" s="1"/>
      <c r="B3" s="1"/>
      <c r="C3" s="1"/>
      <c r="D3" s="1" t="s">
        <v>9</v>
      </c>
      <c r="E3" s="1" t="s">
        <v>10</v>
      </c>
      <c r="F3" s="1">
        <v>2</v>
      </c>
      <c r="G3" s="2">
        <v>22</v>
      </c>
      <c r="H3" s="2">
        <v>43</v>
      </c>
      <c r="I3" s="2">
        <v>64</v>
      </c>
      <c r="J3" s="2">
        <v>80</v>
      </c>
      <c r="K3" s="2">
        <v>99</v>
      </c>
      <c r="L3" s="2">
        <v>111</v>
      </c>
      <c r="M3" s="2">
        <v>129</v>
      </c>
    </row>
    <row r="4" spans="1:13" x14ac:dyDescent="0.2">
      <c r="A4" s="1" t="s">
        <v>11</v>
      </c>
      <c r="B4" s="1"/>
      <c r="C4" s="1"/>
      <c r="D4" s="1" t="s">
        <v>7</v>
      </c>
      <c r="E4" s="1" t="s">
        <v>12</v>
      </c>
      <c r="F4" s="1">
        <v>3</v>
      </c>
      <c r="G4" s="2">
        <v>31</v>
      </c>
      <c r="H4" s="2">
        <v>61</v>
      </c>
      <c r="I4" s="2">
        <v>89</v>
      </c>
      <c r="J4" s="2">
        <v>114</v>
      </c>
      <c r="K4" s="2">
        <v>140</v>
      </c>
      <c r="L4" s="2">
        <v>160</v>
      </c>
      <c r="M4" s="2">
        <v>186</v>
      </c>
    </row>
    <row r="5" spans="1:13" x14ac:dyDescent="0.2">
      <c r="A5" s="1"/>
      <c r="B5" s="1"/>
      <c r="C5" s="1"/>
      <c r="D5" s="1" t="s">
        <v>9</v>
      </c>
      <c r="E5" s="1" t="s">
        <v>13</v>
      </c>
      <c r="F5" s="1">
        <v>4</v>
      </c>
      <c r="G5" s="2">
        <v>28</v>
      </c>
      <c r="H5" s="2">
        <v>55</v>
      </c>
      <c r="I5" s="2">
        <v>81</v>
      </c>
      <c r="J5" s="2">
        <v>104</v>
      </c>
      <c r="K5" s="2">
        <v>127</v>
      </c>
      <c r="L5" s="2">
        <v>143</v>
      </c>
      <c r="M5" s="2">
        <v>143</v>
      </c>
    </row>
    <row r="6" spans="1:13" x14ac:dyDescent="0.2">
      <c r="A6" s="1" t="s">
        <v>14</v>
      </c>
      <c r="B6" s="1"/>
      <c r="C6" s="1"/>
      <c r="D6" s="1" t="s">
        <v>7</v>
      </c>
      <c r="E6" s="1" t="s">
        <v>15</v>
      </c>
      <c r="F6" s="1">
        <v>5</v>
      </c>
      <c r="G6" s="2">
        <v>40</v>
      </c>
      <c r="H6" s="2">
        <v>78</v>
      </c>
      <c r="I6" s="2">
        <v>116</v>
      </c>
      <c r="J6" s="2">
        <v>153</v>
      </c>
      <c r="K6" s="2">
        <v>185</v>
      </c>
      <c r="L6" s="2">
        <v>208</v>
      </c>
      <c r="M6" s="2">
        <v>208</v>
      </c>
    </row>
    <row r="7" spans="1:13" x14ac:dyDescent="0.2">
      <c r="A7" s="1"/>
      <c r="B7" s="1"/>
      <c r="C7" s="1"/>
      <c r="D7" s="1" t="s">
        <v>9</v>
      </c>
      <c r="E7" s="1" t="s">
        <v>16</v>
      </c>
      <c r="F7" s="1">
        <v>6</v>
      </c>
      <c r="G7" s="2">
        <v>35</v>
      </c>
      <c r="H7" s="2">
        <v>68</v>
      </c>
      <c r="I7" s="2">
        <v>97</v>
      </c>
      <c r="J7" s="2">
        <v>128</v>
      </c>
      <c r="K7" s="2">
        <v>156</v>
      </c>
      <c r="L7" s="2">
        <v>178</v>
      </c>
      <c r="M7" s="2">
        <v>178</v>
      </c>
    </row>
    <row r="8" spans="1:13" x14ac:dyDescent="0.2">
      <c r="A8" s="1" t="s">
        <v>17</v>
      </c>
      <c r="B8" s="1"/>
      <c r="C8" s="1"/>
      <c r="D8" s="1" t="s">
        <v>7</v>
      </c>
      <c r="E8" s="1" t="s">
        <v>18</v>
      </c>
      <c r="F8" s="1">
        <v>7</v>
      </c>
      <c r="G8" s="2">
        <v>48</v>
      </c>
      <c r="H8" s="2">
        <v>95</v>
      </c>
      <c r="I8" s="2">
        <v>140</v>
      </c>
      <c r="J8" s="2">
        <v>185</v>
      </c>
      <c r="K8" s="2">
        <v>221</v>
      </c>
      <c r="L8" s="2">
        <v>252</v>
      </c>
      <c r="M8" s="2">
        <v>252</v>
      </c>
    </row>
    <row r="9" spans="1:13" x14ac:dyDescent="0.2">
      <c r="A9" s="1"/>
      <c r="B9" s="1"/>
      <c r="C9" s="1"/>
      <c r="D9" s="1" t="s">
        <v>9</v>
      </c>
      <c r="E9" s="1" t="s">
        <v>19</v>
      </c>
      <c r="F9" s="1">
        <v>8</v>
      </c>
      <c r="G9" s="2">
        <v>42</v>
      </c>
      <c r="H9" s="2">
        <v>83</v>
      </c>
      <c r="I9" s="2">
        <v>121</v>
      </c>
      <c r="J9" s="2">
        <v>160</v>
      </c>
      <c r="K9" s="2">
        <v>192</v>
      </c>
      <c r="L9" s="2">
        <v>222</v>
      </c>
      <c r="M9" s="2">
        <v>222</v>
      </c>
    </row>
    <row r="10" spans="1:13" x14ac:dyDescent="0.2">
      <c r="A10" s="1" t="s">
        <v>20</v>
      </c>
      <c r="B10" s="1"/>
      <c r="C10" s="1"/>
      <c r="D10" s="1" t="s">
        <v>7</v>
      </c>
      <c r="E10" s="1" t="s">
        <v>21</v>
      </c>
      <c r="F10" s="1">
        <v>9</v>
      </c>
      <c r="G10" s="2">
        <v>19</v>
      </c>
      <c r="H10" s="2">
        <v>37</v>
      </c>
      <c r="I10" s="2">
        <v>55</v>
      </c>
      <c r="J10" s="2">
        <v>71</v>
      </c>
      <c r="K10" s="2">
        <v>86</v>
      </c>
      <c r="L10" s="2">
        <v>101</v>
      </c>
      <c r="M10" s="2">
        <v>101</v>
      </c>
    </row>
    <row r="11" spans="1:13" x14ac:dyDescent="0.2">
      <c r="A11" s="1"/>
      <c r="B11" s="1"/>
      <c r="C11" s="1"/>
      <c r="D11" s="1" t="s">
        <v>9</v>
      </c>
      <c r="E11" s="1" t="s">
        <v>20</v>
      </c>
      <c r="F11" s="1">
        <v>10</v>
      </c>
      <c r="G11" s="2">
        <v>16</v>
      </c>
      <c r="H11" s="2">
        <v>31</v>
      </c>
      <c r="I11" s="2">
        <v>45</v>
      </c>
      <c r="J11" s="2">
        <v>60</v>
      </c>
      <c r="K11" s="2">
        <v>73</v>
      </c>
      <c r="L11" s="2">
        <v>85</v>
      </c>
      <c r="M11" s="2">
        <v>85</v>
      </c>
    </row>
    <row r="12" spans="1:13" x14ac:dyDescent="0.2">
      <c r="A12" s="1" t="s">
        <v>22</v>
      </c>
      <c r="B12" s="1"/>
      <c r="C12" s="1"/>
      <c r="D12" s="1" t="s">
        <v>7</v>
      </c>
      <c r="E12" s="1" t="s">
        <v>23</v>
      </c>
      <c r="F12" s="1">
        <v>11</v>
      </c>
      <c r="G12" s="2">
        <v>12</v>
      </c>
      <c r="H12" s="2">
        <v>23</v>
      </c>
      <c r="I12" s="2">
        <v>33</v>
      </c>
      <c r="J12" s="2">
        <v>42</v>
      </c>
      <c r="K12" s="2">
        <v>51</v>
      </c>
      <c r="L12" s="2">
        <v>59</v>
      </c>
      <c r="M12" s="2">
        <v>59</v>
      </c>
    </row>
    <row r="13" spans="1:13" x14ac:dyDescent="0.2">
      <c r="A13" s="1"/>
      <c r="B13" s="1"/>
      <c r="C13" s="1"/>
      <c r="D13" s="1" t="s">
        <v>9</v>
      </c>
      <c r="E13" s="1" t="s">
        <v>24</v>
      </c>
      <c r="F13" s="1">
        <v>12</v>
      </c>
      <c r="G13" s="2">
        <v>9</v>
      </c>
      <c r="H13" s="2">
        <v>17</v>
      </c>
      <c r="I13" s="2">
        <v>25</v>
      </c>
      <c r="J13" s="2">
        <v>32</v>
      </c>
      <c r="K13" s="2">
        <v>39</v>
      </c>
      <c r="L13" s="2">
        <v>45</v>
      </c>
      <c r="M13" s="2">
        <v>45</v>
      </c>
    </row>
    <row r="14" spans="1:13" x14ac:dyDescent="0.2">
      <c r="A14" s="1" t="s">
        <v>25</v>
      </c>
      <c r="B14" s="1"/>
      <c r="C14" s="1"/>
      <c r="D14" s="1" t="s">
        <v>7</v>
      </c>
      <c r="E14" s="1" t="s">
        <v>26</v>
      </c>
      <c r="F14" s="1">
        <v>13</v>
      </c>
      <c r="G14" s="2">
        <v>16</v>
      </c>
      <c r="H14" s="2">
        <v>31</v>
      </c>
      <c r="I14" s="2">
        <v>45</v>
      </c>
      <c r="J14" s="2">
        <v>59</v>
      </c>
      <c r="K14" s="2">
        <v>73</v>
      </c>
      <c r="L14" s="2">
        <v>85</v>
      </c>
      <c r="M14" s="2">
        <v>85</v>
      </c>
    </row>
    <row r="15" spans="1:13" x14ac:dyDescent="0.2">
      <c r="A15" s="1"/>
      <c r="B15" s="1"/>
      <c r="C15" s="1"/>
      <c r="D15" s="1" t="s">
        <v>9</v>
      </c>
      <c r="E15" s="1" t="s">
        <v>27</v>
      </c>
      <c r="F15" s="1">
        <v>14</v>
      </c>
      <c r="G15" s="2">
        <v>14</v>
      </c>
      <c r="H15" s="2">
        <v>27</v>
      </c>
      <c r="I15" s="2">
        <v>39</v>
      </c>
      <c r="J15" s="2">
        <v>52</v>
      </c>
      <c r="K15" s="2">
        <v>62</v>
      </c>
      <c r="L15" s="2">
        <v>73</v>
      </c>
      <c r="M15" s="2">
        <v>73</v>
      </c>
    </row>
    <row r="16" spans="1:13" x14ac:dyDescent="0.2">
      <c r="A16" s="1" t="s">
        <v>28</v>
      </c>
      <c r="B16" s="1"/>
      <c r="C16" s="1"/>
      <c r="D16" s="1" t="s">
        <v>7</v>
      </c>
      <c r="E16" s="1" t="s">
        <v>29</v>
      </c>
      <c r="F16" s="1">
        <v>15</v>
      </c>
      <c r="G16" s="2">
        <v>24</v>
      </c>
      <c r="H16" s="2">
        <v>47</v>
      </c>
      <c r="I16" s="2">
        <v>70</v>
      </c>
      <c r="J16" s="2">
        <v>90</v>
      </c>
      <c r="K16" s="2">
        <v>106</v>
      </c>
      <c r="L16" s="2">
        <v>121</v>
      </c>
      <c r="M16" s="2">
        <v>121</v>
      </c>
    </row>
    <row r="17" spans="1:13" x14ac:dyDescent="0.2">
      <c r="A17" s="1"/>
      <c r="B17" s="1"/>
      <c r="C17" s="1"/>
      <c r="D17" s="1" t="s">
        <v>9</v>
      </c>
      <c r="E17" s="1" t="s">
        <v>30</v>
      </c>
      <c r="F17" s="1">
        <v>16</v>
      </c>
      <c r="G17" s="2">
        <v>22</v>
      </c>
      <c r="H17" s="2">
        <v>43</v>
      </c>
      <c r="I17" s="2">
        <v>64</v>
      </c>
      <c r="J17" s="2">
        <v>80</v>
      </c>
      <c r="K17" s="2">
        <v>99</v>
      </c>
      <c r="L17" s="2">
        <v>111</v>
      </c>
      <c r="M17" s="2">
        <v>111</v>
      </c>
    </row>
    <row r="18" spans="1:13" x14ac:dyDescent="0.2">
      <c r="A18" s="1" t="s">
        <v>31</v>
      </c>
      <c r="B18" s="1"/>
      <c r="C18" s="1"/>
      <c r="D18" s="1" t="s">
        <v>7</v>
      </c>
      <c r="E18" s="1" t="s">
        <v>32</v>
      </c>
      <c r="F18" s="1">
        <v>17</v>
      </c>
      <c r="G18" s="2">
        <v>28</v>
      </c>
      <c r="H18" s="2">
        <v>55</v>
      </c>
      <c r="I18" s="2">
        <v>81</v>
      </c>
      <c r="J18" s="2">
        <v>104</v>
      </c>
      <c r="K18" s="2">
        <v>127</v>
      </c>
      <c r="L18" s="2">
        <v>145</v>
      </c>
      <c r="M18" s="2">
        <v>145</v>
      </c>
    </row>
    <row r="19" spans="1:13" x14ac:dyDescent="0.2">
      <c r="A19" s="1"/>
      <c r="B19" s="1"/>
      <c r="C19" s="1"/>
      <c r="D19" s="1" t="s">
        <v>9</v>
      </c>
      <c r="E19" s="1" t="s">
        <v>33</v>
      </c>
      <c r="F19" s="1">
        <v>18</v>
      </c>
      <c r="G19" s="2">
        <v>25</v>
      </c>
      <c r="H19" s="2">
        <v>50</v>
      </c>
      <c r="I19" s="2">
        <v>74</v>
      </c>
      <c r="J19" s="2">
        <v>95</v>
      </c>
      <c r="K19" s="2">
        <v>115</v>
      </c>
      <c r="L19" s="2">
        <v>130</v>
      </c>
      <c r="M19" s="2">
        <v>130</v>
      </c>
    </row>
    <row r="20" spans="1:13" x14ac:dyDescent="0.2">
      <c r="A20" s="1" t="s">
        <v>34</v>
      </c>
      <c r="B20" s="1"/>
      <c r="C20" s="1"/>
      <c r="D20" s="1" t="s">
        <v>7</v>
      </c>
      <c r="E20" s="1" t="s">
        <v>35</v>
      </c>
      <c r="F20" s="1">
        <v>19</v>
      </c>
      <c r="G20" s="2">
        <v>24</v>
      </c>
      <c r="H20" s="2">
        <v>47</v>
      </c>
      <c r="I20" s="2">
        <v>70</v>
      </c>
      <c r="J20" s="2">
        <v>90</v>
      </c>
      <c r="K20" s="2">
        <v>106</v>
      </c>
      <c r="L20" s="2">
        <v>121</v>
      </c>
      <c r="M20" s="2">
        <v>121</v>
      </c>
    </row>
    <row r="21" spans="1:13" x14ac:dyDescent="0.2">
      <c r="A21" s="1"/>
      <c r="B21" s="1"/>
      <c r="C21" s="1"/>
      <c r="D21" s="1" t="s">
        <v>9</v>
      </c>
      <c r="E21" s="1" t="s">
        <v>36</v>
      </c>
      <c r="F21" s="1">
        <v>20</v>
      </c>
      <c r="G21" s="2">
        <v>22</v>
      </c>
      <c r="H21" s="2">
        <v>43</v>
      </c>
      <c r="I21" s="2">
        <v>64</v>
      </c>
      <c r="J21" s="2">
        <v>80</v>
      </c>
      <c r="K21" s="2">
        <v>99</v>
      </c>
      <c r="L21" s="2">
        <v>111</v>
      </c>
      <c r="M21" s="2">
        <v>111</v>
      </c>
    </row>
    <row r="22" spans="1:13" x14ac:dyDescent="0.2">
      <c r="A22" s="1" t="s">
        <v>37</v>
      </c>
      <c r="B22" s="1"/>
      <c r="C22" s="1"/>
      <c r="D22" s="1"/>
      <c r="E22" s="1" t="s">
        <v>38</v>
      </c>
      <c r="F22" s="1">
        <v>21</v>
      </c>
      <c r="G22" s="2">
        <v>3</v>
      </c>
      <c r="H22" s="2">
        <v>6</v>
      </c>
      <c r="I22" s="2">
        <v>9</v>
      </c>
      <c r="J22" s="2">
        <v>11</v>
      </c>
      <c r="K22" s="2">
        <v>13</v>
      </c>
      <c r="L22" s="2">
        <v>15</v>
      </c>
      <c r="M22" s="2">
        <v>17</v>
      </c>
    </row>
    <row r="23" spans="1:13" x14ac:dyDescent="0.2">
      <c r="A23" s="1" t="s">
        <v>39</v>
      </c>
      <c r="B23" s="1"/>
      <c r="C23" s="1"/>
      <c r="D23" s="1"/>
      <c r="E23" s="1" t="s">
        <v>40</v>
      </c>
      <c r="F23" s="1">
        <v>22</v>
      </c>
      <c r="G23" s="2">
        <v>4</v>
      </c>
      <c r="H23" s="2">
        <v>8</v>
      </c>
      <c r="I23" s="2">
        <v>11</v>
      </c>
      <c r="J23" s="2">
        <v>14</v>
      </c>
      <c r="K23" s="2">
        <v>17</v>
      </c>
      <c r="L23" s="2">
        <v>20</v>
      </c>
      <c r="M23" s="2">
        <v>23</v>
      </c>
    </row>
    <row r="24" spans="1:13" x14ac:dyDescent="0.2">
      <c r="A24" s="1"/>
      <c r="B24" s="1"/>
      <c r="C24" s="1"/>
      <c r="D24" s="1"/>
      <c r="E24" s="1" t="s">
        <v>41</v>
      </c>
      <c r="F24" s="1">
        <v>23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Recap</vt:lpstr>
      <vt:lpstr>General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 Maxime</dc:creator>
  <cp:lastModifiedBy>BONY Maxime</cp:lastModifiedBy>
  <dcterms:created xsi:type="dcterms:W3CDTF">2019-12-05T16:42:12Z</dcterms:created>
  <dcterms:modified xsi:type="dcterms:W3CDTF">2019-12-05T20:43:58Z</dcterms:modified>
</cp:coreProperties>
</file>