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00000000-0000-0000-0000-0000000000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maury du TERTRE\Desktop\Logic energy\"/>
    </mc:Choice>
  </mc:AlternateContent>
  <xr:revisionPtr revIDLastSave="0" documentId="8_{332244F4-FAFF-4B9E-936D-051640BA1952}" xr6:coauthVersionLast="45" xr6:coauthVersionMax="45" xr10:uidLastSave="{00000000-0000-0000-0000-000000000000}"/>
  <bookViews>
    <workbookView xWindow="28680" yWindow="-120" windowWidth="29040" windowHeight="15840" activeTab="2" xr2:uid="{AFC6A73F-046F-400C-8E4F-4BFD2E7A2D06}"/>
  </bookViews>
  <sheets>
    <sheet name="MENU" sheetId="1" r:id="rId1"/>
    <sheet name="Devis LDV" sheetId="3" r:id="rId2"/>
    <sheet name="Facture LDV" sheetId="4" r:id="rId3"/>
    <sheet name="Devis OUATTE" sheetId="5" r:id="rId4"/>
    <sheet name="Facture OUATTE" sheetId="6" r:id="rId5"/>
    <sheet name="Autres Travaux" sheetId="7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5" i="4" l="1"/>
  <c r="B12" i="4"/>
  <c r="A11" i="4"/>
  <c r="C8" i="4"/>
  <c r="C7" i="4"/>
  <c r="C5" i="4"/>
  <c r="C4" i="4"/>
  <c r="C2" i="4"/>
  <c r="C1" i="4"/>
  <c r="C15" i="3" l="1"/>
  <c r="B12" i="3"/>
  <c r="A11" i="3"/>
  <c r="C1" i="3"/>
  <c r="C7" i="3"/>
  <c r="C8" i="3"/>
  <c r="C5" i="3"/>
  <c r="C4" i="3"/>
  <c r="C2" i="3"/>
  <c r="M17" i="7" l="1"/>
  <c r="M18" i="7" s="1"/>
  <c r="M19" i="7" s="1"/>
  <c r="M20" i="7" s="1"/>
  <c r="L17" i="7"/>
  <c r="L18" i="7" s="1"/>
  <c r="L19" i="7" s="1"/>
  <c r="L20" i="7" s="1"/>
  <c r="M16" i="7"/>
  <c r="L16" i="7"/>
  <c r="N7" i="7"/>
  <c r="N8" i="7" s="1"/>
  <c r="N7" i="1"/>
  <c r="N8" i="1" s="1"/>
  <c r="O8" i="1" l="1"/>
  <c r="M16" i="1"/>
  <c r="M17" i="1" s="1"/>
  <c r="M18" i="1" s="1"/>
  <c r="M19" i="1" s="1"/>
  <c r="M20" i="1" s="1"/>
  <c r="L16" i="1"/>
  <c r="L17" i="1" s="1"/>
  <c r="L18" i="1" s="1"/>
  <c r="L19" i="1" s="1"/>
  <c r="L20" i="1" s="1"/>
  <c r="D15" i="3" l="1"/>
  <c r="F15" i="3" s="1"/>
  <c r="F16" i="3" s="1"/>
  <c r="F17" i="3" s="1"/>
  <c r="D15" i="4"/>
  <c r="F15" i="4" s="1"/>
  <c r="F16" i="4" s="1"/>
  <c r="F18" i="3" l="1"/>
  <c r="F18" i="4"/>
  <c r="F17" i="4"/>
  <c r="F19" i="3"/>
  <c r="F20" i="3" s="1"/>
  <c r="F19" i="4" l="1"/>
  <c r="F20" i="4" s="1"/>
</calcChain>
</file>

<file path=xl/sharedStrings.xml><?xml version="1.0" encoding="utf-8"?>
<sst xmlns="http://schemas.openxmlformats.org/spreadsheetml/2006/main" count="98" uniqueCount="59">
  <si>
    <t>Edition des devis &amp; factures</t>
  </si>
  <si>
    <t>Date de la Visite Technique</t>
  </si>
  <si>
    <t>Date de Facturation</t>
  </si>
  <si>
    <t>Revenu Fiscal de Référence</t>
  </si>
  <si>
    <t>Classique</t>
  </si>
  <si>
    <t>Précarité</t>
  </si>
  <si>
    <t>Titre</t>
  </si>
  <si>
    <t>Nom</t>
  </si>
  <si>
    <t>Prénom</t>
  </si>
  <si>
    <t>Adresse</t>
  </si>
  <si>
    <t>Code postal</t>
  </si>
  <si>
    <t>Ville</t>
  </si>
  <si>
    <t>Téléphone</t>
  </si>
  <si>
    <t>Email</t>
  </si>
  <si>
    <t>Numéro d'édition quotidien</t>
  </si>
  <si>
    <t>Grille de revenus</t>
  </si>
  <si>
    <t>Composition du ménage</t>
  </si>
  <si>
    <t>Prime CEE</t>
  </si>
  <si>
    <t>Qualification Client</t>
  </si>
  <si>
    <t>Statut</t>
  </si>
  <si>
    <t>Tableau de référence</t>
  </si>
  <si>
    <t>Grande précarité</t>
  </si>
  <si>
    <t>Qualité</t>
  </si>
  <si>
    <t>Gold</t>
  </si>
  <si>
    <t>Mr</t>
  </si>
  <si>
    <t>du TERTRE</t>
  </si>
  <si>
    <t>Amaury</t>
  </si>
  <si>
    <t>58 rue sous les vignes</t>
  </si>
  <si>
    <t>Clermont Ferrand</t>
  </si>
  <si>
    <t>amaury.dutertre@gmail.com</t>
  </si>
  <si>
    <t>Surface (m²)</t>
  </si>
  <si>
    <t>Prime CEE Lefevbre</t>
  </si>
  <si>
    <t>Prime CEE Gold</t>
  </si>
  <si>
    <t xml:space="preserve">LOGIC ENERGY </t>
  </si>
  <si>
    <t>14 Rue des frères Gardise</t>
  </si>
  <si>
    <t xml:space="preserve">63200 MÉNÉTROL </t>
  </si>
  <si>
    <t xml:space="preserve">Port. : +33 6 62 49 43 27 </t>
  </si>
  <si>
    <t>contact@logic-energy.fr</t>
  </si>
  <si>
    <t xml:space="preserve">www.logic-energy.fr </t>
  </si>
  <si>
    <t xml:space="preserve">N° SIRET: 85226663400017 </t>
  </si>
  <si>
    <t>Devis N°</t>
  </si>
  <si>
    <t>Référence</t>
  </si>
  <si>
    <t>Désignation</t>
  </si>
  <si>
    <t xml:space="preserve">Quantité </t>
  </si>
  <si>
    <t>PU Vente</t>
  </si>
  <si>
    <t xml:space="preserve">TVA </t>
  </si>
  <si>
    <t>Montant HT</t>
  </si>
  <si>
    <t xml:space="preserve">Mise en place d'une isolation thermique en combles perdus
Fourniture et pose de laine de verre à souffler KNAUF SUPA-FIL LOFT R=7 m²K/W selon la norme NF EN 12667
Epaisseur soufﬂée avant tassement 320mm </t>
  </si>
  <si>
    <t>SOUS TOTAL HT</t>
  </si>
  <si>
    <t>TVA</t>
  </si>
  <si>
    <t>SOUS TOTAL TTC</t>
  </si>
  <si>
    <t xml:space="preserve">Prime versée sous forme de remise ﬁnancée par GEO FRANCE FINANCE dans Ie cadre du dispositif des Certiﬁcats d‘Economie d'Energie </t>
  </si>
  <si>
    <t>TOTAL TTC</t>
  </si>
  <si>
    <t xml:space="preserve">Fait le ........./........./............. à ......................................... . </t>
  </si>
  <si>
    <r>
      <t xml:space="preserve">Signature précédée de la mention </t>
    </r>
    <r>
      <rPr>
        <b/>
        <sz val="11"/>
        <color theme="1"/>
        <rFont val="Calibri"/>
        <family val="2"/>
        <scheme val="minor"/>
      </rPr>
      <t>"Bon pour accord“</t>
    </r>
    <r>
      <rPr>
        <sz val="11"/>
        <color theme="1"/>
        <rFont val="Calibri"/>
        <family val="2"/>
        <scheme val="minor"/>
      </rPr>
      <t xml:space="preserve"> </t>
    </r>
  </si>
  <si>
    <t>Conditions de paiement : Paiement au comptant</t>
  </si>
  <si>
    <t xml:space="preserve">En signant je déclare avoir été informé de l'offre d'lsolation des combles perdus en laine de verre à soufﬂer gratuite sans conditions de revenu accessible sur www.mescomblesgratuits.fr. 
Toute modiﬁcation (procédé. produit. destination. etc...) donne lieu à un reste à charge déterminé dans le devis/facture payé par le client. </t>
  </si>
  <si>
    <t>=CONCATENER(MENU!I13;" ";MENU!I14)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</si>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</sst>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6" formatCode="[$-F800]dddd\,\ mmmm\ dd\,\ yyyy"/>
    <numFmt numFmtId="167" formatCode="00000"/>
    <numFmt numFmtId="168" formatCode="0#&quot; &quot;##&quot; &quot;##&quot; &quot;##&quot; &quot;##"/>
    <numFmt numFmtId="169" formatCode="#,##0.00\ &quot;€&quot;"/>
    <numFmt numFmtId="175" formatCode="_-* #,##0.00\ [$€-40C]_-;\-* #,##0.00\ [$€-40C]_-;_-* &quot;-&quot;??\ [$€-40C]_-;_-@_-"/>
    <numFmt numFmtId="176" formatCode="0.00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3">
    <xf numFmtId="0" fontId="0" fillId="0" borderId="0" xfId="0"/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/>
    <xf numFmtId="0" fontId="0" fillId="2" borderId="1" xfId="0" applyFill="1" applyBorder="1"/>
    <xf numFmtId="0" fontId="0" fillId="2" borderId="2" xfId="0" applyFill="1" applyBorder="1"/>
    <xf numFmtId="0" fontId="2" fillId="3" borderId="3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2" fillId="3" borderId="5" xfId="0" applyFont="1" applyFill="1" applyBorder="1" applyAlignment="1">
      <alignment horizontal="left"/>
    </xf>
    <xf numFmtId="0" fontId="2" fillId="3" borderId="6" xfId="0" applyFont="1" applyFill="1" applyBorder="1" applyAlignment="1">
      <alignment horizontal="left"/>
    </xf>
    <xf numFmtId="0" fontId="0" fillId="2" borderId="8" xfId="0" applyFill="1" applyBorder="1"/>
    <xf numFmtId="0" fontId="0" fillId="2" borderId="3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3" borderId="9" xfId="0" applyFill="1" applyBorder="1" applyAlignment="1">
      <alignment horizontal="center"/>
    </xf>
    <xf numFmtId="166" fontId="0" fillId="3" borderId="9" xfId="0" applyNumberFormat="1" applyFill="1" applyBorder="1" applyAlignment="1">
      <alignment horizontal="center"/>
    </xf>
    <xf numFmtId="0" fontId="5" fillId="3" borderId="3" xfId="0" applyFont="1" applyFill="1" applyBorder="1" applyAlignment="1">
      <alignment horizontal="left"/>
    </xf>
    <xf numFmtId="0" fontId="5" fillId="3" borderId="0" xfId="0" applyFont="1" applyFill="1" applyBorder="1" applyAlignment="1">
      <alignment horizontal="left"/>
    </xf>
    <xf numFmtId="0" fontId="5" fillId="3" borderId="12" xfId="0" applyFont="1" applyFill="1" applyBorder="1" applyAlignment="1">
      <alignment horizontal="left"/>
    </xf>
    <xf numFmtId="0" fontId="2" fillId="3" borderId="3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2" fillId="2" borderId="5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0" fontId="2" fillId="3" borderId="12" xfId="0" applyFont="1" applyFill="1" applyBorder="1" applyAlignment="1">
      <alignment horizontal="left"/>
    </xf>
    <xf numFmtId="0" fontId="1" fillId="0" borderId="0" xfId="0" applyFont="1" applyBorder="1" applyAlignment="1"/>
    <xf numFmtId="0" fontId="2" fillId="3" borderId="12" xfId="0" applyFont="1" applyFill="1" applyBorder="1" applyAlignment="1">
      <alignment horizontal="left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0" fillId="5" borderId="7" xfId="0" applyFill="1" applyBorder="1"/>
    <xf numFmtId="0" fontId="1" fillId="5" borderId="14" xfId="0" applyFont="1" applyFill="1" applyBorder="1" applyAlignment="1">
      <alignment horizontal="center"/>
    </xf>
    <xf numFmtId="0" fontId="1" fillId="5" borderId="15" xfId="0" applyFont="1" applyFill="1" applyBorder="1" applyAlignment="1">
      <alignment horizontal="center"/>
    </xf>
    <xf numFmtId="0" fontId="1" fillId="5" borderId="17" xfId="0" applyFont="1" applyFill="1" applyBorder="1" applyAlignment="1">
      <alignment horizontal="center"/>
    </xf>
    <xf numFmtId="0" fontId="6" fillId="3" borderId="9" xfId="1" applyFill="1" applyBorder="1" applyAlignment="1">
      <alignment horizontal="center"/>
    </xf>
    <xf numFmtId="167" fontId="0" fillId="3" borderId="9" xfId="0" applyNumberFormat="1" applyFill="1" applyBorder="1" applyAlignment="1">
      <alignment horizontal="center"/>
    </xf>
    <xf numFmtId="168" fontId="0" fillId="3" borderId="9" xfId="0" applyNumberForma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69" fontId="0" fillId="3" borderId="4" xfId="0" applyNumberFormat="1" applyFill="1" applyBorder="1" applyAlignment="1">
      <alignment horizontal="center"/>
    </xf>
    <xf numFmtId="0" fontId="0" fillId="3" borderId="10" xfId="0" applyNumberFormat="1" applyFill="1" applyBorder="1" applyAlignment="1">
      <alignment horizontal="center"/>
    </xf>
    <xf numFmtId="169" fontId="1" fillId="2" borderId="18" xfId="0" applyNumberFormat="1" applyFont="1" applyFill="1" applyBorder="1" applyAlignment="1">
      <alignment horizontal="center"/>
    </xf>
    <xf numFmtId="0" fontId="1" fillId="0" borderId="14" xfId="0" applyFont="1" applyBorder="1" applyAlignment="1" applyProtection="1">
      <alignment horizontal="center"/>
      <protection hidden="1"/>
    </xf>
    <xf numFmtId="0" fontId="1" fillId="0" borderId="15" xfId="0" applyFont="1" applyBorder="1" applyAlignment="1" applyProtection="1">
      <alignment horizontal="center"/>
      <protection hidden="1"/>
    </xf>
    <xf numFmtId="0" fontId="1" fillId="0" borderId="16" xfId="0" applyFont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11" xfId="0" applyBorder="1" applyAlignment="1" applyProtection="1">
      <alignment horizontal="center"/>
      <protection hidden="1"/>
    </xf>
    <xf numFmtId="0" fontId="0" fillId="0" borderId="13" xfId="0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0" fillId="0" borderId="13" xfId="0" applyBorder="1" applyAlignment="1" applyProtection="1">
      <alignment horizontal="center"/>
      <protection hidden="1"/>
    </xf>
    <xf numFmtId="0" fontId="0" fillId="0" borderId="11" xfId="0" applyBorder="1" applyAlignment="1" applyProtection="1">
      <alignment horizontal="center"/>
      <protection hidden="1"/>
    </xf>
    <xf numFmtId="0" fontId="0" fillId="0" borderId="0" xfId="0" applyProtection="1">
      <protection hidden="1"/>
    </xf>
    <xf numFmtId="0" fontId="7" fillId="4" borderId="0" xfId="0" applyFont="1" applyFill="1" applyBorder="1" applyAlignment="1" applyProtection="1">
      <alignment horizontal="left" vertical="top" wrapText="1" indent="1"/>
      <protection hidden="1"/>
    </xf>
    <xf numFmtId="0" fontId="0" fillId="4" borderId="0" xfId="0" applyFill="1" applyBorder="1" applyAlignment="1" applyProtection="1">
      <alignment horizontal="left" indent="1"/>
      <protection hidden="1"/>
    </xf>
    <xf numFmtId="0" fontId="0" fillId="0" borderId="0" xfId="0"/>
    <xf numFmtId="0" fontId="0" fillId="4" borderId="0" xfId="0" applyFill="1" applyBorder="1" applyAlignment="1" applyProtection="1">
      <alignment horizontal="center" vertical="top"/>
      <protection hidden="1"/>
    </xf>
    <xf numFmtId="14" fontId="1" fillId="4" borderId="0" xfId="0" applyNumberFormat="1" applyFont="1" applyFill="1" applyBorder="1" applyAlignment="1" applyProtection="1">
      <alignment horizontal="center" vertical="top"/>
      <protection hidden="1"/>
    </xf>
    <xf numFmtId="0" fontId="0" fillId="4" borderId="0" xfId="0" applyFill="1" applyBorder="1" applyAlignment="1" applyProtection="1">
      <alignment horizontal="left"/>
      <protection hidden="1"/>
    </xf>
    <xf numFmtId="0" fontId="9" fillId="4" borderId="0" xfId="0" applyFont="1" applyFill="1" applyBorder="1" applyAlignment="1" applyProtection="1">
      <alignment horizontal="center"/>
      <protection hidden="1"/>
    </xf>
    <xf numFmtId="0" fontId="10" fillId="4" borderId="0" xfId="0" applyFont="1" applyFill="1" applyBorder="1" applyAlignment="1" applyProtection="1">
      <alignment horizontal="left"/>
      <protection hidden="1"/>
    </xf>
    <xf numFmtId="0" fontId="9" fillId="4" borderId="0" xfId="0" applyFont="1" applyFill="1" applyBorder="1" applyAlignment="1" applyProtection="1">
      <alignment horizontal="left"/>
      <protection hidden="1"/>
    </xf>
    <xf numFmtId="0" fontId="1" fillId="0" borderId="11" xfId="0" applyFont="1" applyBorder="1" applyAlignment="1" applyProtection="1">
      <alignment horizontal="center"/>
      <protection hidden="1"/>
    </xf>
    <xf numFmtId="167" fontId="0" fillId="0" borderId="11" xfId="0" applyNumberFormat="1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vertical="center" wrapText="1"/>
      <protection hidden="1"/>
    </xf>
    <xf numFmtId="0" fontId="0" fillId="0" borderId="11" xfId="0" applyFont="1" applyBorder="1" applyAlignment="1" applyProtection="1">
      <alignment horizontal="center" vertical="center"/>
      <protection hidden="1"/>
    </xf>
    <xf numFmtId="175" fontId="0" fillId="0" borderId="11" xfId="0" applyNumberFormat="1" applyBorder="1" applyAlignment="1" applyProtection="1">
      <alignment horizontal="center" vertical="center"/>
      <protection hidden="1"/>
    </xf>
    <xf numFmtId="10" fontId="0" fillId="0" borderId="11" xfId="0" applyNumberFormat="1" applyBorder="1" applyAlignment="1" applyProtection="1">
      <alignment horizontal="center" vertical="center"/>
      <protection hidden="1"/>
    </xf>
    <xf numFmtId="175" fontId="1" fillId="2" borderId="0" xfId="0" applyNumberFormat="1" applyFont="1" applyFill="1" applyBorder="1" applyProtection="1">
      <protection hidden="1"/>
    </xf>
    <xf numFmtId="175" fontId="0" fillId="4" borderId="0" xfId="0" applyNumberFormat="1" applyFill="1" applyBorder="1" applyProtection="1">
      <protection hidden="1"/>
    </xf>
    <xf numFmtId="0" fontId="0" fillId="0" borderId="11" xfId="0" applyBorder="1" applyAlignment="1" applyProtection="1">
      <alignment wrapText="1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176" fontId="1" fillId="6" borderId="0" xfId="0" applyNumberFormat="1" applyFont="1" applyFill="1" applyBorder="1" applyProtection="1">
      <protection hidden="1"/>
    </xf>
    <xf numFmtId="0" fontId="0" fillId="4" borderId="0" xfId="0" applyFill="1" applyBorder="1" applyProtection="1">
      <protection hidden="1"/>
    </xf>
    <xf numFmtId="0" fontId="7" fillId="4" borderId="0" xfId="0" applyFont="1" applyFill="1" applyBorder="1" applyAlignment="1" applyProtection="1">
      <alignment vertical="top"/>
      <protection hidden="1"/>
    </xf>
    <xf numFmtId="0" fontId="0" fillId="4" borderId="0" xfId="0" applyFill="1" applyBorder="1" applyAlignment="1" applyProtection="1">
      <alignment vertical="top"/>
      <protection hidden="1"/>
    </xf>
    <xf numFmtId="0" fontId="0" fillId="4" borderId="0" xfId="0" applyFill="1" applyBorder="1" applyAlignment="1" applyProtection="1">
      <alignment horizontal="left" vertical="top" indent="3"/>
      <protection hidden="1"/>
    </xf>
    <xf numFmtId="0" fontId="2" fillId="4" borderId="0" xfId="0" applyFont="1" applyFill="1" applyBorder="1" applyAlignment="1" applyProtection="1">
      <alignment horizontal="left"/>
      <protection hidden="1"/>
    </xf>
    <xf numFmtId="0" fontId="8" fillId="4" borderId="0" xfId="0" applyFont="1" applyFill="1" applyBorder="1" applyAlignment="1" applyProtection="1">
      <alignment horizontal="left"/>
      <protection hidden="1"/>
    </xf>
    <xf numFmtId="0" fontId="0" fillId="4" borderId="0" xfId="0" applyFill="1" applyBorder="1" applyAlignment="1" applyProtection="1">
      <alignment horizontal="left"/>
      <protection hidden="1"/>
    </xf>
    <xf numFmtId="0" fontId="6" fillId="4" borderId="0" xfId="1" applyFill="1" applyBorder="1" applyAlignment="1" applyProtection="1">
      <alignment horizontal="left"/>
      <protection hidden="1"/>
    </xf>
    <xf numFmtId="0" fontId="1" fillId="6" borderId="0" xfId="0" applyFont="1" applyFill="1" applyBorder="1" applyAlignment="1" applyProtection="1">
      <alignment horizontal="center"/>
      <protection hidden="1"/>
    </xf>
    <xf numFmtId="0" fontId="1" fillId="4" borderId="0" xfId="0" applyFont="1" applyFill="1" applyBorder="1" applyAlignment="1" applyProtection="1">
      <alignment horizontal="left"/>
      <protection hidden="1"/>
    </xf>
    <xf numFmtId="14" fontId="1" fillId="4" borderId="0" xfId="0" applyNumberFormat="1" applyFont="1" applyFill="1" applyBorder="1" applyAlignment="1" applyProtection="1">
      <alignment horizontal="center"/>
      <protection hidden="1"/>
    </xf>
    <xf numFmtId="0" fontId="1" fillId="2" borderId="0" xfId="0" applyFont="1" applyFill="1" applyBorder="1" applyAlignment="1" applyProtection="1">
      <alignment horizontal="center"/>
      <protection hidden="1"/>
    </xf>
    <xf numFmtId="0" fontId="3" fillId="4" borderId="0" xfId="0" applyFont="1" applyFill="1" applyBorder="1" applyAlignment="1" applyProtection="1">
      <alignment horizontal="left" indent="3"/>
      <protection hidden="1"/>
    </xf>
    <xf numFmtId="49" fontId="8" fillId="4" borderId="0" xfId="0" applyNumberFormat="1" applyFont="1" applyFill="1" applyBorder="1" applyAlignment="1" applyProtection="1">
      <alignment horizontal="left" indent="3"/>
      <protection hidden="1"/>
    </xf>
    <xf numFmtId="168" fontId="0" fillId="4" borderId="0" xfId="0" applyNumberFormat="1" applyFill="1" applyBorder="1" applyAlignment="1" applyProtection="1">
      <alignment horizontal="left" indent="3"/>
      <protection hidden="1"/>
    </xf>
    <xf numFmtId="0" fontId="0" fillId="4" borderId="0" xfId="0" applyFill="1" applyBorder="1" applyAlignment="1" applyProtection="1">
      <alignment horizontal="center"/>
      <protection hidden="1"/>
    </xf>
    <xf numFmtId="14" fontId="1" fillId="4" borderId="0" xfId="0" applyNumberFormat="1" applyFont="1" applyFill="1" applyBorder="1" applyAlignment="1" applyProtection="1">
      <alignment horizontal="center" vertical="top"/>
      <protection hidden="1"/>
    </xf>
    <xf numFmtId="0" fontId="8" fillId="4" borderId="0" xfId="0" applyFont="1" applyFill="1" applyBorder="1" applyAlignment="1" applyProtection="1">
      <alignment horizontal="left" indent="3"/>
      <protection hidden="1"/>
    </xf>
    <xf numFmtId="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Devis LDV'!A1"/><Relationship Id="rId7" Type="http://schemas.openxmlformats.org/officeDocument/2006/relationships/hyperlink" Target="#'Autres Travaux'!A1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hyperlink" Target="#'Facture OUATTE'!A1"/><Relationship Id="rId5" Type="http://schemas.openxmlformats.org/officeDocument/2006/relationships/hyperlink" Target="#'Devis OUATTE'!A1"/><Relationship Id="rId4" Type="http://schemas.openxmlformats.org/officeDocument/2006/relationships/hyperlink" Target="#'Facture LDV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png"/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png"/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Edition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Edition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Edition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38100</xdr:colOff>
      <xdr:row>3</xdr:row>
      <xdr:rowOff>142875</xdr:rowOff>
    </xdr:from>
    <xdr:to>
      <xdr:col>4</xdr:col>
      <xdr:colOff>1476375</xdr:colOff>
      <xdr:row>10</xdr:row>
      <xdr:rowOff>124833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3AE7BD0-ED48-486C-8723-71FCB63C1B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62100" y="895350"/>
          <a:ext cx="2962275" cy="1420233"/>
        </a:xfrm>
        <a:prstGeom prst="rect">
          <a:avLst/>
        </a:prstGeom>
      </xdr:spPr>
    </xdr:pic>
    <xdr:clientData/>
  </xdr:twoCellAnchor>
  <xdr:twoCellAnchor editAs="oneCell">
    <xdr:from>
      <xdr:col>3</xdr:col>
      <xdr:colOff>400050</xdr:colOff>
      <xdr:row>12</xdr:row>
      <xdr:rowOff>123825</xdr:rowOff>
    </xdr:from>
    <xdr:to>
      <xdr:col>4</xdr:col>
      <xdr:colOff>619125</xdr:colOff>
      <xdr:row>17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B7EEACC-21C7-4934-97EB-DC9A12A72F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86050" y="3228975"/>
          <a:ext cx="981075" cy="981075"/>
        </a:xfrm>
        <a:prstGeom prst="rect">
          <a:avLst/>
        </a:prstGeom>
      </xdr:spPr>
    </xdr:pic>
    <xdr:clientData/>
  </xdr:twoCellAnchor>
  <xdr:twoCellAnchor>
    <xdr:from>
      <xdr:col>2</xdr:col>
      <xdr:colOff>314325</xdr:colOff>
      <xdr:row>20</xdr:row>
      <xdr:rowOff>104775</xdr:rowOff>
    </xdr:from>
    <xdr:to>
      <xdr:col>4</xdr:col>
      <xdr:colOff>1485900</xdr:colOff>
      <xdr:row>24</xdr:row>
      <xdr:rowOff>123825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2D22534-F666-434B-A5F2-858AF6B4A188}"/>
            </a:ext>
          </a:extLst>
        </xdr:cNvPr>
        <xdr:cNvSpPr/>
      </xdr:nvSpPr>
      <xdr:spPr>
        <a:xfrm>
          <a:off x="1838325" y="4238625"/>
          <a:ext cx="2695575" cy="7810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Devis Laine</a:t>
          </a:r>
          <a:r>
            <a:rPr lang="fr-FR" sz="1800" baseline="0"/>
            <a:t> de Verre</a:t>
          </a:r>
          <a:endParaRPr lang="fr-FR" sz="1800"/>
        </a:p>
      </xdr:txBody>
    </xdr:sp>
    <xdr:clientData/>
  </xdr:twoCellAnchor>
  <xdr:twoCellAnchor>
    <xdr:from>
      <xdr:col>2</xdr:col>
      <xdr:colOff>304800</xdr:colOff>
      <xdr:row>26</xdr:row>
      <xdr:rowOff>28575</xdr:rowOff>
    </xdr:from>
    <xdr:to>
      <xdr:col>4</xdr:col>
      <xdr:colOff>1476375</xdr:colOff>
      <xdr:row>30</xdr:row>
      <xdr:rowOff>47625</xdr:rowOff>
    </xdr:to>
    <xdr:sp macro="" textlink="">
      <xdr:nvSpPr>
        <xdr:cNvPr id="6" name="Rectangle : coin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181EE48F-6149-4D64-A918-93DFC3D4E5DE}"/>
            </a:ext>
          </a:extLst>
        </xdr:cNvPr>
        <xdr:cNvSpPr/>
      </xdr:nvSpPr>
      <xdr:spPr>
        <a:xfrm>
          <a:off x="1828800" y="5305425"/>
          <a:ext cx="2695575" cy="7810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Facture Laine de Verre</a:t>
          </a:r>
        </a:p>
      </xdr:txBody>
    </xdr:sp>
    <xdr:clientData/>
  </xdr:twoCellAnchor>
  <xdr:twoCellAnchor>
    <xdr:from>
      <xdr:col>4</xdr:col>
      <xdr:colOff>1895475</xdr:colOff>
      <xdr:row>20</xdr:row>
      <xdr:rowOff>104775</xdr:rowOff>
    </xdr:from>
    <xdr:to>
      <xdr:col>7</xdr:col>
      <xdr:colOff>581025</xdr:colOff>
      <xdr:row>24</xdr:row>
      <xdr:rowOff>123825</xdr:rowOff>
    </xdr:to>
    <xdr:sp macro="" textlink="">
      <xdr:nvSpPr>
        <xdr:cNvPr id="7" name="Rectangle : coin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ECCFDEBB-FDAE-4C1D-ACE0-13AC104E81FA}"/>
            </a:ext>
          </a:extLst>
        </xdr:cNvPr>
        <xdr:cNvSpPr/>
      </xdr:nvSpPr>
      <xdr:spPr>
        <a:xfrm>
          <a:off x="4943475" y="4238625"/>
          <a:ext cx="2695575" cy="7810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Devis Ouatte</a:t>
          </a:r>
        </a:p>
      </xdr:txBody>
    </xdr:sp>
    <xdr:clientData/>
  </xdr:twoCellAnchor>
  <xdr:twoCellAnchor>
    <xdr:from>
      <xdr:col>4</xdr:col>
      <xdr:colOff>1905000</xdr:colOff>
      <xdr:row>26</xdr:row>
      <xdr:rowOff>47625</xdr:rowOff>
    </xdr:from>
    <xdr:to>
      <xdr:col>7</xdr:col>
      <xdr:colOff>590550</xdr:colOff>
      <xdr:row>30</xdr:row>
      <xdr:rowOff>66675</xdr:rowOff>
    </xdr:to>
    <xdr:sp macro="" textlink="">
      <xdr:nvSpPr>
        <xdr:cNvPr id="8" name="Rectangle : coin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300EF432-C8C0-420D-986C-B7C7BD3DD386}"/>
            </a:ext>
          </a:extLst>
        </xdr:cNvPr>
        <xdr:cNvSpPr/>
      </xdr:nvSpPr>
      <xdr:spPr>
        <a:xfrm>
          <a:off x="4953000" y="5324475"/>
          <a:ext cx="2695575" cy="7810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Facture Ouatte</a:t>
          </a:r>
        </a:p>
      </xdr:txBody>
    </xdr:sp>
    <xdr:clientData/>
  </xdr:twoCellAnchor>
  <xdr:twoCellAnchor>
    <xdr:from>
      <xdr:col>4</xdr:col>
      <xdr:colOff>1685925</xdr:colOff>
      <xdr:row>19</xdr:row>
      <xdr:rowOff>0</xdr:rowOff>
    </xdr:from>
    <xdr:to>
      <xdr:col>4</xdr:col>
      <xdr:colOff>1685925</xdr:colOff>
      <xdr:row>32</xdr:row>
      <xdr:rowOff>28575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EB33CE58-77FF-4FEF-A021-3780CF0CEBD6}"/>
            </a:ext>
          </a:extLst>
        </xdr:cNvPr>
        <xdr:cNvCxnSpPr/>
      </xdr:nvCxnSpPr>
      <xdr:spPr>
        <a:xfrm>
          <a:off x="4733925" y="3943350"/>
          <a:ext cx="0" cy="2505075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581025</xdr:colOff>
      <xdr:row>27</xdr:row>
      <xdr:rowOff>76200</xdr:rowOff>
    </xdr:from>
    <xdr:to>
      <xdr:col>17</xdr:col>
      <xdr:colOff>533400</xdr:colOff>
      <xdr:row>31</xdr:row>
      <xdr:rowOff>95250</xdr:rowOff>
    </xdr:to>
    <xdr:sp macro="" textlink="">
      <xdr:nvSpPr>
        <xdr:cNvPr id="13" name="Rectangle : coins arrondis 12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6951F398-9EED-4DFF-B946-0EED75603CFF}"/>
            </a:ext>
          </a:extLst>
        </xdr:cNvPr>
        <xdr:cNvSpPr/>
      </xdr:nvSpPr>
      <xdr:spPr>
        <a:xfrm>
          <a:off x="14897100" y="5591175"/>
          <a:ext cx="2695575" cy="7810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Autres</a:t>
          </a:r>
          <a:r>
            <a:rPr lang="fr-FR" sz="1800" baseline="0"/>
            <a:t> Travaux</a:t>
          </a:r>
          <a:endParaRPr lang="fr-FR" sz="1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419100</xdr:colOff>
      <xdr:row>0</xdr:row>
      <xdr:rowOff>552450</xdr:rowOff>
    </xdr:from>
    <xdr:to>
      <xdr:col>13</xdr:col>
      <xdr:colOff>66675</xdr:colOff>
      <xdr:row>2</xdr:row>
      <xdr:rowOff>66675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99BD783-B1BC-4979-8B4C-F6C2CAD28796}"/>
            </a:ext>
          </a:extLst>
        </xdr:cNvPr>
        <xdr:cNvSpPr/>
      </xdr:nvSpPr>
      <xdr:spPr>
        <a:xfrm>
          <a:off x="9115425" y="552450"/>
          <a:ext cx="2695575" cy="885825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Retour Menu</a:t>
          </a:r>
        </a:p>
      </xdr:txBody>
    </xdr:sp>
    <xdr:clientData fPrintsWithSheet="0"/>
  </xdr:twoCellAnchor>
  <xdr:twoCellAnchor editAs="oneCell">
    <xdr:from>
      <xdr:col>0</xdr:col>
      <xdr:colOff>133350</xdr:colOff>
      <xdr:row>0</xdr:row>
      <xdr:rowOff>209551</xdr:rowOff>
    </xdr:from>
    <xdr:to>
      <xdr:col>1</xdr:col>
      <xdr:colOff>2432989</xdr:colOff>
      <xdr:row>2</xdr:row>
      <xdr:rowOff>276225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A3D0954-D61C-4685-9982-33E4F2487B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209551"/>
          <a:ext cx="3004489" cy="1438274"/>
        </a:xfrm>
        <a:prstGeom prst="rect">
          <a:avLst/>
        </a:prstGeom>
      </xdr:spPr>
    </xdr:pic>
    <xdr:clientData/>
  </xdr:twoCellAnchor>
  <xdr:twoCellAnchor editAs="oneCell">
    <xdr:from>
      <xdr:col>3</xdr:col>
      <xdr:colOff>428625</xdr:colOff>
      <xdr:row>1</xdr:row>
      <xdr:rowOff>419100</xdr:rowOff>
    </xdr:from>
    <xdr:to>
      <xdr:col>4</xdr:col>
      <xdr:colOff>628650</xdr:colOff>
      <xdr:row>2</xdr:row>
      <xdr:rowOff>447675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59D188E6-633F-4FD8-A91A-AA71CD3C0A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52950" y="1000125"/>
          <a:ext cx="819150" cy="819150"/>
        </a:xfrm>
        <a:prstGeom prst="rect">
          <a:avLst/>
        </a:prstGeom>
      </xdr:spPr>
    </xdr:pic>
    <xdr:clientData/>
  </xdr:twoCellAnchor>
  <xdr:twoCellAnchor>
    <xdr:from>
      <xdr:col>9</xdr:col>
      <xdr:colOff>447675</xdr:colOff>
      <xdr:row>2</xdr:row>
      <xdr:rowOff>476250</xdr:rowOff>
    </xdr:from>
    <xdr:to>
      <xdr:col>13</xdr:col>
      <xdr:colOff>95250</xdr:colOff>
      <xdr:row>5</xdr:row>
      <xdr:rowOff>123825</xdr:rowOff>
    </xdr:to>
    <xdr:sp macro="[0]!Macro_1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7DD17838-7A6F-4912-9ADC-D244FAE7B35B}"/>
            </a:ext>
          </a:extLst>
        </xdr:cNvPr>
        <xdr:cNvSpPr/>
      </xdr:nvSpPr>
      <xdr:spPr>
        <a:xfrm>
          <a:off x="9144000" y="1847850"/>
          <a:ext cx="2695575" cy="885825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Imprimer</a:t>
          </a:r>
        </a:p>
      </xdr:txBody>
    </xdr:sp>
    <xdr:clientData fPrintsWithSheet="0"/>
  </xdr:twoCellAnchor>
  <xdr:twoCellAnchor>
    <xdr:from>
      <xdr:col>9</xdr:col>
      <xdr:colOff>438150</xdr:colOff>
      <xdr:row>8</xdr:row>
      <xdr:rowOff>123825</xdr:rowOff>
    </xdr:from>
    <xdr:to>
      <xdr:col>13</xdr:col>
      <xdr:colOff>85725</xdr:colOff>
      <xdr:row>12</xdr:row>
      <xdr:rowOff>142875</xdr:rowOff>
    </xdr:to>
    <xdr:sp macro="[0]!Macro2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193E10D5-A57E-4D06-8738-984BDA3904AF}"/>
            </a:ext>
          </a:extLst>
        </xdr:cNvPr>
        <xdr:cNvSpPr/>
      </xdr:nvSpPr>
      <xdr:spPr>
        <a:xfrm>
          <a:off x="9134475" y="3314700"/>
          <a:ext cx="2695575" cy="885825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PDF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619125</xdr:colOff>
      <xdr:row>6</xdr:row>
      <xdr:rowOff>47625</xdr:rowOff>
    </xdr:from>
    <xdr:to>
      <xdr:col>13</xdr:col>
      <xdr:colOff>266700</xdr:colOff>
      <xdr:row>10</xdr:row>
      <xdr:rowOff>171450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3E25B4F-F41E-4F1D-93D4-EA833015865B}"/>
            </a:ext>
          </a:extLst>
        </xdr:cNvPr>
        <xdr:cNvSpPr/>
      </xdr:nvSpPr>
      <xdr:spPr>
        <a:xfrm>
          <a:off x="7477125" y="1190625"/>
          <a:ext cx="2695575" cy="885825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Retour Menu</a:t>
          </a:r>
        </a:p>
      </xdr:txBody>
    </xdr:sp>
    <xdr:clientData fPrintsWithSheet="0"/>
  </xdr:twoCellAnchor>
  <xdr:twoCellAnchor>
    <xdr:from>
      <xdr:col>9</xdr:col>
      <xdr:colOff>647700</xdr:colOff>
      <xdr:row>13</xdr:row>
      <xdr:rowOff>9525</xdr:rowOff>
    </xdr:from>
    <xdr:to>
      <xdr:col>13</xdr:col>
      <xdr:colOff>295275</xdr:colOff>
      <xdr:row>17</xdr:row>
      <xdr:rowOff>133350</xdr:rowOff>
    </xdr:to>
    <xdr:sp macro="[0]!Macro_1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B7FF2E2-3C9A-4D97-A6B8-8E44B76C0DE7}"/>
            </a:ext>
          </a:extLst>
        </xdr:cNvPr>
        <xdr:cNvSpPr/>
      </xdr:nvSpPr>
      <xdr:spPr>
        <a:xfrm>
          <a:off x="7505700" y="2486025"/>
          <a:ext cx="2695575" cy="885825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Imprimer</a:t>
          </a:r>
        </a:p>
      </xdr:txBody>
    </xdr:sp>
    <xdr:clientData fPrintsWithSheet="0"/>
  </xdr:twoCellAnchor>
  <xdr:twoCellAnchor>
    <xdr:from>
      <xdr:col>9</xdr:col>
      <xdr:colOff>638175</xdr:colOff>
      <xdr:row>20</xdr:row>
      <xdr:rowOff>142875</xdr:rowOff>
    </xdr:from>
    <xdr:to>
      <xdr:col>13</xdr:col>
      <xdr:colOff>285750</xdr:colOff>
      <xdr:row>25</xdr:row>
      <xdr:rowOff>76200</xdr:rowOff>
    </xdr:to>
    <xdr:sp macro="[0]!Macro2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EF72365F-A0B7-4557-9545-97CAFD90FB92}"/>
            </a:ext>
          </a:extLst>
        </xdr:cNvPr>
        <xdr:cNvSpPr/>
      </xdr:nvSpPr>
      <xdr:spPr>
        <a:xfrm>
          <a:off x="7496175" y="3952875"/>
          <a:ext cx="2695575" cy="885825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PDF</a:t>
          </a:r>
        </a:p>
      </xdr:txBody>
    </xdr:sp>
    <xdr:clientData fPrintsWithSheet="0"/>
  </xdr:twoCellAnchor>
  <xdr:twoCellAnchor editAs="oneCell">
    <xdr:from>
      <xdr:col>0</xdr:col>
      <xdr:colOff>133350</xdr:colOff>
      <xdr:row>0</xdr:row>
      <xdr:rowOff>209551</xdr:rowOff>
    </xdr:from>
    <xdr:to>
      <xdr:col>4</xdr:col>
      <xdr:colOff>89839</xdr:colOff>
      <xdr:row>8</xdr:row>
      <xdr:rowOff>104775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4F66C7C0-C7A1-4063-8F43-B7D3434B11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209551"/>
          <a:ext cx="3004489" cy="1438274"/>
        </a:xfrm>
        <a:prstGeom prst="rect">
          <a:avLst/>
        </a:prstGeom>
      </xdr:spPr>
    </xdr:pic>
    <xdr:clientData/>
  </xdr:twoCellAnchor>
  <xdr:twoCellAnchor editAs="oneCell">
    <xdr:from>
      <xdr:col>3</xdr:col>
      <xdr:colOff>428625</xdr:colOff>
      <xdr:row>1</xdr:row>
      <xdr:rowOff>419100</xdr:rowOff>
    </xdr:from>
    <xdr:to>
      <xdr:col>4</xdr:col>
      <xdr:colOff>485775</xdr:colOff>
      <xdr:row>6</xdr:row>
      <xdr:rowOff>57150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B525DD67-CB8B-47DD-BD38-E240791ADD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52950" y="1000125"/>
          <a:ext cx="819150" cy="8191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666750</xdr:colOff>
      <xdr:row>4</xdr:row>
      <xdr:rowOff>9525</xdr:rowOff>
    </xdr:from>
    <xdr:to>
      <xdr:col>18</xdr:col>
      <xdr:colOff>314325</xdr:colOff>
      <xdr:row>8</xdr:row>
      <xdr:rowOff>28575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9FD0244-9AF9-46DC-BE96-247258C4E57E}"/>
            </a:ext>
          </a:extLst>
        </xdr:cNvPr>
        <xdr:cNvSpPr/>
      </xdr:nvSpPr>
      <xdr:spPr>
        <a:xfrm>
          <a:off x="11334750" y="771525"/>
          <a:ext cx="2695575" cy="7810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Retour Menu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476250</xdr:colOff>
      <xdr:row>2</xdr:row>
      <xdr:rowOff>76200</xdr:rowOff>
    </xdr:from>
    <xdr:to>
      <xdr:col>14</xdr:col>
      <xdr:colOff>123825</xdr:colOff>
      <xdr:row>6</xdr:row>
      <xdr:rowOff>95250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BFE9CD0-CA89-4C48-8D3B-D1F5CEC470F0}"/>
            </a:ext>
          </a:extLst>
        </xdr:cNvPr>
        <xdr:cNvSpPr/>
      </xdr:nvSpPr>
      <xdr:spPr>
        <a:xfrm>
          <a:off x="8096250" y="457200"/>
          <a:ext cx="2695575" cy="7810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Retour Menu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409575</xdr:colOff>
      <xdr:row>29</xdr:row>
      <xdr:rowOff>161925</xdr:rowOff>
    </xdr:from>
    <xdr:to>
      <xdr:col>18</xdr:col>
      <xdr:colOff>57150</xdr:colOff>
      <xdr:row>34</xdr:row>
      <xdr:rowOff>9525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14F55BC-2282-4F8E-BF33-7737392A06E2}"/>
            </a:ext>
          </a:extLst>
        </xdr:cNvPr>
        <xdr:cNvSpPr/>
      </xdr:nvSpPr>
      <xdr:spPr>
        <a:xfrm>
          <a:off x="11077575" y="5953125"/>
          <a:ext cx="2695575" cy="80010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Retour 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maury.dutertre@gmail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logic-energy.fr/" TargetMode="External"/><Relationship Id="rId1" Type="http://schemas.openxmlformats.org/officeDocument/2006/relationships/hyperlink" Target="mailto:contact@logic-energy.fr" TargetMode="Externa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hyperlink" Target="http://www.logic-energy.fr/" TargetMode="External"/><Relationship Id="rId1" Type="http://schemas.openxmlformats.org/officeDocument/2006/relationships/hyperlink" Target="mailto:contact@logic-energy.fr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BE5937-FDA5-4180-BC36-51D997E0AF0F}">
  <sheetPr codeName="Feuil1"/>
  <dimension ref="A2:R35"/>
  <sheetViews>
    <sheetView showGridLines="0" workbookViewId="0"/>
  </sheetViews>
  <sheetFormatPr baseColWidth="10" defaultRowHeight="15" x14ac:dyDescent="0.25"/>
  <cols>
    <col min="5" max="5" width="37.28515625" customWidth="1"/>
    <col min="9" max="9" width="35.85546875" customWidth="1"/>
    <col min="14" max="14" width="15.85546875" customWidth="1"/>
    <col min="17" max="17" width="18.28515625" bestFit="1" customWidth="1"/>
    <col min="18" max="18" width="14.42578125" bestFit="1" customWidth="1"/>
  </cols>
  <sheetData>
    <row r="2" spans="2:18" ht="15.75" thickBot="1" x14ac:dyDescent="0.3"/>
    <row r="3" spans="2:18" ht="29.25" thickBot="1" x14ac:dyDescent="0.5">
      <c r="B3" s="16" t="s">
        <v>0</v>
      </c>
      <c r="C3" s="17"/>
      <c r="D3" s="17"/>
      <c r="E3" s="17"/>
      <c r="F3" s="6"/>
      <c r="G3" s="7"/>
      <c r="H3" s="7"/>
      <c r="I3" s="12"/>
      <c r="K3" s="30" t="s">
        <v>18</v>
      </c>
      <c r="L3" s="31"/>
      <c r="M3" s="31"/>
      <c r="N3" s="32"/>
    </row>
    <row r="4" spans="2:18" ht="16.5" thickBot="1" x14ac:dyDescent="0.3">
      <c r="B4" s="1"/>
      <c r="C4" s="2"/>
      <c r="D4" s="2"/>
      <c r="E4" s="2"/>
      <c r="F4" s="8" t="s">
        <v>1</v>
      </c>
      <c r="G4" s="9"/>
      <c r="H4" s="9"/>
      <c r="I4" s="19">
        <v>43805</v>
      </c>
      <c r="K4" s="34" t="s">
        <v>22</v>
      </c>
      <c r="L4" s="35"/>
      <c r="M4" s="36"/>
      <c r="N4" s="33" t="s">
        <v>23</v>
      </c>
    </row>
    <row r="5" spans="2:18" ht="15.75" x14ac:dyDescent="0.25">
      <c r="B5" s="1"/>
      <c r="C5" s="2"/>
      <c r="D5" s="2"/>
      <c r="E5" s="2"/>
      <c r="F5" s="8" t="s">
        <v>14</v>
      </c>
      <c r="G5" s="9"/>
      <c r="H5" s="9"/>
      <c r="I5" s="18">
        <v>1</v>
      </c>
      <c r="K5" s="20" t="s">
        <v>16</v>
      </c>
      <c r="L5" s="21"/>
      <c r="M5" s="22"/>
      <c r="N5" s="40">
        <v>1</v>
      </c>
    </row>
    <row r="6" spans="2:18" ht="15.75" x14ac:dyDescent="0.25">
      <c r="B6" s="1"/>
      <c r="C6" s="2"/>
      <c r="D6" s="2"/>
      <c r="E6" s="2"/>
      <c r="F6" s="8" t="s">
        <v>2</v>
      </c>
      <c r="G6" s="9"/>
      <c r="H6" s="9"/>
      <c r="I6" s="19">
        <v>43808</v>
      </c>
      <c r="K6" s="23" t="s">
        <v>3</v>
      </c>
      <c r="L6" s="24"/>
      <c r="M6" s="29"/>
      <c r="N6" s="41">
        <v>46000</v>
      </c>
    </row>
    <row r="7" spans="2:18" ht="15.75" x14ac:dyDescent="0.25">
      <c r="B7" s="1"/>
      <c r="C7" s="2"/>
      <c r="D7" s="2"/>
      <c r="E7" s="2"/>
      <c r="F7" s="13"/>
      <c r="G7" s="14"/>
      <c r="H7" s="14"/>
      <c r="I7" s="15"/>
      <c r="K7" s="8" t="s">
        <v>19</v>
      </c>
      <c r="L7" s="9"/>
      <c r="M7" s="27"/>
      <c r="N7" s="40" t="str">
        <f ca="1">IF(OR(N5="",N6=""),"",IF(N6&gt;OFFSET(M10,N5,0),"Classique",IF(N6&lt;OFFSET(L10,N5,0),"Grande","")&amp;"Précarité"))</f>
        <v>Classique</v>
      </c>
    </row>
    <row r="8" spans="2:18" ht="16.5" thickBot="1" x14ac:dyDescent="0.3">
      <c r="B8" s="1"/>
      <c r="C8" s="2"/>
      <c r="D8" s="2"/>
      <c r="E8" s="2"/>
      <c r="F8" s="13"/>
      <c r="G8" s="14"/>
      <c r="H8" s="14"/>
      <c r="I8" s="15"/>
      <c r="K8" s="25" t="s">
        <v>17</v>
      </c>
      <c r="L8" s="26"/>
      <c r="M8" s="26"/>
      <c r="N8" s="43">
        <f ca="1">OFFSET(Q10,MATCH(N7,O11:O13,0),--(N4="Gold"))</f>
        <v>10</v>
      </c>
      <c r="O8" s="92">
        <f ca="1">N8/1.055</f>
        <v>9.4786729857819907</v>
      </c>
    </row>
    <row r="9" spans="2:18" ht="16.5" thickBot="1" x14ac:dyDescent="0.3">
      <c r="B9" s="1"/>
      <c r="C9" s="2"/>
      <c r="D9" s="2"/>
      <c r="E9" s="2"/>
      <c r="F9" s="8" t="s">
        <v>6</v>
      </c>
      <c r="G9" s="9"/>
      <c r="H9" s="9"/>
      <c r="I9" s="18" t="s">
        <v>24</v>
      </c>
      <c r="N9" s="28"/>
    </row>
    <row r="10" spans="2:18" ht="16.5" thickBot="1" x14ac:dyDescent="0.3">
      <c r="B10" s="1"/>
      <c r="C10" s="2"/>
      <c r="D10" s="2"/>
      <c r="E10" s="2"/>
      <c r="F10" s="8" t="s">
        <v>7</v>
      </c>
      <c r="G10" s="9"/>
      <c r="H10" s="9"/>
      <c r="I10" s="18" t="s">
        <v>25</v>
      </c>
      <c r="K10" s="44" t="s">
        <v>15</v>
      </c>
      <c r="L10" s="45"/>
      <c r="M10" s="46"/>
      <c r="N10" s="47"/>
      <c r="O10" s="44" t="s">
        <v>20</v>
      </c>
      <c r="P10" s="46"/>
      <c r="Q10" s="48" t="s">
        <v>31</v>
      </c>
      <c r="R10" s="48" t="s">
        <v>32</v>
      </c>
    </row>
    <row r="11" spans="2:18" ht="15.75" x14ac:dyDescent="0.25">
      <c r="B11" s="1"/>
      <c r="C11" s="2"/>
      <c r="D11" s="2"/>
      <c r="E11" s="2"/>
      <c r="F11" s="8" t="s">
        <v>8</v>
      </c>
      <c r="G11" s="9"/>
      <c r="H11" s="9"/>
      <c r="I11" s="18" t="s">
        <v>26</v>
      </c>
      <c r="K11" s="49">
        <v>1</v>
      </c>
      <c r="L11" s="49">
        <v>14790</v>
      </c>
      <c r="M11" s="49">
        <v>18960</v>
      </c>
      <c r="N11" s="50"/>
      <c r="O11" s="51" t="s">
        <v>4</v>
      </c>
      <c r="P11" s="51"/>
      <c r="Q11" s="48">
        <v>12</v>
      </c>
      <c r="R11" s="48">
        <v>10</v>
      </c>
    </row>
    <row r="12" spans="2:18" ht="15.75" x14ac:dyDescent="0.25">
      <c r="B12" s="1"/>
      <c r="C12" s="2"/>
      <c r="D12" s="2"/>
      <c r="E12" s="2"/>
      <c r="F12" s="8" t="s">
        <v>9</v>
      </c>
      <c r="G12" s="9"/>
      <c r="H12" s="9"/>
      <c r="I12" s="18" t="s">
        <v>27</v>
      </c>
      <c r="K12" s="48">
        <v>2</v>
      </c>
      <c r="L12" s="48">
        <v>21630</v>
      </c>
      <c r="M12" s="48">
        <v>27729</v>
      </c>
      <c r="N12" s="50"/>
      <c r="O12" s="52" t="s">
        <v>5</v>
      </c>
      <c r="P12" s="52"/>
      <c r="Q12" s="48">
        <v>20</v>
      </c>
      <c r="R12" s="48">
        <v>20</v>
      </c>
    </row>
    <row r="13" spans="2:18" ht="15.75" x14ac:dyDescent="0.25">
      <c r="B13" s="1"/>
      <c r="C13" s="2"/>
      <c r="D13" s="2"/>
      <c r="E13" s="2"/>
      <c r="F13" s="8" t="s">
        <v>10</v>
      </c>
      <c r="G13" s="9"/>
      <c r="H13" s="9"/>
      <c r="I13" s="38">
        <v>63100</v>
      </c>
      <c r="K13" s="48">
        <v>3</v>
      </c>
      <c r="L13" s="48">
        <v>26013</v>
      </c>
      <c r="M13" s="48">
        <v>33346</v>
      </c>
      <c r="N13" s="50"/>
      <c r="O13" s="52" t="s">
        <v>21</v>
      </c>
      <c r="P13" s="52"/>
      <c r="Q13" s="48">
        <v>20</v>
      </c>
      <c r="R13" s="48">
        <v>20</v>
      </c>
    </row>
    <row r="14" spans="2:18" ht="15.75" x14ac:dyDescent="0.25">
      <c r="B14" s="1"/>
      <c r="C14" s="2"/>
      <c r="D14" s="2"/>
      <c r="E14" s="2"/>
      <c r="F14" s="8" t="s">
        <v>11</v>
      </c>
      <c r="G14" s="9"/>
      <c r="H14" s="9"/>
      <c r="I14" s="18" t="s">
        <v>28</v>
      </c>
      <c r="K14" s="48">
        <v>4</v>
      </c>
      <c r="L14" s="48">
        <v>30389</v>
      </c>
      <c r="M14" s="48">
        <v>38958</v>
      </c>
      <c r="N14" s="50"/>
      <c r="O14" s="50"/>
      <c r="P14" s="53"/>
      <c r="Q14" s="53"/>
      <c r="R14" s="53"/>
    </row>
    <row r="15" spans="2:18" ht="15.75" x14ac:dyDescent="0.25">
      <c r="B15" s="1"/>
      <c r="C15" s="2"/>
      <c r="D15" s="2"/>
      <c r="E15" s="2"/>
      <c r="F15" s="8" t="s">
        <v>12</v>
      </c>
      <c r="G15" s="9"/>
      <c r="H15" s="9"/>
      <c r="I15" s="39">
        <v>662494327</v>
      </c>
      <c r="K15" s="48">
        <v>5</v>
      </c>
      <c r="L15" s="48">
        <v>34784</v>
      </c>
      <c r="M15" s="48">
        <v>44592</v>
      </c>
      <c r="N15" s="50"/>
      <c r="O15" s="50"/>
      <c r="P15" s="53"/>
      <c r="Q15" s="53"/>
      <c r="R15" s="53"/>
    </row>
    <row r="16" spans="2:18" ht="15.75" x14ac:dyDescent="0.25">
      <c r="B16" s="1"/>
      <c r="C16" s="2"/>
      <c r="D16" s="2"/>
      <c r="E16" s="2"/>
      <c r="F16" s="8" t="s">
        <v>13</v>
      </c>
      <c r="G16" s="9"/>
      <c r="H16" s="9"/>
      <c r="I16" s="37" t="s">
        <v>29</v>
      </c>
      <c r="K16" s="48">
        <v>6</v>
      </c>
      <c r="L16" s="48">
        <f>L15+4385</f>
        <v>39169</v>
      </c>
      <c r="M16" s="48">
        <f>M15+5617</f>
        <v>50209</v>
      </c>
      <c r="N16" s="50"/>
      <c r="O16" s="50"/>
      <c r="P16" s="53"/>
      <c r="Q16" s="53"/>
      <c r="R16" s="53"/>
    </row>
    <row r="17" spans="1:18" x14ac:dyDescent="0.25">
      <c r="B17" s="1"/>
      <c r="C17" s="2"/>
      <c r="D17" s="2"/>
      <c r="E17" s="2"/>
      <c r="F17" s="13"/>
      <c r="G17" s="14"/>
      <c r="H17" s="14"/>
      <c r="I17" s="15"/>
      <c r="K17" s="48">
        <v>7</v>
      </c>
      <c r="L17" s="48">
        <f t="shared" ref="L17:L20" si="0">L16+4385</f>
        <v>43554</v>
      </c>
      <c r="M17" s="48">
        <f t="shared" ref="M17:M20" si="1">M16+5617</f>
        <v>55826</v>
      </c>
      <c r="N17" s="50"/>
      <c r="O17" s="50"/>
      <c r="P17" s="53"/>
      <c r="Q17" s="53"/>
      <c r="R17" s="53"/>
    </row>
    <row r="18" spans="1:18" ht="16.5" thickBot="1" x14ac:dyDescent="0.3">
      <c r="B18" s="3"/>
      <c r="C18" s="4"/>
      <c r="D18" s="4"/>
      <c r="E18" s="4"/>
      <c r="F18" s="10" t="s">
        <v>30</v>
      </c>
      <c r="G18" s="11"/>
      <c r="H18" s="11"/>
      <c r="I18" s="42">
        <v>95</v>
      </c>
      <c r="K18" s="48">
        <v>8</v>
      </c>
      <c r="L18" s="48">
        <f t="shared" si="0"/>
        <v>47939</v>
      </c>
      <c r="M18" s="48">
        <f t="shared" si="1"/>
        <v>61443</v>
      </c>
      <c r="N18" s="50"/>
      <c r="O18" s="50"/>
      <c r="P18" s="53"/>
      <c r="Q18" s="53"/>
      <c r="R18" s="53"/>
    </row>
    <row r="19" spans="1:18" x14ac:dyDescent="0.25">
      <c r="K19" s="48">
        <v>9</v>
      </c>
      <c r="L19" s="48">
        <f t="shared" si="0"/>
        <v>52324</v>
      </c>
      <c r="M19" s="48">
        <f t="shared" si="1"/>
        <v>67060</v>
      </c>
      <c r="N19" s="50"/>
      <c r="O19" s="50"/>
      <c r="P19" s="53"/>
      <c r="Q19" s="53"/>
      <c r="R19" s="53"/>
    </row>
    <row r="20" spans="1:18" x14ac:dyDescent="0.25">
      <c r="K20" s="48">
        <v>10</v>
      </c>
      <c r="L20" s="48">
        <f t="shared" si="0"/>
        <v>56709</v>
      </c>
      <c r="M20" s="48">
        <f t="shared" si="1"/>
        <v>72677</v>
      </c>
      <c r="N20" s="50"/>
      <c r="O20" s="50"/>
      <c r="P20" s="53"/>
      <c r="Q20" s="53"/>
      <c r="R20" s="53"/>
    </row>
    <row r="21" spans="1:18" x14ac:dyDescent="0.25">
      <c r="K21" s="5"/>
      <c r="L21" s="5"/>
      <c r="M21" s="5"/>
      <c r="N21" s="5"/>
      <c r="O21" s="5"/>
    </row>
    <row r="22" spans="1:18" x14ac:dyDescent="0.25">
      <c r="A22" t="s">
        <v>58</v>
      </c>
      <c r="K22" s="5"/>
      <c r="L22" s="5"/>
      <c r="M22" s="5"/>
    </row>
    <row r="25" spans="1:18" x14ac:dyDescent="0.25">
      <c r="K25" s="5"/>
      <c r="L25" s="5"/>
      <c r="M25" s="5"/>
    </row>
    <row r="26" spans="1:18" x14ac:dyDescent="0.25">
      <c r="K26" s="5"/>
      <c r="L26" s="5"/>
      <c r="M26" s="5"/>
    </row>
    <row r="27" spans="1:18" x14ac:dyDescent="0.25">
      <c r="K27" s="5"/>
      <c r="L27" s="5"/>
      <c r="M27" s="5"/>
    </row>
    <row r="28" spans="1:18" x14ac:dyDescent="0.25">
      <c r="K28" s="5"/>
      <c r="L28" s="5"/>
      <c r="M28" s="5"/>
    </row>
    <row r="29" spans="1:18" x14ac:dyDescent="0.25">
      <c r="K29" s="5"/>
      <c r="L29" s="5"/>
      <c r="M29" s="5"/>
    </row>
    <row r="30" spans="1:18" x14ac:dyDescent="0.25">
      <c r="K30" s="5"/>
      <c r="L30" s="5"/>
      <c r="M30" s="5"/>
    </row>
    <row r="31" spans="1:18" x14ac:dyDescent="0.25">
      <c r="K31" s="5"/>
      <c r="L31" s="5"/>
      <c r="M31" s="5"/>
    </row>
    <row r="32" spans="1:18" x14ac:dyDescent="0.25">
      <c r="K32" s="5"/>
      <c r="L32" s="5"/>
      <c r="M32" s="5"/>
    </row>
    <row r="33" spans="11:13" x14ac:dyDescent="0.25">
      <c r="K33" s="5"/>
      <c r="L33" s="5"/>
      <c r="M33" s="5"/>
    </row>
    <row r="34" spans="11:13" x14ac:dyDescent="0.25">
      <c r="K34" s="5"/>
      <c r="L34" s="5"/>
      <c r="M34" s="5"/>
    </row>
    <row r="35" spans="11:13" x14ac:dyDescent="0.25">
      <c r="K35" s="5"/>
      <c r="L35" s="5"/>
      <c r="M35" s="5"/>
    </row>
  </sheetData>
  <mergeCells count="27">
    <mergeCell ref="O10:P10"/>
    <mergeCell ref="O11:P11"/>
    <mergeCell ref="O12:P12"/>
    <mergeCell ref="O13:P13"/>
    <mergeCell ref="K10:M10"/>
    <mergeCell ref="K3:N3"/>
    <mergeCell ref="K5:M5"/>
    <mergeCell ref="K7:M7"/>
    <mergeCell ref="K8:M8"/>
    <mergeCell ref="K4:M4"/>
    <mergeCell ref="F15:H15"/>
    <mergeCell ref="F16:H16"/>
    <mergeCell ref="B3:E3"/>
    <mergeCell ref="B4:E18"/>
    <mergeCell ref="F18:H18"/>
    <mergeCell ref="F7:I7"/>
    <mergeCell ref="F8:I8"/>
    <mergeCell ref="F17:I17"/>
    <mergeCell ref="F9:H9"/>
    <mergeCell ref="F10:H10"/>
    <mergeCell ref="F11:H11"/>
    <mergeCell ref="F12:H12"/>
    <mergeCell ref="F13:H13"/>
    <mergeCell ref="F14:H14"/>
    <mergeCell ref="F4:H4"/>
    <mergeCell ref="F5:H5"/>
    <mergeCell ref="F6:H6"/>
  </mergeCells>
  <dataValidations count="3">
    <dataValidation type="list" allowBlank="1" showInputMessage="1" showErrorMessage="1" sqref="N5" xr:uid="{FE840085-2990-42F9-9DE2-D59A11FA3D22}">
      <formula1>"1,2,3,4,5,6,7,8,9,10"</formula1>
    </dataValidation>
    <dataValidation type="list" allowBlank="1" showInputMessage="1" showErrorMessage="1" sqref="N4" xr:uid="{6CD2B227-BC20-467A-972C-8960334062F6}">
      <formula1>"Lefebvre,Gold"</formula1>
    </dataValidation>
    <dataValidation type="list" allowBlank="1" showInputMessage="1" showErrorMessage="1" sqref="I9" xr:uid="{A6E29FCE-5720-4C0D-9496-609BC23E9C87}">
      <formula1>"Mr,Mme"</formula1>
    </dataValidation>
  </dataValidations>
  <hyperlinks>
    <hyperlink ref="I16" r:id="rId1" xr:uid="{E287064D-CD27-4B3F-B86F-F87E6F9FB1CB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33B206-68AE-4147-ABAB-717CA8AE5335}">
  <sheetPr codeName="Feuil2"/>
  <dimension ref="A1:F31"/>
  <sheetViews>
    <sheetView showGridLines="0" workbookViewId="0">
      <selection activeCell="F36" sqref="A1:F36"/>
    </sheetView>
  </sheetViews>
  <sheetFormatPr baseColWidth="10" defaultRowHeight="15" x14ac:dyDescent="0.25"/>
  <cols>
    <col min="1" max="1" width="10.5703125" customWidth="1"/>
    <col min="2" max="2" width="41.85546875" customWidth="1"/>
    <col min="3" max="3" width="9.42578125" customWidth="1"/>
    <col min="4" max="4" width="9.28515625" customWidth="1"/>
    <col min="5" max="5" width="9.85546875" customWidth="1"/>
    <col min="6" max="6" width="15.140625" customWidth="1"/>
  </cols>
  <sheetData>
    <row r="1" spans="1:6" ht="45.75" customHeight="1" x14ac:dyDescent="0.25">
      <c r="A1" s="57"/>
      <c r="B1" s="57"/>
      <c r="C1" s="84" t="str">
        <f>"DEVIS " &amp; MENU!I10&amp;" SUITE VISITE TECHNIQUE DU:"</f>
        <v>DEVIS du TERTRE SUITE VISITE TECHNIQUE DU:</v>
      </c>
      <c r="D1" s="84"/>
      <c r="E1" s="84"/>
      <c r="F1" s="84"/>
    </row>
    <row r="2" spans="1:6" ht="62.25" customHeight="1" x14ac:dyDescent="0.25">
      <c r="A2" s="57"/>
      <c r="B2" s="57"/>
      <c r="C2" s="90">
        <f>MENU!I4</f>
        <v>43805</v>
      </c>
      <c r="D2" s="90"/>
      <c r="E2" s="90"/>
      <c r="F2" s="90"/>
    </row>
    <row r="3" spans="1:6" ht="62.25" customHeight="1" x14ac:dyDescent="0.25">
      <c r="A3" s="57"/>
      <c r="B3" s="57"/>
      <c r="C3" s="58"/>
      <c r="D3" s="58"/>
      <c r="E3" s="58"/>
      <c r="F3" s="58"/>
    </row>
    <row r="4" spans="1:6" ht="19.5" customHeight="1" x14ac:dyDescent="0.3">
      <c r="A4" s="78" t="s">
        <v>33</v>
      </c>
      <c r="B4" s="78"/>
      <c r="C4" s="86" t="str">
        <f>CONCATENATE(MENU!I9," ",MENU!I10," ",MENU!I11)</f>
        <v>Mr du TERTRE Amaury</v>
      </c>
      <c r="D4" s="86"/>
      <c r="E4" s="86"/>
      <c r="F4" s="86"/>
    </row>
    <row r="5" spans="1:6" ht="15.75" x14ac:dyDescent="0.25">
      <c r="A5" s="79" t="s">
        <v>34</v>
      </c>
      <c r="B5" s="79"/>
      <c r="C5" s="91" t="str">
        <f>MENU!I12</f>
        <v>58 rue sous les vignes</v>
      </c>
      <c r="D5" s="91"/>
      <c r="E5" s="91"/>
      <c r="F5" s="91"/>
    </row>
    <row r="6" spans="1:6" ht="15.75" x14ac:dyDescent="0.25">
      <c r="A6" s="79" t="s">
        <v>35</v>
      </c>
      <c r="B6" s="79"/>
      <c r="C6" s="87" t="s">
        <v>57</v>
      </c>
      <c r="D6" s="87"/>
      <c r="E6" s="87"/>
      <c r="F6" s="87"/>
    </row>
    <row r="7" spans="1:6" x14ac:dyDescent="0.25">
      <c r="A7" s="80" t="s">
        <v>36</v>
      </c>
      <c r="B7" s="80"/>
      <c r="C7" s="88" t="str">
        <f>CONCATENATE(MENU!F15,": 0",MENU!I15)</f>
        <v>Téléphone: 0662494327</v>
      </c>
      <c r="D7" s="88"/>
      <c r="E7" s="88"/>
      <c r="F7" s="88"/>
    </row>
    <row r="8" spans="1:6" x14ac:dyDescent="0.25">
      <c r="A8" s="81" t="s">
        <v>37</v>
      </c>
      <c r="B8" s="81"/>
      <c r="C8" s="77" t="str">
        <f>CONCATENATE(MENU!F16,": ",MENU!I16)</f>
        <v>Email: amaury.dutertre@gmail.com</v>
      </c>
      <c r="D8" s="77"/>
      <c r="E8" s="77"/>
      <c r="F8" s="77"/>
    </row>
    <row r="9" spans="1:6" x14ac:dyDescent="0.25">
      <c r="A9" s="81" t="s">
        <v>38</v>
      </c>
      <c r="B9" s="81"/>
      <c r="C9" s="77"/>
      <c r="D9" s="77"/>
      <c r="E9" s="77"/>
      <c r="F9" s="77"/>
    </row>
    <row r="10" spans="1:6" x14ac:dyDescent="0.25">
      <c r="A10" s="80" t="s">
        <v>39</v>
      </c>
      <c r="B10" s="80"/>
      <c r="C10" s="59"/>
      <c r="D10" s="59"/>
      <c r="E10" s="59"/>
      <c r="F10" s="59"/>
    </row>
    <row r="11" spans="1:6" x14ac:dyDescent="0.25">
      <c r="A11" s="83" t="str">
        <f>"Devis édité le " &amp;(TEXT(MENU!I4,"jj/mm/aaaa"))</f>
        <v>Devis édité le 06/12/2019</v>
      </c>
      <c r="B11" s="83"/>
      <c r="C11" s="59"/>
      <c r="D11" s="59"/>
      <c r="E11" s="59"/>
      <c r="F11" s="59"/>
    </row>
    <row r="12" spans="1:6" ht="23.25" x14ac:dyDescent="0.35">
      <c r="A12" s="60" t="s">
        <v>40</v>
      </c>
      <c r="B12" s="61" t="str">
        <f>"ADT " &amp;(TEXT(MENU!I4,"jjmmaaaa")&amp;-MENU!I5)</f>
        <v>ADT 06122019-1</v>
      </c>
      <c r="C12" s="59"/>
      <c r="D12" s="59"/>
      <c r="E12" s="59"/>
      <c r="F12" s="59"/>
    </row>
    <row r="13" spans="1:6" ht="19.5" customHeight="1" x14ac:dyDescent="0.3">
      <c r="A13" s="60"/>
      <c r="B13" s="62"/>
      <c r="C13" s="59"/>
      <c r="D13" s="59"/>
      <c r="E13" s="59"/>
      <c r="F13" s="59"/>
    </row>
    <row r="14" spans="1:6" x14ac:dyDescent="0.25">
      <c r="A14" s="63" t="s">
        <v>41</v>
      </c>
      <c r="B14" s="63" t="s">
        <v>42</v>
      </c>
      <c r="C14" s="63" t="s">
        <v>43</v>
      </c>
      <c r="D14" s="63" t="s">
        <v>44</v>
      </c>
      <c r="E14" s="63" t="s">
        <v>45</v>
      </c>
      <c r="F14" s="63" t="s">
        <v>46</v>
      </c>
    </row>
    <row r="15" spans="1:6" ht="106.5" customHeight="1" x14ac:dyDescent="0.25">
      <c r="A15" s="64">
        <v>101</v>
      </c>
      <c r="B15" s="65" t="s">
        <v>47</v>
      </c>
      <c r="C15" s="66">
        <f>MENU!I18</f>
        <v>95</v>
      </c>
      <c r="D15" s="67">
        <f ca="1">MENU!O8</f>
        <v>9.4786729857819907</v>
      </c>
      <c r="E15" s="68">
        <v>5.5E-2</v>
      </c>
      <c r="F15" s="67">
        <f ca="1">C15*D15</f>
        <v>900.47393364928917</v>
      </c>
    </row>
    <row r="16" spans="1:6" x14ac:dyDescent="0.25">
      <c r="A16" s="85" t="s">
        <v>48</v>
      </c>
      <c r="B16" s="85"/>
      <c r="C16" s="85"/>
      <c r="D16" s="85"/>
      <c r="E16" s="85"/>
      <c r="F16" s="69">
        <f ca="1">F15</f>
        <v>900.47393364928917</v>
      </c>
    </row>
    <row r="17" spans="1:6" x14ac:dyDescent="0.25">
      <c r="A17" s="89" t="s">
        <v>49</v>
      </c>
      <c r="B17" s="89"/>
      <c r="C17" s="89"/>
      <c r="D17" s="89"/>
      <c r="E17" s="89"/>
      <c r="F17" s="70">
        <f ca="1">F16*E15</f>
        <v>49.526066350710906</v>
      </c>
    </row>
    <row r="18" spans="1:6" x14ac:dyDescent="0.25">
      <c r="A18" s="85" t="s">
        <v>50</v>
      </c>
      <c r="B18" s="85"/>
      <c r="C18" s="85"/>
      <c r="D18" s="85"/>
      <c r="E18" s="85"/>
      <c r="F18" s="69">
        <f ca="1">F16*E15+F16</f>
        <v>950.00000000000011</v>
      </c>
    </row>
    <row r="19" spans="1:6" ht="45" customHeight="1" x14ac:dyDescent="0.25">
      <c r="A19" s="64">
        <v>300</v>
      </c>
      <c r="B19" s="71" t="s">
        <v>51</v>
      </c>
      <c r="C19" s="66">
        <v>-1</v>
      </c>
      <c r="D19" s="72"/>
      <c r="E19" s="72"/>
      <c r="F19" s="67">
        <f ca="1">F18-(2*F18)</f>
        <v>-950.00000000000011</v>
      </c>
    </row>
    <row r="20" spans="1:6" x14ac:dyDescent="0.25">
      <c r="A20" s="82" t="s">
        <v>52</v>
      </c>
      <c r="B20" s="82"/>
      <c r="C20" s="82"/>
      <c r="D20" s="82"/>
      <c r="E20" s="82"/>
      <c r="F20" s="73">
        <f ca="1">F18+F19</f>
        <v>0</v>
      </c>
    </row>
    <row r="21" spans="1:6" x14ac:dyDescent="0.25">
      <c r="A21" s="74"/>
      <c r="B21" s="74"/>
      <c r="C21" s="74"/>
      <c r="D21" s="74"/>
      <c r="E21" s="74"/>
      <c r="F21" s="74"/>
    </row>
    <row r="22" spans="1:6" x14ac:dyDescent="0.25">
      <c r="A22" s="55" t="s">
        <v>53</v>
      </c>
      <c r="B22" s="55"/>
      <c r="C22" s="55"/>
      <c r="D22" s="55"/>
      <c r="E22" s="55"/>
      <c r="F22" s="55"/>
    </row>
    <row r="23" spans="1:6" x14ac:dyDescent="0.25">
      <c r="A23" s="55" t="s">
        <v>54</v>
      </c>
      <c r="B23" s="55"/>
      <c r="C23" s="55"/>
      <c r="D23" s="55"/>
      <c r="E23" s="55"/>
      <c r="F23" s="55"/>
    </row>
    <row r="24" spans="1:6" x14ac:dyDescent="0.25">
      <c r="A24" s="74"/>
      <c r="B24" s="75"/>
      <c r="C24" s="75"/>
      <c r="D24" s="75"/>
      <c r="E24" s="75"/>
      <c r="F24" s="75"/>
    </row>
    <row r="25" spans="1:6" x14ac:dyDescent="0.25">
      <c r="A25" s="74"/>
      <c r="B25" s="75"/>
      <c r="C25" s="75"/>
      <c r="D25" s="75"/>
      <c r="E25" s="75"/>
      <c r="F25" s="75"/>
    </row>
    <row r="26" spans="1:6" x14ac:dyDescent="0.25">
      <c r="A26" s="74"/>
      <c r="B26" s="74"/>
      <c r="C26" s="74"/>
      <c r="D26" s="74"/>
      <c r="E26" s="74"/>
      <c r="F26" s="74"/>
    </row>
    <row r="27" spans="1:6" x14ac:dyDescent="0.25">
      <c r="A27" s="74"/>
      <c r="B27" s="76"/>
      <c r="C27" s="74"/>
      <c r="D27" s="74"/>
      <c r="E27" s="74"/>
      <c r="F27" s="74"/>
    </row>
    <row r="28" spans="1:6" x14ac:dyDescent="0.25">
      <c r="A28" s="74"/>
      <c r="B28" s="74"/>
      <c r="C28" s="74"/>
      <c r="D28" s="74"/>
      <c r="E28" s="74"/>
      <c r="F28" s="74"/>
    </row>
    <row r="29" spans="1:6" x14ac:dyDescent="0.25">
      <c r="A29" s="55" t="s">
        <v>55</v>
      </c>
      <c r="B29" s="55"/>
      <c r="C29" s="74"/>
      <c r="D29" s="74"/>
      <c r="E29" s="74"/>
      <c r="F29" s="74"/>
    </row>
    <row r="30" spans="1:6" ht="46.5" customHeight="1" x14ac:dyDescent="0.25">
      <c r="A30" s="54" t="s">
        <v>56</v>
      </c>
      <c r="B30" s="54"/>
      <c r="C30" s="54"/>
      <c r="D30" s="54"/>
      <c r="E30" s="54"/>
      <c r="F30" s="54"/>
    </row>
    <row r="31" spans="1:6" x14ac:dyDescent="0.25">
      <c r="A31" s="74"/>
      <c r="B31" s="74"/>
      <c r="C31" s="74"/>
      <c r="D31" s="74"/>
      <c r="E31" s="74"/>
      <c r="F31" s="74"/>
    </row>
  </sheetData>
  <mergeCells count="23">
    <mergeCell ref="C1:F1"/>
    <mergeCell ref="A22:F22"/>
    <mergeCell ref="A9:B9"/>
    <mergeCell ref="A10:B10"/>
    <mergeCell ref="A18:E18"/>
    <mergeCell ref="C4:F4"/>
    <mergeCell ref="C6:F6"/>
    <mergeCell ref="C7:F7"/>
    <mergeCell ref="A17:E17"/>
    <mergeCell ref="C2:F2"/>
    <mergeCell ref="C5:F5"/>
    <mergeCell ref="A16:E16"/>
    <mergeCell ref="A30:F30"/>
    <mergeCell ref="A29:B29"/>
    <mergeCell ref="A23:F23"/>
    <mergeCell ref="C8:F9"/>
    <mergeCell ref="A4:B4"/>
    <mergeCell ref="A5:B5"/>
    <mergeCell ref="A6:B6"/>
    <mergeCell ref="A7:B7"/>
    <mergeCell ref="A8:B8"/>
    <mergeCell ref="A20:E20"/>
    <mergeCell ref="A11:B11"/>
  </mergeCells>
  <hyperlinks>
    <hyperlink ref="A8" r:id="rId1" xr:uid="{71136734-07E9-4DF7-906D-DB9EEFFF487B}"/>
    <hyperlink ref="A9" r:id="rId2" xr:uid="{1D15B6EB-8E1D-4DDC-9DD1-7ABA2857DC3C}"/>
  </hyperlinks>
  <pageMargins left="0.7" right="0.7" top="0.75" bottom="0.75" header="0.3" footer="0.3"/>
  <pageSetup paperSize="9" scale="90" orientation="portrait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9507AC-652A-495D-9B8F-B6787CD627A3}">
  <sheetPr codeName="Feuil3"/>
  <dimension ref="A1:F36"/>
  <sheetViews>
    <sheetView showGridLines="0" tabSelected="1" workbookViewId="0">
      <selection activeCell="G6" sqref="G6"/>
    </sheetView>
  </sheetViews>
  <sheetFormatPr baseColWidth="10" defaultRowHeight="15" x14ac:dyDescent="0.25"/>
  <sheetData>
    <row r="1" spans="1:6" x14ac:dyDescent="0.25">
      <c r="A1" s="57"/>
      <c r="B1" s="57"/>
      <c r="C1" s="84" t="str">
        <f>"DEVIS " &amp; MENU!I10&amp;" SUITE VISITE TECHNIQUE DU:"</f>
        <v>DEVIS du TERTRE SUITE VISITE TECHNIQUE DU:</v>
      </c>
      <c r="D1" s="84"/>
      <c r="E1" s="84"/>
      <c r="F1" s="84"/>
    </row>
    <row r="2" spans="1:6" x14ac:dyDescent="0.25">
      <c r="A2" s="57"/>
      <c r="B2" s="57"/>
      <c r="C2" s="90">
        <f>MENU!I4</f>
        <v>43805</v>
      </c>
      <c r="D2" s="90"/>
      <c r="E2" s="90"/>
      <c r="F2" s="90"/>
    </row>
    <row r="3" spans="1:6" x14ac:dyDescent="0.25">
      <c r="A3" s="57"/>
      <c r="B3" s="57"/>
      <c r="C3" s="58"/>
      <c r="D3" s="58"/>
      <c r="E3" s="58"/>
      <c r="F3" s="58"/>
    </row>
    <row r="4" spans="1:6" ht="18.75" x14ac:dyDescent="0.3">
      <c r="A4" s="78" t="s">
        <v>33</v>
      </c>
      <c r="B4" s="78"/>
      <c r="C4" s="86" t="str">
        <f>CONCATENATE(MENU!I9," ",MENU!I10," ",MENU!I11)</f>
        <v>Mr du TERTRE Amaury</v>
      </c>
      <c r="D4" s="86"/>
      <c r="E4" s="86"/>
      <c r="F4" s="86"/>
    </row>
    <row r="5" spans="1:6" ht="15.75" x14ac:dyDescent="0.25">
      <c r="A5" s="79" t="s">
        <v>34</v>
      </c>
      <c r="B5" s="79"/>
      <c r="C5" s="91" t="str">
        <f>MENU!I12</f>
        <v>58 rue sous les vignes</v>
      </c>
      <c r="D5" s="91"/>
      <c r="E5" s="91"/>
      <c r="F5" s="91"/>
    </row>
    <row r="6" spans="1:6" ht="15.75" x14ac:dyDescent="0.25">
      <c r="A6" s="79" t="s">
        <v>35</v>
      </c>
      <c r="B6" s="79"/>
      <c r="C6" s="87" t="s">
        <v>57</v>
      </c>
      <c r="D6" s="87"/>
      <c r="E6" s="87"/>
      <c r="F6" s="87"/>
    </row>
    <row r="7" spans="1:6" x14ac:dyDescent="0.25">
      <c r="A7" s="80" t="s">
        <v>36</v>
      </c>
      <c r="B7" s="80"/>
      <c r="C7" s="88" t="str">
        <f>CONCATENATE(MENU!F15,": 0",MENU!I15)</f>
        <v>Téléphone: 0662494327</v>
      </c>
      <c r="D7" s="88"/>
      <c r="E7" s="88"/>
      <c r="F7" s="88"/>
    </row>
    <row r="8" spans="1:6" x14ac:dyDescent="0.25">
      <c r="A8" s="81" t="s">
        <v>37</v>
      </c>
      <c r="B8" s="81"/>
      <c r="C8" s="77" t="str">
        <f>CONCATENATE(MENU!F16,": ",MENU!I16)</f>
        <v>Email: amaury.dutertre@gmail.com</v>
      </c>
      <c r="D8" s="77"/>
      <c r="E8" s="77"/>
      <c r="F8" s="77"/>
    </row>
    <row r="9" spans="1:6" x14ac:dyDescent="0.25">
      <c r="A9" s="81" t="s">
        <v>38</v>
      </c>
      <c r="B9" s="81"/>
      <c r="C9" s="77"/>
      <c r="D9" s="77"/>
      <c r="E9" s="77"/>
      <c r="F9" s="77"/>
    </row>
    <row r="10" spans="1:6" x14ac:dyDescent="0.25">
      <c r="A10" s="80" t="s">
        <v>39</v>
      </c>
      <c r="B10" s="80"/>
      <c r="C10" s="59"/>
      <c r="D10" s="59"/>
      <c r="E10" s="59"/>
      <c r="F10" s="59"/>
    </row>
    <row r="11" spans="1:6" x14ac:dyDescent="0.25">
      <c r="A11" s="83" t="str">
        <f>"Devis édité le " &amp;(TEXT(MENU!I4,"jj/mm/aaaa"))</f>
        <v>Devis édité le 06/12/2019</v>
      </c>
      <c r="B11" s="83"/>
      <c r="C11" s="59"/>
      <c r="D11" s="59"/>
      <c r="E11" s="59"/>
      <c r="F11" s="59"/>
    </row>
    <row r="12" spans="1:6" ht="23.25" x14ac:dyDescent="0.35">
      <c r="A12" s="60" t="s">
        <v>40</v>
      </c>
      <c r="B12" s="61" t="str">
        <f>"ADT " &amp;(TEXT(MENU!I4,"jjmmaaaa")&amp;-MENU!I5)</f>
        <v>ADT 06122019-1</v>
      </c>
      <c r="C12" s="59"/>
      <c r="D12" s="59"/>
      <c r="E12" s="59"/>
      <c r="F12" s="59"/>
    </row>
    <row r="13" spans="1:6" ht="18.75" x14ac:dyDescent="0.3">
      <c r="A13" s="60"/>
      <c r="B13" s="62"/>
      <c r="C13" s="59"/>
      <c r="D13" s="59"/>
      <c r="E13" s="59"/>
      <c r="F13" s="59"/>
    </row>
    <row r="14" spans="1:6" x14ac:dyDescent="0.25">
      <c r="A14" s="63" t="s">
        <v>41</v>
      </c>
      <c r="B14" s="63" t="s">
        <v>42</v>
      </c>
      <c r="C14" s="63" t="s">
        <v>43</v>
      </c>
      <c r="D14" s="63" t="s">
        <v>44</v>
      </c>
      <c r="E14" s="63" t="s">
        <v>45</v>
      </c>
      <c r="F14" s="63" t="s">
        <v>46</v>
      </c>
    </row>
    <row r="15" spans="1:6" ht="345" x14ac:dyDescent="0.25">
      <c r="A15" s="64">
        <v>101</v>
      </c>
      <c r="B15" s="65" t="s">
        <v>47</v>
      </c>
      <c r="C15" s="66">
        <f>MENU!I18</f>
        <v>95</v>
      </c>
      <c r="D15" s="67">
        <f ca="1">MENU!O8</f>
        <v>9.4786729857819907</v>
      </c>
      <c r="E15" s="68">
        <v>5.5E-2</v>
      </c>
      <c r="F15" s="67">
        <f ca="1">C15*D15</f>
        <v>900.47393364928917</v>
      </c>
    </row>
    <row r="16" spans="1:6" x14ac:dyDescent="0.25">
      <c r="A16" s="85" t="s">
        <v>48</v>
      </c>
      <c r="B16" s="85"/>
      <c r="C16" s="85"/>
      <c r="D16" s="85"/>
      <c r="E16" s="85"/>
      <c r="F16" s="69">
        <f ca="1">F15</f>
        <v>900.47393364928917</v>
      </c>
    </row>
    <row r="17" spans="1:6" x14ac:dyDescent="0.25">
      <c r="A17" s="89" t="s">
        <v>49</v>
      </c>
      <c r="B17" s="89"/>
      <c r="C17" s="89"/>
      <c r="D17" s="89"/>
      <c r="E17" s="89"/>
      <c r="F17" s="70">
        <f ca="1">F16*E15</f>
        <v>49.526066350710906</v>
      </c>
    </row>
    <row r="18" spans="1:6" x14ac:dyDescent="0.25">
      <c r="A18" s="85" t="s">
        <v>50</v>
      </c>
      <c r="B18" s="85"/>
      <c r="C18" s="85"/>
      <c r="D18" s="85"/>
      <c r="E18" s="85"/>
      <c r="F18" s="69">
        <f ca="1">F16*E15+F16</f>
        <v>950.00000000000011</v>
      </c>
    </row>
    <row r="19" spans="1:6" ht="225" x14ac:dyDescent="0.25">
      <c r="A19" s="64">
        <v>300</v>
      </c>
      <c r="B19" s="71" t="s">
        <v>51</v>
      </c>
      <c r="C19" s="66">
        <v>-1</v>
      </c>
      <c r="D19" s="72"/>
      <c r="E19" s="72"/>
      <c r="F19" s="67">
        <f ca="1">F18-(2*F18)</f>
        <v>-950.00000000000011</v>
      </c>
    </row>
    <row r="20" spans="1:6" x14ac:dyDescent="0.25">
      <c r="A20" s="82" t="s">
        <v>52</v>
      </c>
      <c r="B20" s="82"/>
      <c r="C20" s="82"/>
      <c r="D20" s="82"/>
      <c r="E20" s="82"/>
      <c r="F20" s="73">
        <f ca="1">F18+F19</f>
        <v>0</v>
      </c>
    </row>
    <row r="21" spans="1:6" x14ac:dyDescent="0.25">
      <c r="A21" s="74"/>
      <c r="B21" s="74"/>
      <c r="C21" s="74"/>
      <c r="D21" s="74"/>
      <c r="E21" s="74"/>
      <c r="F21" s="74"/>
    </row>
    <row r="22" spans="1:6" x14ac:dyDescent="0.25">
      <c r="A22" s="55" t="s">
        <v>53</v>
      </c>
      <c r="B22" s="55"/>
      <c r="C22" s="55"/>
      <c r="D22" s="55"/>
      <c r="E22" s="55"/>
      <c r="F22" s="55"/>
    </row>
    <row r="23" spans="1:6" x14ac:dyDescent="0.25">
      <c r="A23" s="55" t="s">
        <v>54</v>
      </c>
      <c r="B23" s="55"/>
      <c r="C23" s="55"/>
      <c r="D23" s="55"/>
      <c r="E23" s="55"/>
      <c r="F23" s="55"/>
    </row>
    <row r="24" spans="1:6" x14ac:dyDescent="0.25">
      <c r="A24" s="74"/>
      <c r="B24" s="75"/>
      <c r="C24" s="75"/>
      <c r="D24" s="75"/>
      <c r="E24" s="75"/>
      <c r="F24" s="75"/>
    </row>
    <row r="25" spans="1:6" x14ac:dyDescent="0.25">
      <c r="A25" s="74"/>
      <c r="B25" s="75"/>
      <c r="C25" s="75"/>
      <c r="D25" s="75"/>
      <c r="E25" s="75"/>
      <c r="F25" s="75"/>
    </row>
    <row r="26" spans="1:6" x14ac:dyDescent="0.25">
      <c r="A26" s="74"/>
      <c r="B26" s="74"/>
      <c r="C26" s="74"/>
      <c r="D26" s="74"/>
      <c r="E26" s="74"/>
      <c r="F26" s="74"/>
    </row>
    <row r="27" spans="1:6" x14ac:dyDescent="0.25">
      <c r="A27" s="74"/>
      <c r="B27" s="76"/>
      <c r="C27" s="74"/>
      <c r="D27" s="74"/>
      <c r="E27" s="74"/>
      <c r="F27" s="74"/>
    </row>
    <row r="28" spans="1:6" x14ac:dyDescent="0.25">
      <c r="A28" s="74"/>
      <c r="B28" s="74"/>
      <c r="C28" s="74"/>
      <c r="D28" s="74"/>
      <c r="E28" s="74"/>
      <c r="F28" s="74"/>
    </row>
    <row r="29" spans="1:6" x14ac:dyDescent="0.25">
      <c r="A29" s="55" t="s">
        <v>55</v>
      </c>
      <c r="B29" s="55"/>
      <c r="C29" s="74"/>
      <c r="D29" s="74"/>
      <c r="E29" s="74"/>
      <c r="F29" s="74"/>
    </row>
    <row r="30" spans="1:6" x14ac:dyDescent="0.25">
      <c r="A30" s="54" t="s">
        <v>56</v>
      </c>
      <c r="B30" s="54"/>
      <c r="C30" s="54"/>
      <c r="D30" s="54"/>
      <c r="E30" s="54"/>
      <c r="F30" s="54"/>
    </row>
    <row r="31" spans="1:6" x14ac:dyDescent="0.25">
      <c r="A31" s="74"/>
      <c r="B31" s="74"/>
      <c r="C31" s="74"/>
      <c r="D31" s="74"/>
      <c r="E31" s="74"/>
      <c r="F31" s="74"/>
    </row>
    <row r="32" spans="1:6" x14ac:dyDescent="0.25">
      <c r="A32" s="56"/>
      <c r="B32" s="56"/>
      <c r="C32" s="56"/>
      <c r="D32" s="56"/>
      <c r="E32" s="56"/>
      <c r="F32" s="56"/>
    </row>
    <row r="33" spans="1:6" x14ac:dyDescent="0.25">
      <c r="A33" s="56"/>
      <c r="B33" s="56"/>
      <c r="C33" s="56"/>
      <c r="D33" s="56"/>
      <c r="E33" s="56"/>
      <c r="F33" s="56"/>
    </row>
    <row r="34" spans="1:6" x14ac:dyDescent="0.25">
      <c r="A34" s="56"/>
      <c r="B34" s="56"/>
      <c r="C34" s="56"/>
      <c r="D34" s="56"/>
      <c r="E34" s="56"/>
      <c r="F34" s="56"/>
    </row>
    <row r="35" spans="1:6" x14ac:dyDescent="0.25">
      <c r="A35" s="56"/>
      <c r="B35" s="56"/>
      <c r="C35" s="56"/>
      <c r="D35" s="56"/>
      <c r="E35" s="56"/>
      <c r="F35" s="56"/>
    </row>
    <row r="36" spans="1:6" x14ac:dyDescent="0.25">
      <c r="A36" s="56"/>
      <c r="B36" s="56"/>
      <c r="C36" s="56"/>
      <c r="D36" s="56"/>
      <c r="E36" s="56"/>
      <c r="F36" s="56"/>
    </row>
  </sheetData>
  <mergeCells count="23">
    <mergeCell ref="A22:F22"/>
    <mergeCell ref="A23:F23"/>
    <mergeCell ref="A29:B29"/>
    <mergeCell ref="A30:F30"/>
    <mergeCell ref="A10:B10"/>
    <mergeCell ref="A11:B11"/>
    <mergeCell ref="A16:E16"/>
    <mergeCell ref="A17:E17"/>
    <mergeCell ref="A18:E18"/>
    <mergeCell ref="A20:E20"/>
    <mergeCell ref="A6:B6"/>
    <mergeCell ref="C6:F6"/>
    <mergeCell ref="A7:B7"/>
    <mergeCell ref="C7:F7"/>
    <mergeCell ref="A8:B8"/>
    <mergeCell ref="C8:F9"/>
    <mergeCell ref="A9:B9"/>
    <mergeCell ref="C1:F1"/>
    <mergeCell ref="C2:F2"/>
    <mergeCell ref="A4:B4"/>
    <mergeCell ref="C4:F4"/>
    <mergeCell ref="A5:B5"/>
    <mergeCell ref="C5:F5"/>
  </mergeCells>
  <hyperlinks>
    <hyperlink ref="A8" r:id="rId1" xr:uid="{51B566AB-9CA3-4C66-A448-CB1450A5DEE9}"/>
    <hyperlink ref="A9" r:id="rId2" xr:uid="{277DC148-C8B4-4543-BD8E-24ADE08B59BC}"/>
  </hyperlinks>
  <pageMargins left="0.7" right="0.7" top="0.75" bottom="0.75" header="0.3" footer="0.3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4C6143-19A2-4B38-A3A7-E0EAFC73DEDF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AD36B0-3AF5-4A14-B2BD-62CEEC4BE810}">
  <sheetPr codeName="Feuil5"/>
  <dimension ref="A1"/>
  <sheetViews>
    <sheetView workbookViewId="0">
      <selection activeCell="N25" sqref="N2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DD6314-B60E-4E1F-92B8-50DAE1B0CEF9}">
  <sheetPr codeName="Feuil7"/>
  <dimension ref="K2:R20"/>
  <sheetViews>
    <sheetView workbookViewId="0"/>
  </sheetViews>
  <sheetFormatPr baseColWidth="10" defaultRowHeight="15" x14ac:dyDescent="0.25"/>
  <cols>
    <col min="17" max="17" width="18.28515625" bestFit="1" customWidth="1"/>
    <col min="18" max="18" width="14.42578125" bestFit="1" customWidth="1"/>
  </cols>
  <sheetData>
    <row r="2" spans="11:18" ht="15.75" thickBot="1" x14ac:dyDescent="0.3"/>
    <row r="3" spans="11:18" ht="29.25" thickBot="1" x14ac:dyDescent="0.5">
      <c r="K3" s="30" t="s">
        <v>18</v>
      </c>
      <c r="L3" s="31"/>
      <c r="M3" s="31"/>
      <c r="N3" s="32"/>
    </row>
    <row r="4" spans="11:18" ht="15.75" thickBot="1" x14ac:dyDescent="0.3">
      <c r="K4" s="34" t="s">
        <v>22</v>
      </c>
      <c r="L4" s="35"/>
      <c r="M4" s="36"/>
      <c r="N4" s="33" t="s">
        <v>23</v>
      </c>
    </row>
    <row r="5" spans="11:18" ht="15.75" x14ac:dyDescent="0.25">
      <c r="K5" s="20" t="s">
        <v>16</v>
      </c>
      <c r="L5" s="21"/>
      <c r="M5" s="22"/>
      <c r="N5" s="40">
        <v>1</v>
      </c>
    </row>
    <row r="6" spans="11:18" ht="15.75" x14ac:dyDescent="0.25">
      <c r="K6" s="23" t="s">
        <v>3</v>
      </c>
      <c r="L6" s="24"/>
      <c r="M6" s="29"/>
      <c r="N6" s="41">
        <v>18961</v>
      </c>
    </row>
    <row r="7" spans="11:18" ht="15.75" x14ac:dyDescent="0.25">
      <c r="K7" s="8" t="s">
        <v>19</v>
      </c>
      <c r="L7" s="9"/>
      <c r="M7" s="27"/>
      <c r="N7" s="40" t="str">
        <f ca="1">IF(OR(N5="",N6=""),"",IF(N6&gt;OFFSET(M10,N5,0),"Classique",IF(N6&lt;OFFSET(L10,N5,0),"Grande","")&amp;"Précarité"))</f>
        <v>Classique</v>
      </c>
    </row>
    <row r="8" spans="11:18" ht="16.5" thickBot="1" x14ac:dyDescent="0.3">
      <c r="K8" s="25" t="s">
        <v>17</v>
      </c>
      <c r="L8" s="26"/>
      <c r="M8" s="26"/>
      <c r="N8" s="43">
        <f ca="1">OFFSET(Q10,MATCH(N7,O11:O13,0),--(N4="Gold"))</f>
        <v>10</v>
      </c>
    </row>
    <row r="9" spans="11:18" ht="15.75" thickBot="1" x14ac:dyDescent="0.3">
      <c r="N9" s="28"/>
    </row>
    <row r="10" spans="11:18" ht="15.75" thickBot="1" x14ac:dyDescent="0.3">
      <c r="K10" s="44" t="s">
        <v>15</v>
      </c>
      <c r="L10" s="45"/>
      <c r="M10" s="46"/>
      <c r="N10" s="47"/>
      <c r="O10" s="44" t="s">
        <v>20</v>
      </c>
      <c r="P10" s="46"/>
      <c r="Q10" s="48" t="s">
        <v>31</v>
      </c>
      <c r="R10" s="48" t="s">
        <v>32</v>
      </c>
    </row>
    <row r="11" spans="11:18" x14ac:dyDescent="0.25">
      <c r="K11" s="49">
        <v>1</v>
      </c>
      <c r="L11" s="49">
        <v>14790</v>
      </c>
      <c r="M11" s="49">
        <v>18960</v>
      </c>
      <c r="N11" s="50"/>
      <c r="O11" s="51" t="s">
        <v>4</v>
      </c>
      <c r="P11" s="51"/>
      <c r="Q11" s="48">
        <v>12</v>
      </c>
      <c r="R11" s="48">
        <v>10</v>
      </c>
    </row>
    <row r="12" spans="11:18" x14ac:dyDescent="0.25">
      <c r="K12" s="48">
        <v>2</v>
      </c>
      <c r="L12" s="48">
        <v>21630</v>
      </c>
      <c r="M12" s="48">
        <v>27729</v>
      </c>
      <c r="N12" s="50"/>
      <c r="O12" s="52" t="s">
        <v>5</v>
      </c>
      <c r="P12" s="52"/>
      <c r="Q12" s="48">
        <v>20</v>
      </c>
      <c r="R12" s="48">
        <v>20</v>
      </c>
    </row>
    <row r="13" spans="11:18" x14ac:dyDescent="0.25">
      <c r="K13" s="48">
        <v>3</v>
      </c>
      <c r="L13" s="48">
        <v>26013</v>
      </c>
      <c r="M13" s="48">
        <v>33346</v>
      </c>
      <c r="N13" s="50"/>
      <c r="O13" s="52" t="s">
        <v>21</v>
      </c>
      <c r="P13" s="52"/>
      <c r="Q13" s="48">
        <v>20</v>
      </c>
      <c r="R13" s="48">
        <v>20</v>
      </c>
    </row>
    <row r="14" spans="11:18" x14ac:dyDescent="0.25">
      <c r="K14" s="48">
        <v>4</v>
      </c>
      <c r="L14" s="48">
        <v>30389</v>
      </c>
      <c r="M14" s="48">
        <v>38958</v>
      </c>
      <c r="N14" s="50"/>
      <c r="O14" s="50"/>
      <c r="P14" s="53"/>
      <c r="Q14" s="53"/>
      <c r="R14" s="53"/>
    </row>
    <row r="15" spans="11:18" x14ac:dyDescent="0.25">
      <c r="K15" s="48">
        <v>5</v>
      </c>
      <c r="L15" s="48">
        <v>34784</v>
      </c>
      <c r="M15" s="48">
        <v>44592</v>
      </c>
      <c r="N15" s="50"/>
      <c r="O15" s="50"/>
      <c r="P15" s="53"/>
      <c r="Q15" s="53"/>
      <c r="R15" s="53"/>
    </row>
    <row r="16" spans="11:18" x14ac:dyDescent="0.25">
      <c r="K16" s="48">
        <v>6</v>
      </c>
      <c r="L16" s="48">
        <f>L15+4385</f>
        <v>39169</v>
      </c>
      <c r="M16" s="48">
        <f>M15+5617</f>
        <v>50209</v>
      </c>
      <c r="N16" s="50"/>
      <c r="O16" s="50"/>
      <c r="P16" s="53"/>
      <c r="Q16" s="53"/>
      <c r="R16" s="53"/>
    </row>
    <row r="17" spans="11:18" x14ac:dyDescent="0.25">
      <c r="K17" s="48">
        <v>7</v>
      </c>
      <c r="L17" s="48">
        <f t="shared" ref="L17:L20" si="0">L16+4385</f>
        <v>43554</v>
      </c>
      <c r="M17" s="48">
        <f t="shared" ref="M17:M20" si="1">M16+5617</f>
        <v>55826</v>
      </c>
      <c r="N17" s="50"/>
      <c r="O17" s="50"/>
      <c r="P17" s="53"/>
      <c r="Q17" s="53"/>
      <c r="R17" s="53"/>
    </row>
    <row r="18" spans="11:18" x14ac:dyDescent="0.25">
      <c r="K18" s="48">
        <v>8</v>
      </c>
      <c r="L18" s="48">
        <f t="shared" si="0"/>
        <v>47939</v>
      </c>
      <c r="M18" s="48">
        <f t="shared" si="1"/>
        <v>61443</v>
      </c>
      <c r="N18" s="50"/>
      <c r="O18" s="50"/>
      <c r="P18" s="53"/>
      <c r="Q18" s="53"/>
      <c r="R18" s="53"/>
    </row>
    <row r="19" spans="11:18" x14ac:dyDescent="0.25">
      <c r="K19" s="48">
        <v>9</v>
      </c>
      <c r="L19" s="48">
        <f t="shared" si="0"/>
        <v>52324</v>
      </c>
      <c r="M19" s="48">
        <f t="shared" si="1"/>
        <v>67060</v>
      </c>
      <c r="N19" s="50"/>
      <c r="O19" s="50"/>
      <c r="P19" s="53"/>
      <c r="Q19" s="53"/>
      <c r="R19" s="53"/>
    </row>
    <row r="20" spans="11:18" x14ac:dyDescent="0.25">
      <c r="K20" s="48">
        <v>10</v>
      </c>
      <c r="L20" s="48">
        <f t="shared" si="0"/>
        <v>56709</v>
      </c>
      <c r="M20" s="48">
        <f t="shared" si="1"/>
        <v>72677</v>
      </c>
      <c r="N20" s="50"/>
      <c r="O20" s="50"/>
      <c r="P20" s="53"/>
      <c r="Q20" s="53"/>
      <c r="R20" s="53"/>
    </row>
  </sheetData>
  <mergeCells count="10">
    <mergeCell ref="O10:P10"/>
    <mergeCell ref="O11:P11"/>
    <mergeCell ref="O12:P12"/>
    <mergeCell ref="O13:P13"/>
    <mergeCell ref="K3:N3"/>
    <mergeCell ref="K4:M4"/>
    <mergeCell ref="K5:M5"/>
    <mergeCell ref="K7:M7"/>
    <mergeCell ref="K8:M8"/>
    <mergeCell ref="K10:M10"/>
  </mergeCells>
  <dataValidations count="2">
    <dataValidation type="list" allowBlank="1" showInputMessage="1" showErrorMessage="1" sqref="N4" xr:uid="{BE41CACB-406A-467C-8616-AD2F6A951009}">
      <formula1>"Lefebvre,Gold"</formula1>
    </dataValidation>
    <dataValidation type="list" allowBlank="1" showInputMessage="1" showErrorMessage="1" sqref="N5" xr:uid="{5C1EE4BC-BF86-498F-A0E2-7090760EC4F9}">
      <formula1>"1,2,3,4,5,6,7,8,9,10"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Devis LDV</vt:lpstr>
      <vt:lpstr>Facture LDV</vt:lpstr>
      <vt:lpstr>Devis OUATTE</vt:lpstr>
      <vt:lpstr>Facture OUATTE</vt:lpstr>
      <vt:lpstr>Autres Travaux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Amaury du TERTRE</dc:creator>
  <cp:lastModifiedBy>Amaury du TERTRE</cp:lastModifiedBy>
  <cp:lastPrinted>2019-12-06T14:52:26Z</cp:lastPrinted>
  <dcterms:created xsi:type="dcterms:W3CDTF">2019-12-05T15:12:40Z</dcterms:created>
  <dcterms:modified xsi:type="dcterms:W3CDTF">2019-12-06T14:56:21Z</dcterms:modified>
</cp:coreProperties>
</file>