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bureau\Nouveau dossier\"/>
    </mc:Choice>
  </mc:AlternateContent>
  <bookViews>
    <workbookView xWindow="-105" yWindow="-105" windowWidth="23250" windowHeight="12570" firstSheet="10" activeTab="19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  <sheet name="Salaire" sheetId="13" r:id="rId13"/>
    <sheet name="Changement" sheetId="14" r:id="rId14"/>
    <sheet name="P2 12x45" sheetId="15" r:id="rId15"/>
    <sheet name="P2 xx3xx" sheetId="16" r:id="rId16"/>
    <sheet name="P3 12345" sheetId="17" r:id="rId17"/>
    <sheet name="P8 12345" sheetId="18" r:id="rId18"/>
    <sheet name="Samedi" sheetId="19" r:id="rId19"/>
    <sheet name="Dimanche" sheetId="20" r:id="rId20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uri="GoogleSheetsCustomDataVersion1">
      <go:sheetsCustomData xmlns:go="http://customooxmlschemas.google.com/" r:id="rId24" roundtripDataSignature="AMtx7misOM5QYs943/7iL1qH0hizXLfzZw=="/>
    </ext>
  </extLst>
</workbook>
</file>

<file path=xl/calcChain.xml><?xml version="1.0" encoding="utf-8"?>
<calcChain xmlns="http://schemas.openxmlformats.org/spreadsheetml/2006/main">
  <c r="AO17" i="14" l="1"/>
  <c r="AN17" i="14"/>
  <c r="AM17" i="14"/>
  <c r="AL17" i="14"/>
  <c r="AK17" i="14"/>
  <c r="AJ17" i="14"/>
  <c r="AI17" i="14"/>
  <c r="AH17" i="14"/>
  <c r="AO16" i="14"/>
  <c r="AN16" i="14"/>
  <c r="AM16" i="14"/>
  <c r="AL16" i="14"/>
  <c r="AK16" i="14"/>
  <c r="AJ16" i="14"/>
  <c r="AI16" i="14"/>
  <c r="AI18" i="14" s="1"/>
  <c r="AH16" i="14"/>
  <c r="AO15" i="14"/>
  <c r="AN15" i="14"/>
  <c r="AM15" i="14"/>
  <c r="AL15" i="14"/>
  <c r="AK15" i="14"/>
  <c r="AJ15" i="14"/>
  <c r="AI15" i="14"/>
  <c r="AH15" i="14"/>
  <c r="AP15" i="14" s="1"/>
  <c r="AO14" i="14"/>
  <c r="AN14" i="14"/>
  <c r="AM14" i="14"/>
  <c r="AL14" i="14"/>
  <c r="AK14" i="14"/>
  <c r="AJ14" i="14"/>
  <c r="AI14" i="14"/>
  <c r="AH14" i="14"/>
  <c r="AO13" i="14"/>
  <c r="AN13" i="14"/>
  <c r="AM13" i="14"/>
  <c r="AL13" i="14"/>
  <c r="AK13" i="14"/>
  <c r="AJ13" i="14"/>
  <c r="AI13" i="14"/>
  <c r="AH13" i="14"/>
  <c r="AO12" i="14"/>
  <c r="AN12" i="14"/>
  <c r="AM12" i="14"/>
  <c r="AL12" i="14"/>
  <c r="AK12" i="14"/>
  <c r="AJ12" i="14"/>
  <c r="AI12" i="14"/>
  <c r="AH12" i="14"/>
  <c r="AP12" i="14" s="1"/>
  <c r="AO11" i="14"/>
  <c r="AN11" i="14"/>
  <c r="AM11" i="14"/>
  <c r="AL11" i="14"/>
  <c r="AK11" i="14"/>
  <c r="AJ11" i="14"/>
  <c r="AI11" i="14"/>
  <c r="AH11" i="14"/>
  <c r="AO10" i="14"/>
  <c r="AN10" i="14"/>
  <c r="AM10" i="14"/>
  <c r="AL10" i="14"/>
  <c r="AK10" i="14"/>
  <c r="AJ10" i="14"/>
  <c r="AI10" i="14"/>
  <c r="AH10" i="14"/>
  <c r="AO9" i="14"/>
  <c r="AN9" i="14"/>
  <c r="AM9" i="14"/>
  <c r="AL9" i="14"/>
  <c r="AK9" i="14"/>
  <c r="AJ9" i="14"/>
  <c r="AI9" i="14"/>
  <c r="AH9" i="14"/>
  <c r="AP9" i="14" s="1"/>
  <c r="AO8" i="14"/>
  <c r="AN8" i="14"/>
  <c r="AM8" i="14"/>
  <c r="AL8" i="14"/>
  <c r="AK8" i="14"/>
  <c r="AJ8" i="14"/>
  <c r="AI8" i="14"/>
  <c r="AH8" i="14"/>
  <c r="AO7" i="14"/>
  <c r="AN7" i="14"/>
  <c r="AM7" i="14"/>
  <c r="AL7" i="14"/>
  <c r="AK7" i="14"/>
  <c r="AJ7" i="14"/>
  <c r="AI7" i="14"/>
  <c r="AH7" i="14"/>
  <c r="AO6" i="14"/>
  <c r="AO18" i="14" s="1"/>
  <c r="AN6" i="14"/>
  <c r="AN18" i="14" s="1"/>
  <c r="AM6" i="14"/>
  <c r="AM18" i="14" s="1"/>
  <c r="AL6" i="14"/>
  <c r="AL18" i="14" s="1"/>
  <c r="AK6" i="14"/>
  <c r="AK18" i="14" s="1"/>
  <c r="AJ6" i="14"/>
  <c r="AJ18" i="14" s="1"/>
  <c r="AI6" i="14"/>
  <c r="AH6" i="14"/>
  <c r="AH18" i="14" s="1"/>
  <c r="AP18" i="14" s="1"/>
  <c r="C22" i="13"/>
  <c r="E17" i="13"/>
  <c r="C17" i="13"/>
  <c r="E51" i="12"/>
  <c r="E50" i="12"/>
  <c r="E49" i="12"/>
  <c r="E48" i="12"/>
  <c r="E47" i="12"/>
  <c r="E46" i="12"/>
  <c r="E45" i="12"/>
  <c r="E44" i="12"/>
  <c r="E43" i="12"/>
  <c r="E41" i="12"/>
  <c r="E40" i="12"/>
  <c r="E37" i="12"/>
  <c r="C37" i="12"/>
  <c r="J34" i="12"/>
  <c r="I33" i="12"/>
  <c r="G33" i="12"/>
  <c r="H33" i="12" s="1"/>
  <c r="F33" i="12"/>
  <c r="E33" i="12"/>
  <c r="D33" i="12"/>
  <c r="C33" i="12"/>
  <c r="K33" i="12" s="1"/>
  <c r="L33" i="12" s="1"/>
  <c r="I32" i="12"/>
  <c r="H32" i="12"/>
  <c r="F32" i="12"/>
  <c r="K32" i="12" s="1"/>
  <c r="L32" i="12" s="1"/>
  <c r="E32" i="12"/>
  <c r="D32" i="12"/>
  <c r="G32" i="12" s="1"/>
  <c r="C32" i="12"/>
  <c r="I31" i="12"/>
  <c r="F31" i="12"/>
  <c r="G31" i="12" s="1"/>
  <c r="H31" i="12" s="1"/>
  <c r="E31" i="12"/>
  <c r="D31" i="12"/>
  <c r="C31" i="12"/>
  <c r="K31" i="12" s="1"/>
  <c r="L31" i="12" s="1"/>
  <c r="K30" i="12"/>
  <c r="L30" i="12" s="1"/>
  <c r="I30" i="12"/>
  <c r="G30" i="12"/>
  <c r="H30" i="12" s="1"/>
  <c r="F30" i="12"/>
  <c r="E30" i="12"/>
  <c r="D30" i="12"/>
  <c r="C30" i="12"/>
  <c r="I29" i="12"/>
  <c r="F29" i="12"/>
  <c r="E29" i="12"/>
  <c r="D29" i="12"/>
  <c r="C29" i="12"/>
  <c r="I28" i="12"/>
  <c r="F28" i="12"/>
  <c r="E28" i="12"/>
  <c r="D28" i="12"/>
  <c r="G28" i="12" s="1"/>
  <c r="H28" i="12" s="1"/>
  <c r="C28" i="12"/>
  <c r="K28" i="12" s="1"/>
  <c r="L28" i="12" s="1"/>
  <c r="K27" i="12"/>
  <c r="L27" i="12" s="1"/>
  <c r="I27" i="12"/>
  <c r="F27" i="12"/>
  <c r="E27" i="12"/>
  <c r="G27" i="12" s="1"/>
  <c r="H27" i="12" s="1"/>
  <c r="D27" i="12"/>
  <c r="C27" i="12"/>
  <c r="I26" i="12"/>
  <c r="F26" i="12"/>
  <c r="E26" i="12"/>
  <c r="D26" i="12"/>
  <c r="G26" i="12" s="1"/>
  <c r="H26" i="12" s="1"/>
  <c r="C26" i="12"/>
  <c r="K26" i="12" s="1"/>
  <c r="L26" i="12" s="1"/>
  <c r="K25" i="12"/>
  <c r="L25" i="12" s="1"/>
  <c r="I25" i="12"/>
  <c r="G25" i="12"/>
  <c r="H25" i="12" s="1"/>
  <c r="F25" i="12"/>
  <c r="E25" i="12"/>
  <c r="D25" i="12"/>
  <c r="C25" i="12"/>
  <c r="I24" i="12"/>
  <c r="F24" i="12"/>
  <c r="E24" i="12"/>
  <c r="D24" i="12"/>
  <c r="C24" i="12"/>
  <c r="K24" i="12" s="1"/>
  <c r="L24" i="12" s="1"/>
  <c r="I23" i="12"/>
  <c r="F23" i="12"/>
  <c r="E23" i="12"/>
  <c r="D23" i="12"/>
  <c r="G23" i="12" s="1"/>
  <c r="H23" i="12" s="1"/>
  <c r="C23" i="12"/>
  <c r="K23" i="12" s="1"/>
  <c r="L23" i="12" s="1"/>
  <c r="K22" i="12"/>
  <c r="L22" i="12" s="1"/>
  <c r="I22" i="12"/>
  <c r="G22" i="12"/>
  <c r="H22" i="12" s="1"/>
  <c r="F22" i="12"/>
  <c r="E22" i="12"/>
  <c r="D22" i="12"/>
  <c r="C22" i="12"/>
  <c r="I21" i="12"/>
  <c r="F21" i="12"/>
  <c r="E21" i="12"/>
  <c r="D21" i="12"/>
  <c r="C21" i="12"/>
  <c r="K21" i="12" s="1"/>
  <c r="L21" i="12" s="1"/>
  <c r="I20" i="12"/>
  <c r="F20" i="12"/>
  <c r="K20" i="12" s="1"/>
  <c r="L20" i="12" s="1"/>
  <c r="E20" i="12"/>
  <c r="D20" i="12"/>
  <c r="G20" i="12" s="1"/>
  <c r="H20" i="12" s="1"/>
  <c r="C20" i="12"/>
  <c r="K19" i="12"/>
  <c r="L19" i="12" s="1"/>
  <c r="I19" i="12"/>
  <c r="F19" i="12"/>
  <c r="E19" i="12"/>
  <c r="G19" i="12" s="1"/>
  <c r="H19" i="12" s="1"/>
  <c r="D19" i="12"/>
  <c r="C19" i="12"/>
  <c r="I18" i="12"/>
  <c r="F18" i="12"/>
  <c r="E18" i="12"/>
  <c r="D18" i="12"/>
  <c r="G18" i="12" s="1"/>
  <c r="H18" i="12" s="1"/>
  <c r="C18" i="12"/>
  <c r="K18" i="12" s="1"/>
  <c r="L18" i="12" s="1"/>
  <c r="K17" i="12"/>
  <c r="L17" i="12" s="1"/>
  <c r="I17" i="12"/>
  <c r="G17" i="12"/>
  <c r="H17" i="12" s="1"/>
  <c r="F17" i="12"/>
  <c r="E17" i="12"/>
  <c r="D17" i="12"/>
  <c r="C17" i="12"/>
  <c r="I16" i="12"/>
  <c r="F16" i="12"/>
  <c r="E16" i="12"/>
  <c r="D16" i="12"/>
  <c r="C16" i="12"/>
  <c r="K16" i="12" s="1"/>
  <c r="L16" i="12" s="1"/>
  <c r="I15" i="12"/>
  <c r="F15" i="12"/>
  <c r="E15" i="12"/>
  <c r="D15" i="12"/>
  <c r="G15" i="12" s="1"/>
  <c r="H15" i="12" s="1"/>
  <c r="C15" i="12"/>
  <c r="K15" i="12" s="1"/>
  <c r="L15" i="12" s="1"/>
  <c r="K14" i="12"/>
  <c r="L14" i="12" s="1"/>
  <c r="I14" i="12"/>
  <c r="G14" i="12"/>
  <c r="H14" i="12" s="1"/>
  <c r="F14" i="12"/>
  <c r="E14" i="12"/>
  <c r="D14" i="12"/>
  <c r="C14" i="12"/>
  <c r="L13" i="12"/>
  <c r="I13" i="12"/>
  <c r="F13" i="12"/>
  <c r="E13" i="12"/>
  <c r="D13" i="12"/>
  <c r="G13" i="12" s="1"/>
  <c r="H13" i="12" s="1"/>
  <c r="C13" i="12"/>
  <c r="K13" i="12" s="1"/>
  <c r="I12" i="12"/>
  <c r="F12" i="12"/>
  <c r="E12" i="12"/>
  <c r="D12" i="12"/>
  <c r="G12" i="12" s="1"/>
  <c r="H12" i="12" s="1"/>
  <c r="C12" i="12"/>
  <c r="K12" i="12" s="1"/>
  <c r="L12" i="12" s="1"/>
  <c r="K11" i="12"/>
  <c r="L11" i="12" s="1"/>
  <c r="I11" i="12"/>
  <c r="F11" i="12"/>
  <c r="E11" i="12"/>
  <c r="G11" i="12" s="1"/>
  <c r="H11" i="12" s="1"/>
  <c r="D11" i="12"/>
  <c r="C11" i="12"/>
  <c r="I10" i="12"/>
  <c r="F10" i="12"/>
  <c r="E10" i="12"/>
  <c r="D10" i="12"/>
  <c r="C10" i="12"/>
  <c r="K9" i="12"/>
  <c r="L9" i="12" s="1"/>
  <c r="I9" i="12"/>
  <c r="G9" i="12"/>
  <c r="H9" i="12" s="1"/>
  <c r="F9" i="12"/>
  <c r="E9" i="12"/>
  <c r="D9" i="12"/>
  <c r="C9" i="12"/>
  <c r="I8" i="12"/>
  <c r="F8" i="12"/>
  <c r="E8" i="12"/>
  <c r="D8" i="12"/>
  <c r="C8" i="12"/>
  <c r="K8" i="12" s="1"/>
  <c r="L8" i="12" s="1"/>
  <c r="I7" i="12"/>
  <c r="F7" i="12"/>
  <c r="E7" i="12"/>
  <c r="D7" i="12"/>
  <c r="G7" i="12" s="1"/>
  <c r="H7" i="12" s="1"/>
  <c r="C7" i="12"/>
  <c r="K7" i="12" s="1"/>
  <c r="L7" i="12" s="1"/>
  <c r="K6" i="12"/>
  <c r="L6" i="12" s="1"/>
  <c r="I6" i="12"/>
  <c r="G6" i="12"/>
  <c r="H6" i="12" s="1"/>
  <c r="F6" i="12"/>
  <c r="E6" i="12"/>
  <c r="D6" i="12"/>
  <c r="C6" i="12"/>
  <c r="L5" i="12"/>
  <c r="I5" i="12"/>
  <c r="F5" i="12"/>
  <c r="E5" i="12"/>
  <c r="D5" i="12"/>
  <c r="C5" i="12"/>
  <c r="K5" i="12" s="1"/>
  <c r="I4" i="12"/>
  <c r="F4" i="12"/>
  <c r="E4" i="12"/>
  <c r="D4" i="12"/>
  <c r="G4" i="12" s="1"/>
  <c r="H4" i="12" s="1"/>
  <c r="C4" i="12"/>
  <c r="K4" i="12" s="1"/>
  <c r="L4" i="12" s="1"/>
  <c r="K3" i="12"/>
  <c r="L3" i="12" s="1"/>
  <c r="I3" i="12"/>
  <c r="F3" i="12"/>
  <c r="E3" i="12"/>
  <c r="G3" i="12" s="1"/>
  <c r="D3" i="12"/>
  <c r="C3" i="12"/>
  <c r="E51" i="11"/>
  <c r="E50" i="11"/>
  <c r="E49" i="11"/>
  <c r="E48" i="11"/>
  <c r="E47" i="11"/>
  <c r="E46" i="11"/>
  <c r="E45" i="11"/>
  <c r="E44" i="11"/>
  <c r="E43" i="11"/>
  <c r="E41" i="11"/>
  <c r="E40" i="11"/>
  <c r="E37" i="11"/>
  <c r="C37" i="11"/>
  <c r="J33" i="11"/>
  <c r="K32" i="11"/>
  <c r="L32" i="11" s="1"/>
  <c r="I32" i="11"/>
  <c r="G32" i="11"/>
  <c r="H32" i="11" s="1"/>
  <c r="F32" i="11"/>
  <c r="E32" i="11"/>
  <c r="D32" i="11"/>
  <c r="C32" i="11"/>
  <c r="I31" i="11"/>
  <c r="F31" i="11"/>
  <c r="E31" i="11"/>
  <c r="D31" i="11"/>
  <c r="C31" i="11"/>
  <c r="K31" i="11" s="1"/>
  <c r="L31" i="11" s="1"/>
  <c r="I30" i="11"/>
  <c r="F30" i="11"/>
  <c r="E30" i="11"/>
  <c r="D30" i="11"/>
  <c r="G30" i="11" s="1"/>
  <c r="H30" i="11" s="1"/>
  <c r="C30" i="11"/>
  <c r="K30" i="11" s="1"/>
  <c r="L30" i="11" s="1"/>
  <c r="K29" i="11"/>
  <c r="L29" i="11" s="1"/>
  <c r="I29" i="11"/>
  <c r="G29" i="11"/>
  <c r="H29" i="11" s="1"/>
  <c r="F29" i="11"/>
  <c r="E29" i="11"/>
  <c r="D29" i="11"/>
  <c r="C29" i="11"/>
  <c r="I28" i="11"/>
  <c r="F28" i="11"/>
  <c r="E28" i="11"/>
  <c r="D28" i="11"/>
  <c r="C28" i="11"/>
  <c r="I27" i="11"/>
  <c r="F27" i="11"/>
  <c r="E27" i="11"/>
  <c r="D27" i="11"/>
  <c r="G27" i="11" s="1"/>
  <c r="H27" i="11" s="1"/>
  <c r="C27" i="11"/>
  <c r="K27" i="11" s="1"/>
  <c r="L27" i="11" s="1"/>
  <c r="K26" i="11"/>
  <c r="L26" i="11" s="1"/>
  <c r="I26" i="11"/>
  <c r="F26" i="11"/>
  <c r="E26" i="11"/>
  <c r="G26" i="11" s="1"/>
  <c r="H26" i="11" s="1"/>
  <c r="D26" i="11"/>
  <c r="C26" i="11"/>
  <c r="I25" i="11"/>
  <c r="F25" i="11"/>
  <c r="E25" i="11"/>
  <c r="D25" i="11"/>
  <c r="C25" i="11"/>
  <c r="K24" i="11"/>
  <c r="L24" i="11" s="1"/>
  <c r="I24" i="11"/>
  <c r="G24" i="11"/>
  <c r="H24" i="11" s="1"/>
  <c r="F24" i="11"/>
  <c r="E24" i="11"/>
  <c r="D24" i="11"/>
  <c r="C24" i="11"/>
  <c r="I23" i="11"/>
  <c r="F23" i="11"/>
  <c r="E23" i="11"/>
  <c r="D23" i="11"/>
  <c r="C23" i="11"/>
  <c r="K23" i="11" s="1"/>
  <c r="L23" i="11" s="1"/>
  <c r="I22" i="11"/>
  <c r="F22" i="11"/>
  <c r="E22" i="11"/>
  <c r="D22" i="11"/>
  <c r="G22" i="11" s="1"/>
  <c r="H22" i="11" s="1"/>
  <c r="C22" i="11"/>
  <c r="K22" i="11" s="1"/>
  <c r="L22" i="11" s="1"/>
  <c r="K21" i="11"/>
  <c r="L21" i="11" s="1"/>
  <c r="I21" i="11"/>
  <c r="G21" i="11"/>
  <c r="H21" i="11" s="1"/>
  <c r="F21" i="11"/>
  <c r="E21" i="11"/>
  <c r="D21" i="11"/>
  <c r="C21" i="11"/>
  <c r="L20" i="11"/>
  <c r="I20" i="11"/>
  <c r="F20" i="11"/>
  <c r="E20" i="11"/>
  <c r="D20" i="11"/>
  <c r="C20" i="11"/>
  <c r="K20" i="11" s="1"/>
  <c r="I19" i="11"/>
  <c r="F19" i="11"/>
  <c r="E19" i="11"/>
  <c r="D19" i="11"/>
  <c r="G19" i="11" s="1"/>
  <c r="H19" i="11" s="1"/>
  <c r="C19" i="11"/>
  <c r="K19" i="11" s="1"/>
  <c r="L19" i="11" s="1"/>
  <c r="K18" i="11"/>
  <c r="L18" i="11" s="1"/>
  <c r="I18" i="11"/>
  <c r="F18" i="11"/>
  <c r="E18" i="11"/>
  <c r="G18" i="11" s="1"/>
  <c r="H18" i="11" s="1"/>
  <c r="D18" i="11"/>
  <c r="C18" i="11"/>
  <c r="I17" i="11"/>
  <c r="F17" i="11"/>
  <c r="E17" i="11"/>
  <c r="D17" i="11"/>
  <c r="C17" i="11"/>
  <c r="K16" i="11"/>
  <c r="L16" i="11" s="1"/>
  <c r="I16" i="11"/>
  <c r="G16" i="11"/>
  <c r="H16" i="11" s="1"/>
  <c r="F16" i="11"/>
  <c r="E16" i="11"/>
  <c r="D16" i="11"/>
  <c r="C16" i="11"/>
  <c r="I15" i="11"/>
  <c r="F15" i="11"/>
  <c r="E15" i="11"/>
  <c r="D15" i="11"/>
  <c r="C15" i="11"/>
  <c r="K15" i="11" s="1"/>
  <c r="L15" i="11" s="1"/>
  <c r="I14" i="11"/>
  <c r="F14" i="11"/>
  <c r="E14" i="11"/>
  <c r="D14" i="11"/>
  <c r="G14" i="11" s="1"/>
  <c r="H14" i="11" s="1"/>
  <c r="C14" i="11"/>
  <c r="K14" i="11" s="1"/>
  <c r="L14" i="11" s="1"/>
  <c r="K13" i="11"/>
  <c r="L13" i="11" s="1"/>
  <c r="I13" i="11"/>
  <c r="G13" i="11"/>
  <c r="H13" i="11" s="1"/>
  <c r="F13" i="11"/>
  <c r="E13" i="11"/>
  <c r="D13" i="11"/>
  <c r="C13" i="11"/>
  <c r="L12" i="11"/>
  <c r="I12" i="11"/>
  <c r="F12" i="11"/>
  <c r="E12" i="11"/>
  <c r="D12" i="11"/>
  <c r="G12" i="11" s="1"/>
  <c r="H12" i="11" s="1"/>
  <c r="C12" i="11"/>
  <c r="K12" i="11" s="1"/>
  <c r="I11" i="11"/>
  <c r="F11" i="11"/>
  <c r="E11" i="11"/>
  <c r="D11" i="11"/>
  <c r="G11" i="11" s="1"/>
  <c r="H11" i="11" s="1"/>
  <c r="C11" i="11"/>
  <c r="K11" i="11" s="1"/>
  <c r="L11" i="11" s="1"/>
  <c r="K10" i="11"/>
  <c r="L10" i="11" s="1"/>
  <c r="I10" i="11"/>
  <c r="F10" i="11"/>
  <c r="E10" i="11"/>
  <c r="G10" i="11" s="1"/>
  <c r="H10" i="11" s="1"/>
  <c r="D10" i="11"/>
  <c r="C10" i="11"/>
  <c r="I9" i="11"/>
  <c r="F9" i="11"/>
  <c r="E9" i="11"/>
  <c r="D9" i="11"/>
  <c r="C9" i="11"/>
  <c r="K8" i="11"/>
  <c r="L8" i="11" s="1"/>
  <c r="I8" i="11"/>
  <c r="G8" i="11"/>
  <c r="H8" i="11" s="1"/>
  <c r="F8" i="11"/>
  <c r="E8" i="11"/>
  <c r="D8" i="11"/>
  <c r="C8" i="11"/>
  <c r="I7" i="11"/>
  <c r="F7" i="11"/>
  <c r="E7" i="11"/>
  <c r="D7" i="11"/>
  <c r="C7" i="11"/>
  <c r="K7" i="11" s="1"/>
  <c r="L7" i="11" s="1"/>
  <c r="I6" i="11"/>
  <c r="F6" i="11"/>
  <c r="E6" i="11"/>
  <c r="D6" i="11"/>
  <c r="G6" i="11" s="1"/>
  <c r="H6" i="11" s="1"/>
  <c r="C6" i="11"/>
  <c r="K6" i="11" s="1"/>
  <c r="L6" i="11" s="1"/>
  <c r="K5" i="11"/>
  <c r="L5" i="11" s="1"/>
  <c r="I5" i="11"/>
  <c r="G5" i="11"/>
  <c r="H5" i="11" s="1"/>
  <c r="F5" i="11"/>
  <c r="E5" i="11"/>
  <c r="D5" i="11"/>
  <c r="C5" i="11"/>
  <c r="I4" i="11"/>
  <c r="F4" i="11"/>
  <c r="E4" i="11"/>
  <c r="D4" i="11"/>
  <c r="G4" i="11" s="1"/>
  <c r="H4" i="11" s="1"/>
  <c r="C4" i="11"/>
  <c r="K4" i="11" s="1"/>
  <c r="L4" i="11" s="1"/>
  <c r="I3" i="11"/>
  <c r="F3" i="11"/>
  <c r="K3" i="11" s="1"/>
  <c r="L3" i="11" s="1"/>
  <c r="E3" i="11"/>
  <c r="D3" i="11"/>
  <c r="G3" i="11" s="1"/>
  <c r="C3" i="11"/>
  <c r="E51" i="10"/>
  <c r="E50" i="10"/>
  <c r="E49" i="10"/>
  <c r="E48" i="10"/>
  <c r="E47" i="10"/>
  <c r="E46" i="10"/>
  <c r="E45" i="10"/>
  <c r="E44" i="10"/>
  <c r="E43" i="10"/>
  <c r="E41" i="10"/>
  <c r="E40" i="10"/>
  <c r="C37" i="10"/>
  <c r="E37" i="10" s="1"/>
  <c r="J34" i="10"/>
  <c r="I33" i="10"/>
  <c r="F33" i="10"/>
  <c r="E33" i="10"/>
  <c r="D33" i="10"/>
  <c r="C33" i="10"/>
  <c r="K32" i="10"/>
  <c r="L32" i="10" s="1"/>
  <c r="I32" i="10"/>
  <c r="G32" i="10"/>
  <c r="H32" i="10" s="1"/>
  <c r="F32" i="10"/>
  <c r="E32" i="10"/>
  <c r="D32" i="10"/>
  <c r="C32" i="10"/>
  <c r="I31" i="10"/>
  <c r="F31" i="10"/>
  <c r="E31" i="10"/>
  <c r="D31" i="10"/>
  <c r="C31" i="10"/>
  <c r="K31" i="10" s="1"/>
  <c r="L31" i="10" s="1"/>
  <c r="I30" i="10"/>
  <c r="F30" i="10"/>
  <c r="E30" i="10"/>
  <c r="D30" i="10"/>
  <c r="G30" i="10" s="1"/>
  <c r="H30" i="10" s="1"/>
  <c r="C30" i="10"/>
  <c r="K30" i="10" s="1"/>
  <c r="L30" i="10" s="1"/>
  <c r="K29" i="10"/>
  <c r="L29" i="10" s="1"/>
  <c r="I29" i="10"/>
  <c r="G29" i="10"/>
  <c r="H29" i="10" s="1"/>
  <c r="F29" i="10"/>
  <c r="E29" i="10"/>
  <c r="D29" i="10"/>
  <c r="C29" i="10"/>
  <c r="I28" i="10"/>
  <c r="F28" i="10"/>
  <c r="E28" i="10"/>
  <c r="D28" i="10"/>
  <c r="C28" i="10"/>
  <c r="K28" i="10" s="1"/>
  <c r="L28" i="10" s="1"/>
  <c r="I27" i="10"/>
  <c r="F27" i="10"/>
  <c r="K27" i="10" s="1"/>
  <c r="L27" i="10" s="1"/>
  <c r="E27" i="10"/>
  <c r="D27" i="10"/>
  <c r="G27" i="10" s="1"/>
  <c r="H27" i="10" s="1"/>
  <c r="C27" i="10"/>
  <c r="K26" i="10"/>
  <c r="L26" i="10" s="1"/>
  <c r="I26" i="10"/>
  <c r="F26" i="10"/>
  <c r="E26" i="10"/>
  <c r="G26" i="10" s="1"/>
  <c r="H26" i="10" s="1"/>
  <c r="D26" i="10"/>
  <c r="C26" i="10"/>
  <c r="I25" i="10"/>
  <c r="F25" i="10"/>
  <c r="E25" i="10"/>
  <c r="D25" i="10"/>
  <c r="C25" i="10"/>
  <c r="K24" i="10"/>
  <c r="L24" i="10" s="1"/>
  <c r="I24" i="10"/>
  <c r="G24" i="10"/>
  <c r="H24" i="10" s="1"/>
  <c r="F24" i="10"/>
  <c r="E24" i="10"/>
  <c r="D24" i="10"/>
  <c r="C24" i="10"/>
  <c r="I23" i="10"/>
  <c r="F23" i="10"/>
  <c r="E23" i="10"/>
  <c r="D23" i="10"/>
  <c r="C23" i="10"/>
  <c r="K23" i="10" s="1"/>
  <c r="L23" i="10" s="1"/>
  <c r="I22" i="10"/>
  <c r="F22" i="10"/>
  <c r="E22" i="10"/>
  <c r="D22" i="10"/>
  <c r="G22" i="10" s="1"/>
  <c r="H22" i="10" s="1"/>
  <c r="C22" i="10"/>
  <c r="K22" i="10" s="1"/>
  <c r="L22" i="10" s="1"/>
  <c r="K21" i="10"/>
  <c r="L21" i="10" s="1"/>
  <c r="I21" i="10"/>
  <c r="G21" i="10"/>
  <c r="H21" i="10" s="1"/>
  <c r="F21" i="10"/>
  <c r="E21" i="10"/>
  <c r="D21" i="10"/>
  <c r="C21" i="10"/>
  <c r="I20" i="10"/>
  <c r="F20" i="10"/>
  <c r="E20" i="10"/>
  <c r="D20" i="10"/>
  <c r="G20" i="10" s="1"/>
  <c r="H20" i="10" s="1"/>
  <c r="C20" i="10"/>
  <c r="K20" i="10" s="1"/>
  <c r="L20" i="10" s="1"/>
  <c r="I19" i="10"/>
  <c r="F19" i="10"/>
  <c r="E19" i="10"/>
  <c r="D19" i="10"/>
  <c r="G19" i="10" s="1"/>
  <c r="H19" i="10" s="1"/>
  <c r="C19" i="10"/>
  <c r="K19" i="10" s="1"/>
  <c r="L19" i="10" s="1"/>
  <c r="K18" i="10"/>
  <c r="L18" i="10" s="1"/>
  <c r="I18" i="10"/>
  <c r="F18" i="10"/>
  <c r="E18" i="10"/>
  <c r="G18" i="10" s="1"/>
  <c r="H18" i="10" s="1"/>
  <c r="D18" i="10"/>
  <c r="C18" i="10"/>
  <c r="I17" i="10"/>
  <c r="F17" i="10"/>
  <c r="E17" i="10"/>
  <c r="D17" i="10"/>
  <c r="G17" i="10" s="1"/>
  <c r="H17" i="10" s="1"/>
  <c r="C17" i="10"/>
  <c r="K17" i="10" s="1"/>
  <c r="L17" i="10" s="1"/>
  <c r="K16" i="10"/>
  <c r="L16" i="10" s="1"/>
  <c r="I16" i="10"/>
  <c r="G16" i="10"/>
  <c r="H16" i="10" s="1"/>
  <c r="F16" i="10"/>
  <c r="E16" i="10"/>
  <c r="D16" i="10"/>
  <c r="C16" i="10"/>
  <c r="I15" i="10"/>
  <c r="H15" i="10"/>
  <c r="F15" i="10"/>
  <c r="E15" i="10"/>
  <c r="D15" i="10"/>
  <c r="G15" i="10" s="1"/>
  <c r="C15" i="10"/>
  <c r="K15" i="10" s="1"/>
  <c r="L15" i="10" s="1"/>
  <c r="I14" i="10"/>
  <c r="F14" i="10"/>
  <c r="E14" i="10"/>
  <c r="D14" i="10"/>
  <c r="G14" i="10" s="1"/>
  <c r="H14" i="10" s="1"/>
  <c r="C14" i="10"/>
  <c r="K14" i="10" s="1"/>
  <c r="L14" i="10" s="1"/>
  <c r="K13" i="10"/>
  <c r="L13" i="10" s="1"/>
  <c r="I13" i="10"/>
  <c r="G13" i="10"/>
  <c r="H13" i="10" s="1"/>
  <c r="F13" i="10"/>
  <c r="E13" i="10"/>
  <c r="D13" i="10"/>
  <c r="C13" i="10"/>
  <c r="I12" i="10"/>
  <c r="F12" i="10"/>
  <c r="E12" i="10"/>
  <c r="D12" i="10"/>
  <c r="G12" i="10" s="1"/>
  <c r="H12" i="10" s="1"/>
  <c r="C12" i="10"/>
  <c r="K12" i="10" s="1"/>
  <c r="L12" i="10" s="1"/>
  <c r="I11" i="10"/>
  <c r="F11" i="10"/>
  <c r="K11" i="10" s="1"/>
  <c r="L11" i="10" s="1"/>
  <c r="E11" i="10"/>
  <c r="D11" i="10"/>
  <c r="G11" i="10" s="1"/>
  <c r="H11" i="10" s="1"/>
  <c r="C11" i="10"/>
  <c r="K10" i="10"/>
  <c r="L10" i="10" s="1"/>
  <c r="I10" i="10"/>
  <c r="F10" i="10"/>
  <c r="E10" i="10"/>
  <c r="G10" i="10" s="1"/>
  <c r="H10" i="10" s="1"/>
  <c r="D10" i="10"/>
  <c r="C10" i="10"/>
  <c r="I9" i="10"/>
  <c r="F9" i="10"/>
  <c r="E9" i="10"/>
  <c r="D9" i="10"/>
  <c r="C9" i="10"/>
  <c r="K8" i="10"/>
  <c r="L8" i="10" s="1"/>
  <c r="I8" i="10"/>
  <c r="G8" i="10"/>
  <c r="H8" i="10" s="1"/>
  <c r="F8" i="10"/>
  <c r="E8" i="10"/>
  <c r="D8" i="10"/>
  <c r="C8" i="10"/>
  <c r="I7" i="10"/>
  <c r="H7" i="10"/>
  <c r="F7" i="10"/>
  <c r="E7" i="10"/>
  <c r="D7" i="10"/>
  <c r="G7" i="10" s="1"/>
  <c r="C7" i="10"/>
  <c r="K7" i="10" s="1"/>
  <c r="L7" i="10" s="1"/>
  <c r="I6" i="10"/>
  <c r="F6" i="10"/>
  <c r="E6" i="10"/>
  <c r="D6" i="10"/>
  <c r="G6" i="10" s="1"/>
  <c r="H6" i="10" s="1"/>
  <c r="C6" i="10"/>
  <c r="K6" i="10" s="1"/>
  <c r="L6" i="10" s="1"/>
  <c r="K5" i="10"/>
  <c r="L5" i="10" s="1"/>
  <c r="I5" i="10"/>
  <c r="G5" i="10"/>
  <c r="H5" i="10" s="1"/>
  <c r="F5" i="10"/>
  <c r="E5" i="10"/>
  <c r="D5" i="10"/>
  <c r="C5" i="10"/>
  <c r="I4" i="10"/>
  <c r="F4" i="10"/>
  <c r="E4" i="10"/>
  <c r="D4" i="10"/>
  <c r="C4" i="10"/>
  <c r="K4" i="10" s="1"/>
  <c r="L4" i="10" s="1"/>
  <c r="I3" i="10"/>
  <c r="F3" i="10"/>
  <c r="K3" i="10" s="1"/>
  <c r="E3" i="10"/>
  <c r="D3" i="10"/>
  <c r="G3" i="10" s="1"/>
  <c r="C3" i="10"/>
  <c r="E51" i="9"/>
  <c r="E50" i="9"/>
  <c r="E49" i="9"/>
  <c r="E48" i="9"/>
  <c r="E47" i="9"/>
  <c r="E46" i="9"/>
  <c r="E45" i="9"/>
  <c r="E44" i="9"/>
  <c r="E43" i="9"/>
  <c r="E41" i="9"/>
  <c r="E40" i="9"/>
  <c r="C37" i="9"/>
  <c r="E37" i="9" s="1"/>
  <c r="J33" i="9"/>
  <c r="I32" i="9"/>
  <c r="F32" i="9"/>
  <c r="E32" i="9"/>
  <c r="D32" i="9"/>
  <c r="G32" i="9" s="1"/>
  <c r="H32" i="9" s="1"/>
  <c r="C32" i="9"/>
  <c r="K32" i="9" s="1"/>
  <c r="L32" i="9" s="1"/>
  <c r="K31" i="9"/>
  <c r="L31" i="9" s="1"/>
  <c r="I31" i="9"/>
  <c r="F31" i="9"/>
  <c r="E31" i="9"/>
  <c r="D31" i="9"/>
  <c r="G31" i="9" s="1"/>
  <c r="H31" i="9" s="1"/>
  <c r="C31" i="9"/>
  <c r="I30" i="9"/>
  <c r="H30" i="9"/>
  <c r="F30" i="9"/>
  <c r="E30" i="9"/>
  <c r="D30" i="9"/>
  <c r="G30" i="9" s="1"/>
  <c r="C30" i="9"/>
  <c r="K30" i="9" s="1"/>
  <c r="L30" i="9" s="1"/>
  <c r="I29" i="9"/>
  <c r="F29" i="9"/>
  <c r="E29" i="9"/>
  <c r="D29" i="9"/>
  <c r="C29" i="9"/>
  <c r="K28" i="9"/>
  <c r="L28" i="9" s="1"/>
  <c r="I28" i="9"/>
  <c r="G28" i="9"/>
  <c r="H28" i="9" s="1"/>
  <c r="F28" i="9"/>
  <c r="E28" i="9"/>
  <c r="D28" i="9"/>
  <c r="C28" i="9"/>
  <c r="I27" i="9"/>
  <c r="F27" i="9"/>
  <c r="E27" i="9"/>
  <c r="D27" i="9"/>
  <c r="G27" i="9" s="1"/>
  <c r="H27" i="9" s="1"/>
  <c r="C27" i="9"/>
  <c r="K27" i="9" s="1"/>
  <c r="L27" i="9" s="1"/>
  <c r="I26" i="9"/>
  <c r="F26" i="9"/>
  <c r="K26" i="9" s="1"/>
  <c r="L26" i="9" s="1"/>
  <c r="E26" i="9"/>
  <c r="D26" i="9"/>
  <c r="G26" i="9" s="1"/>
  <c r="H26" i="9" s="1"/>
  <c r="C26" i="9"/>
  <c r="K25" i="9"/>
  <c r="L25" i="9" s="1"/>
  <c r="I25" i="9"/>
  <c r="F25" i="9"/>
  <c r="E25" i="9"/>
  <c r="G25" i="9" s="1"/>
  <c r="H25" i="9" s="1"/>
  <c r="D25" i="9"/>
  <c r="C25" i="9"/>
  <c r="I24" i="9"/>
  <c r="F24" i="9"/>
  <c r="E24" i="9"/>
  <c r="D24" i="9"/>
  <c r="C24" i="9"/>
  <c r="K23" i="9"/>
  <c r="L23" i="9" s="1"/>
  <c r="I23" i="9"/>
  <c r="F23" i="9"/>
  <c r="E23" i="9"/>
  <c r="D23" i="9"/>
  <c r="G23" i="9" s="1"/>
  <c r="H23" i="9" s="1"/>
  <c r="C23" i="9"/>
  <c r="I22" i="9"/>
  <c r="F22" i="9"/>
  <c r="E22" i="9"/>
  <c r="D22" i="9"/>
  <c r="C22" i="9"/>
  <c r="K22" i="9" s="1"/>
  <c r="L22" i="9" s="1"/>
  <c r="I21" i="9"/>
  <c r="F21" i="9"/>
  <c r="E21" i="9"/>
  <c r="D21" i="9"/>
  <c r="C21" i="9"/>
  <c r="K20" i="9"/>
  <c r="L20" i="9" s="1"/>
  <c r="I20" i="9"/>
  <c r="G20" i="9"/>
  <c r="H20" i="9" s="1"/>
  <c r="F20" i="9"/>
  <c r="E20" i="9"/>
  <c r="D20" i="9"/>
  <c r="C20" i="9"/>
  <c r="I19" i="9"/>
  <c r="F19" i="9"/>
  <c r="E19" i="9"/>
  <c r="D19" i="9"/>
  <c r="C19" i="9"/>
  <c r="I18" i="9"/>
  <c r="F18" i="9"/>
  <c r="K18" i="9" s="1"/>
  <c r="L18" i="9" s="1"/>
  <c r="E18" i="9"/>
  <c r="D18" i="9"/>
  <c r="G18" i="9" s="1"/>
  <c r="H18" i="9" s="1"/>
  <c r="C18" i="9"/>
  <c r="K17" i="9"/>
  <c r="L17" i="9" s="1"/>
  <c r="I17" i="9"/>
  <c r="F17" i="9"/>
  <c r="E17" i="9"/>
  <c r="G17" i="9" s="1"/>
  <c r="H17" i="9" s="1"/>
  <c r="D17" i="9"/>
  <c r="C17" i="9"/>
  <c r="I16" i="9"/>
  <c r="F16" i="9"/>
  <c r="E16" i="9"/>
  <c r="D16" i="9"/>
  <c r="C16" i="9"/>
  <c r="K15" i="9"/>
  <c r="L15" i="9" s="1"/>
  <c r="I15" i="9"/>
  <c r="G15" i="9"/>
  <c r="H15" i="9" s="1"/>
  <c r="F15" i="9"/>
  <c r="E15" i="9"/>
  <c r="D15" i="9"/>
  <c r="C15" i="9"/>
  <c r="L14" i="9"/>
  <c r="I14" i="9"/>
  <c r="F14" i="9"/>
  <c r="E14" i="9"/>
  <c r="D14" i="9"/>
  <c r="C14" i="9"/>
  <c r="K14" i="9" s="1"/>
  <c r="I13" i="9"/>
  <c r="F13" i="9"/>
  <c r="E13" i="9"/>
  <c r="D13" i="9"/>
  <c r="G13" i="9" s="1"/>
  <c r="H13" i="9" s="1"/>
  <c r="C13" i="9"/>
  <c r="K13" i="9" s="1"/>
  <c r="L13" i="9" s="1"/>
  <c r="K12" i="9"/>
  <c r="L12" i="9" s="1"/>
  <c r="I12" i="9"/>
  <c r="F12" i="9"/>
  <c r="E12" i="9"/>
  <c r="G12" i="9" s="1"/>
  <c r="H12" i="9" s="1"/>
  <c r="D12" i="9"/>
  <c r="C12" i="9"/>
  <c r="I11" i="9"/>
  <c r="H11" i="9"/>
  <c r="F11" i="9"/>
  <c r="E11" i="9"/>
  <c r="D11" i="9"/>
  <c r="G11" i="9" s="1"/>
  <c r="C11" i="9"/>
  <c r="I10" i="9"/>
  <c r="G10" i="9"/>
  <c r="H10" i="9" s="1"/>
  <c r="F10" i="9"/>
  <c r="K10" i="9" s="1"/>
  <c r="L10" i="9" s="1"/>
  <c r="E10" i="9"/>
  <c r="D10" i="9"/>
  <c r="C10" i="9"/>
  <c r="K9" i="9"/>
  <c r="L9" i="9" s="1"/>
  <c r="I9" i="9"/>
  <c r="H9" i="9"/>
  <c r="F9" i="9"/>
  <c r="E9" i="9"/>
  <c r="G9" i="9" s="1"/>
  <c r="D9" i="9"/>
  <c r="C9" i="9"/>
  <c r="I8" i="9"/>
  <c r="F8" i="9"/>
  <c r="E8" i="9"/>
  <c r="D8" i="9"/>
  <c r="G8" i="9" s="1"/>
  <c r="H8" i="9" s="1"/>
  <c r="C8" i="9"/>
  <c r="K8" i="9" s="1"/>
  <c r="L8" i="9" s="1"/>
  <c r="K7" i="9"/>
  <c r="L7" i="9" s="1"/>
  <c r="I7" i="9"/>
  <c r="F7" i="9"/>
  <c r="E7" i="9"/>
  <c r="D7" i="9"/>
  <c r="G7" i="9" s="1"/>
  <c r="H7" i="9" s="1"/>
  <c r="C7" i="9"/>
  <c r="I6" i="9"/>
  <c r="F6" i="9"/>
  <c r="E6" i="9"/>
  <c r="D6" i="9"/>
  <c r="C6" i="9"/>
  <c r="K6" i="9" s="1"/>
  <c r="L6" i="9" s="1"/>
  <c r="I5" i="9"/>
  <c r="F5" i="9"/>
  <c r="E5" i="9"/>
  <c r="D5" i="9"/>
  <c r="C5" i="9"/>
  <c r="K4" i="9"/>
  <c r="L4" i="9" s="1"/>
  <c r="I4" i="9"/>
  <c r="G4" i="9"/>
  <c r="H4" i="9" s="1"/>
  <c r="F4" i="9"/>
  <c r="E4" i="9"/>
  <c r="D4" i="9"/>
  <c r="C4" i="9"/>
  <c r="I3" i="9"/>
  <c r="F3" i="9"/>
  <c r="E3" i="9"/>
  <c r="D3" i="9"/>
  <c r="C3" i="9"/>
  <c r="E51" i="8"/>
  <c r="E50" i="8"/>
  <c r="E49" i="8"/>
  <c r="E48" i="8"/>
  <c r="E47" i="8"/>
  <c r="E46" i="8"/>
  <c r="E45" i="8"/>
  <c r="E44" i="8"/>
  <c r="E43" i="8"/>
  <c r="E41" i="8"/>
  <c r="E40" i="8"/>
  <c r="E37" i="8"/>
  <c r="C37" i="8"/>
  <c r="J34" i="8"/>
  <c r="I33" i="8"/>
  <c r="F33" i="8"/>
  <c r="E33" i="8"/>
  <c r="D33" i="8"/>
  <c r="G33" i="8" s="1"/>
  <c r="H33" i="8" s="1"/>
  <c r="C33" i="8"/>
  <c r="K33" i="8" s="1"/>
  <c r="L33" i="8" s="1"/>
  <c r="I32" i="8"/>
  <c r="F32" i="8"/>
  <c r="E32" i="8"/>
  <c r="D32" i="8"/>
  <c r="C32" i="8"/>
  <c r="K31" i="8"/>
  <c r="L31" i="8" s="1"/>
  <c r="I31" i="8"/>
  <c r="G31" i="8"/>
  <c r="H31" i="8" s="1"/>
  <c r="F31" i="8"/>
  <c r="E31" i="8"/>
  <c r="D31" i="8"/>
  <c r="C31" i="8"/>
  <c r="I30" i="8"/>
  <c r="F30" i="8"/>
  <c r="E30" i="8"/>
  <c r="D30" i="8"/>
  <c r="C30" i="8"/>
  <c r="K30" i="8" s="1"/>
  <c r="L30" i="8" s="1"/>
  <c r="I29" i="8"/>
  <c r="F29" i="8"/>
  <c r="E29" i="8"/>
  <c r="D29" i="8"/>
  <c r="G29" i="8" s="1"/>
  <c r="H29" i="8" s="1"/>
  <c r="C29" i="8"/>
  <c r="K29" i="8" s="1"/>
  <c r="L29" i="8" s="1"/>
  <c r="K28" i="8"/>
  <c r="L28" i="8" s="1"/>
  <c r="I28" i="8"/>
  <c r="F28" i="8"/>
  <c r="E28" i="8"/>
  <c r="D28" i="8"/>
  <c r="C28" i="8"/>
  <c r="I27" i="8"/>
  <c r="F27" i="8"/>
  <c r="E27" i="8"/>
  <c r="D27" i="8"/>
  <c r="C27" i="8"/>
  <c r="I26" i="8"/>
  <c r="F26" i="8"/>
  <c r="E26" i="8"/>
  <c r="D26" i="8"/>
  <c r="G26" i="8" s="1"/>
  <c r="H26" i="8" s="1"/>
  <c r="C26" i="8"/>
  <c r="K25" i="8"/>
  <c r="L25" i="8" s="1"/>
  <c r="I25" i="8"/>
  <c r="H25" i="8"/>
  <c r="G25" i="8"/>
  <c r="F25" i="8"/>
  <c r="E25" i="8"/>
  <c r="D25" i="8"/>
  <c r="C25" i="8"/>
  <c r="I24" i="8"/>
  <c r="F24" i="8"/>
  <c r="E24" i="8"/>
  <c r="D24" i="8"/>
  <c r="C24" i="8"/>
  <c r="K23" i="8"/>
  <c r="L23" i="8" s="1"/>
  <c r="I23" i="8"/>
  <c r="G23" i="8"/>
  <c r="H23" i="8" s="1"/>
  <c r="F23" i="8"/>
  <c r="E23" i="8"/>
  <c r="D23" i="8"/>
  <c r="C23" i="8"/>
  <c r="I22" i="8"/>
  <c r="F22" i="8"/>
  <c r="E22" i="8"/>
  <c r="D22" i="8"/>
  <c r="C22" i="8"/>
  <c r="K22" i="8" s="1"/>
  <c r="L22" i="8" s="1"/>
  <c r="I21" i="8"/>
  <c r="F21" i="8"/>
  <c r="E21" i="8"/>
  <c r="D21" i="8"/>
  <c r="G21" i="8" s="1"/>
  <c r="H21" i="8" s="1"/>
  <c r="C21" i="8"/>
  <c r="K21" i="8" s="1"/>
  <c r="L21" i="8" s="1"/>
  <c r="K20" i="8"/>
  <c r="L20" i="8" s="1"/>
  <c r="I20" i="8"/>
  <c r="F20" i="8"/>
  <c r="E20" i="8"/>
  <c r="D20" i="8"/>
  <c r="C20" i="8"/>
  <c r="I19" i="8"/>
  <c r="F19" i="8"/>
  <c r="E19" i="8"/>
  <c r="D19" i="8"/>
  <c r="C19" i="8"/>
  <c r="I18" i="8"/>
  <c r="G18" i="8"/>
  <c r="H18" i="8" s="1"/>
  <c r="F18" i="8"/>
  <c r="K18" i="8" s="1"/>
  <c r="L18" i="8" s="1"/>
  <c r="E18" i="8"/>
  <c r="D18" i="8"/>
  <c r="C18" i="8"/>
  <c r="K17" i="8"/>
  <c r="L17" i="8" s="1"/>
  <c r="I17" i="8"/>
  <c r="H17" i="8"/>
  <c r="G17" i="8"/>
  <c r="F17" i="8"/>
  <c r="E17" i="8"/>
  <c r="D17" i="8"/>
  <c r="C17" i="8"/>
  <c r="I16" i="8"/>
  <c r="F16" i="8"/>
  <c r="E16" i="8"/>
  <c r="D16" i="8"/>
  <c r="C16" i="8"/>
  <c r="K15" i="8"/>
  <c r="L15" i="8" s="1"/>
  <c r="I15" i="8"/>
  <c r="G15" i="8"/>
  <c r="H15" i="8" s="1"/>
  <c r="F15" i="8"/>
  <c r="E15" i="8"/>
  <c r="D15" i="8"/>
  <c r="C15" i="8"/>
  <c r="I14" i="8"/>
  <c r="F14" i="8"/>
  <c r="E14" i="8"/>
  <c r="D14" i="8"/>
  <c r="C14" i="8"/>
  <c r="K14" i="8" s="1"/>
  <c r="L14" i="8" s="1"/>
  <c r="I13" i="8"/>
  <c r="F13" i="8"/>
  <c r="E13" i="8"/>
  <c r="D13" i="8"/>
  <c r="C13" i="8"/>
  <c r="I12" i="8"/>
  <c r="F12" i="8"/>
  <c r="K12" i="8" s="1"/>
  <c r="L12" i="8" s="1"/>
  <c r="E12" i="8"/>
  <c r="D12" i="8"/>
  <c r="G12" i="8" s="1"/>
  <c r="H12" i="8" s="1"/>
  <c r="C12" i="8"/>
  <c r="I11" i="8"/>
  <c r="F11" i="8"/>
  <c r="E11" i="8"/>
  <c r="D11" i="8"/>
  <c r="C11" i="8"/>
  <c r="I10" i="8"/>
  <c r="F10" i="8"/>
  <c r="E10" i="8"/>
  <c r="D10" i="8"/>
  <c r="C10" i="8"/>
  <c r="I9" i="8"/>
  <c r="G9" i="8"/>
  <c r="H9" i="8" s="1"/>
  <c r="F9" i="8"/>
  <c r="E9" i="8"/>
  <c r="D9" i="8"/>
  <c r="C9" i="8"/>
  <c r="I8" i="8"/>
  <c r="F8" i="8"/>
  <c r="K8" i="8" s="1"/>
  <c r="L8" i="8" s="1"/>
  <c r="E8" i="8"/>
  <c r="D8" i="8"/>
  <c r="C8" i="8"/>
  <c r="I7" i="8"/>
  <c r="F7" i="8"/>
  <c r="E7" i="8"/>
  <c r="D7" i="8"/>
  <c r="G7" i="8" s="1"/>
  <c r="H7" i="8" s="1"/>
  <c r="C7" i="8"/>
  <c r="I6" i="8"/>
  <c r="F6" i="8"/>
  <c r="E6" i="8"/>
  <c r="D6" i="8"/>
  <c r="G6" i="8" s="1"/>
  <c r="H6" i="8" s="1"/>
  <c r="C6" i="8"/>
  <c r="K6" i="8" s="1"/>
  <c r="L6" i="8" s="1"/>
  <c r="I5" i="8"/>
  <c r="F5" i="8"/>
  <c r="E5" i="8"/>
  <c r="D5" i="8"/>
  <c r="C5" i="8"/>
  <c r="K5" i="8" s="1"/>
  <c r="L5" i="8" s="1"/>
  <c r="I4" i="8"/>
  <c r="F4" i="8"/>
  <c r="E4" i="8"/>
  <c r="D4" i="8"/>
  <c r="C4" i="8"/>
  <c r="K4" i="8" s="1"/>
  <c r="L4" i="8" s="1"/>
  <c r="I3" i="8"/>
  <c r="F3" i="8"/>
  <c r="E3" i="8"/>
  <c r="D3" i="8"/>
  <c r="G3" i="8" s="1"/>
  <c r="C3" i="8"/>
  <c r="K3" i="8" s="1"/>
  <c r="E51" i="7"/>
  <c r="E50" i="7"/>
  <c r="E49" i="7"/>
  <c r="E48" i="7"/>
  <c r="E47" i="7"/>
  <c r="E46" i="7"/>
  <c r="E45" i="7"/>
  <c r="E44" i="7"/>
  <c r="E43" i="7"/>
  <c r="E41" i="7"/>
  <c r="E40" i="7"/>
  <c r="C37" i="7"/>
  <c r="E37" i="7" s="1"/>
  <c r="J34" i="7"/>
  <c r="I33" i="7"/>
  <c r="G33" i="7"/>
  <c r="H33" i="7" s="1"/>
  <c r="F33" i="7"/>
  <c r="E33" i="7"/>
  <c r="D33" i="7"/>
  <c r="C33" i="7"/>
  <c r="I32" i="7"/>
  <c r="F32" i="7"/>
  <c r="K32" i="7" s="1"/>
  <c r="L32" i="7" s="1"/>
  <c r="E32" i="7"/>
  <c r="D32" i="7"/>
  <c r="G32" i="7" s="1"/>
  <c r="H32" i="7" s="1"/>
  <c r="C32" i="7"/>
  <c r="I31" i="7"/>
  <c r="F31" i="7"/>
  <c r="E31" i="7"/>
  <c r="D31" i="7"/>
  <c r="G31" i="7" s="1"/>
  <c r="H31" i="7" s="1"/>
  <c r="C31" i="7"/>
  <c r="K31" i="7" s="1"/>
  <c r="L31" i="7" s="1"/>
  <c r="I30" i="7"/>
  <c r="F30" i="7"/>
  <c r="E30" i="7"/>
  <c r="D30" i="7"/>
  <c r="G30" i="7" s="1"/>
  <c r="H30" i="7" s="1"/>
  <c r="C30" i="7"/>
  <c r="K30" i="7" s="1"/>
  <c r="L30" i="7" s="1"/>
  <c r="I29" i="7"/>
  <c r="F29" i="7"/>
  <c r="E29" i="7"/>
  <c r="D29" i="7"/>
  <c r="C29" i="7"/>
  <c r="K29" i="7" s="1"/>
  <c r="L29" i="7" s="1"/>
  <c r="I28" i="7"/>
  <c r="F28" i="7"/>
  <c r="E28" i="7"/>
  <c r="D28" i="7"/>
  <c r="C28" i="7"/>
  <c r="K28" i="7" s="1"/>
  <c r="L28" i="7" s="1"/>
  <c r="I27" i="7"/>
  <c r="F27" i="7"/>
  <c r="E27" i="7"/>
  <c r="D27" i="7"/>
  <c r="C27" i="7"/>
  <c r="K27" i="7" s="1"/>
  <c r="L27" i="7" s="1"/>
  <c r="I26" i="7"/>
  <c r="F26" i="7"/>
  <c r="E26" i="7"/>
  <c r="D26" i="7"/>
  <c r="C26" i="7"/>
  <c r="I25" i="7"/>
  <c r="F25" i="7"/>
  <c r="E25" i="7"/>
  <c r="G25" i="7" s="1"/>
  <c r="H25" i="7" s="1"/>
  <c r="D25" i="7"/>
  <c r="C25" i="7"/>
  <c r="K25" i="7" s="1"/>
  <c r="L25" i="7" s="1"/>
  <c r="I24" i="7"/>
  <c r="F24" i="7"/>
  <c r="K24" i="7" s="1"/>
  <c r="L24" i="7" s="1"/>
  <c r="E24" i="7"/>
  <c r="D24" i="7"/>
  <c r="C24" i="7"/>
  <c r="G24" i="7" s="1"/>
  <c r="H24" i="7" s="1"/>
  <c r="I23" i="7"/>
  <c r="H23" i="7"/>
  <c r="G23" i="7"/>
  <c r="F23" i="7"/>
  <c r="E23" i="7"/>
  <c r="D23" i="7"/>
  <c r="C23" i="7"/>
  <c r="K23" i="7" s="1"/>
  <c r="L23" i="7" s="1"/>
  <c r="K22" i="7"/>
  <c r="L22" i="7" s="1"/>
  <c r="I22" i="7"/>
  <c r="F22" i="7"/>
  <c r="E22" i="7"/>
  <c r="D22" i="7"/>
  <c r="G22" i="7" s="1"/>
  <c r="H22" i="7" s="1"/>
  <c r="C22" i="7"/>
  <c r="K21" i="7"/>
  <c r="L21" i="7" s="1"/>
  <c r="I21" i="7"/>
  <c r="F21" i="7"/>
  <c r="E21" i="7"/>
  <c r="D21" i="7"/>
  <c r="G21" i="7" s="1"/>
  <c r="H21" i="7" s="1"/>
  <c r="C21" i="7"/>
  <c r="I20" i="7"/>
  <c r="F20" i="7"/>
  <c r="E20" i="7"/>
  <c r="D20" i="7"/>
  <c r="C20" i="7"/>
  <c r="K20" i="7" s="1"/>
  <c r="L20" i="7" s="1"/>
  <c r="I19" i="7"/>
  <c r="F19" i="7"/>
  <c r="E19" i="7"/>
  <c r="D19" i="7"/>
  <c r="C19" i="7"/>
  <c r="I18" i="7"/>
  <c r="F18" i="7"/>
  <c r="E18" i="7"/>
  <c r="D18" i="7"/>
  <c r="C18" i="7"/>
  <c r="K18" i="7" s="1"/>
  <c r="L18" i="7" s="1"/>
  <c r="I17" i="7"/>
  <c r="F17" i="7"/>
  <c r="E17" i="7"/>
  <c r="D17" i="7"/>
  <c r="C17" i="7"/>
  <c r="I16" i="7"/>
  <c r="F16" i="7"/>
  <c r="K16" i="7" s="1"/>
  <c r="L16" i="7" s="1"/>
  <c r="E16" i="7"/>
  <c r="D16" i="7"/>
  <c r="G16" i="7" s="1"/>
  <c r="H16" i="7" s="1"/>
  <c r="C16" i="7"/>
  <c r="I15" i="7"/>
  <c r="F15" i="7"/>
  <c r="E15" i="7"/>
  <c r="D15" i="7"/>
  <c r="G15" i="7" s="1"/>
  <c r="H15" i="7" s="1"/>
  <c r="C15" i="7"/>
  <c r="K15" i="7" s="1"/>
  <c r="L15" i="7" s="1"/>
  <c r="K14" i="7"/>
  <c r="L14" i="7" s="1"/>
  <c r="I14" i="7"/>
  <c r="H14" i="7"/>
  <c r="G14" i="7"/>
  <c r="F14" i="7"/>
  <c r="E14" i="7"/>
  <c r="D14" i="7"/>
  <c r="C14" i="7"/>
  <c r="I13" i="7"/>
  <c r="F13" i="7"/>
  <c r="E13" i="7"/>
  <c r="D13" i="7"/>
  <c r="C13" i="7"/>
  <c r="K13" i="7" s="1"/>
  <c r="L13" i="7" s="1"/>
  <c r="I12" i="7"/>
  <c r="F12" i="7"/>
  <c r="E12" i="7"/>
  <c r="D12" i="7"/>
  <c r="C12" i="7"/>
  <c r="I11" i="7"/>
  <c r="F11" i="7"/>
  <c r="E11" i="7"/>
  <c r="D11" i="7"/>
  <c r="C11" i="7"/>
  <c r="K11" i="7" s="1"/>
  <c r="L11" i="7" s="1"/>
  <c r="I10" i="7"/>
  <c r="F10" i="7"/>
  <c r="E10" i="7"/>
  <c r="D10" i="7"/>
  <c r="C10" i="7"/>
  <c r="I9" i="7"/>
  <c r="F9" i="7"/>
  <c r="E9" i="7"/>
  <c r="D9" i="7"/>
  <c r="C9" i="7"/>
  <c r="I8" i="7"/>
  <c r="F8" i="7"/>
  <c r="E8" i="7"/>
  <c r="D8" i="7"/>
  <c r="G8" i="7" s="1"/>
  <c r="H8" i="7" s="1"/>
  <c r="C8" i="7"/>
  <c r="I7" i="7"/>
  <c r="H7" i="7"/>
  <c r="G7" i="7"/>
  <c r="F7" i="7"/>
  <c r="E7" i="7"/>
  <c r="D7" i="7"/>
  <c r="C7" i="7"/>
  <c r="K7" i="7" s="1"/>
  <c r="L7" i="7" s="1"/>
  <c r="K6" i="7"/>
  <c r="L6" i="7" s="1"/>
  <c r="I6" i="7"/>
  <c r="H6" i="7"/>
  <c r="G6" i="7"/>
  <c r="F6" i="7"/>
  <c r="E6" i="7"/>
  <c r="D6" i="7"/>
  <c r="C6" i="7"/>
  <c r="I5" i="7"/>
  <c r="F5" i="7"/>
  <c r="E5" i="7"/>
  <c r="D5" i="7"/>
  <c r="C5" i="7"/>
  <c r="I4" i="7"/>
  <c r="F4" i="7"/>
  <c r="E4" i="7"/>
  <c r="D4" i="7"/>
  <c r="C4" i="7"/>
  <c r="I3" i="7"/>
  <c r="F3" i="7"/>
  <c r="E3" i="7"/>
  <c r="D3" i="7"/>
  <c r="C3" i="7"/>
  <c r="K3" i="7" s="1"/>
  <c r="L3" i="7" s="1"/>
  <c r="E51" i="6"/>
  <c r="E50" i="6"/>
  <c r="E49" i="6"/>
  <c r="E48" i="6"/>
  <c r="E47" i="6"/>
  <c r="E46" i="6"/>
  <c r="E45" i="6"/>
  <c r="E44" i="6"/>
  <c r="E43" i="6"/>
  <c r="E41" i="6"/>
  <c r="E40" i="6"/>
  <c r="C37" i="6"/>
  <c r="E37" i="6" s="1"/>
  <c r="J33" i="6"/>
  <c r="I32" i="6"/>
  <c r="F32" i="6"/>
  <c r="G32" i="6" s="1"/>
  <c r="H32" i="6" s="1"/>
  <c r="E32" i="6"/>
  <c r="D32" i="6"/>
  <c r="C32" i="6"/>
  <c r="I31" i="6"/>
  <c r="F31" i="6"/>
  <c r="K31" i="6" s="1"/>
  <c r="L31" i="6" s="1"/>
  <c r="E31" i="6"/>
  <c r="D31" i="6"/>
  <c r="C31" i="6"/>
  <c r="I30" i="6"/>
  <c r="G30" i="6"/>
  <c r="H30" i="6" s="1"/>
  <c r="F30" i="6"/>
  <c r="E30" i="6"/>
  <c r="D30" i="6"/>
  <c r="C30" i="6"/>
  <c r="K30" i="6" s="1"/>
  <c r="L30" i="6" s="1"/>
  <c r="K29" i="6"/>
  <c r="L29" i="6" s="1"/>
  <c r="I29" i="6"/>
  <c r="H29" i="6"/>
  <c r="G29" i="6"/>
  <c r="F29" i="6"/>
  <c r="E29" i="6"/>
  <c r="D29" i="6"/>
  <c r="C29" i="6"/>
  <c r="I28" i="6"/>
  <c r="F28" i="6"/>
  <c r="E28" i="6"/>
  <c r="D28" i="6"/>
  <c r="C28" i="6"/>
  <c r="K28" i="6" s="1"/>
  <c r="L28" i="6" s="1"/>
  <c r="I27" i="6"/>
  <c r="F27" i="6"/>
  <c r="E27" i="6"/>
  <c r="D27" i="6"/>
  <c r="C27" i="6"/>
  <c r="K27" i="6" s="1"/>
  <c r="L27" i="6" s="1"/>
  <c r="L26" i="6"/>
  <c r="I26" i="6"/>
  <c r="F26" i="6"/>
  <c r="E26" i="6"/>
  <c r="D26" i="6"/>
  <c r="C26" i="6"/>
  <c r="K26" i="6" s="1"/>
  <c r="I25" i="6"/>
  <c r="F25" i="6"/>
  <c r="E25" i="6"/>
  <c r="D25" i="6"/>
  <c r="C25" i="6"/>
  <c r="I24" i="6"/>
  <c r="F24" i="6"/>
  <c r="G24" i="6" s="1"/>
  <c r="H24" i="6" s="1"/>
  <c r="E24" i="6"/>
  <c r="D24" i="6"/>
  <c r="C24" i="6"/>
  <c r="K24" i="6" s="1"/>
  <c r="L24" i="6" s="1"/>
  <c r="I23" i="6"/>
  <c r="G23" i="6"/>
  <c r="H23" i="6" s="1"/>
  <c r="F23" i="6"/>
  <c r="K23" i="6" s="1"/>
  <c r="L23" i="6" s="1"/>
  <c r="E23" i="6"/>
  <c r="D23" i="6"/>
  <c r="C23" i="6"/>
  <c r="I22" i="6"/>
  <c r="F22" i="6"/>
  <c r="G22" i="6" s="1"/>
  <c r="H22" i="6" s="1"/>
  <c r="E22" i="6"/>
  <c r="D22" i="6"/>
  <c r="C22" i="6"/>
  <c r="K21" i="6"/>
  <c r="L21" i="6" s="1"/>
  <c r="I21" i="6"/>
  <c r="H21" i="6"/>
  <c r="G21" i="6"/>
  <c r="F21" i="6"/>
  <c r="E21" i="6"/>
  <c r="D21" i="6"/>
  <c r="C21" i="6"/>
  <c r="K20" i="6"/>
  <c r="L20" i="6" s="1"/>
  <c r="I20" i="6"/>
  <c r="F20" i="6"/>
  <c r="E20" i="6"/>
  <c r="D20" i="6"/>
  <c r="C20" i="6"/>
  <c r="K19" i="6"/>
  <c r="L19" i="6" s="1"/>
  <c r="I19" i="6"/>
  <c r="F19" i="6"/>
  <c r="E19" i="6"/>
  <c r="D19" i="6"/>
  <c r="C19" i="6"/>
  <c r="K18" i="6"/>
  <c r="L18" i="6" s="1"/>
  <c r="I18" i="6"/>
  <c r="F18" i="6"/>
  <c r="E18" i="6"/>
  <c r="D18" i="6"/>
  <c r="G18" i="6" s="1"/>
  <c r="H18" i="6" s="1"/>
  <c r="C18" i="6"/>
  <c r="L17" i="6"/>
  <c r="I17" i="6"/>
  <c r="H17" i="6"/>
  <c r="F17" i="6"/>
  <c r="E17" i="6"/>
  <c r="D17" i="6"/>
  <c r="G17" i="6" s="1"/>
  <c r="C17" i="6"/>
  <c r="K17" i="6" s="1"/>
  <c r="I16" i="6"/>
  <c r="F16" i="6"/>
  <c r="E16" i="6"/>
  <c r="D16" i="6"/>
  <c r="C16" i="6"/>
  <c r="I15" i="6"/>
  <c r="F15" i="6"/>
  <c r="K15" i="6" s="1"/>
  <c r="L15" i="6" s="1"/>
  <c r="E15" i="6"/>
  <c r="D15" i="6"/>
  <c r="C15" i="6"/>
  <c r="I14" i="6"/>
  <c r="F14" i="6"/>
  <c r="G14" i="6" s="1"/>
  <c r="H14" i="6" s="1"/>
  <c r="E14" i="6"/>
  <c r="D14" i="6"/>
  <c r="C14" i="6"/>
  <c r="K13" i="6"/>
  <c r="L13" i="6" s="1"/>
  <c r="I13" i="6"/>
  <c r="G13" i="6"/>
  <c r="H13" i="6" s="1"/>
  <c r="F13" i="6"/>
  <c r="E13" i="6"/>
  <c r="D13" i="6"/>
  <c r="C13" i="6"/>
  <c r="L12" i="6"/>
  <c r="K12" i="6"/>
  <c r="I12" i="6"/>
  <c r="F12" i="6"/>
  <c r="E12" i="6"/>
  <c r="D12" i="6"/>
  <c r="C12" i="6"/>
  <c r="I11" i="6"/>
  <c r="F11" i="6"/>
  <c r="K11" i="6" s="1"/>
  <c r="L11" i="6" s="1"/>
  <c r="E11" i="6"/>
  <c r="D11" i="6"/>
  <c r="G11" i="6" s="1"/>
  <c r="H11" i="6" s="1"/>
  <c r="C11" i="6"/>
  <c r="K10" i="6"/>
  <c r="L10" i="6" s="1"/>
  <c r="I10" i="6"/>
  <c r="F10" i="6"/>
  <c r="E10" i="6"/>
  <c r="D10" i="6"/>
  <c r="G10" i="6" s="1"/>
  <c r="H10" i="6" s="1"/>
  <c r="C10" i="6"/>
  <c r="I9" i="6"/>
  <c r="F9" i="6"/>
  <c r="E9" i="6"/>
  <c r="D9" i="6"/>
  <c r="C9" i="6"/>
  <c r="K9" i="6" s="1"/>
  <c r="L9" i="6" s="1"/>
  <c r="I8" i="6"/>
  <c r="F8" i="6"/>
  <c r="E8" i="6"/>
  <c r="D8" i="6"/>
  <c r="G8" i="6" s="1"/>
  <c r="H8" i="6" s="1"/>
  <c r="C8" i="6"/>
  <c r="K7" i="6"/>
  <c r="L7" i="6" s="1"/>
  <c r="I7" i="6"/>
  <c r="F7" i="6"/>
  <c r="G7" i="6" s="1"/>
  <c r="H7" i="6" s="1"/>
  <c r="E7" i="6"/>
  <c r="D7" i="6"/>
  <c r="C7" i="6"/>
  <c r="I6" i="6"/>
  <c r="F6" i="6"/>
  <c r="E6" i="6"/>
  <c r="D6" i="6"/>
  <c r="C6" i="6"/>
  <c r="K5" i="6"/>
  <c r="L5" i="6" s="1"/>
  <c r="I5" i="6"/>
  <c r="F5" i="6"/>
  <c r="E5" i="6"/>
  <c r="D5" i="6"/>
  <c r="G5" i="6" s="1"/>
  <c r="H5" i="6" s="1"/>
  <c r="C5" i="6"/>
  <c r="K4" i="6"/>
  <c r="L4" i="6" s="1"/>
  <c r="I4" i="6"/>
  <c r="F4" i="6"/>
  <c r="E4" i="6"/>
  <c r="D4" i="6"/>
  <c r="C4" i="6"/>
  <c r="K3" i="6"/>
  <c r="I3" i="6"/>
  <c r="F3" i="6"/>
  <c r="E3" i="6"/>
  <c r="D3" i="6"/>
  <c r="G3" i="6" s="1"/>
  <c r="C3" i="6"/>
  <c r="E51" i="5"/>
  <c r="E50" i="5"/>
  <c r="E49" i="5"/>
  <c r="E48" i="5"/>
  <c r="E47" i="5"/>
  <c r="E46" i="5"/>
  <c r="E45" i="5"/>
  <c r="E44" i="5"/>
  <c r="E43" i="5"/>
  <c r="E41" i="5"/>
  <c r="E40" i="5"/>
  <c r="E37" i="5"/>
  <c r="C37" i="5"/>
  <c r="J34" i="5"/>
  <c r="I33" i="5"/>
  <c r="F33" i="5"/>
  <c r="E33" i="5"/>
  <c r="D33" i="5"/>
  <c r="C33" i="5"/>
  <c r="I32" i="5"/>
  <c r="F32" i="5"/>
  <c r="E32" i="5"/>
  <c r="D32" i="5"/>
  <c r="G32" i="5" s="1"/>
  <c r="H32" i="5" s="1"/>
  <c r="C32" i="5"/>
  <c r="I31" i="5"/>
  <c r="F31" i="5"/>
  <c r="K31" i="5" s="1"/>
  <c r="L31" i="5" s="1"/>
  <c r="E31" i="5"/>
  <c r="D31" i="5"/>
  <c r="C31" i="5"/>
  <c r="I30" i="5"/>
  <c r="F30" i="5"/>
  <c r="K30" i="5" s="1"/>
  <c r="L30" i="5" s="1"/>
  <c r="E30" i="5"/>
  <c r="D30" i="5"/>
  <c r="C30" i="5"/>
  <c r="I29" i="5"/>
  <c r="G29" i="5"/>
  <c r="H29" i="5" s="1"/>
  <c r="F29" i="5"/>
  <c r="E29" i="5"/>
  <c r="D29" i="5"/>
  <c r="C29" i="5"/>
  <c r="K29" i="5" s="1"/>
  <c r="L29" i="5" s="1"/>
  <c r="I28" i="5"/>
  <c r="F28" i="5"/>
  <c r="E28" i="5"/>
  <c r="D28" i="5"/>
  <c r="C28" i="5"/>
  <c r="K28" i="5" s="1"/>
  <c r="L28" i="5" s="1"/>
  <c r="I27" i="5"/>
  <c r="F27" i="5"/>
  <c r="K27" i="5" s="1"/>
  <c r="L27" i="5" s="1"/>
  <c r="E27" i="5"/>
  <c r="D27" i="5"/>
  <c r="C27" i="5"/>
  <c r="I26" i="5"/>
  <c r="F26" i="5"/>
  <c r="K26" i="5" s="1"/>
  <c r="L26" i="5" s="1"/>
  <c r="E26" i="5"/>
  <c r="D26" i="5"/>
  <c r="C26" i="5"/>
  <c r="I25" i="5"/>
  <c r="F25" i="5"/>
  <c r="G25" i="5" s="1"/>
  <c r="H25" i="5" s="1"/>
  <c r="E25" i="5"/>
  <c r="D25" i="5"/>
  <c r="C25" i="5"/>
  <c r="I24" i="5"/>
  <c r="F24" i="5"/>
  <c r="E24" i="5"/>
  <c r="D24" i="5"/>
  <c r="G24" i="5" s="1"/>
  <c r="H24" i="5" s="1"/>
  <c r="C24" i="5"/>
  <c r="I23" i="5"/>
  <c r="F23" i="5"/>
  <c r="K23" i="5" s="1"/>
  <c r="L23" i="5" s="1"/>
  <c r="E23" i="5"/>
  <c r="D23" i="5"/>
  <c r="C23" i="5"/>
  <c r="I22" i="5"/>
  <c r="F22" i="5"/>
  <c r="K22" i="5" s="1"/>
  <c r="L22" i="5" s="1"/>
  <c r="E22" i="5"/>
  <c r="D22" i="5"/>
  <c r="C22" i="5"/>
  <c r="I21" i="5"/>
  <c r="G21" i="5"/>
  <c r="H21" i="5" s="1"/>
  <c r="F21" i="5"/>
  <c r="E21" i="5"/>
  <c r="D21" i="5"/>
  <c r="C21" i="5"/>
  <c r="K21" i="5" s="1"/>
  <c r="L21" i="5" s="1"/>
  <c r="I20" i="5"/>
  <c r="F20" i="5"/>
  <c r="E20" i="5"/>
  <c r="D20" i="5"/>
  <c r="C20" i="5"/>
  <c r="K20" i="5" s="1"/>
  <c r="L20" i="5" s="1"/>
  <c r="I19" i="5"/>
  <c r="F19" i="5"/>
  <c r="K19" i="5" s="1"/>
  <c r="L19" i="5" s="1"/>
  <c r="E19" i="5"/>
  <c r="D19" i="5"/>
  <c r="C19" i="5"/>
  <c r="I18" i="5"/>
  <c r="F18" i="5"/>
  <c r="K18" i="5" s="1"/>
  <c r="L18" i="5" s="1"/>
  <c r="E18" i="5"/>
  <c r="D18" i="5"/>
  <c r="C18" i="5"/>
  <c r="I17" i="5"/>
  <c r="F17" i="5"/>
  <c r="E17" i="5"/>
  <c r="D17" i="5"/>
  <c r="C17" i="5"/>
  <c r="I16" i="5"/>
  <c r="F16" i="5"/>
  <c r="E16" i="5"/>
  <c r="D16" i="5"/>
  <c r="G16" i="5" s="1"/>
  <c r="H16" i="5" s="1"/>
  <c r="C16" i="5"/>
  <c r="I15" i="5"/>
  <c r="F15" i="5"/>
  <c r="K15" i="5" s="1"/>
  <c r="L15" i="5" s="1"/>
  <c r="E15" i="5"/>
  <c r="D15" i="5"/>
  <c r="C15" i="5"/>
  <c r="I14" i="5"/>
  <c r="F14" i="5"/>
  <c r="K14" i="5" s="1"/>
  <c r="L14" i="5" s="1"/>
  <c r="E14" i="5"/>
  <c r="D14" i="5"/>
  <c r="C14" i="5"/>
  <c r="I13" i="5"/>
  <c r="G13" i="5"/>
  <c r="H13" i="5" s="1"/>
  <c r="F13" i="5"/>
  <c r="E13" i="5"/>
  <c r="D13" i="5"/>
  <c r="C13" i="5"/>
  <c r="K13" i="5" s="1"/>
  <c r="L13" i="5" s="1"/>
  <c r="I12" i="5"/>
  <c r="F12" i="5"/>
  <c r="E12" i="5"/>
  <c r="D12" i="5"/>
  <c r="C12" i="5"/>
  <c r="K12" i="5" s="1"/>
  <c r="L12" i="5" s="1"/>
  <c r="I11" i="5"/>
  <c r="F11" i="5"/>
  <c r="K11" i="5" s="1"/>
  <c r="L11" i="5" s="1"/>
  <c r="E11" i="5"/>
  <c r="D11" i="5"/>
  <c r="C11" i="5"/>
  <c r="I10" i="5"/>
  <c r="F10" i="5"/>
  <c r="E10" i="5"/>
  <c r="D10" i="5"/>
  <c r="C10" i="5"/>
  <c r="K10" i="5" s="1"/>
  <c r="L10" i="5" s="1"/>
  <c r="I9" i="5"/>
  <c r="F9" i="5"/>
  <c r="E9" i="5"/>
  <c r="D9" i="5"/>
  <c r="C9" i="5"/>
  <c r="I8" i="5"/>
  <c r="F8" i="5"/>
  <c r="E8" i="5"/>
  <c r="D8" i="5"/>
  <c r="G8" i="5" s="1"/>
  <c r="H8" i="5" s="1"/>
  <c r="C8" i="5"/>
  <c r="I7" i="5"/>
  <c r="F7" i="5"/>
  <c r="K7" i="5" s="1"/>
  <c r="L7" i="5" s="1"/>
  <c r="E7" i="5"/>
  <c r="D7" i="5"/>
  <c r="C7" i="5"/>
  <c r="I6" i="5"/>
  <c r="F6" i="5"/>
  <c r="K6" i="5" s="1"/>
  <c r="L6" i="5" s="1"/>
  <c r="E6" i="5"/>
  <c r="D6" i="5"/>
  <c r="C6" i="5"/>
  <c r="I5" i="5"/>
  <c r="G5" i="5"/>
  <c r="H5" i="5" s="1"/>
  <c r="F5" i="5"/>
  <c r="E5" i="5"/>
  <c r="D5" i="5"/>
  <c r="C5" i="5"/>
  <c r="K5" i="5" s="1"/>
  <c r="L5" i="5" s="1"/>
  <c r="I4" i="5"/>
  <c r="F4" i="5"/>
  <c r="E4" i="5"/>
  <c r="D4" i="5"/>
  <c r="C4" i="5"/>
  <c r="K4" i="5" s="1"/>
  <c r="L4" i="5" s="1"/>
  <c r="I3" i="5"/>
  <c r="F3" i="5"/>
  <c r="E3" i="5"/>
  <c r="D3" i="5"/>
  <c r="C3" i="5"/>
  <c r="K3" i="5" s="1"/>
  <c r="E51" i="4"/>
  <c r="E50" i="4"/>
  <c r="E49" i="4"/>
  <c r="E48" i="4"/>
  <c r="E47" i="4"/>
  <c r="E46" i="4"/>
  <c r="E45" i="4"/>
  <c r="E44" i="4"/>
  <c r="E43" i="4"/>
  <c r="E41" i="4"/>
  <c r="E40" i="4"/>
  <c r="E37" i="4"/>
  <c r="C37" i="4"/>
  <c r="J33" i="4"/>
  <c r="I32" i="4"/>
  <c r="F32" i="4"/>
  <c r="G32" i="4" s="1"/>
  <c r="H32" i="4" s="1"/>
  <c r="E32" i="4"/>
  <c r="D32" i="4"/>
  <c r="C32" i="4"/>
  <c r="K32" i="4" s="1"/>
  <c r="L32" i="4" s="1"/>
  <c r="I31" i="4"/>
  <c r="F31" i="4"/>
  <c r="G31" i="4" s="1"/>
  <c r="H31" i="4" s="1"/>
  <c r="E31" i="4"/>
  <c r="D31" i="4"/>
  <c r="C31" i="4"/>
  <c r="I30" i="4"/>
  <c r="G30" i="4"/>
  <c r="H30" i="4" s="1"/>
  <c r="F30" i="4"/>
  <c r="E30" i="4"/>
  <c r="D30" i="4"/>
  <c r="C30" i="4"/>
  <c r="K30" i="4" s="1"/>
  <c r="L30" i="4" s="1"/>
  <c r="K29" i="4"/>
  <c r="L29" i="4" s="1"/>
  <c r="I29" i="4"/>
  <c r="F29" i="4"/>
  <c r="G29" i="4" s="1"/>
  <c r="H29" i="4" s="1"/>
  <c r="E29" i="4"/>
  <c r="D29" i="4"/>
  <c r="C29" i="4"/>
  <c r="K28" i="4"/>
  <c r="L28" i="4" s="1"/>
  <c r="I28" i="4"/>
  <c r="F28" i="4"/>
  <c r="E28" i="4"/>
  <c r="D28" i="4"/>
  <c r="C28" i="4"/>
  <c r="G28" i="4" s="1"/>
  <c r="H28" i="4" s="1"/>
  <c r="K27" i="4"/>
  <c r="L27" i="4" s="1"/>
  <c r="I27" i="4"/>
  <c r="F27" i="4"/>
  <c r="E27" i="4"/>
  <c r="D27" i="4"/>
  <c r="G27" i="4" s="1"/>
  <c r="H27" i="4" s="1"/>
  <c r="C27" i="4"/>
  <c r="I26" i="4"/>
  <c r="F26" i="4"/>
  <c r="E26" i="4"/>
  <c r="D26" i="4"/>
  <c r="C26" i="4"/>
  <c r="K26" i="4" s="1"/>
  <c r="L26" i="4" s="1"/>
  <c r="I25" i="4"/>
  <c r="F25" i="4"/>
  <c r="K25" i="4" s="1"/>
  <c r="L25" i="4" s="1"/>
  <c r="E25" i="4"/>
  <c r="D25" i="4"/>
  <c r="G25" i="4" s="1"/>
  <c r="H25" i="4" s="1"/>
  <c r="C25" i="4"/>
  <c r="I24" i="4"/>
  <c r="F24" i="4"/>
  <c r="K24" i="4" s="1"/>
  <c r="L24" i="4" s="1"/>
  <c r="E24" i="4"/>
  <c r="D24" i="4"/>
  <c r="C24" i="4"/>
  <c r="I23" i="4"/>
  <c r="F23" i="4"/>
  <c r="G23" i="4" s="1"/>
  <c r="H23" i="4" s="1"/>
  <c r="E23" i="4"/>
  <c r="D23" i="4"/>
  <c r="C23" i="4"/>
  <c r="K23" i="4" s="1"/>
  <c r="L23" i="4" s="1"/>
  <c r="I22" i="4"/>
  <c r="G22" i="4"/>
  <c r="H22" i="4" s="1"/>
  <c r="F22" i="4"/>
  <c r="K22" i="4" s="1"/>
  <c r="L22" i="4" s="1"/>
  <c r="E22" i="4"/>
  <c r="D22" i="4"/>
  <c r="C22" i="4"/>
  <c r="K21" i="4"/>
  <c r="L21" i="4" s="1"/>
  <c r="I21" i="4"/>
  <c r="H21" i="4"/>
  <c r="F21" i="4"/>
  <c r="G21" i="4" s="1"/>
  <c r="E21" i="4"/>
  <c r="D21" i="4"/>
  <c r="C21" i="4"/>
  <c r="K20" i="4"/>
  <c r="L20" i="4" s="1"/>
  <c r="I20" i="4"/>
  <c r="F20" i="4"/>
  <c r="E20" i="4"/>
  <c r="D20" i="4"/>
  <c r="C20" i="4"/>
  <c r="G20" i="4" s="1"/>
  <c r="H20" i="4" s="1"/>
  <c r="K19" i="4"/>
  <c r="L19" i="4" s="1"/>
  <c r="I19" i="4"/>
  <c r="F19" i="4"/>
  <c r="E19" i="4"/>
  <c r="D19" i="4"/>
  <c r="G19" i="4" s="1"/>
  <c r="H19" i="4" s="1"/>
  <c r="C19" i="4"/>
  <c r="I18" i="4"/>
  <c r="F18" i="4"/>
  <c r="E18" i="4"/>
  <c r="D18" i="4"/>
  <c r="C18" i="4"/>
  <c r="K18" i="4" s="1"/>
  <c r="L18" i="4" s="1"/>
  <c r="I17" i="4"/>
  <c r="F17" i="4"/>
  <c r="K17" i="4" s="1"/>
  <c r="L17" i="4" s="1"/>
  <c r="E17" i="4"/>
  <c r="D17" i="4"/>
  <c r="G17" i="4" s="1"/>
  <c r="H17" i="4" s="1"/>
  <c r="C17" i="4"/>
  <c r="I16" i="4"/>
  <c r="F16" i="4"/>
  <c r="K16" i="4" s="1"/>
  <c r="L16" i="4" s="1"/>
  <c r="E16" i="4"/>
  <c r="D16" i="4"/>
  <c r="C16" i="4"/>
  <c r="I15" i="4"/>
  <c r="F15" i="4"/>
  <c r="G15" i="4" s="1"/>
  <c r="H15" i="4" s="1"/>
  <c r="E15" i="4"/>
  <c r="D15" i="4"/>
  <c r="C15" i="4"/>
  <c r="K15" i="4" s="1"/>
  <c r="L15" i="4" s="1"/>
  <c r="I14" i="4"/>
  <c r="G14" i="4"/>
  <c r="H14" i="4" s="1"/>
  <c r="F14" i="4"/>
  <c r="K14" i="4" s="1"/>
  <c r="L14" i="4" s="1"/>
  <c r="E14" i="4"/>
  <c r="D14" i="4"/>
  <c r="C14" i="4"/>
  <c r="K13" i="4"/>
  <c r="L13" i="4" s="1"/>
  <c r="I13" i="4"/>
  <c r="H13" i="4"/>
  <c r="F13" i="4"/>
  <c r="E13" i="4"/>
  <c r="D13" i="4"/>
  <c r="G13" i="4" s="1"/>
  <c r="C13" i="4"/>
  <c r="K12" i="4"/>
  <c r="L12" i="4" s="1"/>
  <c r="I12" i="4"/>
  <c r="F12" i="4"/>
  <c r="E12" i="4"/>
  <c r="D12" i="4"/>
  <c r="C12" i="4"/>
  <c r="G12" i="4" s="1"/>
  <c r="H12" i="4" s="1"/>
  <c r="K11" i="4"/>
  <c r="L11" i="4" s="1"/>
  <c r="I11" i="4"/>
  <c r="F11" i="4"/>
  <c r="E11" i="4"/>
  <c r="D11" i="4"/>
  <c r="G11" i="4" s="1"/>
  <c r="H11" i="4" s="1"/>
  <c r="C11" i="4"/>
  <c r="L10" i="4"/>
  <c r="I10" i="4"/>
  <c r="F10" i="4"/>
  <c r="E10" i="4"/>
  <c r="D10" i="4"/>
  <c r="C10" i="4"/>
  <c r="K10" i="4" s="1"/>
  <c r="I9" i="4"/>
  <c r="F9" i="4"/>
  <c r="K9" i="4" s="1"/>
  <c r="L9" i="4" s="1"/>
  <c r="E9" i="4"/>
  <c r="D9" i="4"/>
  <c r="G9" i="4" s="1"/>
  <c r="H9" i="4" s="1"/>
  <c r="C9" i="4"/>
  <c r="I8" i="4"/>
  <c r="F8" i="4"/>
  <c r="K8" i="4" s="1"/>
  <c r="L8" i="4" s="1"/>
  <c r="E8" i="4"/>
  <c r="D8" i="4"/>
  <c r="C8" i="4"/>
  <c r="I7" i="4"/>
  <c r="G7" i="4"/>
  <c r="H7" i="4" s="1"/>
  <c r="F7" i="4"/>
  <c r="E7" i="4"/>
  <c r="D7" i="4"/>
  <c r="C7" i="4"/>
  <c r="K7" i="4" s="1"/>
  <c r="L7" i="4" s="1"/>
  <c r="K6" i="4"/>
  <c r="L6" i="4" s="1"/>
  <c r="I6" i="4"/>
  <c r="G6" i="4"/>
  <c r="H6" i="4" s="1"/>
  <c r="C38" i="4" s="1"/>
  <c r="E38" i="4" s="1"/>
  <c r="F6" i="4"/>
  <c r="E6" i="4"/>
  <c r="D6" i="4"/>
  <c r="C6" i="4"/>
  <c r="K5" i="4"/>
  <c r="L5" i="4" s="1"/>
  <c r="I5" i="4"/>
  <c r="F5" i="4"/>
  <c r="E5" i="4"/>
  <c r="D5" i="4"/>
  <c r="G5" i="4" s="1"/>
  <c r="H5" i="4" s="1"/>
  <c r="C5" i="4"/>
  <c r="K4" i="4"/>
  <c r="L4" i="4" s="1"/>
  <c r="I4" i="4"/>
  <c r="F4" i="4"/>
  <c r="E4" i="4"/>
  <c r="D4" i="4"/>
  <c r="C4" i="4"/>
  <c r="G4" i="4" s="1"/>
  <c r="H4" i="4" s="1"/>
  <c r="K3" i="4"/>
  <c r="I3" i="4"/>
  <c r="F3" i="4"/>
  <c r="E3" i="4"/>
  <c r="D3" i="4"/>
  <c r="G3" i="4" s="1"/>
  <c r="C3" i="4"/>
  <c r="E51" i="3"/>
  <c r="E50" i="3"/>
  <c r="E49" i="3"/>
  <c r="E48" i="3"/>
  <c r="E47" i="3"/>
  <c r="E46" i="3"/>
  <c r="E45" i="3"/>
  <c r="E44" i="3"/>
  <c r="E43" i="3"/>
  <c r="E41" i="3"/>
  <c r="E40" i="3"/>
  <c r="C37" i="3"/>
  <c r="E37" i="3" s="1"/>
  <c r="J34" i="3"/>
  <c r="I33" i="3"/>
  <c r="F33" i="3"/>
  <c r="K33" i="3" s="1"/>
  <c r="L33" i="3" s="1"/>
  <c r="E33" i="3"/>
  <c r="D33" i="3"/>
  <c r="C33" i="3"/>
  <c r="I32" i="3"/>
  <c r="F32" i="3"/>
  <c r="K32" i="3" s="1"/>
  <c r="L32" i="3" s="1"/>
  <c r="E32" i="3"/>
  <c r="D32" i="3"/>
  <c r="C32" i="3"/>
  <c r="I31" i="3"/>
  <c r="G31" i="3"/>
  <c r="H31" i="3" s="1"/>
  <c r="F31" i="3"/>
  <c r="E31" i="3"/>
  <c r="D31" i="3"/>
  <c r="C31" i="3"/>
  <c r="K31" i="3" s="1"/>
  <c r="L31" i="3" s="1"/>
  <c r="K30" i="3"/>
  <c r="L30" i="3" s="1"/>
  <c r="I30" i="3"/>
  <c r="G30" i="3"/>
  <c r="H30" i="3" s="1"/>
  <c r="F30" i="3"/>
  <c r="E30" i="3"/>
  <c r="D30" i="3"/>
  <c r="C30" i="3"/>
  <c r="K29" i="3"/>
  <c r="L29" i="3" s="1"/>
  <c r="I29" i="3"/>
  <c r="F29" i="3"/>
  <c r="E29" i="3"/>
  <c r="D29" i="3"/>
  <c r="G29" i="3" s="1"/>
  <c r="H29" i="3" s="1"/>
  <c r="C29" i="3"/>
  <c r="I28" i="3"/>
  <c r="F28" i="3"/>
  <c r="E28" i="3"/>
  <c r="D28" i="3"/>
  <c r="C28" i="3"/>
  <c r="K28" i="3" s="1"/>
  <c r="L28" i="3" s="1"/>
  <c r="K27" i="3"/>
  <c r="L27" i="3" s="1"/>
  <c r="I27" i="3"/>
  <c r="F27" i="3"/>
  <c r="E27" i="3"/>
  <c r="D27" i="3"/>
  <c r="G27" i="3" s="1"/>
  <c r="H27" i="3" s="1"/>
  <c r="C27" i="3"/>
  <c r="L26" i="3"/>
  <c r="I26" i="3"/>
  <c r="F26" i="3"/>
  <c r="E26" i="3"/>
  <c r="D26" i="3"/>
  <c r="G26" i="3" s="1"/>
  <c r="H26" i="3" s="1"/>
  <c r="C26" i="3"/>
  <c r="K26" i="3" s="1"/>
  <c r="I25" i="3"/>
  <c r="F25" i="3"/>
  <c r="K25" i="3" s="1"/>
  <c r="L25" i="3" s="1"/>
  <c r="E25" i="3"/>
  <c r="D25" i="3"/>
  <c r="C25" i="3"/>
  <c r="I24" i="3"/>
  <c r="F24" i="3"/>
  <c r="K24" i="3" s="1"/>
  <c r="L24" i="3" s="1"/>
  <c r="E24" i="3"/>
  <c r="D24" i="3"/>
  <c r="C24" i="3"/>
  <c r="I23" i="3"/>
  <c r="F23" i="3"/>
  <c r="G23" i="3" s="1"/>
  <c r="H23" i="3" s="1"/>
  <c r="E23" i="3"/>
  <c r="D23" i="3"/>
  <c r="C23" i="3"/>
  <c r="K22" i="3"/>
  <c r="L22" i="3" s="1"/>
  <c r="I22" i="3"/>
  <c r="F22" i="3"/>
  <c r="E22" i="3"/>
  <c r="D22" i="3"/>
  <c r="G22" i="3" s="1"/>
  <c r="H22" i="3" s="1"/>
  <c r="C22" i="3"/>
  <c r="K21" i="3"/>
  <c r="L21" i="3" s="1"/>
  <c r="I21" i="3"/>
  <c r="F21" i="3"/>
  <c r="E21" i="3"/>
  <c r="D21" i="3"/>
  <c r="C21" i="3"/>
  <c r="G21" i="3" s="1"/>
  <c r="H21" i="3" s="1"/>
  <c r="I20" i="3"/>
  <c r="F20" i="3"/>
  <c r="E20" i="3"/>
  <c r="D20" i="3"/>
  <c r="C20" i="3"/>
  <c r="K20" i="3" s="1"/>
  <c r="L20" i="3" s="1"/>
  <c r="I19" i="3"/>
  <c r="F19" i="3"/>
  <c r="E19" i="3"/>
  <c r="D19" i="3"/>
  <c r="G19" i="3" s="1"/>
  <c r="H19" i="3" s="1"/>
  <c r="C19" i="3"/>
  <c r="K19" i="3" s="1"/>
  <c r="L19" i="3" s="1"/>
  <c r="L18" i="3"/>
  <c r="I18" i="3"/>
  <c r="F18" i="3"/>
  <c r="E18" i="3"/>
  <c r="D18" i="3"/>
  <c r="C18" i="3"/>
  <c r="K18" i="3" s="1"/>
  <c r="I17" i="3"/>
  <c r="F17" i="3"/>
  <c r="K17" i="3" s="1"/>
  <c r="L17" i="3" s="1"/>
  <c r="E17" i="3"/>
  <c r="D17" i="3"/>
  <c r="C17" i="3"/>
  <c r="I16" i="3"/>
  <c r="F16" i="3"/>
  <c r="K16" i="3" s="1"/>
  <c r="L16" i="3" s="1"/>
  <c r="E16" i="3"/>
  <c r="D16" i="3"/>
  <c r="C16" i="3"/>
  <c r="I15" i="3"/>
  <c r="F15" i="3"/>
  <c r="G15" i="3" s="1"/>
  <c r="H15" i="3" s="1"/>
  <c r="E15" i="3"/>
  <c r="D15" i="3"/>
  <c r="C15" i="3"/>
  <c r="K14" i="3"/>
  <c r="L14" i="3" s="1"/>
  <c r="I14" i="3"/>
  <c r="G14" i="3"/>
  <c r="H14" i="3" s="1"/>
  <c r="F14" i="3"/>
  <c r="E14" i="3"/>
  <c r="D14" i="3"/>
  <c r="C14" i="3"/>
  <c r="K13" i="3"/>
  <c r="L13" i="3" s="1"/>
  <c r="I13" i="3"/>
  <c r="F13" i="3"/>
  <c r="E13" i="3"/>
  <c r="D13" i="3"/>
  <c r="C13" i="3"/>
  <c r="I12" i="3"/>
  <c r="F12" i="3"/>
  <c r="E12" i="3"/>
  <c r="D12" i="3"/>
  <c r="C12" i="3"/>
  <c r="K12" i="3" s="1"/>
  <c r="L12" i="3" s="1"/>
  <c r="I11" i="3"/>
  <c r="F11" i="3"/>
  <c r="E11" i="3"/>
  <c r="D11" i="3"/>
  <c r="G11" i="3" s="1"/>
  <c r="H11" i="3" s="1"/>
  <c r="C11" i="3"/>
  <c r="K11" i="3" s="1"/>
  <c r="L11" i="3" s="1"/>
  <c r="I10" i="3"/>
  <c r="F10" i="3"/>
  <c r="E10" i="3"/>
  <c r="D10" i="3"/>
  <c r="C10" i="3"/>
  <c r="K10" i="3" s="1"/>
  <c r="L10" i="3" s="1"/>
  <c r="I9" i="3"/>
  <c r="F9" i="3"/>
  <c r="K9" i="3" s="1"/>
  <c r="L9" i="3" s="1"/>
  <c r="E9" i="3"/>
  <c r="D9" i="3"/>
  <c r="C9" i="3"/>
  <c r="I8" i="3"/>
  <c r="F8" i="3"/>
  <c r="K8" i="3" s="1"/>
  <c r="L8" i="3" s="1"/>
  <c r="E8" i="3"/>
  <c r="D8" i="3"/>
  <c r="C8" i="3"/>
  <c r="I7" i="3"/>
  <c r="F7" i="3"/>
  <c r="G7" i="3" s="1"/>
  <c r="H7" i="3" s="1"/>
  <c r="E7" i="3"/>
  <c r="D7" i="3"/>
  <c r="C7" i="3"/>
  <c r="K6" i="3"/>
  <c r="L6" i="3" s="1"/>
  <c r="I6" i="3"/>
  <c r="G6" i="3"/>
  <c r="H6" i="3" s="1"/>
  <c r="F6" i="3"/>
  <c r="E6" i="3"/>
  <c r="D6" i="3"/>
  <c r="C6" i="3"/>
  <c r="K5" i="3"/>
  <c r="L5" i="3" s="1"/>
  <c r="I5" i="3"/>
  <c r="F5" i="3"/>
  <c r="E5" i="3"/>
  <c r="D5" i="3"/>
  <c r="C5" i="3"/>
  <c r="K4" i="3"/>
  <c r="L4" i="3" s="1"/>
  <c r="I4" i="3"/>
  <c r="F4" i="3"/>
  <c r="E4" i="3"/>
  <c r="D4" i="3"/>
  <c r="G4" i="3" s="1"/>
  <c r="H4" i="3" s="1"/>
  <c r="C4" i="3"/>
  <c r="I3" i="3"/>
  <c r="F3" i="3"/>
  <c r="E3" i="3"/>
  <c r="D3" i="3"/>
  <c r="G3" i="3" s="1"/>
  <c r="C3" i="3"/>
  <c r="K3" i="3" s="1"/>
  <c r="E51" i="2"/>
  <c r="E50" i="2"/>
  <c r="E49" i="2"/>
  <c r="E48" i="2"/>
  <c r="E47" i="2"/>
  <c r="E46" i="2"/>
  <c r="E45" i="2"/>
  <c r="E44" i="2"/>
  <c r="E43" i="2"/>
  <c r="E41" i="2"/>
  <c r="E40" i="2"/>
  <c r="C37" i="2"/>
  <c r="E37" i="2" s="1"/>
  <c r="J32" i="2"/>
  <c r="I31" i="2"/>
  <c r="G31" i="2"/>
  <c r="H31" i="2" s="1"/>
  <c r="F31" i="2"/>
  <c r="K31" i="2" s="1"/>
  <c r="L31" i="2" s="1"/>
  <c r="E31" i="2"/>
  <c r="D31" i="2"/>
  <c r="C31" i="2"/>
  <c r="K30" i="2"/>
  <c r="L30" i="2" s="1"/>
  <c r="I30" i="2"/>
  <c r="F30" i="2"/>
  <c r="E30" i="2"/>
  <c r="D30" i="2"/>
  <c r="C30" i="2"/>
  <c r="G30" i="2" s="1"/>
  <c r="H30" i="2" s="1"/>
  <c r="I29" i="2"/>
  <c r="F29" i="2"/>
  <c r="E29" i="2"/>
  <c r="D29" i="2"/>
  <c r="G29" i="2" s="1"/>
  <c r="H29" i="2" s="1"/>
  <c r="C29" i="2"/>
  <c r="K29" i="2" s="1"/>
  <c r="L29" i="2" s="1"/>
  <c r="K28" i="2"/>
  <c r="L28" i="2" s="1"/>
  <c r="I28" i="2"/>
  <c r="F28" i="2"/>
  <c r="E28" i="2"/>
  <c r="D28" i="2"/>
  <c r="G28" i="2" s="1"/>
  <c r="H28" i="2" s="1"/>
  <c r="C28" i="2"/>
  <c r="K27" i="2"/>
  <c r="L27" i="2" s="1"/>
  <c r="I27" i="2"/>
  <c r="F27" i="2"/>
  <c r="E27" i="2"/>
  <c r="D27" i="2"/>
  <c r="G27" i="2" s="1"/>
  <c r="H27" i="2" s="1"/>
  <c r="C27" i="2"/>
  <c r="K26" i="2"/>
  <c r="L26" i="2" s="1"/>
  <c r="I26" i="2"/>
  <c r="F26" i="2"/>
  <c r="E26" i="2"/>
  <c r="D26" i="2"/>
  <c r="G26" i="2" s="1"/>
  <c r="H26" i="2" s="1"/>
  <c r="C26" i="2"/>
  <c r="K25" i="2"/>
  <c r="L25" i="2" s="1"/>
  <c r="I25" i="2"/>
  <c r="F25" i="2"/>
  <c r="E25" i="2"/>
  <c r="D25" i="2"/>
  <c r="G25" i="2" s="1"/>
  <c r="H25" i="2" s="1"/>
  <c r="C25" i="2"/>
  <c r="K24" i="2"/>
  <c r="L24" i="2" s="1"/>
  <c r="I24" i="2"/>
  <c r="F24" i="2"/>
  <c r="E24" i="2"/>
  <c r="D24" i="2"/>
  <c r="G24" i="2" s="1"/>
  <c r="H24" i="2" s="1"/>
  <c r="C24" i="2"/>
  <c r="I23" i="2"/>
  <c r="F23" i="2"/>
  <c r="E23" i="2"/>
  <c r="D23" i="2"/>
  <c r="G23" i="2" s="1"/>
  <c r="H23" i="2" s="1"/>
  <c r="C23" i="2"/>
  <c r="K23" i="2" s="1"/>
  <c r="L23" i="2" s="1"/>
  <c r="I22" i="2"/>
  <c r="F22" i="2"/>
  <c r="E22" i="2"/>
  <c r="D22" i="2"/>
  <c r="G22" i="2" s="1"/>
  <c r="H22" i="2" s="1"/>
  <c r="C22" i="2"/>
  <c r="K22" i="2" s="1"/>
  <c r="L22" i="2" s="1"/>
  <c r="I21" i="2"/>
  <c r="F21" i="2"/>
  <c r="G21" i="2" s="1"/>
  <c r="H21" i="2" s="1"/>
  <c r="E21" i="2"/>
  <c r="D21" i="2"/>
  <c r="C21" i="2"/>
  <c r="K21" i="2" s="1"/>
  <c r="L21" i="2" s="1"/>
  <c r="I20" i="2"/>
  <c r="F20" i="2"/>
  <c r="K20" i="2" s="1"/>
  <c r="L20" i="2" s="1"/>
  <c r="E20" i="2"/>
  <c r="D20" i="2"/>
  <c r="C20" i="2"/>
  <c r="I19" i="2"/>
  <c r="G19" i="2"/>
  <c r="H19" i="2" s="1"/>
  <c r="F19" i="2"/>
  <c r="E19" i="2"/>
  <c r="D19" i="2"/>
  <c r="C19" i="2"/>
  <c r="K19" i="2" s="1"/>
  <c r="L19" i="2" s="1"/>
  <c r="I18" i="2"/>
  <c r="F18" i="2"/>
  <c r="E18" i="2"/>
  <c r="D18" i="2"/>
  <c r="G18" i="2" s="1"/>
  <c r="H18" i="2" s="1"/>
  <c r="C18" i="2"/>
  <c r="K18" i="2" s="1"/>
  <c r="L18" i="2" s="1"/>
  <c r="K17" i="2"/>
  <c r="L17" i="2" s="1"/>
  <c r="I17" i="2"/>
  <c r="F17" i="2"/>
  <c r="E17" i="2"/>
  <c r="D17" i="2"/>
  <c r="G17" i="2" s="1"/>
  <c r="H17" i="2" s="1"/>
  <c r="C17" i="2"/>
  <c r="K16" i="2"/>
  <c r="L16" i="2" s="1"/>
  <c r="I16" i="2"/>
  <c r="F16" i="2"/>
  <c r="E16" i="2"/>
  <c r="D16" i="2"/>
  <c r="G16" i="2" s="1"/>
  <c r="H16" i="2" s="1"/>
  <c r="C16" i="2"/>
  <c r="I15" i="2"/>
  <c r="F15" i="2"/>
  <c r="E15" i="2"/>
  <c r="D15" i="2"/>
  <c r="G15" i="2" s="1"/>
  <c r="H15" i="2" s="1"/>
  <c r="C15" i="2"/>
  <c r="K15" i="2" s="1"/>
  <c r="L15" i="2" s="1"/>
  <c r="I14" i="2"/>
  <c r="F14" i="2"/>
  <c r="E14" i="2"/>
  <c r="D14" i="2"/>
  <c r="G14" i="2" s="1"/>
  <c r="H14" i="2" s="1"/>
  <c r="C14" i="2"/>
  <c r="K14" i="2" s="1"/>
  <c r="L14" i="2" s="1"/>
  <c r="I13" i="2"/>
  <c r="F13" i="2"/>
  <c r="E13" i="2"/>
  <c r="D13" i="2"/>
  <c r="G13" i="2" s="1"/>
  <c r="H13" i="2" s="1"/>
  <c r="C13" i="2"/>
  <c r="K13" i="2" s="1"/>
  <c r="L13" i="2" s="1"/>
  <c r="I12" i="2"/>
  <c r="F12" i="2"/>
  <c r="K12" i="2" s="1"/>
  <c r="L12" i="2" s="1"/>
  <c r="E12" i="2"/>
  <c r="D12" i="2"/>
  <c r="C12" i="2"/>
  <c r="I11" i="2"/>
  <c r="G11" i="2"/>
  <c r="H11" i="2" s="1"/>
  <c r="F11" i="2"/>
  <c r="E11" i="2"/>
  <c r="D11" i="2"/>
  <c r="C11" i="2"/>
  <c r="K11" i="2" s="1"/>
  <c r="L11" i="2" s="1"/>
  <c r="I10" i="2"/>
  <c r="F10" i="2"/>
  <c r="E10" i="2"/>
  <c r="D10" i="2"/>
  <c r="G10" i="2" s="1"/>
  <c r="H10" i="2" s="1"/>
  <c r="C10" i="2"/>
  <c r="K10" i="2" s="1"/>
  <c r="L10" i="2" s="1"/>
  <c r="K9" i="2"/>
  <c r="L9" i="2" s="1"/>
  <c r="I9" i="2"/>
  <c r="F9" i="2"/>
  <c r="E9" i="2"/>
  <c r="D9" i="2"/>
  <c r="G9" i="2" s="1"/>
  <c r="H9" i="2" s="1"/>
  <c r="C9" i="2"/>
  <c r="K8" i="2"/>
  <c r="L8" i="2" s="1"/>
  <c r="I8" i="2"/>
  <c r="F8" i="2"/>
  <c r="E8" i="2"/>
  <c r="D8" i="2"/>
  <c r="G8" i="2" s="1"/>
  <c r="H8" i="2" s="1"/>
  <c r="C8" i="2"/>
  <c r="I7" i="2"/>
  <c r="F7" i="2"/>
  <c r="E7" i="2"/>
  <c r="D7" i="2"/>
  <c r="G7" i="2" s="1"/>
  <c r="H7" i="2" s="1"/>
  <c r="C7" i="2"/>
  <c r="K7" i="2" s="1"/>
  <c r="L7" i="2" s="1"/>
  <c r="I6" i="2"/>
  <c r="F6" i="2"/>
  <c r="E6" i="2"/>
  <c r="D6" i="2"/>
  <c r="G6" i="2" s="1"/>
  <c r="H6" i="2" s="1"/>
  <c r="C6" i="2"/>
  <c r="K6" i="2" s="1"/>
  <c r="L6" i="2" s="1"/>
  <c r="I5" i="2"/>
  <c r="F5" i="2"/>
  <c r="E5" i="2"/>
  <c r="D5" i="2"/>
  <c r="G5" i="2" s="1"/>
  <c r="H5" i="2" s="1"/>
  <c r="C5" i="2"/>
  <c r="K5" i="2" s="1"/>
  <c r="L5" i="2" s="1"/>
  <c r="I4" i="2"/>
  <c r="F4" i="2"/>
  <c r="K4" i="2" s="1"/>
  <c r="L4" i="2" s="1"/>
  <c r="E4" i="2"/>
  <c r="D4" i="2"/>
  <c r="C4" i="2"/>
  <c r="I3" i="2"/>
  <c r="G3" i="2"/>
  <c r="H3" i="2" s="1"/>
  <c r="F3" i="2"/>
  <c r="E3" i="2"/>
  <c r="D3" i="2"/>
  <c r="C3" i="2"/>
  <c r="K3" i="2" s="1"/>
  <c r="E53" i="1"/>
  <c r="E52" i="1"/>
  <c r="E51" i="1"/>
  <c r="E50" i="1"/>
  <c r="E49" i="1"/>
  <c r="E48" i="1"/>
  <c r="E47" i="1"/>
  <c r="E46" i="1"/>
  <c r="E45" i="1"/>
  <c r="E43" i="1"/>
  <c r="E42" i="1"/>
  <c r="C39" i="1"/>
  <c r="E39" i="1" s="1"/>
  <c r="J34" i="1"/>
  <c r="K33" i="1"/>
  <c r="L33" i="1" s="1"/>
  <c r="I33" i="1"/>
  <c r="F33" i="1"/>
  <c r="E33" i="1"/>
  <c r="D33" i="1"/>
  <c r="G33" i="1" s="1"/>
  <c r="H33" i="1" s="1"/>
  <c r="C33" i="1"/>
  <c r="K32" i="1"/>
  <c r="L32" i="1" s="1"/>
  <c r="I32" i="1"/>
  <c r="F32" i="1"/>
  <c r="E32" i="1"/>
  <c r="D32" i="1"/>
  <c r="G32" i="1" s="1"/>
  <c r="H32" i="1" s="1"/>
  <c r="C32" i="1"/>
  <c r="I31" i="1"/>
  <c r="F31" i="1"/>
  <c r="E31" i="1"/>
  <c r="D31" i="1"/>
  <c r="G31" i="1" s="1"/>
  <c r="H31" i="1" s="1"/>
  <c r="C31" i="1"/>
  <c r="K31" i="1" s="1"/>
  <c r="L31" i="1" s="1"/>
  <c r="I30" i="1"/>
  <c r="F30" i="1"/>
  <c r="E30" i="1"/>
  <c r="D30" i="1"/>
  <c r="G30" i="1" s="1"/>
  <c r="H30" i="1" s="1"/>
  <c r="C30" i="1"/>
  <c r="K30" i="1" s="1"/>
  <c r="L30" i="1" s="1"/>
  <c r="I29" i="1"/>
  <c r="F29" i="1"/>
  <c r="E29" i="1"/>
  <c r="D29" i="1"/>
  <c r="G29" i="1" s="1"/>
  <c r="H29" i="1" s="1"/>
  <c r="C29" i="1"/>
  <c r="K29" i="1" s="1"/>
  <c r="L29" i="1" s="1"/>
  <c r="I28" i="1"/>
  <c r="F28" i="1"/>
  <c r="G28" i="1" s="1"/>
  <c r="H28" i="1" s="1"/>
  <c r="E28" i="1"/>
  <c r="D28" i="1"/>
  <c r="C28" i="1"/>
  <c r="I27" i="1"/>
  <c r="G27" i="1"/>
  <c r="H27" i="1" s="1"/>
  <c r="F27" i="1"/>
  <c r="E27" i="1"/>
  <c r="D27" i="1"/>
  <c r="C27" i="1"/>
  <c r="K27" i="1" s="1"/>
  <c r="L27" i="1" s="1"/>
  <c r="I26" i="1"/>
  <c r="F26" i="1"/>
  <c r="E26" i="1"/>
  <c r="D26" i="1"/>
  <c r="G26" i="1" s="1"/>
  <c r="H26" i="1" s="1"/>
  <c r="C26" i="1"/>
  <c r="K26" i="1" s="1"/>
  <c r="L26" i="1" s="1"/>
  <c r="K25" i="1"/>
  <c r="L25" i="1" s="1"/>
  <c r="I25" i="1"/>
  <c r="F25" i="1"/>
  <c r="E25" i="1"/>
  <c r="D25" i="1"/>
  <c r="G25" i="1" s="1"/>
  <c r="H25" i="1" s="1"/>
  <c r="C25" i="1"/>
  <c r="K24" i="1"/>
  <c r="L24" i="1" s="1"/>
  <c r="I24" i="1"/>
  <c r="F24" i="1"/>
  <c r="E24" i="1"/>
  <c r="D24" i="1"/>
  <c r="G24" i="1" s="1"/>
  <c r="H24" i="1" s="1"/>
  <c r="C24" i="1"/>
  <c r="I23" i="1"/>
  <c r="F23" i="1"/>
  <c r="E23" i="1"/>
  <c r="D23" i="1"/>
  <c r="G23" i="1" s="1"/>
  <c r="H23" i="1" s="1"/>
  <c r="C23" i="1"/>
  <c r="K23" i="1" s="1"/>
  <c r="L23" i="1" s="1"/>
  <c r="I22" i="1"/>
  <c r="F22" i="1"/>
  <c r="E22" i="1"/>
  <c r="D22" i="1"/>
  <c r="G22" i="1" s="1"/>
  <c r="H22" i="1" s="1"/>
  <c r="C22" i="1"/>
  <c r="K22" i="1" s="1"/>
  <c r="L22" i="1" s="1"/>
  <c r="I21" i="1"/>
  <c r="F21" i="1"/>
  <c r="E21" i="1"/>
  <c r="D21" i="1"/>
  <c r="G21" i="1" s="1"/>
  <c r="H21" i="1" s="1"/>
  <c r="C21" i="1"/>
  <c r="K21" i="1" s="1"/>
  <c r="L21" i="1" s="1"/>
  <c r="I20" i="1"/>
  <c r="F20" i="1"/>
  <c r="K20" i="1" s="1"/>
  <c r="L20" i="1" s="1"/>
  <c r="E20" i="1"/>
  <c r="D20" i="1"/>
  <c r="C20" i="1"/>
  <c r="I19" i="1"/>
  <c r="G19" i="1"/>
  <c r="H19" i="1" s="1"/>
  <c r="F19" i="1"/>
  <c r="E19" i="1"/>
  <c r="D19" i="1"/>
  <c r="C19" i="1"/>
  <c r="K19" i="1" s="1"/>
  <c r="L19" i="1" s="1"/>
  <c r="I18" i="1"/>
  <c r="F18" i="1"/>
  <c r="E18" i="1"/>
  <c r="D18" i="1"/>
  <c r="G18" i="1" s="1"/>
  <c r="H18" i="1" s="1"/>
  <c r="C18" i="1"/>
  <c r="K18" i="1" s="1"/>
  <c r="L18" i="1" s="1"/>
  <c r="K17" i="1"/>
  <c r="L17" i="1" s="1"/>
  <c r="I17" i="1"/>
  <c r="F17" i="1"/>
  <c r="E17" i="1"/>
  <c r="D17" i="1"/>
  <c r="G17" i="1" s="1"/>
  <c r="H17" i="1" s="1"/>
  <c r="C17" i="1"/>
  <c r="K16" i="1"/>
  <c r="L16" i="1" s="1"/>
  <c r="I16" i="1"/>
  <c r="F16" i="1"/>
  <c r="E16" i="1"/>
  <c r="D16" i="1"/>
  <c r="G16" i="1" s="1"/>
  <c r="H16" i="1" s="1"/>
  <c r="C16" i="1"/>
  <c r="I15" i="1"/>
  <c r="F15" i="1"/>
  <c r="E15" i="1"/>
  <c r="D15" i="1"/>
  <c r="G15" i="1" s="1"/>
  <c r="H15" i="1" s="1"/>
  <c r="C15" i="1"/>
  <c r="K15" i="1" s="1"/>
  <c r="L15" i="1" s="1"/>
  <c r="I14" i="1"/>
  <c r="F14" i="1"/>
  <c r="E14" i="1"/>
  <c r="D14" i="1"/>
  <c r="G14" i="1" s="1"/>
  <c r="H14" i="1" s="1"/>
  <c r="C14" i="1"/>
  <c r="K14" i="1" s="1"/>
  <c r="L14" i="1" s="1"/>
  <c r="I13" i="1"/>
  <c r="F13" i="1"/>
  <c r="K13" i="1" s="1"/>
  <c r="L13" i="1" s="1"/>
  <c r="E13" i="1"/>
  <c r="D13" i="1"/>
  <c r="C13" i="1"/>
  <c r="I12" i="1"/>
  <c r="F12" i="1"/>
  <c r="K12" i="1" s="1"/>
  <c r="L12" i="1" s="1"/>
  <c r="E12" i="1"/>
  <c r="D12" i="1"/>
  <c r="C12" i="1"/>
  <c r="I11" i="1"/>
  <c r="G11" i="1"/>
  <c r="H11" i="1" s="1"/>
  <c r="F11" i="1"/>
  <c r="E11" i="1"/>
  <c r="D11" i="1"/>
  <c r="C11" i="1"/>
  <c r="K11" i="1" s="1"/>
  <c r="L11" i="1" s="1"/>
  <c r="I10" i="1"/>
  <c r="F10" i="1"/>
  <c r="E10" i="1"/>
  <c r="D10" i="1"/>
  <c r="G10" i="1" s="1"/>
  <c r="H10" i="1" s="1"/>
  <c r="C10" i="1"/>
  <c r="K10" i="1" s="1"/>
  <c r="L10" i="1" s="1"/>
  <c r="K9" i="1"/>
  <c r="L9" i="1" s="1"/>
  <c r="I9" i="1"/>
  <c r="F9" i="1"/>
  <c r="E9" i="1"/>
  <c r="D9" i="1"/>
  <c r="G9" i="1" s="1"/>
  <c r="H9" i="1" s="1"/>
  <c r="C9" i="1"/>
  <c r="K8" i="1"/>
  <c r="L8" i="1" s="1"/>
  <c r="I8" i="1"/>
  <c r="F8" i="1"/>
  <c r="E8" i="1"/>
  <c r="D8" i="1"/>
  <c r="G8" i="1" s="1"/>
  <c r="H8" i="1" s="1"/>
  <c r="C8" i="1"/>
  <c r="I7" i="1"/>
  <c r="F7" i="1"/>
  <c r="E7" i="1"/>
  <c r="D7" i="1"/>
  <c r="G7" i="1" s="1"/>
  <c r="H7" i="1" s="1"/>
  <c r="C7" i="1"/>
  <c r="K7" i="1" s="1"/>
  <c r="L7" i="1" s="1"/>
  <c r="I6" i="1"/>
  <c r="F6" i="1"/>
  <c r="E6" i="1"/>
  <c r="D6" i="1"/>
  <c r="G6" i="1" s="1"/>
  <c r="H6" i="1" s="1"/>
  <c r="C6" i="1"/>
  <c r="K6" i="1" s="1"/>
  <c r="L6" i="1" s="1"/>
  <c r="I5" i="1"/>
  <c r="F5" i="1"/>
  <c r="E5" i="1"/>
  <c r="D5" i="1"/>
  <c r="G5" i="1" s="1"/>
  <c r="H5" i="1" s="1"/>
  <c r="C5" i="1"/>
  <c r="K5" i="1" s="1"/>
  <c r="L5" i="1" s="1"/>
  <c r="I4" i="1"/>
  <c r="F4" i="1"/>
  <c r="G4" i="1" s="1"/>
  <c r="H4" i="1" s="1"/>
  <c r="E4" i="1"/>
  <c r="D4" i="1"/>
  <c r="C4" i="1"/>
  <c r="I3" i="1"/>
  <c r="G3" i="1"/>
  <c r="F3" i="1"/>
  <c r="E3" i="1"/>
  <c r="D3" i="1"/>
  <c r="C3" i="1"/>
  <c r="K3" i="1" s="1"/>
  <c r="K12" i="7" l="1"/>
  <c r="L12" i="7" s="1"/>
  <c r="K4" i="7"/>
  <c r="L4" i="7" s="1"/>
  <c r="G4" i="7"/>
  <c r="H4" i="7" s="1"/>
  <c r="K19" i="7"/>
  <c r="L19" i="7" s="1"/>
  <c r="G17" i="7"/>
  <c r="H17" i="7" s="1"/>
  <c r="G19" i="7"/>
  <c r="H19" i="7" s="1"/>
  <c r="K7" i="8"/>
  <c r="L7" i="8" s="1"/>
  <c r="G9" i="7"/>
  <c r="H9" i="7" s="1"/>
  <c r="G29" i="7"/>
  <c r="H29" i="7" s="1"/>
  <c r="K8" i="7"/>
  <c r="L8" i="7" s="1"/>
  <c r="G5" i="8"/>
  <c r="H5" i="8" s="1"/>
  <c r="G8" i="8"/>
  <c r="H8" i="8" s="1"/>
  <c r="G3" i="7"/>
  <c r="K5" i="7"/>
  <c r="L5" i="7" s="1"/>
  <c r="K10" i="7"/>
  <c r="L10" i="7" s="1"/>
  <c r="K26" i="8"/>
  <c r="L26" i="8" s="1"/>
  <c r="G10" i="7"/>
  <c r="H10" i="7" s="1"/>
  <c r="K33" i="7"/>
  <c r="L33" i="7" s="1"/>
  <c r="K9" i="8"/>
  <c r="L9" i="8" s="1"/>
  <c r="G20" i="8"/>
  <c r="H20" i="8" s="1"/>
  <c r="G28" i="8"/>
  <c r="H28" i="8" s="1"/>
  <c r="K9" i="10"/>
  <c r="L9" i="10" s="1"/>
  <c r="G9" i="10"/>
  <c r="H9" i="10" s="1"/>
  <c r="L3" i="1"/>
  <c r="L3" i="3"/>
  <c r="H3" i="3"/>
  <c r="C41" i="1"/>
  <c r="E41" i="1" s="1"/>
  <c r="L3" i="2"/>
  <c r="L32" i="2" s="1"/>
  <c r="C42" i="2" s="1"/>
  <c r="E42" i="2" s="1"/>
  <c r="K32" i="2"/>
  <c r="E53" i="2"/>
  <c r="H3" i="1"/>
  <c r="G12" i="2"/>
  <c r="H12" i="2" s="1"/>
  <c r="G8" i="3"/>
  <c r="H8" i="3" s="1"/>
  <c r="G26" i="4"/>
  <c r="H26" i="4" s="1"/>
  <c r="G13" i="1"/>
  <c r="H13" i="1" s="1"/>
  <c r="C40" i="1" s="1"/>
  <c r="E40" i="1" s="1"/>
  <c r="G10" i="3"/>
  <c r="H10" i="3" s="1"/>
  <c r="G16" i="3"/>
  <c r="H16" i="3" s="1"/>
  <c r="C38" i="3" s="1"/>
  <c r="E38" i="3" s="1"/>
  <c r="G20" i="3"/>
  <c r="H20" i="3" s="1"/>
  <c r="G9" i="5"/>
  <c r="H9" i="5" s="1"/>
  <c r="G12" i="1"/>
  <c r="H12" i="1" s="1"/>
  <c r="G20" i="1"/>
  <c r="H20" i="1" s="1"/>
  <c r="G4" i="2"/>
  <c r="H4" i="2" s="1"/>
  <c r="C39" i="2" s="1"/>
  <c r="E39" i="2" s="1"/>
  <c r="G18" i="3"/>
  <c r="H18" i="3" s="1"/>
  <c r="G24" i="3"/>
  <c r="H24" i="3" s="1"/>
  <c r="G28" i="3"/>
  <c r="H28" i="3" s="1"/>
  <c r="G32" i="3"/>
  <c r="H32" i="3" s="1"/>
  <c r="L3" i="4"/>
  <c r="G18" i="4"/>
  <c r="H18" i="4" s="1"/>
  <c r="G17" i="5"/>
  <c r="H17" i="5" s="1"/>
  <c r="L3" i="6"/>
  <c r="L33" i="6" s="1"/>
  <c r="C42" i="6" s="1"/>
  <c r="E42" i="6" s="1"/>
  <c r="G16" i="6"/>
  <c r="H16" i="6" s="1"/>
  <c r="G20" i="2"/>
  <c r="H20" i="2" s="1"/>
  <c r="K4" i="1"/>
  <c r="L4" i="1" s="1"/>
  <c r="C39" i="4"/>
  <c r="E39" i="4" s="1"/>
  <c r="C38" i="6"/>
  <c r="E38" i="6" s="1"/>
  <c r="L3" i="5"/>
  <c r="K28" i="1"/>
  <c r="L28" i="1" s="1"/>
  <c r="K7" i="3"/>
  <c r="L7" i="3" s="1"/>
  <c r="G9" i="3"/>
  <c r="H9" i="3" s="1"/>
  <c r="G8" i="4"/>
  <c r="H8" i="4" s="1"/>
  <c r="G10" i="4"/>
  <c r="H10" i="4" s="1"/>
  <c r="G5" i="3"/>
  <c r="H5" i="3" s="1"/>
  <c r="K15" i="3"/>
  <c r="L15" i="3" s="1"/>
  <c r="G17" i="3"/>
  <c r="H17" i="3" s="1"/>
  <c r="G33" i="3"/>
  <c r="H33" i="3" s="1"/>
  <c r="G33" i="4"/>
  <c r="H3" i="4"/>
  <c r="C38" i="2"/>
  <c r="E38" i="2" s="1"/>
  <c r="G12" i="3"/>
  <c r="H12" i="3" s="1"/>
  <c r="G13" i="3"/>
  <c r="H13" i="3" s="1"/>
  <c r="K23" i="3"/>
  <c r="L23" i="3" s="1"/>
  <c r="G25" i="3"/>
  <c r="H25" i="3" s="1"/>
  <c r="G10" i="5"/>
  <c r="H10" i="5" s="1"/>
  <c r="L3" i="8"/>
  <c r="G9" i="6"/>
  <c r="H9" i="6" s="1"/>
  <c r="G28" i="6"/>
  <c r="H28" i="6" s="1"/>
  <c r="G13" i="7"/>
  <c r="H13" i="7" s="1"/>
  <c r="G28" i="7"/>
  <c r="H28" i="7" s="1"/>
  <c r="C39" i="7" s="1"/>
  <c r="E39" i="7" s="1"/>
  <c r="H3" i="8"/>
  <c r="G16" i="4"/>
  <c r="H16" i="4" s="1"/>
  <c r="G24" i="4"/>
  <c r="H24" i="4" s="1"/>
  <c r="G6" i="5"/>
  <c r="H6" i="5" s="1"/>
  <c r="G14" i="5"/>
  <c r="H14" i="5" s="1"/>
  <c r="G18" i="5"/>
  <c r="H18" i="5" s="1"/>
  <c r="G22" i="5"/>
  <c r="H22" i="5" s="1"/>
  <c r="G26" i="5"/>
  <c r="H26" i="5" s="1"/>
  <c r="G30" i="5"/>
  <c r="H30" i="5" s="1"/>
  <c r="K6" i="6"/>
  <c r="L6" i="6" s="1"/>
  <c r="K8" i="6"/>
  <c r="L8" i="6" s="1"/>
  <c r="G15" i="6"/>
  <c r="H15" i="6" s="1"/>
  <c r="K22" i="6"/>
  <c r="L22" i="6" s="1"/>
  <c r="G27" i="6"/>
  <c r="H27" i="6" s="1"/>
  <c r="G31" i="6"/>
  <c r="H31" i="6" s="1"/>
  <c r="K9" i="7"/>
  <c r="L9" i="7" s="1"/>
  <c r="H3" i="11"/>
  <c r="G29" i="12"/>
  <c r="H29" i="12" s="1"/>
  <c r="K29" i="12"/>
  <c r="L29" i="12" s="1"/>
  <c r="G7" i="5"/>
  <c r="H7" i="5" s="1"/>
  <c r="G15" i="5"/>
  <c r="H15" i="5" s="1"/>
  <c r="G23" i="5"/>
  <c r="H23" i="5" s="1"/>
  <c r="G31" i="5"/>
  <c r="H31" i="5" s="1"/>
  <c r="G4" i="6"/>
  <c r="H4" i="6" s="1"/>
  <c r="G20" i="6"/>
  <c r="H20" i="6" s="1"/>
  <c r="H3" i="7"/>
  <c r="G12" i="7"/>
  <c r="H12" i="7" s="1"/>
  <c r="G11" i="8"/>
  <c r="H11" i="8" s="1"/>
  <c r="H3" i="6"/>
  <c r="G19" i="6"/>
  <c r="H19" i="6" s="1"/>
  <c r="G26" i="6"/>
  <c r="H26" i="6" s="1"/>
  <c r="G18" i="7"/>
  <c r="H18" i="7" s="1"/>
  <c r="G27" i="7"/>
  <c r="H27" i="7" s="1"/>
  <c r="G19" i="8"/>
  <c r="H19" i="8" s="1"/>
  <c r="K19" i="8"/>
  <c r="L19" i="8" s="1"/>
  <c r="K31" i="4"/>
  <c r="L31" i="4" s="1"/>
  <c r="K32" i="6"/>
  <c r="L32" i="6" s="1"/>
  <c r="K17" i="7"/>
  <c r="L17" i="7" s="1"/>
  <c r="C38" i="12"/>
  <c r="E38" i="12" s="1"/>
  <c r="E53" i="12" s="1"/>
  <c r="G4" i="5"/>
  <c r="H4" i="5" s="1"/>
  <c r="K9" i="5"/>
  <c r="L9" i="5" s="1"/>
  <c r="G12" i="5"/>
  <c r="H12" i="5" s="1"/>
  <c r="K17" i="5"/>
  <c r="L17" i="5" s="1"/>
  <c r="G20" i="5"/>
  <c r="H20" i="5" s="1"/>
  <c r="K25" i="5"/>
  <c r="L25" i="5" s="1"/>
  <c r="G28" i="5"/>
  <c r="H28" i="5" s="1"/>
  <c r="K33" i="5"/>
  <c r="L33" i="5" s="1"/>
  <c r="G6" i="6"/>
  <c r="H6" i="6" s="1"/>
  <c r="K14" i="6"/>
  <c r="L14" i="6" s="1"/>
  <c r="K16" i="6"/>
  <c r="L16" i="6" s="1"/>
  <c r="K25" i="6"/>
  <c r="L25" i="6" s="1"/>
  <c r="G5" i="7"/>
  <c r="H5" i="7" s="1"/>
  <c r="G11" i="7"/>
  <c r="H11" i="7" s="1"/>
  <c r="G20" i="7"/>
  <c r="H20" i="7" s="1"/>
  <c r="C38" i="7" s="1"/>
  <c r="E38" i="7" s="1"/>
  <c r="K26" i="7"/>
  <c r="L26" i="7" s="1"/>
  <c r="G4" i="8"/>
  <c r="H4" i="8" s="1"/>
  <c r="K10" i="8"/>
  <c r="L10" i="8" s="1"/>
  <c r="G13" i="8"/>
  <c r="H13" i="8" s="1"/>
  <c r="G27" i="8"/>
  <c r="H27" i="8" s="1"/>
  <c r="K27" i="8"/>
  <c r="L27" i="8" s="1"/>
  <c r="G3" i="5"/>
  <c r="K8" i="5"/>
  <c r="L8" i="5" s="1"/>
  <c r="G11" i="5"/>
  <c r="H11" i="5" s="1"/>
  <c r="K16" i="5"/>
  <c r="L16" i="5" s="1"/>
  <c r="G19" i="5"/>
  <c r="H19" i="5" s="1"/>
  <c r="K24" i="5"/>
  <c r="L24" i="5" s="1"/>
  <c r="G27" i="5"/>
  <c r="H27" i="5" s="1"/>
  <c r="K32" i="5"/>
  <c r="L32" i="5" s="1"/>
  <c r="G33" i="5"/>
  <c r="H33" i="5" s="1"/>
  <c r="G12" i="6"/>
  <c r="H12" i="6" s="1"/>
  <c r="G25" i="6"/>
  <c r="H25" i="6" s="1"/>
  <c r="G26" i="7"/>
  <c r="H26" i="7" s="1"/>
  <c r="G10" i="8"/>
  <c r="H10" i="8" s="1"/>
  <c r="G6" i="9"/>
  <c r="H6" i="9" s="1"/>
  <c r="K11" i="9"/>
  <c r="L11" i="9" s="1"/>
  <c r="G22" i="9"/>
  <c r="H22" i="9" s="1"/>
  <c r="C39" i="9" s="1"/>
  <c r="E39" i="9" s="1"/>
  <c r="G4" i="10"/>
  <c r="H4" i="10" s="1"/>
  <c r="K25" i="11"/>
  <c r="L25" i="11" s="1"/>
  <c r="G28" i="11"/>
  <c r="H28" i="11" s="1"/>
  <c r="K28" i="11"/>
  <c r="L28" i="11" s="1"/>
  <c r="H3" i="12"/>
  <c r="K10" i="12"/>
  <c r="L10" i="12" s="1"/>
  <c r="L34" i="12" s="1"/>
  <c r="C42" i="12" s="1"/>
  <c r="E42" i="12" s="1"/>
  <c r="G21" i="12"/>
  <c r="H21" i="12" s="1"/>
  <c r="K16" i="9"/>
  <c r="L16" i="9" s="1"/>
  <c r="K17" i="11"/>
  <c r="L17" i="11" s="1"/>
  <c r="G25" i="11"/>
  <c r="H25" i="11" s="1"/>
  <c r="G10" i="12"/>
  <c r="H10" i="12" s="1"/>
  <c r="K16" i="8"/>
  <c r="L16" i="8" s="1"/>
  <c r="K24" i="8"/>
  <c r="L24" i="8" s="1"/>
  <c r="K32" i="8"/>
  <c r="L32" i="8" s="1"/>
  <c r="K5" i="9"/>
  <c r="L5" i="9" s="1"/>
  <c r="G16" i="9"/>
  <c r="H16" i="9" s="1"/>
  <c r="K21" i="9"/>
  <c r="L21" i="9" s="1"/>
  <c r="K9" i="11"/>
  <c r="L9" i="11" s="1"/>
  <c r="L33" i="11" s="1"/>
  <c r="C42" i="11" s="1"/>
  <c r="E42" i="11" s="1"/>
  <c r="G20" i="11"/>
  <c r="H20" i="11" s="1"/>
  <c r="G5" i="12"/>
  <c r="H5" i="12" s="1"/>
  <c r="G16" i="8"/>
  <c r="H16" i="8" s="1"/>
  <c r="G24" i="8"/>
  <c r="H24" i="8" s="1"/>
  <c r="G32" i="8"/>
  <c r="H32" i="8" s="1"/>
  <c r="G5" i="9"/>
  <c r="H5" i="9" s="1"/>
  <c r="G21" i="9"/>
  <c r="H21" i="9" s="1"/>
  <c r="K29" i="9"/>
  <c r="L29" i="9" s="1"/>
  <c r="H3" i="10"/>
  <c r="K33" i="10"/>
  <c r="L33" i="10" s="1"/>
  <c r="G9" i="11"/>
  <c r="H9" i="11" s="1"/>
  <c r="C38" i="11" s="1"/>
  <c r="E38" i="11" s="1"/>
  <c r="K11" i="8"/>
  <c r="L11" i="8" s="1"/>
  <c r="K13" i="8"/>
  <c r="L13" i="8" s="1"/>
  <c r="G14" i="8"/>
  <c r="H14" i="8" s="1"/>
  <c r="G22" i="8"/>
  <c r="H22" i="8" s="1"/>
  <c r="G30" i="8"/>
  <c r="H30" i="8" s="1"/>
  <c r="K3" i="9"/>
  <c r="G14" i="9"/>
  <c r="H14" i="9" s="1"/>
  <c r="K19" i="9"/>
  <c r="L19" i="9" s="1"/>
  <c r="K24" i="9"/>
  <c r="L24" i="9" s="1"/>
  <c r="G29" i="9"/>
  <c r="H29" i="9" s="1"/>
  <c r="K25" i="10"/>
  <c r="L25" i="10" s="1"/>
  <c r="G33" i="10"/>
  <c r="H33" i="10" s="1"/>
  <c r="C38" i="10" s="1"/>
  <c r="E38" i="10" s="1"/>
  <c r="G3" i="9"/>
  <c r="G19" i="9"/>
  <c r="H19" i="9" s="1"/>
  <c r="G24" i="9"/>
  <c r="H24" i="9" s="1"/>
  <c r="L3" i="10"/>
  <c r="C39" i="10"/>
  <c r="E39" i="10" s="1"/>
  <c r="G25" i="10"/>
  <c r="H25" i="10" s="1"/>
  <c r="G28" i="10"/>
  <c r="H28" i="10" s="1"/>
  <c r="K34" i="12"/>
  <c r="G23" i="10"/>
  <c r="H23" i="10" s="1"/>
  <c r="G31" i="10"/>
  <c r="H31" i="10" s="1"/>
  <c r="G7" i="11"/>
  <c r="H7" i="11" s="1"/>
  <c r="G15" i="11"/>
  <c r="H15" i="11" s="1"/>
  <c r="G23" i="11"/>
  <c r="H23" i="11" s="1"/>
  <c r="G31" i="11"/>
  <c r="H31" i="11" s="1"/>
  <c r="G8" i="12"/>
  <c r="H8" i="12" s="1"/>
  <c r="C39" i="12" s="1"/>
  <c r="E39" i="12" s="1"/>
  <c r="G16" i="12"/>
  <c r="H16" i="12" s="1"/>
  <c r="G24" i="12"/>
  <c r="H24" i="12" s="1"/>
  <c r="G17" i="11"/>
  <c r="H17" i="11" s="1"/>
  <c r="AP6" i="14"/>
  <c r="L34" i="7" l="1"/>
  <c r="C42" i="7" s="1"/>
  <c r="E42" i="7" s="1"/>
  <c r="E53" i="7" s="1"/>
  <c r="E53" i="4"/>
  <c r="G33" i="9"/>
  <c r="H3" i="9"/>
  <c r="H33" i="9" s="1"/>
  <c r="G34" i="10"/>
  <c r="G34" i="7"/>
  <c r="L34" i="5"/>
  <c r="C42" i="5" s="1"/>
  <c r="E42" i="5" s="1"/>
  <c r="K33" i="6"/>
  <c r="G32" i="2"/>
  <c r="K34" i="3"/>
  <c r="L34" i="3"/>
  <c r="C42" i="3" s="1"/>
  <c r="E42" i="3" s="1"/>
  <c r="H34" i="10"/>
  <c r="H34" i="12"/>
  <c r="C39" i="11"/>
  <c r="E39" i="11" s="1"/>
  <c r="H33" i="11"/>
  <c r="K34" i="5"/>
  <c r="G34" i="1"/>
  <c r="H32" i="2"/>
  <c r="G34" i="8"/>
  <c r="K33" i="9"/>
  <c r="L3" i="9"/>
  <c r="L33" i="9" s="1"/>
  <c r="C42" i="9" s="1"/>
  <c r="E42" i="9" s="1"/>
  <c r="H34" i="7"/>
  <c r="G34" i="12"/>
  <c r="G33" i="11"/>
  <c r="L34" i="10"/>
  <c r="C42" i="10" s="1"/>
  <c r="E42" i="10" s="1"/>
  <c r="E53" i="10" s="1"/>
  <c r="C38" i="9"/>
  <c r="E38" i="9" s="1"/>
  <c r="E53" i="9" s="1"/>
  <c r="K33" i="11"/>
  <c r="G33" i="6"/>
  <c r="K34" i="7"/>
  <c r="L33" i="4"/>
  <c r="C42" i="4" s="1"/>
  <c r="E42" i="4" s="1"/>
  <c r="G34" i="3"/>
  <c r="L34" i="1"/>
  <c r="C44" i="1" s="1"/>
  <c r="E44" i="1" s="1"/>
  <c r="E55" i="1" s="1"/>
  <c r="E53" i="11"/>
  <c r="L34" i="8"/>
  <c r="C42" i="8" s="1"/>
  <c r="E42" i="8" s="1"/>
  <c r="H3" i="5"/>
  <c r="G34" i="5"/>
  <c r="C39" i="6"/>
  <c r="E39" i="6" s="1"/>
  <c r="E53" i="6" s="1"/>
  <c r="H33" i="6"/>
  <c r="K34" i="10"/>
  <c r="K33" i="4"/>
  <c r="C39" i="3"/>
  <c r="E39" i="3" s="1"/>
  <c r="E53" i="3" s="1"/>
  <c r="H34" i="3"/>
  <c r="K34" i="1"/>
  <c r="C39" i="8"/>
  <c r="E39" i="8" s="1"/>
  <c r="C38" i="5"/>
  <c r="E38" i="5" s="1"/>
  <c r="C38" i="8"/>
  <c r="E38" i="8" s="1"/>
  <c r="H34" i="8"/>
  <c r="K34" i="8"/>
  <c r="H33" i="4"/>
  <c r="H34" i="1"/>
  <c r="H34" i="5" l="1"/>
  <c r="C39" i="5"/>
  <c r="E39" i="5" s="1"/>
  <c r="E53" i="5" s="1"/>
  <c r="E53" i="8"/>
</calcChain>
</file>

<file path=xl/sharedStrings.xml><?xml version="1.0" encoding="utf-8"?>
<sst xmlns="http://schemas.openxmlformats.org/spreadsheetml/2006/main" count="1400" uniqueCount="264">
  <si>
    <t>Janvier 2020</t>
  </si>
  <si>
    <t>Mars 2020</t>
  </si>
  <si>
    <t>Février 2020</t>
  </si>
  <si>
    <t>Nuit</t>
  </si>
  <si>
    <t>Service</t>
  </si>
  <si>
    <t>Début</t>
  </si>
  <si>
    <t>Fin</t>
  </si>
  <si>
    <t>Prestation</t>
  </si>
  <si>
    <t>Heure prest</t>
  </si>
  <si>
    <t xml:space="preserve">Ligne </t>
  </si>
  <si>
    <t>Recette</t>
  </si>
  <si>
    <t>Heure nuit</t>
  </si>
  <si>
    <t>Nuit prest</t>
  </si>
  <si>
    <t>Bus</t>
  </si>
  <si>
    <t>0000</t>
  </si>
  <si>
    <t>P3</t>
  </si>
  <si>
    <t>29-févr</t>
  </si>
  <si>
    <t>Norme réduite</t>
  </si>
  <si>
    <t>Samedi</t>
  </si>
  <si>
    <t>Dimanche</t>
  </si>
  <si>
    <t>Résidence</t>
  </si>
  <si>
    <t>Jour férié</t>
  </si>
  <si>
    <t>Heure de nuit</t>
  </si>
  <si>
    <t>Heure de nuit double</t>
  </si>
  <si>
    <t>Heure de nuit triple</t>
  </si>
  <si>
    <t>Voltigeur</t>
  </si>
  <si>
    <t>Coupé</t>
  </si>
  <si>
    <t>SU</t>
  </si>
  <si>
    <t>VA</t>
  </si>
  <si>
    <t>RCTD</t>
  </si>
  <si>
    <t>Chaleur</t>
  </si>
  <si>
    <t>PREP</t>
  </si>
  <si>
    <t>TOTAL</t>
  </si>
  <si>
    <t>Avril 2020</t>
  </si>
  <si>
    <t>Juin 2020</t>
  </si>
  <si>
    <t>Mai 2020</t>
  </si>
  <si>
    <t>Juillet 2020</t>
  </si>
  <si>
    <t>P8</t>
  </si>
  <si>
    <t>Août 2020</t>
  </si>
  <si>
    <t>Septembre 2020</t>
  </si>
  <si>
    <t>Octobre 2020</t>
  </si>
  <si>
    <t>Novembre 2020</t>
  </si>
  <si>
    <t>Décembre 2020</t>
  </si>
  <si>
    <t>Salaire 2020</t>
  </si>
  <si>
    <t>Net</t>
  </si>
  <si>
    <t>Grève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</si>
  <si>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</si>
  <si>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</si>
  <si>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</si>
  <si>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</si>
  <si>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</si>
  <si>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</si>
  <si>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</si>
  <si>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</si>
  <si>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</si>
  <si>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</si>
  <si>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</si>
  <si>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</si>
  <si>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Congé payé</t>
  </si>
  <si>
    <t>Prime Fin année</t>
  </si>
  <si>
    <t>Prime Syndicale</t>
  </si>
  <si>
    <t>Total de l'année</t>
  </si>
  <si>
    <t>Matricule:</t>
  </si>
  <si>
    <t>Début 1</t>
  </si>
  <si>
    <t>Fin 1</t>
  </si>
  <si>
    <t>Début 2</t>
  </si>
  <si>
    <t>Fin 2</t>
  </si>
  <si>
    <t>Ligne</t>
  </si>
  <si>
    <t>Coffret:</t>
  </si>
  <si>
    <t>Roulement:</t>
  </si>
  <si>
    <t>A Placer</t>
  </si>
  <si>
    <t>Agent:</t>
  </si>
  <si>
    <t>0</t>
  </si>
  <si>
    <t>Dépôt:</t>
  </si>
  <si>
    <t>C+</t>
  </si>
  <si>
    <t>19-20-710</t>
  </si>
  <si>
    <t>710-18</t>
  </si>
  <si>
    <t>CC</t>
  </si>
  <si>
    <t>25-35</t>
  </si>
  <si>
    <t>CR</t>
  </si>
  <si>
    <t>1-3</t>
  </si>
  <si>
    <t>R65</t>
  </si>
  <si>
    <t>cr</t>
  </si>
  <si>
    <t>18</t>
  </si>
  <si>
    <t>12b-11</t>
  </si>
  <si>
    <t>cc</t>
  </si>
  <si>
    <t>13</t>
  </si>
  <si>
    <t>172</t>
  </si>
  <si>
    <t>19-20</t>
  </si>
  <si>
    <t>35</t>
  </si>
  <si>
    <t>710</t>
  </si>
  <si>
    <t>11</t>
  </si>
  <si>
    <t>28</t>
  </si>
  <si>
    <t>12</t>
  </si>
  <si>
    <t>172-14</t>
  </si>
  <si>
    <t>11-12b</t>
  </si>
  <si>
    <t>25</t>
  </si>
  <si>
    <t>710-19-20-21</t>
  </si>
  <si>
    <t>18-172</t>
  </si>
  <si>
    <t>18-13</t>
  </si>
  <si>
    <t>25-18</t>
  </si>
  <si>
    <t>710-19-20</t>
  </si>
  <si>
    <t>14</t>
  </si>
  <si>
    <t>28-71021</t>
  </si>
  <si>
    <t>19-20-3-35</t>
  </si>
  <si>
    <t>21-172</t>
  </si>
  <si>
    <t>19-20-710-M4ab</t>
  </si>
  <si>
    <t>28-25-21</t>
  </si>
  <si>
    <t>710-M4ab</t>
  </si>
  <si>
    <t>20-710-25</t>
  </si>
  <si>
    <t>13-21-28-25</t>
  </si>
  <si>
    <t>172-20-710</t>
  </si>
  <si>
    <t>35-3</t>
  </si>
  <si>
    <t>20-710</t>
  </si>
  <si>
    <t>13-21-19</t>
  </si>
  <si>
    <t>14-28-710</t>
  </si>
  <si>
    <t>172-35</t>
  </si>
  <si>
    <t>28-62</t>
  </si>
  <si>
    <t>18-20-710</t>
  </si>
  <si>
    <t>17-25</t>
  </si>
  <si>
    <t>35-3-25</t>
  </si>
  <si>
    <t>13-21</t>
  </si>
  <si>
    <t>35-CERISIER-19</t>
  </si>
  <si>
    <t>14-19</t>
  </si>
  <si>
    <t>28-710-35</t>
  </si>
  <si>
    <t>62-18</t>
  </si>
  <si>
    <t>17-3</t>
  </si>
  <si>
    <t>25-28</t>
  </si>
  <si>
    <t>3-35-21</t>
  </si>
  <si>
    <t>13-35</t>
  </si>
  <si>
    <t>710-3-18</t>
  </si>
  <si>
    <t>35-21</t>
  </si>
  <si>
    <t>13-21-18</t>
  </si>
  <si>
    <t>62-35</t>
  </si>
  <si>
    <t>18-3</t>
  </si>
  <si>
    <t>3-17-17b</t>
  </si>
  <si>
    <t>17-35</t>
  </si>
  <si>
    <t>710-3-28</t>
  </si>
  <si>
    <t>21-17</t>
  </si>
  <si>
    <t>13-21-12b</t>
  </si>
  <si>
    <t>710-25-35</t>
  </si>
  <si>
    <t>18-21-62</t>
  </si>
  <si>
    <t>3-18</t>
  </si>
  <si>
    <t>28-13-35</t>
  </si>
  <si>
    <t>17-710</t>
  </si>
  <si>
    <t>710-62</t>
  </si>
  <si>
    <t>Réserve</t>
  </si>
  <si>
    <t>710-28-62</t>
  </si>
  <si>
    <t>1-35</t>
  </si>
  <si>
    <t>28-18</t>
  </si>
  <si>
    <t>62-12b-17</t>
  </si>
  <si>
    <t>710-20</t>
  </si>
  <si>
    <t>28-19-35</t>
  </si>
  <si>
    <t>710-19-21</t>
  </si>
  <si>
    <t>1-19-21</t>
  </si>
  <si>
    <t>62-25-35</t>
  </si>
  <si>
    <t>62-710-25</t>
  </si>
  <si>
    <t>28-17</t>
  </si>
  <si>
    <t>35-28</t>
  </si>
  <si>
    <t>62-25-28</t>
  </si>
  <si>
    <t>155-1</t>
  </si>
  <si>
    <t>25-19</t>
  </si>
  <si>
    <t>35-28-25</t>
  </si>
  <si>
    <t>710-12b-21</t>
  </si>
  <si>
    <t>155-25</t>
  </si>
  <si>
    <t>25-21-35-17</t>
  </si>
  <si>
    <t>710-19-35-13</t>
  </si>
  <si>
    <t>18-19-21</t>
  </si>
  <si>
    <t>25-21-35-20</t>
  </si>
  <si>
    <t>18-35-20</t>
  </si>
  <si>
    <t>18-35</t>
  </si>
  <si>
    <t>18-12b-3-29</t>
  </si>
  <si>
    <t>158b-156b</t>
  </si>
  <si>
    <t>155b-154</t>
  </si>
  <si>
    <t>155b-17-155</t>
  </si>
  <si>
    <t>158b-154b-158</t>
  </si>
  <si>
    <t>158b-155</t>
  </si>
  <si>
    <t>158-154</t>
  </si>
  <si>
    <t>154-155-156</t>
  </si>
  <si>
    <t>154-156</t>
  </si>
  <si>
    <t>154-155-156-158</t>
  </si>
  <si>
    <t>17</t>
  </si>
  <si>
    <t>Spéciaux</t>
  </si>
  <si>
    <t>154-155-158</t>
  </si>
  <si>
    <t>154-158-158b</t>
  </si>
  <si>
    <t>155-156</t>
  </si>
  <si>
    <t>158b-17-154</t>
  </si>
  <si>
    <t>155b-154-156b</t>
  </si>
  <si>
    <t>155b-155-154b</t>
  </si>
  <si>
    <t>158b-156-155</t>
  </si>
  <si>
    <t>156b-156-158</t>
  </si>
  <si>
    <t>158-154b-155b</t>
  </si>
  <si>
    <t>154-156-158</t>
  </si>
  <si>
    <t>City 1</t>
  </si>
  <si>
    <t>City 2</t>
  </si>
  <si>
    <t>City 3</t>
  </si>
  <si>
    <t>Mido</t>
  </si>
  <si>
    <t>17b-17</t>
  </si>
  <si>
    <t>2101</t>
  </si>
  <si>
    <t>23</t>
  </si>
  <si>
    <t>2535</t>
  </si>
  <si>
    <t>14-21</t>
  </si>
  <si>
    <t>1</t>
  </si>
  <si>
    <t>20</t>
  </si>
  <si>
    <t>19</t>
  </si>
  <si>
    <t>11-18</t>
  </si>
  <si>
    <t>28-21</t>
  </si>
  <si>
    <t>21-28</t>
  </si>
  <si>
    <t>19-710</t>
  </si>
  <si>
    <t>19-20-13</t>
  </si>
  <si>
    <t>13-19-20</t>
  </si>
  <si>
    <t>710-19</t>
  </si>
  <si>
    <t>35-20-21-19</t>
  </si>
  <si>
    <t>28-14</t>
  </si>
  <si>
    <t>35-21-710</t>
  </si>
  <si>
    <t>21-25-35</t>
  </si>
  <si>
    <t>18-12</t>
  </si>
  <si>
    <t>19-20-21-35</t>
  </si>
  <si>
    <t>18-25-19</t>
  </si>
  <si>
    <t>13-18</t>
  </si>
  <si>
    <t>21-710</t>
  </si>
  <si>
    <t>18-14</t>
  </si>
  <si>
    <t>18-19-710</t>
  </si>
  <si>
    <t>18-28</t>
  </si>
  <si>
    <t>62-19</t>
  </si>
  <si>
    <t>19-710-13</t>
  </si>
  <si>
    <t>18-25</t>
  </si>
  <si>
    <t>18-25-20</t>
  </si>
  <si>
    <t>62-710</t>
  </si>
  <si>
    <t>Réserve-25-35</t>
  </si>
  <si>
    <t>62-18-21</t>
  </si>
  <si>
    <t>14-28</t>
  </si>
  <si>
    <t>25-35-18</t>
  </si>
  <si>
    <t>11-18-710</t>
  </si>
  <si>
    <t>Réserve-35</t>
  </si>
  <si>
    <t>Réserve-18</t>
  </si>
  <si>
    <t>35-21-28-25</t>
  </si>
  <si>
    <t>21-18</t>
  </si>
  <si>
    <t>21-19-20-710-M4ab</t>
  </si>
  <si>
    <t>155-156-158</t>
  </si>
  <si>
    <t>154-155-156-17</t>
  </si>
  <si>
    <t>154-155</t>
  </si>
  <si>
    <t>155-17</t>
  </si>
  <si>
    <t>154-158</t>
  </si>
  <si>
    <t>62-19-20</t>
  </si>
  <si>
    <t>25-35-21-28</t>
  </si>
  <si>
    <t>710-35-3</t>
  </si>
  <si>
    <t>21-20-710</t>
  </si>
  <si>
    <t>62-3</t>
  </si>
  <si>
    <t>Réserve-154-155</t>
  </si>
  <si>
    <t>21-14-25</t>
  </si>
  <si>
    <t>1-21-19-710-62</t>
  </si>
  <si>
    <t>35-21-20</t>
  </si>
  <si>
    <t>20-21-19-28</t>
  </si>
  <si>
    <t>25-5</t>
  </si>
  <si>
    <t>12-25-35</t>
  </si>
  <si>
    <t>18-25-35</t>
  </si>
  <si>
    <t>19-12-710</t>
  </si>
  <si>
    <t>710-1</t>
  </si>
  <si>
    <t>158-155-156</t>
  </si>
  <si>
    <t>3-25-35</t>
  </si>
  <si>
    <t>#ERROR!</t>
  </si>
  <si>
    <t>jean dupont noel</t>
  </si>
  <si>
    <t>hourte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</si>
</sst>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\ &quot;€&quot;_-;\-* #,##0.00\ &quot;€&quot;_-;_-* &quot;-&quot;??\ &quot;€&quot;_-;_-@"/>
    <numFmt numFmtId="165" formatCode="[h]:mm"/>
    <numFmt numFmtId="166" formatCode="_-* #,##0.0000\ &quot;€&quot;_-;\-* #,##0.0000\ &quot;€&quot;_-;_-* &quot;-&quot;??\ &quot;€&quot;_-;_-@"/>
    <numFmt numFmtId="167" formatCode="_-* #,##0.00\ &quot;€&quot;_-;\-* #,##0.00\ &quot;€&quot;_-;_-* &quot;-&quot;????\ &quot;€&quot;_-;_-@"/>
  </numFmts>
  <fonts count="27">
    <font>
      <sz val="11"/>
      <color rgb="FF000000"/>
      <name val="Calibri"/>
    </font>
    <font>
      <b/>
      <sz val="14"/>
      <color rgb="FF000000"/>
      <name val="Calibri"/>
    </font>
    <font>
      <sz val="11"/>
      <name val="Calibri"/>
    </font>
    <font>
      <b/>
      <sz val="11"/>
      <color rgb="FF000000"/>
      <name val="Calibri"/>
    </font>
    <font>
      <b/>
      <sz val="11"/>
      <color theme="1"/>
      <name val="Calibri"/>
    </font>
    <font>
      <b/>
      <sz val="11"/>
      <color rgb="FFFF0000"/>
      <name val="Calibri"/>
    </font>
    <font>
      <b/>
      <sz val="11"/>
      <color rgb="FF2F5496"/>
      <name val="Calibri"/>
    </font>
    <font>
      <b/>
      <sz val="20"/>
      <color rgb="FF000000"/>
      <name val="Calibri"/>
    </font>
    <font>
      <i/>
      <sz val="11"/>
      <color rgb="FF000000"/>
      <name val="Calibri"/>
    </font>
    <font>
      <sz val="11"/>
      <color theme="1"/>
      <name val="Calibri"/>
    </font>
    <font>
      <b/>
      <sz val="16"/>
      <color rgb="FF000000"/>
      <name val="Calibri"/>
    </font>
    <font>
      <b/>
      <sz val="12"/>
      <color rgb="FF000000"/>
      <name val="Calibri"/>
    </font>
    <font>
      <sz val="22"/>
      <color rgb="FF000000"/>
      <name val="Calibri"/>
    </font>
    <font>
      <sz val="18"/>
      <color rgb="FF000000"/>
      <name val="Calibri"/>
    </font>
    <font>
      <sz val="16"/>
      <color rgb="FF000000"/>
      <name val="Calibri"/>
    </font>
    <font>
      <b/>
      <sz val="16"/>
      <color rgb="FF70AD47"/>
      <name val="Calibri"/>
    </font>
    <font>
      <b/>
      <sz val="16"/>
      <color rgb="FFFF0000"/>
      <name val="Calibri"/>
    </font>
    <font>
      <u/>
      <sz val="11"/>
      <color rgb="FF000000"/>
      <name val="Calibri"/>
    </font>
    <font>
      <b/>
      <sz val="14"/>
      <color rgb="FF2F5496"/>
      <name val="Calibri"/>
    </font>
    <font>
      <u/>
      <sz val="11"/>
      <color rgb="FF000000"/>
      <name val="Calibri"/>
    </font>
    <font>
      <b/>
      <sz val="11"/>
      <color rgb="FF8EAADB"/>
      <name val="Calibri"/>
    </font>
    <font>
      <b/>
      <i/>
      <sz val="14"/>
      <color rgb="FFFF0000"/>
      <name val="Calibri"/>
    </font>
    <font>
      <sz val="14"/>
      <color rgb="FF000000"/>
      <name val="Calibri"/>
    </font>
    <font>
      <b/>
      <sz val="14"/>
      <color rgb="FFFF0000"/>
      <name val="Calibri"/>
    </font>
    <font>
      <i/>
      <sz val="14"/>
      <color rgb="FF000000"/>
      <name val="Calibri"/>
    </font>
    <font>
      <b/>
      <sz val="10"/>
      <color rgb="FF000000"/>
      <name val="Calibri"/>
    </font>
    <font>
      <sz val="14"/>
      <color rgb="FFFF0000"/>
      <name val="Calibri"/>
    </font>
  </fonts>
  <fills count="15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FFFF00"/>
        <bgColor rgb="FFFFFF00"/>
      </patternFill>
    </fill>
    <fill>
      <patternFill patternType="solid">
        <fgColor rgb="FFFF7C80"/>
        <bgColor rgb="FFFF7C80"/>
      </patternFill>
    </fill>
    <fill>
      <patternFill patternType="solid">
        <fgColor rgb="FFC5E0B3"/>
        <bgColor rgb="FFC5E0B3"/>
      </patternFill>
    </fill>
    <fill>
      <patternFill patternType="solid">
        <fgColor rgb="FFF7CAAC"/>
        <bgColor rgb="FFF7CAAC"/>
      </patternFill>
    </fill>
    <fill>
      <patternFill patternType="solid">
        <fgColor rgb="FF8496B0"/>
        <bgColor rgb="FF8496B0"/>
      </patternFill>
    </fill>
    <fill>
      <patternFill patternType="solid">
        <fgColor rgb="FFFFFFFF"/>
        <bgColor rgb="FFFFFFFF"/>
      </patternFill>
    </fill>
    <fill>
      <patternFill patternType="solid">
        <fgColor rgb="FFB4C6E7"/>
        <bgColor rgb="FFB4C6E7"/>
      </patternFill>
    </fill>
    <fill>
      <patternFill patternType="solid">
        <fgColor rgb="FF9CC2E5"/>
        <bgColor rgb="FF9CC2E5"/>
      </patternFill>
    </fill>
    <fill>
      <patternFill patternType="solid">
        <fgColor rgb="FFA8D08D"/>
        <bgColor rgb="FFA8D08D"/>
      </patternFill>
    </fill>
    <fill>
      <patternFill patternType="solid">
        <fgColor rgb="FFBDD6EE"/>
        <bgColor rgb="FFBDD6EE"/>
      </patternFill>
    </fill>
    <fill>
      <patternFill patternType="solid">
        <fgColor rgb="FFD8D8D8"/>
        <bgColor rgb="FFD8D8D8"/>
      </patternFill>
    </fill>
    <fill>
      <patternFill patternType="solid">
        <fgColor rgb="FF000000"/>
        <bgColor rgb="FF000000"/>
      </patternFill>
    </fill>
  </fills>
  <borders count="63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02">
    <xf numFmtId="0" fontId="0" fillId="0" borderId="0" xfId="0" applyFont="1" applyAlignment="1"/>
    <xf numFmtId="0" fontId="0" fillId="0" borderId="3" xfId="0" applyFont="1" applyBorder="1" applyAlignment="1">
      <alignment horizontal="center"/>
    </xf>
    <xf numFmtId="20" fontId="0" fillId="0" borderId="4" xfId="0" applyNumberFormat="1" applyFont="1" applyBorder="1" applyAlignment="1">
      <alignment horizontal="center"/>
    </xf>
    <xf numFmtId="20" fontId="0" fillId="0" borderId="5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16" fontId="0" fillId="3" borderId="10" xfId="0" applyNumberFormat="1" applyFont="1" applyFill="1" applyBorder="1" applyAlignment="1">
      <alignment horizontal="center"/>
    </xf>
    <xf numFmtId="16" fontId="0" fillId="4" borderId="10" xfId="0" applyNumberFormat="1" applyFont="1" applyFill="1" applyBorder="1" applyAlignment="1">
      <alignment horizontal="center"/>
    </xf>
    <xf numFmtId="0" fontId="5" fillId="3" borderId="11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0" fillId="4" borderId="11" xfId="0" applyFont="1" applyFill="1" applyBorder="1" applyAlignment="1">
      <alignment horizontal="center"/>
    </xf>
    <xf numFmtId="20" fontId="0" fillId="4" borderId="12" xfId="0" applyNumberFormat="1" applyFont="1" applyFill="1" applyBorder="1" applyAlignment="1">
      <alignment horizontal="center"/>
    </xf>
    <xf numFmtId="20" fontId="0" fillId="3" borderId="12" xfId="0" applyNumberFormat="1" applyFont="1" applyFill="1" applyBorder="1" applyAlignment="1">
      <alignment horizontal="center"/>
    </xf>
    <xf numFmtId="20" fontId="3" fillId="4" borderId="12" xfId="0" applyNumberFormat="1" applyFont="1" applyFill="1" applyBorder="1" applyAlignment="1">
      <alignment horizontal="center"/>
    </xf>
    <xf numFmtId="20" fontId="3" fillId="3" borderId="12" xfId="0" applyNumberFormat="1" applyFont="1" applyFill="1" applyBorder="1" applyAlignment="1">
      <alignment horizontal="center"/>
    </xf>
    <xf numFmtId="2" fontId="5" fillId="4" borderId="12" xfId="0" applyNumberFormat="1" applyFont="1" applyFill="1" applyBorder="1" applyAlignment="1">
      <alignment horizontal="center"/>
    </xf>
    <xf numFmtId="2" fontId="5" fillId="3" borderId="12" xfId="0" applyNumberFormat="1" applyFont="1" applyFill="1" applyBorder="1" applyAlignment="1">
      <alignment horizontal="center"/>
    </xf>
    <xf numFmtId="49" fontId="6" fillId="4" borderId="12" xfId="0" applyNumberFormat="1" applyFont="1" applyFill="1" applyBorder="1" applyAlignment="1">
      <alignment horizontal="center"/>
    </xf>
    <xf numFmtId="164" fontId="3" fillId="4" borderId="12" xfId="0" applyNumberFormat="1" applyFont="1" applyFill="1" applyBorder="1" applyAlignment="1">
      <alignment horizontal="center"/>
    </xf>
    <xf numFmtId="164" fontId="0" fillId="4" borderId="12" xfId="0" applyNumberFormat="1" applyFont="1" applyFill="1" applyBorder="1" applyAlignment="1">
      <alignment horizontal="center"/>
    </xf>
    <xf numFmtId="49" fontId="6" fillId="3" borderId="12" xfId="0" applyNumberFormat="1" applyFont="1" applyFill="1" applyBorder="1" applyAlignment="1">
      <alignment horizontal="center"/>
    </xf>
    <xf numFmtId="2" fontId="5" fillId="4" borderId="13" xfId="0" applyNumberFormat="1" applyFont="1" applyFill="1" applyBorder="1" applyAlignment="1">
      <alignment horizontal="center"/>
    </xf>
    <xf numFmtId="164" fontId="3" fillId="3" borderId="12" xfId="0" applyNumberFormat="1" applyFont="1" applyFill="1" applyBorder="1" applyAlignment="1">
      <alignment horizontal="center"/>
    </xf>
    <xf numFmtId="0" fontId="0" fillId="4" borderId="14" xfId="0" applyFont="1" applyFill="1" applyBorder="1"/>
    <xf numFmtId="0" fontId="0" fillId="4" borderId="14" xfId="0" applyFont="1" applyFill="1" applyBorder="1" applyAlignment="1">
      <alignment horizontal="center"/>
    </xf>
    <xf numFmtId="16" fontId="0" fillId="0" borderId="15" xfId="0" applyNumberFormat="1" applyFont="1" applyBorder="1" applyAlignment="1">
      <alignment horizontal="center"/>
    </xf>
    <xf numFmtId="2" fontId="5" fillId="3" borderId="13" xfId="0" applyNumberFormat="1" applyFont="1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3" borderId="14" xfId="0" applyFont="1" applyFill="1" applyBorder="1"/>
    <xf numFmtId="0" fontId="5" fillId="0" borderId="16" xfId="0" applyFont="1" applyBorder="1" applyAlignment="1">
      <alignment horizontal="center"/>
    </xf>
    <xf numFmtId="20" fontId="0" fillId="5" borderId="17" xfId="0" applyNumberFormat="1" applyFont="1" applyFill="1" applyBorder="1" applyAlignment="1">
      <alignment horizontal="center"/>
    </xf>
    <xf numFmtId="16" fontId="0" fillId="4" borderId="18" xfId="0" applyNumberFormat="1" applyFont="1" applyFill="1" applyBorder="1" applyAlignment="1">
      <alignment horizontal="center"/>
    </xf>
    <xf numFmtId="0" fontId="5" fillId="4" borderId="16" xfId="0" applyFont="1" applyFill="1" applyBorder="1" applyAlignment="1">
      <alignment horizontal="center"/>
    </xf>
    <xf numFmtId="20" fontId="0" fillId="6" borderId="17" xfId="0" applyNumberFormat="1" applyFont="1" applyFill="1" applyBorder="1" applyAlignment="1">
      <alignment horizontal="center"/>
    </xf>
    <xf numFmtId="20" fontId="0" fillId="4" borderId="17" xfId="0" applyNumberFormat="1" applyFont="1" applyFill="1" applyBorder="1" applyAlignment="1">
      <alignment horizontal="center"/>
    </xf>
    <xf numFmtId="20" fontId="3" fillId="0" borderId="17" xfId="0" applyNumberFormat="1" applyFont="1" applyBorder="1" applyAlignment="1">
      <alignment horizontal="center"/>
    </xf>
    <xf numFmtId="20" fontId="3" fillId="4" borderId="17" xfId="0" applyNumberFormat="1" applyFont="1" applyFill="1" applyBorder="1" applyAlignment="1">
      <alignment horizontal="center"/>
    </xf>
    <xf numFmtId="2" fontId="5" fillId="7" borderId="17" xfId="0" applyNumberFormat="1" applyFont="1" applyFill="1" applyBorder="1" applyAlignment="1">
      <alignment horizontal="center"/>
    </xf>
    <xf numFmtId="2" fontId="5" fillId="4" borderId="17" xfId="0" applyNumberFormat="1" applyFont="1" applyFill="1" applyBorder="1" applyAlignment="1">
      <alignment horizontal="center"/>
    </xf>
    <xf numFmtId="20" fontId="0" fillId="8" borderId="17" xfId="0" applyNumberFormat="1" applyFont="1" applyFill="1" applyBorder="1" applyAlignment="1">
      <alignment horizontal="center"/>
    </xf>
    <xf numFmtId="49" fontId="6" fillId="0" borderId="17" xfId="0" applyNumberFormat="1" applyFont="1" applyBorder="1" applyAlignment="1">
      <alignment horizontal="center"/>
    </xf>
    <xf numFmtId="49" fontId="6" fillId="4" borderId="17" xfId="0" applyNumberFormat="1" applyFont="1" applyFill="1" applyBorder="1" applyAlignment="1">
      <alignment horizontal="center"/>
    </xf>
    <xf numFmtId="164" fontId="0" fillId="0" borderId="17" xfId="0" applyNumberFormat="1" applyFont="1" applyBorder="1" applyAlignment="1">
      <alignment horizontal="center"/>
    </xf>
    <xf numFmtId="164" fontId="3" fillId="4" borderId="17" xfId="0" applyNumberFormat="1" applyFont="1" applyFill="1" applyBorder="1" applyAlignment="1">
      <alignment horizontal="center"/>
    </xf>
    <xf numFmtId="164" fontId="3" fillId="0" borderId="17" xfId="0" applyNumberFormat="1" applyFont="1" applyBorder="1" applyAlignment="1">
      <alignment horizontal="center"/>
    </xf>
    <xf numFmtId="2" fontId="5" fillId="9" borderId="19" xfId="0" applyNumberFormat="1" applyFont="1" applyFill="1" applyBorder="1" applyAlignment="1">
      <alignment horizontal="center"/>
    </xf>
    <xf numFmtId="2" fontId="5" fillId="4" borderId="19" xfId="0" applyNumberFormat="1" applyFont="1" applyFill="1" applyBorder="1" applyAlignment="1">
      <alignment horizontal="center"/>
    </xf>
    <xf numFmtId="0" fontId="0" fillId="0" borderId="20" xfId="0" applyFont="1" applyBorder="1" applyAlignment="1">
      <alignment horizontal="center"/>
    </xf>
    <xf numFmtId="0" fontId="0" fillId="4" borderId="21" xfId="0" applyFont="1" applyFill="1" applyBorder="1"/>
    <xf numFmtId="0" fontId="0" fillId="0" borderId="20" xfId="0" applyFont="1" applyBorder="1"/>
    <xf numFmtId="16" fontId="0" fillId="3" borderId="18" xfId="0" applyNumberFormat="1" applyFont="1" applyFill="1" applyBorder="1" applyAlignment="1">
      <alignment horizontal="center"/>
    </xf>
    <xf numFmtId="0" fontId="0" fillId="3" borderId="16" xfId="0" applyFont="1" applyFill="1" applyBorder="1" applyAlignment="1">
      <alignment horizontal="center"/>
    </xf>
    <xf numFmtId="20" fontId="0" fillId="3" borderId="17" xfId="0" applyNumberFormat="1" applyFont="1" applyFill="1" applyBorder="1" applyAlignment="1">
      <alignment horizontal="center"/>
    </xf>
    <xf numFmtId="2" fontId="5" fillId="3" borderId="17" xfId="0" applyNumberFormat="1" applyFont="1" applyFill="1" applyBorder="1" applyAlignment="1">
      <alignment horizontal="center"/>
    </xf>
    <xf numFmtId="49" fontId="6" fillId="3" borderId="17" xfId="0" applyNumberFormat="1" applyFont="1" applyFill="1" applyBorder="1" applyAlignment="1">
      <alignment horizontal="center"/>
    </xf>
    <xf numFmtId="164" fontId="0" fillId="3" borderId="17" xfId="0" applyNumberFormat="1" applyFont="1" applyFill="1" applyBorder="1" applyAlignment="1">
      <alignment horizontal="center"/>
    </xf>
    <xf numFmtId="2" fontId="5" fillId="3" borderId="19" xfId="0" applyNumberFormat="1" applyFont="1" applyFill="1" applyBorder="1" applyAlignment="1">
      <alignment horizontal="center"/>
    </xf>
    <xf numFmtId="0" fontId="0" fillId="3" borderId="21" xfId="0" applyFont="1" applyFill="1" applyBorder="1" applyAlignment="1">
      <alignment horizontal="center"/>
    </xf>
    <xf numFmtId="0" fontId="5" fillId="3" borderId="16" xfId="0" applyFont="1" applyFill="1" applyBorder="1" applyAlignment="1">
      <alignment horizontal="center"/>
    </xf>
    <xf numFmtId="0" fontId="0" fillId="4" borderId="16" xfId="0" applyFont="1" applyFill="1" applyBorder="1" applyAlignment="1">
      <alignment horizontal="center"/>
    </xf>
    <xf numFmtId="20" fontId="3" fillId="3" borderId="17" xfId="0" applyNumberFormat="1" applyFont="1" applyFill="1" applyBorder="1" applyAlignment="1">
      <alignment horizontal="center"/>
    </xf>
    <xf numFmtId="164" fontId="3" fillId="3" borderId="17" xfId="0" applyNumberFormat="1" applyFont="1" applyFill="1" applyBorder="1" applyAlignment="1">
      <alignment horizontal="center"/>
    </xf>
    <xf numFmtId="0" fontId="0" fillId="3" borderId="21" xfId="0" applyFont="1" applyFill="1" applyBorder="1"/>
    <xf numFmtId="164" fontId="0" fillId="4" borderId="17" xfId="0" applyNumberFormat="1" applyFont="1" applyFill="1" applyBorder="1" applyAlignment="1">
      <alignment horizontal="center"/>
    </xf>
    <xf numFmtId="0" fontId="0" fillId="4" borderId="21" xfId="0" applyFont="1" applyFill="1" applyBorder="1" applyAlignment="1">
      <alignment horizontal="center"/>
    </xf>
    <xf numFmtId="2" fontId="0" fillId="0" borderId="0" xfId="0" applyNumberFormat="1" applyFont="1"/>
    <xf numFmtId="16" fontId="0" fillId="3" borderId="24" xfId="0" applyNumberFormat="1" applyFont="1" applyFill="1" applyBorder="1" applyAlignment="1">
      <alignment horizontal="center"/>
    </xf>
    <xf numFmtId="0" fontId="5" fillId="3" borderId="25" xfId="0" applyFont="1" applyFill="1" applyBorder="1" applyAlignment="1">
      <alignment horizontal="center"/>
    </xf>
    <xf numFmtId="20" fontId="0" fillId="3" borderId="26" xfId="0" applyNumberFormat="1" applyFont="1" applyFill="1" applyBorder="1" applyAlignment="1">
      <alignment horizontal="center"/>
    </xf>
    <xf numFmtId="16" fontId="0" fillId="0" borderId="27" xfId="0" applyNumberFormat="1" applyFont="1" applyBorder="1" applyAlignment="1">
      <alignment horizontal="center"/>
    </xf>
    <xf numFmtId="20" fontId="3" fillId="3" borderId="26" xfId="0" applyNumberFormat="1" applyFont="1" applyFill="1" applyBorder="1" applyAlignment="1">
      <alignment horizontal="center"/>
    </xf>
    <xf numFmtId="2" fontId="5" fillId="3" borderId="26" xfId="0" applyNumberFormat="1" applyFont="1" applyFill="1" applyBorder="1" applyAlignment="1">
      <alignment horizontal="center"/>
    </xf>
    <xf numFmtId="0" fontId="5" fillId="0" borderId="25" xfId="0" applyFont="1" applyBorder="1" applyAlignment="1">
      <alignment horizontal="center"/>
    </xf>
    <xf numFmtId="49" fontId="6" fillId="3" borderId="26" xfId="0" applyNumberFormat="1" applyFont="1" applyFill="1" applyBorder="1" applyAlignment="1">
      <alignment horizontal="center"/>
    </xf>
    <xf numFmtId="20" fontId="0" fillId="5" borderId="26" xfId="0" applyNumberFormat="1" applyFont="1" applyFill="1" applyBorder="1" applyAlignment="1">
      <alignment horizontal="center"/>
    </xf>
    <xf numFmtId="164" fontId="3" fillId="3" borderId="26" xfId="0" applyNumberFormat="1" applyFont="1" applyFill="1" applyBorder="1" applyAlignment="1">
      <alignment horizontal="center"/>
    </xf>
    <xf numFmtId="20" fontId="0" fillId="6" borderId="26" xfId="0" applyNumberFormat="1" applyFont="1" applyFill="1" applyBorder="1" applyAlignment="1">
      <alignment horizontal="center"/>
    </xf>
    <xf numFmtId="2" fontId="5" fillId="3" borderId="28" xfId="0" applyNumberFormat="1" applyFont="1" applyFill="1" applyBorder="1" applyAlignment="1">
      <alignment horizontal="center"/>
    </xf>
    <xf numFmtId="0" fontId="0" fillId="3" borderId="29" xfId="0" applyFont="1" applyFill="1" applyBorder="1"/>
    <xf numFmtId="16" fontId="0" fillId="0" borderId="0" xfId="0" applyNumberFormat="1" applyFont="1" applyAlignment="1">
      <alignment horizontal="center"/>
    </xf>
    <xf numFmtId="0" fontId="0" fillId="0" borderId="0" xfId="0" applyFont="1"/>
    <xf numFmtId="20" fontId="3" fillId="0" borderId="26" xfId="0" applyNumberFormat="1" applyFont="1" applyBorder="1" applyAlignment="1">
      <alignment horizontal="center"/>
    </xf>
    <xf numFmtId="165" fontId="3" fillId="0" borderId="3" xfId="0" applyNumberFormat="1" applyFont="1" applyBorder="1" applyAlignment="1">
      <alignment horizontal="center"/>
    </xf>
    <xf numFmtId="2" fontId="5" fillId="7" borderId="26" xfId="0" applyNumberFormat="1" applyFont="1" applyFill="1" applyBorder="1" applyAlignment="1">
      <alignment horizontal="center"/>
    </xf>
    <xf numFmtId="2" fontId="5" fillId="0" borderId="3" xfId="0" applyNumberFormat="1" applyFont="1" applyBorder="1" applyAlignment="1">
      <alignment horizontal="center"/>
    </xf>
    <xf numFmtId="49" fontId="6" fillId="0" borderId="26" xfId="0" applyNumberFormat="1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164" fontId="3" fillId="0" borderId="26" xfId="0" applyNumberFormat="1" applyFont="1" applyBorder="1" applyAlignment="1">
      <alignment horizontal="center"/>
    </xf>
    <xf numFmtId="2" fontId="5" fillId="9" borderId="28" xfId="0" applyNumberFormat="1" applyFont="1" applyFill="1" applyBorder="1" applyAlignment="1">
      <alignment horizontal="center"/>
    </xf>
    <xf numFmtId="0" fontId="0" fillId="0" borderId="32" xfId="0" applyFont="1" applyBorder="1"/>
    <xf numFmtId="20" fontId="0" fillId="8" borderId="26" xfId="0" applyNumberFormat="1" applyFont="1" applyFill="1" applyBorder="1" applyAlignment="1">
      <alignment horizontal="center"/>
    </xf>
    <xf numFmtId="2" fontId="0" fillId="0" borderId="11" xfId="0" applyNumberFormat="1" applyFont="1" applyBorder="1"/>
    <xf numFmtId="165" fontId="3" fillId="0" borderId="22" xfId="0" applyNumberFormat="1" applyFont="1" applyBorder="1" applyAlignment="1">
      <alignment horizontal="center"/>
    </xf>
    <xf numFmtId="166" fontId="8" fillId="0" borderId="12" xfId="0" applyNumberFormat="1" applyFont="1" applyBorder="1"/>
    <xf numFmtId="2" fontId="5" fillId="0" borderId="22" xfId="0" applyNumberFormat="1" applyFont="1" applyBorder="1" applyAlignment="1">
      <alignment horizontal="center"/>
    </xf>
    <xf numFmtId="167" fontId="5" fillId="0" borderId="13" xfId="0" applyNumberFormat="1" applyFont="1" applyBorder="1"/>
    <xf numFmtId="164" fontId="0" fillId="0" borderId="26" xfId="0" applyNumberFormat="1" applyFont="1" applyBorder="1" applyAlignment="1">
      <alignment horizontal="center"/>
    </xf>
    <xf numFmtId="0" fontId="0" fillId="0" borderId="32" xfId="0" applyFont="1" applyBorder="1" applyAlignment="1">
      <alignment horizontal="center"/>
    </xf>
    <xf numFmtId="164" fontId="0" fillId="0" borderId="22" xfId="0" applyNumberFormat="1" applyFont="1" applyBorder="1" applyAlignment="1">
      <alignment horizontal="center"/>
    </xf>
    <xf numFmtId="2" fontId="0" fillId="0" borderId="16" xfId="0" applyNumberFormat="1" applyFont="1" applyBorder="1"/>
    <xf numFmtId="0" fontId="9" fillId="0" borderId="0" xfId="0" applyFont="1"/>
    <xf numFmtId="166" fontId="8" fillId="0" borderId="17" xfId="0" applyNumberFormat="1" applyFont="1" applyBorder="1"/>
    <xf numFmtId="0" fontId="9" fillId="0" borderId="0" xfId="0" applyFont="1"/>
    <xf numFmtId="167" fontId="5" fillId="0" borderId="19" xfId="0" applyNumberFormat="1" applyFont="1" applyBorder="1"/>
    <xf numFmtId="164" fontId="3" fillId="0" borderId="22" xfId="0" applyNumberFormat="1" applyFont="1" applyBorder="1" applyAlignment="1">
      <alignment horizontal="center"/>
    </xf>
    <xf numFmtId="164" fontId="8" fillId="0" borderId="17" xfId="0" applyNumberFormat="1" applyFont="1" applyBorder="1"/>
    <xf numFmtId="0" fontId="0" fillId="0" borderId="16" xfId="0" applyFont="1" applyBorder="1" applyAlignment="1">
      <alignment horizontal="right"/>
    </xf>
    <xf numFmtId="0" fontId="0" fillId="0" borderId="34" xfId="0" applyFont="1" applyBorder="1" applyAlignment="1">
      <alignment horizontal="right"/>
    </xf>
    <xf numFmtId="2" fontId="0" fillId="0" borderId="25" xfId="0" applyNumberFormat="1" applyFont="1" applyBorder="1"/>
    <xf numFmtId="166" fontId="8" fillId="0" borderId="26" xfId="0" applyNumberFormat="1" applyFont="1" applyBorder="1"/>
    <xf numFmtId="167" fontId="5" fillId="0" borderId="28" xfId="0" applyNumberFormat="1" applyFont="1" applyBorder="1"/>
    <xf numFmtId="0" fontId="3" fillId="0" borderId="36" xfId="0" applyFont="1" applyBorder="1" applyAlignment="1">
      <alignment horizontal="center"/>
    </xf>
    <xf numFmtId="167" fontId="5" fillId="0" borderId="5" xfId="0" applyNumberFormat="1" applyFont="1" applyBorder="1"/>
    <xf numFmtId="16" fontId="0" fillId="0" borderId="30" xfId="0" applyNumberFormat="1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165" fontId="0" fillId="4" borderId="12" xfId="0" applyNumberFormat="1" applyFont="1" applyFill="1" applyBorder="1" applyAlignment="1">
      <alignment horizontal="center"/>
    </xf>
    <xf numFmtId="165" fontId="0" fillId="5" borderId="12" xfId="0" applyNumberFormat="1" applyFont="1" applyFill="1" applyBorder="1" applyAlignment="1">
      <alignment horizontal="center"/>
    </xf>
    <xf numFmtId="165" fontId="0" fillId="6" borderId="12" xfId="0" applyNumberFormat="1" applyFont="1" applyFill="1" applyBorder="1" applyAlignment="1">
      <alignment horizontal="center"/>
    </xf>
    <xf numFmtId="165" fontId="0" fillId="0" borderId="12" xfId="0" applyNumberFormat="1" applyFont="1" applyBorder="1" applyAlignment="1">
      <alignment horizontal="center"/>
    </xf>
    <xf numFmtId="0" fontId="0" fillId="4" borderId="12" xfId="0" applyFont="1" applyFill="1" applyBorder="1"/>
    <xf numFmtId="2" fontId="5" fillId="7" borderId="12" xfId="0" applyNumberFormat="1" applyFont="1" applyFill="1" applyBorder="1" applyAlignment="1">
      <alignment horizontal="center"/>
    </xf>
    <xf numFmtId="49" fontId="6" fillId="0" borderId="12" xfId="0" applyNumberFormat="1" applyFont="1" applyBorder="1" applyAlignment="1">
      <alignment horizontal="center"/>
    </xf>
    <xf numFmtId="164" fontId="3" fillId="0" borderId="12" xfId="0" applyNumberFormat="1" applyFont="1" applyBorder="1" applyAlignment="1">
      <alignment horizontal="center"/>
    </xf>
    <xf numFmtId="165" fontId="0" fillId="5" borderId="17" xfId="0" applyNumberFormat="1" applyFont="1" applyFill="1" applyBorder="1" applyAlignment="1">
      <alignment horizontal="center"/>
    </xf>
    <xf numFmtId="165" fontId="3" fillId="0" borderId="12" xfId="0" applyNumberFormat="1" applyFont="1" applyBorder="1" applyAlignment="1">
      <alignment horizontal="center"/>
    </xf>
    <xf numFmtId="165" fontId="0" fillId="3" borderId="17" xfId="0" applyNumberFormat="1" applyFont="1" applyFill="1" applyBorder="1" applyAlignment="1">
      <alignment horizontal="center"/>
    </xf>
    <xf numFmtId="2" fontId="5" fillId="9" borderId="13" xfId="0" applyNumberFormat="1" applyFont="1" applyFill="1" applyBorder="1" applyAlignment="1">
      <alignment horizontal="center"/>
    </xf>
    <xf numFmtId="165" fontId="0" fillId="6" borderId="17" xfId="0" applyNumberFormat="1" applyFont="1" applyFill="1" applyBorder="1" applyAlignment="1">
      <alignment horizontal="center"/>
    </xf>
    <xf numFmtId="0" fontId="0" fillId="0" borderId="37" xfId="0" applyFont="1" applyBorder="1"/>
    <xf numFmtId="0" fontId="0" fillId="3" borderId="17" xfId="0" applyFont="1" applyFill="1" applyBorder="1"/>
    <xf numFmtId="165" fontId="0" fillId="0" borderId="17" xfId="0" applyNumberFormat="1" applyFont="1" applyBorder="1" applyAlignment="1">
      <alignment horizontal="center"/>
    </xf>
    <xf numFmtId="0" fontId="0" fillId="0" borderId="17" xfId="0" applyFont="1" applyBorder="1"/>
    <xf numFmtId="165" fontId="0" fillId="4" borderId="17" xfId="0" applyNumberFormat="1" applyFont="1" applyFill="1" applyBorder="1" applyAlignment="1">
      <alignment horizontal="center"/>
    </xf>
    <xf numFmtId="165" fontId="3" fillId="0" borderId="17" xfId="0" applyNumberFormat="1" applyFont="1" applyBorder="1" applyAlignment="1">
      <alignment horizontal="center"/>
    </xf>
    <xf numFmtId="2" fontId="5" fillId="10" borderId="19" xfId="0" applyNumberFormat="1" applyFont="1" applyFill="1" applyBorder="1" applyAlignment="1">
      <alignment horizontal="center"/>
    </xf>
    <xf numFmtId="0" fontId="0" fillId="4" borderId="17" xfId="0" applyFont="1" applyFill="1" applyBorder="1"/>
    <xf numFmtId="165" fontId="3" fillId="3" borderId="17" xfId="0" applyNumberFormat="1" applyFont="1" applyFill="1" applyBorder="1" applyAlignment="1">
      <alignment horizontal="center"/>
    </xf>
    <xf numFmtId="165" fontId="3" fillId="4" borderId="17" xfId="0" applyNumberFormat="1" applyFont="1" applyFill="1" applyBorder="1" applyAlignment="1">
      <alignment horizontal="center"/>
    </xf>
    <xf numFmtId="165" fontId="0" fillId="5" borderId="26" xfId="0" applyNumberFormat="1" applyFont="1" applyFill="1" applyBorder="1" applyAlignment="1">
      <alignment horizontal="center"/>
    </xf>
    <xf numFmtId="165" fontId="0" fillId="6" borderId="26" xfId="0" applyNumberFormat="1" applyFont="1" applyFill="1" applyBorder="1" applyAlignment="1">
      <alignment horizontal="center"/>
    </xf>
    <xf numFmtId="165" fontId="0" fillId="0" borderId="26" xfId="0" applyNumberFormat="1" applyFont="1" applyBorder="1" applyAlignment="1">
      <alignment horizontal="center"/>
    </xf>
    <xf numFmtId="165" fontId="3" fillId="0" borderId="26" xfId="0" applyNumberFormat="1" applyFont="1" applyBorder="1" applyAlignment="1">
      <alignment horizontal="center"/>
    </xf>
    <xf numFmtId="165" fontId="0" fillId="0" borderId="3" xfId="0" applyNumberFormat="1" applyFont="1" applyBorder="1" applyAlignment="1">
      <alignment horizontal="center"/>
    </xf>
    <xf numFmtId="16" fontId="0" fillId="4" borderId="24" xfId="0" applyNumberFormat="1" applyFont="1" applyFill="1" applyBorder="1" applyAlignment="1">
      <alignment horizontal="center"/>
    </xf>
    <xf numFmtId="0" fontId="5" fillId="4" borderId="25" xfId="0" applyFont="1" applyFill="1" applyBorder="1" applyAlignment="1">
      <alignment horizontal="center"/>
    </xf>
    <xf numFmtId="165" fontId="0" fillId="4" borderId="26" xfId="0" applyNumberFormat="1" applyFont="1" applyFill="1" applyBorder="1" applyAlignment="1">
      <alignment horizontal="center"/>
    </xf>
    <xf numFmtId="2" fontId="5" fillId="4" borderId="26" xfId="0" applyNumberFormat="1" applyFont="1" applyFill="1" applyBorder="1" applyAlignment="1">
      <alignment horizontal="center"/>
    </xf>
    <xf numFmtId="49" fontId="6" fillId="4" borderId="26" xfId="0" applyNumberFormat="1" applyFont="1" applyFill="1" applyBorder="1" applyAlignment="1">
      <alignment horizontal="center"/>
    </xf>
    <xf numFmtId="0" fontId="0" fillId="4" borderId="26" xfId="0" applyFont="1" applyFill="1" applyBorder="1"/>
    <xf numFmtId="2" fontId="5" fillId="4" borderId="28" xfId="0" applyNumberFormat="1" applyFont="1" applyFill="1" applyBorder="1" applyAlignment="1">
      <alignment horizontal="center"/>
    </xf>
    <xf numFmtId="0" fontId="0" fillId="4" borderId="29" xfId="0" applyFont="1" applyFill="1" applyBorder="1"/>
    <xf numFmtId="164" fontId="0" fillId="0" borderId="3" xfId="0" applyNumberFormat="1" applyFont="1" applyBorder="1"/>
    <xf numFmtId="0" fontId="0" fillId="0" borderId="26" xfId="0" applyFont="1" applyBorder="1"/>
    <xf numFmtId="2" fontId="5" fillId="10" borderId="28" xfId="0" applyNumberFormat="1" applyFont="1" applyFill="1" applyBorder="1" applyAlignment="1">
      <alignment horizontal="center"/>
    </xf>
    <xf numFmtId="0" fontId="0" fillId="0" borderId="22" xfId="0" applyFont="1" applyBorder="1"/>
    <xf numFmtId="164" fontId="0" fillId="0" borderId="12" xfId="0" applyNumberFormat="1" applyFont="1" applyBorder="1" applyAlignment="1">
      <alignment horizontal="center"/>
    </xf>
    <xf numFmtId="165" fontId="0" fillId="3" borderId="12" xfId="0" applyNumberFormat="1" applyFont="1" applyFill="1" applyBorder="1" applyAlignment="1">
      <alignment horizontal="center"/>
    </xf>
    <xf numFmtId="164" fontId="0" fillId="3" borderId="12" xfId="0" applyNumberFormat="1" applyFont="1" applyFill="1" applyBorder="1"/>
    <xf numFmtId="165" fontId="0" fillId="11" borderId="12" xfId="0" applyNumberFormat="1" applyFont="1" applyFill="1" applyBorder="1" applyAlignment="1">
      <alignment horizontal="center"/>
    </xf>
    <xf numFmtId="0" fontId="0" fillId="0" borderId="37" xfId="0" applyFont="1" applyBorder="1" applyAlignment="1">
      <alignment horizontal="center"/>
    </xf>
    <xf numFmtId="164" fontId="0" fillId="4" borderId="17" xfId="0" applyNumberFormat="1" applyFont="1" applyFill="1" applyBorder="1"/>
    <xf numFmtId="165" fontId="0" fillId="11" borderId="17" xfId="0" applyNumberFormat="1" applyFont="1" applyFill="1" applyBorder="1" applyAlignment="1">
      <alignment horizontal="center"/>
    </xf>
    <xf numFmtId="164" fontId="0" fillId="0" borderId="17" xfId="0" applyNumberFormat="1" applyFont="1" applyBorder="1"/>
    <xf numFmtId="164" fontId="0" fillId="3" borderId="17" xfId="0" applyNumberFormat="1" applyFont="1" applyFill="1" applyBorder="1"/>
    <xf numFmtId="0" fontId="11" fillId="2" borderId="3" xfId="0" applyFont="1" applyFill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/>
    </xf>
    <xf numFmtId="164" fontId="0" fillId="0" borderId="26" xfId="0" applyNumberFormat="1" applyFont="1" applyBorder="1"/>
    <xf numFmtId="2" fontId="5" fillId="12" borderId="13" xfId="0" applyNumberFormat="1" applyFont="1" applyFill="1" applyBorder="1" applyAlignment="1">
      <alignment horizontal="center"/>
    </xf>
    <xf numFmtId="2" fontId="5" fillId="12" borderId="19" xfId="0" applyNumberFormat="1" applyFont="1" applyFill="1" applyBorder="1" applyAlignment="1">
      <alignment horizontal="center"/>
    </xf>
    <xf numFmtId="165" fontId="0" fillId="11" borderId="26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2" fontId="5" fillId="10" borderId="13" xfId="0" applyNumberFormat="1" applyFont="1" applyFill="1" applyBorder="1" applyAlignment="1">
      <alignment horizontal="center"/>
    </xf>
    <xf numFmtId="165" fontId="0" fillId="3" borderId="26" xfId="0" applyNumberFormat="1" applyFont="1" applyFill="1" applyBorder="1" applyAlignment="1">
      <alignment horizontal="center"/>
    </xf>
    <xf numFmtId="164" fontId="0" fillId="3" borderId="26" xfId="0" applyNumberFormat="1" applyFont="1" applyFill="1" applyBorder="1" applyAlignment="1">
      <alignment horizontal="center"/>
    </xf>
    <xf numFmtId="0" fontId="0" fillId="3" borderId="29" xfId="0" applyFont="1" applyFill="1" applyBorder="1" applyAlignment="1">
      <alignment horizontal="center"/>
    </xf>
    <xf numFmtId="2" fontId="5" fillId="12" borderId="28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14" fillId="0" borderId="0" xfId="0" applyFont="1"/>
    <xf numFmtId="0" fontId="14" fillId="0" borderId="23" xfId="0" applyFont="1" applyBorder="1" applyAlignment="1">
      <alignment horizontal="center"/>
    </xf>
    <xf numFmtId="0" fontId="14" fillId="0" borderId="30" xfId="0" applyFont="1" applyBorder="1"/>
    <xf numFmtId="164" fontId="15" fillId="0" borderId="44" xfId="0" applyNumberFormat="1" applyFont="1" applyBorder="1"/>
    <xf numFmtId="164" fontId="3" fillId="0" borderId="44" xfId="0" applyNumberFormat="1" applyFont="1" applyBorder="1"/>
    <xf numFmtId="0" fontId="14" fillId="0" borderId="15" xfId="0" applyFont="1" applyBorder="1"/>
    <xf numFmtId="164" fontId="15" fillId="0" borderId="45" xfId="0" applyNumberFormat="1" applyFont="1" applyBorder="1"/>
    <xf numFmtId="164" fontId="3" fillId="0" borderId="45" xfId="0" applyNumberFormat="1" applyFont="1" applyBorder="1"/>
    <xf numFmtId="0" fontId="14" fillId="0" borderId="27" xfId="0" applyFont="1" applyBorder="1"/>
    <xf numFmtId="164" fontId="15" fillId="0" borderId="46" xfId="0" applyNumberFormat="1" applyFont="1" applyBorder="1"/>
    <xf numFmtId="164" fontId="3" fillId="0" borderId="46" xfId="0" applyNumberFormat="1" applyFont="1" applyBorder="1"/>
    <xf numFmtId="164" fontId="0" fillId="0" borderId="0" xfId="0" applyNumberFormat="1" applyFont="1"/>
    <xf numFmtId="164" fontId="16" fillId="0" borderId="0" xfId="0" applyNumberFormat="1" applyFont="1" applyAlignment="1">
      <alignment horizontal="center"/>
    </xf>
    <xf numFmtId="0" fontId="17" fillId="0" borderId="0" xfId="0" applyFont="1" applyAlignment="1">
      <alignment horizontal="right"/>
    </xf>
    <xf numFmtId="0" fontId="3" fillId="0" borderId="48" xfId="0" applyFont="1" applyBorder="1" applyAlignment="1">
      <alignment horizontal="center"/>
    </xf>
    <xf numFmtId="49" fontId="5" fillId="0" borderId="11" xfId="0" applyNumberFormat="1" applyFont="1" applyBorder="1" applyAlignment="1">
      <alignment horizontal="center"/>
    </xf>
    <xf numFmtId="20" fontId="0" fillId="0" borderId="12" xfId="0" applyNumberFormat="1" applyFont="1" applyBorder="1" applyAlignment="1">
      <alignment horizontal="center"/>
    </xf>
    <xf numFmtId="0" fontId="0" fillId="0" borderId="0" xfId="0" applyFont="1" applyAlignment="1">
      <alignment horizontal="right"/>
    </xf>
    <xf numFmtId="49" fontId="20" fillId="0" borderId="13" xfId="0" applyNumberFormat="1" applyFont="1" applyBorder="1" applyAlignment="1">
      <alignment horizontal="center"/>
    </xf>
    <xf numFmtId="49" fontId="5" fillId="0" borderId="16" xfId="0" applyNumberFormat="1" applyFont="1" applyBorder="1" applyAlignment="1">
      <alignment horizontal="center"/>
    </xf>
    <xf numFmtId="0" fontId="21" fillId="0" borderId="44" xfId="0" applyFont="1" applyBorder="1" applyAlignment="1">
      <alignment horizontal="center" vertical="center"/>
    </xf>
    <xf numFmtId="20" fontId="0" fillId="0" borderId="17" xfId="0" applyNumberFormat="1" applyFont="1" applyBorder="1" applyAlignment="1">
      <alignment horizontal="center"/>
    </xf>
    <xf numFmtId="0" fontId="22" fillId="0" borderId="36" xfId="0" applyFont="1" applyBorder="1" applyAlignment="1">
      <alignment horizontal="center"/>
    </xf>
    <xf numFmtId="49" fontId="20" fillId="0" borderId="19" xfId="0" applyNumberFormat="1" applyFont="1" applyBorder="1" applyAlignment="1">
      <alignment horizontal="center"/>
    </xf>
    <xf numFmtId="0" fontId="22" fillId="0" borderId="51" xfId="0" applyFont="1" applyBorder="1" applyAlignment="1">
      <alignment horizontal="center"/>
    </xf>
    <xf numFmtId="0" fontId="22" fillId="0" borderId="5" xfId="0" applyFont="1" applyBorder="1" applyAlignment="1">
      <alignment horizontal="center"/>
    </xf>
    <xf numFmtId="0" fontId="23" fillId="13" borderId="52" xfId="0" applyFont="1" applyFill="1" applyBorder="1" applyAlignment="1">
      <alignment horizontal="center" vertical="center"/>
    </xf>
    <xf numFmtId="0" fontId="23" fillId="13" borderId="53" xfId="0" applyFont="1" applyFill="1" applyBorder="1" applyAlignment="1">
      <alignment horizontal="center" vertical="center"/>
    </xf>
    <xf numFmtId="0" fontId="23" fillId="13" borderId="54" xfId="0" applyFont="1" applyFill="1" applyBorder="1" applyAlignment="1">
      <alignment horizontal="center" vertical="center"/>
    </xf>
    <xf numFmtId="0" fontId="22" fillId="0" borderId="0" xfId="0" applyFont="1"/>
    <xf numFmtId="0" fontId="24" fillId="0" borderId="45" xfId="0" applyFont="1" applyBorder="1" applyAlignment="1">
      <alignment horizontal="right"/>
    </xf>
    <xf numFmtId="0" fontId="1" fillId="3" borderId="1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2" fillId="8" borderId="11" xfId="0" applyFont="1" applyFill="1" applyBorder="1" applyAlignment="1">
      <alignment horizontal="center" vertical="center"/>
    </xf>
    <xf numFmtId="0" fontId="22" fillId="8" borderId="12" xfId="0" applyFont="1" applyFill="1" applyBorder="1" applyAlignment="1">
      <alignment horizontal="center" vertical="center"/>
    </xf>
    <xf numFmtId="0" fontId="22" fillId="8" borderId="55" xfId="0" applyFont="1" applyFill="1" applyBorder="1" applyAlignment="1">
      <alignment horizontal="center" vertical="center"/>
    </xf>
    <xf numFmtId="0" fontId="1" fillId="11" borderId="16" xfId="0" applyFont="1" applyFill="1" applyBorder="1" applyAlignment="1">
      <alignment horizontal="center" vertical="center"/>
    </xf>
    <xf numFmtId="0" fontId="1" fillId="11" borderId="17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10" borderId="17" xfId="0" applyFont="1" applyFill="1" applyBorder="1" applyAlignment="1">
      <alignment horizontal="center" vertical="center"/>
    </xf>
    <xf numFmtId="0" fontId="1" fillId="14" borderId="17" xfId="0" applyFont="1" applyFill="1" applyBorder="1" applyAlignment="1">
      <alignment horizontal="center" vertical="center"/>
    </xf>
    <xf numFmtId="0" fontId="1" fillId="14" borderId="19" xfId="0" applyFont="1" applyFill="1" applyBorder="1" applyAlignment="1">
      <alignment horizontal="center" vertical="center"/>
    </xf>
    <xf numFmtId="0" fontId="22" fillId="8" borderId="16" xfId="0" applyFont="1" applyFill="1" applyBorder="1" applyAlignment="1">
      <alignment horizontal="center" vertical="center"/>
    </xf>
    <xf numFmtId="0" fontId="22" fillId="8" borderId="17" xfId="0" applyFont="1" applyFill="1" applyBorder="1" applyAlignment="1">
      <alignment horizontal="center" vertical="center"/>
    </xf>
    <xf numFmtId="0" fontId="22" fillId="8" borderId="56" xfId="0" applyFont="1" applyFill="1" applyBorder="1" applyAlignment="1">
      <alignment horizontal="center" vertical="center"/>
    </xf>
    <xf numFmtId="0" fontId="25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11" borderId="19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25" fillId="2" borderId="17" xfId="0" applyFont="1" applyFill="1" applyBorder="1" applyAlignment="1">
      <alignment horizontal="center" vertical="center"/>
    </xf>
    <xf numFmtId="0" fontId="0" fillId="0" borderId="17" xfId="0" applyFont="1" applyBorder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25" fillId="11" borderId="17" xfId="0" applyFont="1" applyFill="1" applyBorder="1" applyAlignment="1">
      <alignment horizontal="center" vertical="center"/>
    </xf>
    <xf numFmtId="0" fontId="24" fillId="0" borderId="46" xfId="0" applyFont="1" applyBorder="1" applyAlignment="1">
      <alignment horizontal="right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11" borderId="26" xfId="0" applyFont="1" applyFill="1" applyBorder="1" applyAlignment="1">
      <alignment horizontal="center" vertical="center"/>
    </xf>
    <xf numFmtId="0" fontId="1" fillId="10" borderId="26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10" borderId="28" xfId="0" applyFont="1" applyFill="1" applyBorder="1" applyAlignment="1">
      <alignment horizontal="center" vertical="center"/>
    </xf>
    <xf numFmtId="0" fontId="22" fillId="8" borderId="25" xfId="0" applyFont="1" applyFill="1" applyBorder="1" applyAlignment="1">
      <alignment horizontal="center" vertical="center"/>
    </xf>
    <xf numFmtId="0" fontId="22" fillId="8" borderId="26" xfId="0" applyFont="1" applyFill="1" applyBorder="1" applyAlignment="1">
      <alignment horizontal="center" vertical="center"/>
    </xf>
    <xf numFmtId="0" fontId="22" fillId="8" borderId="59" xfId="0" applyFont="1" applyFill="1" applyBorder="1" applyAlignment="1">
      <alignment horizontal="center" vertical="center"/>
    </xf>
    <xf numFmtId="49" fontId="5" fillId="0" borderId="25" xfId="0" applyNumberFormat="1" applyFont="1" applyBorder="1" applyAlignment="1">
      <alignment horizontal="center"/>
    </xf>
    <xf numFmtId="0" fontId="26" fillId="0" borderId="36" xfId="0" applyFont="1" applyBorder="1" applyAlignment="1">
      <alignment horizontal="center" vertical="center"/>
    </xf>
    <xf numFmtId="20" fontId="0" fillId="0" borderId="26" xfId="0" applyNumberFormat="1" applyFont="1" applyBorder="1" applyAlignment="1">
      <alignment horizontal="center"/>
    </xf>
    <xf numFmtId="0" fontId="26" fillId="0" borderId="1" xfId="0" applyFont="1" applyBorder="1" applyAlignment="1">
      <alignment horizontal="center" vertical="center"/>
    </xf>
    <xf numFmtId="49" fontId="20" fillId="0" borderId="28" xfId="0" applyNumberFormat="1" applyFont="1" applyBorder="1" applyAlignment="1">
      <alignment horizontal="center"/>
    </xf>
    <xf numFmtId="0" fontId="1" fillId="6" borderId="3" xfId="0" applyFont="1" applyFill="1" applyBorder="1" applyAlignment="1">
      <alignment horizontal="center" vertical="center"/>
    </xf>
    <xf numFmtId="0" fontId="26" fillId="0" borderId="4" xfId="0" applyFont="1" applyBorder="1" applyAlignment="1">
      <alignment horizontal="center" vertical="center"/>
    </xf>
    <xf numFmtId="0" fontId="23" fillId="0" borderId="3" xfId="0" applyFont="1" applyBorder="1" applyAlignment="1">
      <alignment horizontal="center" vertical="center"/>
    </xf>
    <xf numFmtId="0" fontId="3" fillId="0" borderId="51" xfId="0" applyFont="1" applyBorder="1" applyAlignment="1">
      <alignment horizontal="center"/>
    </xf>
    <xf numFmtId="49" fontId="5" fillId="0" borderId="0" xfId="0" applyNumberFormat="1" applyFont="1" applyAlignment="1">
      <alignment horizontal="center"/>
    </xf>
    <xf numFmtId="0" fontId="3" fillId="0" borderId="5" xfId="0" applyFont="1" applyBorder="1" applyAlignment="1">
      <alignment horizontal="center"/>
    </xf>
    <xf numFmtId="20" fontId="0" fillId="0" borderId="0" xfId="0" applyNumberFormat="1" applyFont="1" applyAlignment="1">
      <alignment horizontal="center"/>
    </xf>
    <xf numFmtId="49" fontId="5" fillId="0" borderId="60" xfId="0" applyNumberFormat="1" applyFont="1" applyBorder="1" applyAlignment="1">
      <alignment horizontal="center"/>
    </xf>
    <xf numFmtId="49" fontId="20" fillId="0" borderId="0" xfId="0" applyNumberFormat="1" applyFont="1" applyAlignment="1">
      <alignment horizontal="center"/>
    </xf>
    <xf numFmtId="20" fontId="0" fillId="0" borderId="61" xfId="0" applyNumberFormat="1" applyFont="1" applyBorder="1" applyAlignment="1">
      <alignment horizontal="center"/>
    </xf>
    <xf numFmtId="49" fontId="20" fillId="0" borderId="62" xfId="0" applyNumberFormat="1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0" borderId="2" xfId="0" applyFont="1" applyBorder="1"/>
    <xf numFmtId="0" fontId="1" fillId="9" borderId="9" xfId="0" applyFont="1" applyFill="1" applyBorder="1" applyAlignment="1">
      <alignment horizontal="center" vertical="center"/>
    </xf>
    <xf numFmtId="0" fontId="2" fillId="0" borderId="22" xfId="0" applyFont="1" applyBorder="1"/>
    <xf numFmtId="0" fontId="0" fillId="0" borderId="30" xfId="0" applyFont="1" applyBorder="1" applyAlignment="1">
      <alignment horizontal="right"/>
    </xf>
    <xf numFmtId="0" fontId="2" fillId="0" borderId="31" xfId="0" applyFont="1" applyBorder="1"/>
    <xf numFmtId="0" fontId="0" fillId="0" borderId="15" xfId="0" applyFont="1" applyBorder="1" applyAlignment="1">
      <alignment horizontal="right"/>
    </xf>
    <xf numFmtId="0" fontId="2" fillId="0" borderId="33" xfId="0" applyFont="1" applyBorder="1"/>
    <xf numFmtId="0" fontId="0" fillId="0" borderId="27" xfId="0" applyFont="1" applyBorder="1" applyAlignment="1">
      <alignment horizontal="right"/>
    </xf>
    <xf numFmtId="0" fontId="2" fillId="0" borderId="35" xfId="0" applyFont="1" applyBorder="1"/>
    <xf numFmtId="0" fontId="7" fillId="9" borderId="9" xfId="0" applyFont="1" applyFill="1" applyBorder="1" applyAlignment="1">
      <alignment horizontal="center" vertical="center"/>
    </xf>
    <xf numFmtId="0" fontId="2" fillId="0" borderId="23" xfId="0" applyFont="1" applyBorder="1"/>
    <xf numFmtId="0" fontId="10" fillId="9" borderId="9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2" fillId="9" borderId="9" xfId="0" applyFont="1" applyFill="1" applyBorder="1" applyAlignment="1">
      <alignment horizontal="center" vertical="center"/>
    </xf>
    <xf numFmtId="0" fontId="13" fillId="9" borderId="9" xfId="0" applyFont="1" applyFill="1" applyBorder="1" applyAlignment="1">
      <alignment horizontal="center" vertical="center"/>
    </xf>
    <xf numFmtId="0" fontId="7" fillId="13" borderId="38" xfId="0" applyFont="1" applyFill="1" applyBorder="1" applyAlignment="1">
      <alignment horizontal="center" vertical="center"/>
    </xf>
    <xf numFmtId="0" fontId="2" fillId="0" borderId="39" xfId="0" applyFont="1" applyBorder="1"/>
    <xf numFmtId="0" fontId="2" fillId="0" borderId="40" xfId="0" applyFont="1" applyBorder="1"/>
    <xf numFmtId="0" fontId="2" fillId="0" borderId="41" xfId="0" applyFont="1" applyBorder="1"/>
    <xf numFmtId="0" fontId="2" fillId="0" borderId="42" xfId="0" applyFont="1" applyBorder="1"/>
    <xf numFmtId="0" fontId="2" fillId="0" borderId="43" xfId="0" applyFont="1" applyBorder="1"/>
    <xf numFmtId="0" fontId="14" fillId="0" borderId="1" xfId="0" applyFont="1" applyBorder="1" applyAlignment="1">
      <alignment horizontal="left"/>
    </xf>
    <xf numFmtId="0" fontId="2" fillId="0" borderId="47" xfId="0" applyFont="1" applyBorder="1"/>
    <xf numFmtId="0" fontId="10" fillId="0" borderId="1" xfId="0" applyFont="1" applyBorder="1" applyAlignment="1">
      <alignment horizontal="center"/>
    </xf>
    <xf numFmtId="0" fontId="23" fillId="0" borderId="1" xfId="0" applyFont="1" applyBorder="1" applyAlignment="1">
      <alignment horizontal="center" vertical="center"/>
    </xf>
    <xf numFmtId="0" fontId="18" fillId="13" borderId="34" xfId="0" applyFont="1" applyFill="1" applyBorder="1" applyAlignment="1">
      <alignment horizontal="center"/>
    </xf>
    <xf numFmtId="0" fontId="19" fillId="0" borderId="0" xfId="0" applyFont="1" applyAlignment="1">
      <alignment horizontal="center"/>
    </xf>
    <xf numFmtId="0" fontId="0" fillId="0" borderId="0" xfId="0" applyFont="1" applyAlignment="1"/>
    <xf numFmtId="0" fontId="2" fillId="0" borderId="49" xfId="0" applyFont="1" applyBorder="1"/>
    <xf numFmtId="0" fontId="17" fillId="0" borderId="0" xfId="0" applyFont="1" applyAlignment="1">
      <alignment horizontal="right"/>
    </xf>
    <xf numFmtId="0" fontId="2" fillId="0" borderId="50" xfId="0" applyFont="1" applyBorder="1"/>
    <xf numFmtId="0" fontId="1" fillId="0" borderId="58" xfId="0" applyFont="1" applyBorder="1" applyAlignment="1">
      <alignment horizontal="center" vertical="center"/>
    </xf>
    <xf numFmtId="0" fontId="2" fillId="0" borderId="57" xfId="0" applyFont="1" applyBorder="1"/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21">
    <dxf>
      <font>
        <b/>
        <color rgb="FFFF0000"/>
      </font>
      <fill>
        <patternFill patternType="none"/>
      </fill>
    </dxf>
    <dxf>
      <font>
        <b/>
        <color rgb="FFFF0000"/>
      </font>
      <fill>
        <patternFill patternType="none"/>
      </fill>
    </dxf>
    <dxf>
      <font>
        <b/>
        <color rgb="FFFF0000"/>
      </font>
      <fill>
        <patternFill patternType="none"/>
      </fill>
    </dxf>
    <dxf>
      <font>
        <b/>
        <color rgb="FFFF0000"/>
      </font>
      <fill>
        <patternFill patternType="none"/>
      </fill>
    </dxf>
    <dxf>
      <font>
        <b/>
        <color rgb="FFFF0000"/>
      </font>
      <fill>
        <patternFill patternType="none"/>
      </fill>
    </dxf>
    <dxf>
      <font>
        <b/>
        <color rgb="FFFF0000"/>
      </font>
      <fill>
        <patternFill patternType="none"/>
      </fill>
    </dxf>
    <dxf>
      <font>
        <b/>
        <color rgb="FFFF0000"/>
      </font>
      <fill>
        <patternFill patternType="none"/>
      </fill>
    </dxf>
    <dxf>
      <font>
        <b/>
        <color rgb="FFFF0000"/>
      </font>
      <fill>
        <patternFill patternType="none"/>
      </fill>
    </dxf>
    <dxf>
      <font>
        <b/>
        <color rgb="FFFF0000"/>
      </font>
      <fill>
        <patternFill patternType="none"/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customschemas.google.com/relationships/workbookmetadata" Target="metadata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00"/>
  <sheetViews>
    <sheetView topLeftCell="A19" workbookViewId="0">
      <selection sqref="A1:M1"/>
    </sheetView>
  </sheetViews>
  <sheetFormatPr baseColWidth="10" defaultColWidth="14.42578125" defaultRowHeight="15" customHeight="1"/>
  <cols>
    <col min="1" max="4" width="10.7109375" customWidth="1"/>
    <col min="5" max="5" width="12.85546875" customWidth="1"/>
    <col min="6" max="8" width="10.7109375" customWidth="1"/>
    <col min="9" max="9" width="18.28515625" customWidth="1"/>
    <col min="10" max="10" width="10.7109375" customWidth="1"/>
    <col min="11" max="11" width="11.42578125" customWidth="1"/>
    <col min="12" max="19" width="10.7109375" customWidth="1"/>
  </cols>
  <sheetData>
    <row r="1" spans="1:19" ht="18.75">
      <c r="A1" s="266" t="s">
        <v>0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1" t="s">
        <v>3</v>
      </c>
      <c r="O1" s="2">
        <v>0.25</v>
      </c>
      <c r="P1" s="3">
        <v>0.83333333333333337</v>
      </c>
    </row>
    <row r="2" spans="1:19">
      <c r="B2" s="4" t="s">
        <v>4</v>
      </c>
      <c r="C2" s="5" t="s">
        <v>5</v>
      </c>
      <c r="D2" s="5" t="s">
        <v>6</v>
      </c>
      <c r="E2" s="5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5" t="s">
        <v>10</v>
      </c>
      <c r="K2" s="5" t="s">
        <v>11</v>
      </c>
      <c r="L2" s="7" t="s">
        <v>12</v>
      </c>
      <c r="M2" s="8" t="s">
        <v>13</v>
      </c>
    </row>
    <row r="3" spans="1:19">
      <c r="A3" s="10">
        <v>43466</v>
      </c>
      <c r="B3" s="13" t="s">
        <v>14</v>
      </c>
      <c r="C3" s="14">
        <f>VLOOKUP($B$3,Dimanche!$A$2:$F$65,2,0)</f>
        <v>0</v>
      </c>
      <c r="D3" s="14">
        <f>VLOOKUP($B$3,Dimanche!$A$2:$F$65,3,TRUE)</f>
        <v>0</v>
      </c>
      <c r="E3" s="14">
        <f>VLOOKUP($B$3,Dimanche!$A$2:$F$65,4,TRUE)</f>
        <v>0</v>
      </c>
      <c r="F3" s="14">
        <f>VLOOKUP($B$3,Dimanche!$A$2:$F$65,5,TRUE)</f>
        <v>0</v>
      </c>
      <c r="G3" s="14">
        <f t="shared" ref="G3:G33" si="0">(D3-C3)+(F3-E3)</f>
        <v>0</v>
      </c>
      <c r="H3" s="18">
        <f t="shared" ref="H3:H33" si="1">G3*24</f>
        <v>0</v>
      </c>
      <c r="I3" s="20">
        <f>VLOOKUP($B$3,Dimanche!$A$2:$F$65,6,TRUE)</f>
        <v>0</v>
      </c>
      <c r="J3" s="22"/>
      <c r="K3" s="14">
        <f>(IF(AND(C3&gt;0,C3&lt;$O$1),$O$1-C3,0)+IF(F3&lt;$P$1,0,F3-$P$1))*2</f>
        <v>0</v>
      </c>
      <c r="L3" s="24">
        <f t="shared" ref="L3:L33" si="2">K3*24</f>
        <v>0</v>
      </c>
      <c r="M3" s="27"/>
    </row>
    <row r="4" spans="1:19">
      <c r="A4" s="28">
        <v>43467</v>
      </c>
      <c r="B4" s="30">
        <v>1238</v>
      </c>
      <c r="C4" s="33">
        <f>VLOOKUP($B$4,'P3 12345'!$A$2:$F$126,2,0)</f>
        <v>0.58819444444444446</v>
      </c>
      <c r="D4" s="36">
        <f>VLOOKUP($B$4,'P3 12345'!$A$2:$F$126,3,0)</f>
        <v>0</v>
      </c>
      <c r="E4" s="33">
        <f>VLOOKUP($B$4,'P3 12345'!$A$2:$F$126,4,0)</f>
        <v>0</v>
      </c>
      <c r="F4" s="36">
        <f>VLOOKUP($B$4,'P3 12345'!$A$2:$F$126,5,0)</f>
        <v>0.92847222222222225</v>
      </c>
      <c r="G4" s="42">
        <f t="shared" si="0"/>
        <v>0.34027777777777779</v>
      </c>
      <c r="H4" s="40">
        <f t="shared" si="1"/>
        <v>8.1666666666666679</v>
      </c>
      <c r="I4" s="43" t="str">
        <f>VLOOKUP($B$4,'P3 12345'!$A$2:$F$126,6,0)</f>
        <v>2535</v>
      </c>
      <c r="J4" s="45"/>
      <c r="K4" s="42">
        <f t="shared" ref="K4:K6" si="3">IF(AND(C4&gt;0,C4&lt;$O$1),$O$1-C4,0)+IF(F4&lt;$P$1,0,F4-$P$1)</f>
        <v>9.5138888888888884E-2</v>
      </c>
      <c r="L4" s="48">
        <f t="shared" si="2"/>
        <v>2.2833333333333332</v>
      </c>
      <c r="M4" s="50"/>
      <c r="N4" s="268" t="s">
        <v>15</v>
      </c>
    </row>
    <row r="5" spans="1:19">
      <c r="A5" s="28">
        <v>43468</v>
      </c>
      <c r="B5" s="30">
        <v>1229</v>
      </c>
      <c r="C5" s="33">
        <f>VLOOKUP($B$5,'P3 12345'!$A$2:$F$126,2,0)</f>
        <v>0.55763888888888891</v>
      </c>
      <c r="D5" s="36">
        <f>VLOOKUP($B$5,'P3 12345'!$A$2:$F$126,3,0)</f>
        <v>0</v>
      </c>
      <c r="E5" s="33">
        <f>VLOOKUP($B$5,'P3 12345'!$A$2:$F$126,4,0)</f>
        <v>0</v>
      </c>
      <c r="F5" s="36">
        <f>VLOOKUP($B$5,'P3 12345'!$A$2:$F$126,5,0)</f>
        <v>0.87152777777777779</v>
      </c>
      <c r="G5" s="42">
        <f t="shared" si="0"/>
        <v>0.31388888888888888</v>
      </c>
      <c r="H5" s="40">
        <f t="shared" si="1"/>
        <v>7.5333333333333332</v>
      </c>
      <c r="I5" s="43" t="str">
        <f>VLOOKUP($B$5,'P3 12345'!$A$2:$F$126,6,0)</f>
        <v>12</v>
      </c>
      <c r="J5" s="45"/>
      <c r="K5" s="42">
        <f t="shared" si="3"/>
        <v>3.819444444444442E-2</v>
      </c>
      <c r="L5" s="48">
        <f t="shared" si="2"/>
        <v>0.91666666666666607</v>
      </c>
      <c r="M5" s="50"/>
      <c r="N5" s="269"/>
    </row>
    <row r="6" spans="1:19">
      <c r="A6" s="53">
        <v>43469</v>
      </c>
      <c r="B6" s="54">
        <v>1201</v>
      </c>
      <c r="C6" s="55">
        <f>VLOOKUP(B6,Samedi!A2:F96,2,0)</f>
        <v>0.50347222222222221</v>
      </c>
      <c r="D6" s="55">
        <f>VLOOKUP(B6,Samedi!A2:F96,3,0)</f>
        <v>0</v>
      </c>
      <c r="E6" s="55">
        <f>VLOOKUP(B6,Samedi!A2:F96,4,0)</f>
        <v>0</v>
      </c>
      <c r="F6" s="55">
        <f>VLOOKUP(B6,Samedi!A2:F96,5,0)</f>
        <v>0.77430555555555547</v>
      </c>
      <c r="G6" s="55">
        <f t="shared" si="0"/>
        <v>0.27083333333333326</v>
      </c>
      <c r="H6" s="56">
        <f t="shared" si="1"/>
        <v>6.4999999999999982</v>
      </c>
      <c r="I6" s="57" t="str">
        <f>VLOOKUP($B$6,Samedi!$A$2:$F$96,6,0)</f>
        <v>25-35</v>
      </c>
      <c r="J6" s="58"/>
      <c r="K6" s="55">
        <f t="shared" si="3"/>
        <v>0</v>
      </c>
      <c r="L6" s="59">
        <f t="shared" si="2"/>
        <v>0</v>
      </c>
      <c r="M6" s="60"/>
    </row>
    <row r="7" spans="1:19">
      <c r="A7" s="34">
        <v>43470</v>
      </c>
      <c r="B7" s="62" t="s">
        <v>14</v>
      </c>
      <c r="C7" s="37">
        <f>VLOOKUP($B$7,Dimanche!$A$2:$F$65,2,0)</f>
        <v>0</v>
      </c>
      <c r="D7" s="37">
        <f>VLOOKUP($B$7,Dimanche!$A$2:$F$65,3,0)</f>
        <v>0</v>
      </c>
      <c r="E7" s="37">
        <f>VLOOKUP($B$7,Dimanche!$A$2:$F$65,4,0)</f>
        <v>0</v>
      </c>
      <c r="F7" s="37">
        <f>VLOOKUP($B$7,Dimanche!$A$2:$F$65,5,0)</f>
        <v>0</v>
      </c>
      <c r="G7" s="37">
        <f t="shared" si="0"/>
        <v>0</v>
      </c>
      <c r="H7" s="41">
        <f t="shared" si="1"/>
        <v>0</v>
      </c>
      <c r="I7" s="44">
        <f>VLOOKUP($B$7,Dimanche!$A$2:$F$65,6,TRUE)</f>
        <v>0</v>
      </c>
      <c r="J7" s="66"/>
      <c r="K7" s="37">
        <f>(IF(AND(C7&gt;0,C7&lt;$O$1),$O$1-C7,0)+IF(F7&lt;$P$1,0,F7-$P$1))*2</f>
        <v>0</v>
      </c>
      <c r="L7" s="49">
        <f t="shared" si="2"/>
        <v>0</v>
      </c>
      <c r="M7" s="67"/>
    </row>
    <row r="8" spans="1:19">
      <c r="A8" s="28">
        <v>43471</v>
      </c>
      <c r="B8" s="30" t="s">
        <v>14</v>
      </c>
      <c r="C8" s="33">
        <f>VLOOKUP($B$8,'P2 12x45'!$A$2:$F$161,2,)</f>
        <v>0</v>
      </c>
      <c r="D8" s="36">
        <f>VLOOKUP($B$8,'P2 12x45'!$A$2:$F$161,3,)</f>
        <v>0</v>
      </c>
      <c r="E8" s="33">
        <f>VLOOKUP($B$8,'P2 12x45'!$A$2:$F$161,4,)</f>
        <v>0</v>
      </c>
      <c r="F8" s="36">
        <f>VLOOKUP($B$8,'P2 12x45'!$A$2:$F$161,5,)</f>
        <v>0</v>
      </c>
      <c r="G8" s="42">
        <f t="shared" si="0"/>
        <v>0</v>
      </c>
      <c r="H8" s="40">
        <f t="shared" si="1"/>
        <v>0</v>
      </c>
      <c r="I8" s="43" t="str">
        <f>VLOOKUP($B$8,'P2 12x45'!A2:F161,6,)</f>
        <v>0</v>
      </c>
      <c r="J8" s="45"/>
      <c r="K8" s="42">
        <f t="shared" ref="K8:K13" si="4">IF(AND(C8&gt;0,C8&lt;$O$1),$O$1-C8,0)+IF(F8&lt;$P$1,0,F8-$P$1)</f>
        <v>0</v>
      </c>
      <c r="L8" s="48">
        <f t="shared" si="2"/>
        <v>0</v>
      </c>
      <c r="M8" s="50"/>
    </row>
    <row r="9" spans="1:19">
      <c r="A9" s="28">
        <v>43472</v>
      </c>
      <c r="B9" s="30">
        <v>1136</v>
      </c>
      <c r="C9" s="33">
        <f>VLOOKUP($B$9,'P2 12x45'!$A$2:$F$161,2,)</f>
        <v>0.25625000000000003</v>
      </c>
      <c r="D9" s="36">
        <f>VLOOKUP($B$9,'P2 12x45'!$A$2:$F$161,3,)</f>
        <v>0</v>
      </c>
      <c r="E9" s="33">
        <f>VLOOKUP($B$9,'P2 12x45'!$A$2:$F$161,4,)</f>
        <v>0</v>
      </c>
      <c r="F9" s="36">
        <f>VLOOKUP($B$9,'P2 12x45'!$A$2:$F$161,5,)</f>
        <v>0.61458333333333337</v>
      </c>
      <c r="G9" s="42">
        <f t="shared" si="0"/>
        <v>0.35833333333333334</v>
      </c>
      <c r="H9" s="40">
        <f t="shared" si="1"/>
        <v>8.6</v>
      </c>
      <c r="I9" s="43" t="str">
        <f>VLOOKUP(B9,'P2 12x45'!A2:F161,6,)</f>
        <v>710</v>
      </c>
      <c r="J9" s="45"/>
      <c r="K9" s="42">
        <f t="shared" si="4"/>
        <v>0</v>
      </c>
      <c r="L9" s="48">
        <f t="shared" si="2"/>
        <v>0</v>
      </c>
      <c r="M9" s="50"/>
    </row>
    <row r="10" spans="1:19">
      <c r="A10" s="28">
        <v>43473</v>
      </c>
      <c r="B10" s="30">
        <v>1109</v>
      </c>
      <c r="C10" s="33">
        <f>VLOOKUP($B$10,'P2 xx3xx'!$A$2:$F$130,2,0)</f>
        <v>0.26527777777777778</v>
      </c>
      <c r="D10" s="36">
        <f>VLOOKUP($B$10,'P2 xx3xx'!$A$2:$F$130,3,0)</f>
        <v>0</v>
      </c>
      <c r="E10" s="33">
        <f>VLOOKUP($B$10,'P2 xx3xx'!$A$2:$F$130,4,0)</f>
        <v>0</v>
      </c>
      <c r="F10" s="36">
        <f>VLOOKUP($B$10,'P2 xx3xx'!$A$2:$F$130,5,0)</f>
        <v>0.58750000000000002</v>
      </c>
      <c r="G10" s="42">
        <f t="shared" si="0"/>
        <v>0.32222222222222224</v>
      </c>
      <c r="H10" s="40">
        <f t="shared" si="1"/>
        <v>7.7333333333333343</v>
      </c>
      <c r="I10" s="43">
        <f>VLOOKUP($B$10,'P2 12x45'!$A$2:$F$161,6,)</f>
        <v>28</v>
      </c>
      <c r="J10" s="45"/>
      <c r="K10" s="42">
        <f t="shared" si="4"/>
        <v>0</v>
      </c>
      <c r="L10" s="48">
        <f t="shared" si="2"/>
        <v>0</v>
      </c>
      <c r="M10" s="50"/>
    </row>
    <row r="11" spans="1:19">
      <c r="A11" s="28">
        <v>43474</v>
      </c>
      <c r="B11" s="30">
        <v>1119</v>
      </c>
      <c r="C11" s="33">
        <f>VLOOKUP($B$11,'P2 12x45'!$A$2:$F$161,2,)</f>
        <v>0.20694444444444446</v>
      </c>
      <c r="D11" s="36">
        <f>VLOOKUP($B$11,'P2 12x45'!$A$2:$F$161,3,)</f>
        <v>0</v>
      </c>
      <c r="E11" s="33">
        <f>VLOOKUP($B$11,'P2 12x45'!$A$2:$F$161,4,)</f>
        <v>0</v>
      </c>
      <c r="F11" s="36">
        <f>VLOOKUP($B$11,'P2 12x45'!$A$2:$F$161,5,)</f>
        <v>0.55069444444444449</v>
      </c>
      <c r="G11" s="42">
        <f t="shared" si="0"/>
        <v>0.34375</v>
      </c>
      <c r="H11" s="40">
        <f t="shared" si="1"/>
        <v>8.25</v>
      </c>
      <c r="I11" s="43" t="str">
        <f>VLOOKUP(B11,'P2 12x45'!A2:F161,6,)</f>
        <v>19-20</v>
      </c>
      <c r="J11" s="45"/>
      <c r="K11" s="42">
        <f t="shared" si="4"/>
        <v>4.3055555555555541E-2</v>
      </c>
      <c r="L11" s="48">
        <f t="shared" si="2"/>
        <v>1.033333333333333</v>
      </c>
      <c r="M11" s="50"/>
    </row>
    <row r="12" spans="1:19">
      <c r="A12" s="28">
        <v>43475</v>
      </c>
      <c r="B12" s="30" t="s">
        <v>14</v>
      </c>
      <c r="C12" s="33">
        <f>VLOOKUP($B$12,'P2 12x45'!$A$2:$F$161,2,)</f>
        <v>0</v>
      </c>
      <c r="D12" s="36">
        <f>VLOOKUP($B$12,'P2 12x45'!$A$2:$F$161,3,)</f>
        <v>0</v>
      </c>
      <c r="E12" s="33">
        <f>VLOOKUP($B$12,'P2 12x45'!$A$2:$F$161,4,)</f>
        <v>0</v>
      </c>
      <c r="F12" s="36">
        <f>VLOOKUP($B$12,'P2 12x45'!$A$2:$F$161,5,)</f>
        <v>0</v>
      </c>
      <c r="G12" s="42">
        <f t="shared" si="0"/>
        <v>0</v>
      </c>
      <c r="H12" s="40">
        <f t="shared" si="1"/>
        <v>0</v>
      </c>
      <c r="I12" s="43" t="str">
        <f>VLOOKUP(B12,'P2 12x45'!A2:F161,6,)</f>
        <v>0</v>
      </c>
      <c r="J12" s="45"/>
      <c r="K12" s="42">
        <f t="shared" si="4"/>
        <v>0</v>
      </c>
      <c r="L12" s="48">
        <f t="shared" si="2"/>
        <v>0</v>
      </c>
      <c r="M12" s="50"/>
    </row>
    <row r="13" spans="1:19">
      <c r="A13" s="53">
        <v>43476</v>
      </c>
      <c r="B13" s="54" t="s">
        <v>14</v>
      </c>
      <c r="C13" s="55">
        <f>VLOOKUP($B$13,Samedi!$A$2:$F$96,2,0)</f>
        <v>0</v>
      </c>
      <c r="D13" s="55">
        <f>VLOOKUP($B$13,Samedi!$A$2:$F$96,3,0)</f>
        <v>0</v>
      </c>
      <c r="E13" s="55">
        <f>VLOOKUP($B$13,Samedi!$A$2:$F$96,4,0)</f>
        <v>0</v>
      </c>
      <c r="F13" s="55">
        <f>VLOOKUP($B$13,Samedi!$A$2:$F$96,5,0)</f>
        <v>0</v>
      </c>
      <c r="G13" s="55">
        <f t="shared" si="0"/>
        <v>0</v>
      </c>
      <c r="H13" s="56">
        <f t="shared" si="1"/>
        <v>0</v>
      </c>
      <c r="I13" s="57" t="str">
        <f>VLOOKUP($B$13,Samedi!$A$2:$F$96,6,0)</f>
        <v>0</v>
      </c>
      <c r="J13" s="58"/>
      <c r="K13" s="55">
        <f t="shared" si="4"/>
        <v>0</v>
      </c>
      <c r="L13" s="59">
        <f t="shared" si="2"/>
        <v>0</v>
      </c>
      <c r="M13" s="60"/>
      <c r="P13" s="68"/>
    </row>
    <row r="14" spans="1:19">
      <c r="A14" s="34">
        <v>43477</v>
      </c>
      <c r="B14" s="62" t="s">
        <v>14</v>
      </c>
      <c r="C14" s="37">
        <f>VLOOKUP($B$14,Dimanche!$A$2:$F$65,2,0)</f>
        <v>0</v>
      </c>
      <c r="D14" s="37">
        <f>VLOOKUP($B$14,Dimanche!$A$2:$F$65,3,0)</f>
        <v>0</v>
      </c>
      <c r="E14" s="37">
        <f>VLOOKUP($B$14,Dimanche!$A$2:$F$65,4,0)</f>
        <v>0</v>
      </c>
      <c r="F14" s="37">
        <f>VLOOKUP($B$14,Dimanche!$A$2:$F$65,5,0)</f>
        <v>0</v>
      </c>
      <c r="G14" s="37">
        <f t="shared" si="0"/>
        <v>0</v>
      </c>
      <c r="H14" s="41">
        <f t="shared" si="1"/>
        <v>0</v>
      </c>
      <c r="I14" s="44">
        <f>VLOOKUP($B$14,Dimanche!$A$2:$F$65,6,TRUE)</f>
        <v>0</v>
      </c>
      <c r="J14" s="66"/>
      <c r="K14" s="37">
        <f>(IF(AND(C14&gt;0,C14&lt;$O$1),$O$1-C14,0)+IF(F14&lt;$P$1,0,F14-$P$1))*2</f>
        <v>0</v>
      </c>
      <c r="L14" s="49">
        <f t="shared" si="2"/>
        <v>0</v>
      </c>
      <c r="M14" s="67"/>
    </row>
    <row r="15" spans="1:19">
      <c r="A15" s="28">
        <v>43478</v>
      </c>
      <c r="B15" s="30">
        <v>1212</v>
      </c>
      <c r="C15" s="33">
        <f>VLOOKUP($B$15,'P2 12x45'!$A$2:$F$161,2,)</f>
        <v>0.59861111111111109</v>
      </c>
      <c r="D15" s="36">
        <f>VLOOKUP($B$15,'P2 12x45'!$A$2:$F$161,3,)</f>
        <v>0</v>
      </c>
      <c r="E15" s="33">
        <f>VLOOKUP($B$15,'P2 12x45'!$A$2:$F$161,4,)</f>
        <v>0</v>
      </c>
      <c r="F15" s="36">
        <f>VLOOKUP($B$15,'P2 12x45'!$A$2:$F$161,5,)</f>
        <v>0.93541666666666667</v>
      </c>
      <c r="G15" s="42">
        <f t="shared" si="0"/>
        <v>0.33680555555555558</v>
      </c>
      <c r="H15" s="40">
        <f t="shared" si="1"/>
        <v>8.0833333333333339</v>
      </c>
      <c r="I15" s="43" t="str">
        <f>VLOOKUP(B15,'P2 12x45'!A2:F161,6,)</f>
        <v>1-3</v>
      </c>
      <c r="J15" s="45"/>
      <c r="K15" s="42">
        <f t="shared" ref="K15:K20" si="5">IF(AND(C15&gt;0,C15&lt;$O$1),$O$1-C15,0)+IF(F15&lt;$P$1,0,F15-$P$1)</f>
        <v>0.1020833333333333</v>
      </c>
      <c r="L15" s="48">
        <f t="shared" si="2"/>
        <v>2.4499999999999993</v>
      </c>
      <c r="M15" s="50"/>
    </row>
    <row r="16" spans="1:19">
      <c r="A16" s="28">
        <v>43479</v>
      </c>
      <c r="B16" s="30">
        <v>1216</v>
      </c>
      <c r="C16" s="33">
        <f>VLOOKUP($B$16,'P2 12x45'!$A$2:$F$161,2,)</f>
        <v>0.5229166666666667</v>
      </c>
      <c r="D16" s="36">
        <f>VLOOKUP($B$16,'P2 12x45'!$A$2:$F$161,3,)</f>
        <v>0</v>
      </c>
      <c r="E16" s="33">
        <f>VLOOKUP($B$16,'P2 12x45'!$A$2:$F$161,4,)</f>
        <v>0</v>
      </c>
      <c r="F16" s="36">
        <f>VLOOKUP($B$16,'P2 12x45'!$A$2:$F$161,5,)</f>
        <v>0.83680555555555547</v>
      </c>
      <c r="G16" s="42">
        <f t="shared" si="0"/>
        <v>0.31388888888888877</v>
      </c>
      <c r="H16" s="40">
        <f t="shared" si="1"/>
        <v>7.5333333333333306</v>
      </c>
      <c r="I16" s="43" t="str">
        <f>VLOOKUP(B16,'P2 12x45'!A2:F161,6,)</f>
        <v>710-19-20</v>
      </c>
      <c r="J16" s="45"/>
      <c r="K16" s="42">
        <f t="shared" si="5"/>
        <v>3.4722222222220989E-3</v>
      </c>
      <c r="L16" s="48">
        <f t="shared" si="2"/>
        <v>8.3333333333330373E-2</v>
      </c>
      <c r="M16" s="50"/>
      <c r="S16" s="68"/>
    </row>
    <row r="17" spans="1:13">
      <c r="A17" s="28">
        <v>43480</v>
      </c>
      <c r="B17" s="30">
        <v>1218</v>
      </c>
      <c r="C17" s="33">
        <f>VLOOKUP($B$17,'P2 xx3xx'!$A$2:$F$130,2,0)</f>
        <v>0.50555555555555554</v>
      </c>
      <c r="D17" s="36">
        <f>VLOOKUP($B$17,'P2 xx3xx'!$A$2:$F$130,3,0)</f>
        <v>0</v>
      </c>
      <c r="E17" s="33">
        <f>VLOOKUP($B$17,'P2 xx3xx'!$A$2:$F$130,4,0)</f>
        <v>0</v>
      </c>
      <c r="F17" s="36">
        <f>VLOOKUP($B$17,'P2 xx3xx'!$A$2:$F$130,5,0)</f>
        <v>0.77569444444444446</v>
      </c>
      <c r="G17" s="42">
        <f t="shared" si="0"/>
        <v>0.27013888888888893</v>
      </c>
      <c r="H17" s="40">
        <f t="shared" si="1"/>
        <v>6.4833333333333343</v>
      </c>
      <c r="I17" s="43" t="str">
        <f>VLOOKUP($B$17,'P2 12x45'!$A$2:$F$161,6,)</f>
        <v>28-71021</v>
      </c>
      <c r="J17" s="45"/>
      <c r="K17" s="42">
        <f t="shared" si="5"/>
        <v>0</v>
      </c>
      <c r="L17" s="48">
        <f t="shared" si="2"/>
        <v>0</v>
      </c>
      <c r="M17" s="50"/>
    </row>
    <row r="18" spans="1:13">
      <c r="A18" s="28">
        <v>43481</v>
      </c>
      <c r="B18" s="30" t="s">
        <v>14</v>
      </c>
      <c r="C18" s="33">
        <f>VLOOKUP($B$18,'P2 12x45'!$A$2:$F$161,2,)</f>
        <v>0</v>
      </c>
      <c r="D18" s="36">
        <f>VLOOKUP($B$18,'P2 12x45'!$A$2:$F$161,3,)</f>
        <v>0</v>
      </c>
      <c r="E18" s="33">
        <f>VLOOKUP($B$18,'P2 12x45'!$A$2:$F$161,4,)</f>
        <v>0</v>
      </c>
      <c r="F18" s="36">
        <f>VLOOKUP($B$18,'P2 12x45'!$A$2:$F$161,5,)</f>
        <v>0</v>
      </c>
      <c r="G18" s="42">
        <f t="shared" si="0"/>
        <v>0</v>
      </c>
      <c r="H18" s="40">
        <f t="shared" si="1"/>
        <v>0</v>
      </c>
      <c r="I18" s="43" t="str">
        <f>VLOOKUP(B18,'P2 12x45'!A2:F161,6,)</f>
        <v>0</v>
      </c>
      <c r="J18" s="45"/>
      <c r="K18" s="42">
        <f t="shared" si="5"/>
        <v>0</v>
      </c>
      <c r="L18" s="48">
        <f t="shared" si="2"/>
        <v>0</v>
      </c>
      <c r="M18" s="50"/>
    </row>
    <row r="19" spans="1:13">
      <c r="A19" s="28">
        <v>43482</v>
      </c>
      <c r="B19" s="30">
        <v>1116</v>
      </c>
      <c r="C19" s="33">
        <f>VLOOKUP($B$19,'P2 12x45'!$A$2:$F$161,2,)</f>
        <v>0.21388888888888891</v>
      </c>
      <c r="D19" s="36">
        <f>VLOOKUP($B$19,'P2 12x45'!$A$2:$F$161,3,)</f>
        <v>0</v>
      </c>
      <c r="E19" s="33">
        <f>VLOOKUP($B$19,'P2 12x45'!$A$2:$F$161,4,)</f>
        <v>0</v>
      </c>
      <c r="F19" s="36">
        <f>VLOOKUP($B$19,'P2 12x45'!$A$2:$F$161,5,)</f>
        <v>0.54027777777777775</v>
      </c>
      <c r="G19" s="42">
        <f t="shared" si="0"/>
        <v>0.32638888888888884</v>
      </c>
      <c r="H19" s="40">
        <f t="shared" si="1"/>
        <v>7.8333333333333321</v>
      </c>
      <c r="I19" s="43" t="str">
        <f>VLOOKUP(B19,'P2 12x45'!A2:F161,6,)</f>
        <v>172</v>
      </c>
      <c r="J19" s="45"/>
      <c r="K19" s="42">
        <f t="shared" si="5"/>
        <v>3.6111111111111094E-2</v>
      </c>
      <c r="L19" s="48">
        <f t="shared" si="2"/>
        <v>0.86666666666666625</v>
      </c>
      <c r="M19" s="50"/>
    </row>
    <row r="20" spans="1:13">
      <c r="A20" s="53">
        <v>43483</v>
      </c>
      <c r="B20" s="54">
        <v>1122</v>
      </c>
      <c r="C20" s="55">
        <f>VLOOKUP($B$20,Samedi!$A$2:$F$96,2,0)</f>
        <v>0.24305555555555555</v>
      </c>
      <c r="D20" s="55">
        <f>VLOOKUP($B$20,Samedi!$A$2:$F$96,3,0)</f>
        <v>0</v>
      </c>
      <c r="E20" s="55">
        <f>VLOOKUP($B$20,Samedi!$A$2:$F$96,4,0)</f>
        <v>0</v>
      </c>
      <c r="F20" s="55">
        <f>VLOOKUP($B$20,Samedi!$A$2:$F$96,5,0)</f>
        <v>0.5541666666666667</v>
      </c>
      <c r="G20" s="55">
        <f t="shared" si="0"/>
        <v>0.31111111111111112</v>
      </c>
      <c r="H20" s="56">
        <f t="shared" si="1"/>
        <v>7.4666666666666668</v>
      </c>
      <c r="I20" s="57" t="str">
        <f>VLOOKUP($B$20,Samedi!$A$2:$F$96,6,0)</f>
        <v>25-35</v>
      </c>
      <c r="J20" s="58"/>
      <c r="K20" s="55">
        <f t="shared" si="5"/>
        <v>6.9444444444444475E-3</v>
      </c>
      <c r="L20" s="59">
        <f t="shared" si="2"/>
        <v>0.16666666666666674</v>
      </c>
      <c r="M20" s="60"/>
    </row>
    <row r="21" spans="1:13" ht="15.75" customHeight="1">
      <c r="A21" s="34">
        <v>43484</v>
      </c>
      <c r="B21" s="62">
        <v>1107</v>
      </c>
      <c r="C21" s="37">
        <f>VLOOKUP($B$21,Dimanche!$A$2:$F$65,2,0)</f>
        <v>0.21249999999999999</v>
      </c>
      <c r="D21" s="37">
        <f>VLOOKUP($B$21,Dimanche!$A$2:$F$65,3,0)</f>
        <v>0</v>
      </c>
      <c r="E21" s="37">
        <f>VLOOKUP($B$21,Dimanche!$A$2:$F$65,4,0)</f>
        <v>0</v>
      </c>
      <c r="F21" s="37">
        <f>VLOOKUP($B$21,Dimanche!$A$2:$F$65,5,0)</f>
        <v>0.56944444444444442</v>
      </c>
      <c r="G21" s="37">
        <f t="shared" si="0"/>
        <v>0.3569444444444444</v>
      </c>
      <c r="H21" s="41">
        <f t="shared" si="1"/>
        <v>8.5666666666666664</v>
      </c>
      <c r="I21" s="44" t="str">
        <f>VLOOKUP($B$21,Dimanche!$A$2:$F$65,6,TRUE)</f>
        <v>18</v>
      </c>
      <c r="J21" s="66"/>
      <c r="K21" s="37">
        <f>(IF(AND(C21&gt;0,C21&lt;$O$1),$O$1-C21,0)+IF(F21&lt;$P$1,0,F21-$P$1))*2</f>
        <v>7.5000000000000011E-2</v>
      </c>
      <c r="L21" s="49">
        <f t="shared" si="2"/>
        <v>1.8000000000000003</v>
      </c>
      <c r="M21" s="67"/>
    </row>
    <row r="22" spans="1:13" ht="15.75" customHeight="1">
      <c r="A22" s="28">
        <v>43485</v>
      </c>
      <c r="B22" s="30">
        <v>1102</v>
      </c>
      <c r="C22" s="33">
        <f>VLOOKUP($B$22,'P2 12x45'!$A$2:$F$161,2,)</f>
        <v>0.19444444444444445</v>
      </c>
      <c r="D22" s="36">
        <f>VLOOKUP($B$22,'P2 12x45'!$A$2:$F$161,3,)</f>
        <v>0</v>
      </c>
      <c r="E22" s="33">
        <f>VLOOKUP($B$22,'P2 12x45'!$A$2:$F$161,4,)</f>
        <v>0</v>
      </c>
      <c r="F22" s="36">
        <f>VLOOKUP($B$22,'P2 12x45'!$A$2:$F$161,5,)</f>
        <v>0.51944444444444449</v>
      </c>
      <c r="G22" s="42">
        <f t="shared" si="0"/>
        <v>0.32500000000000007</v>
      </c>
      <c r="H22" s="40">
        <f t="shared" si="1"/>
        <v>7.8000000000000016</v>
      </c>
      <c r="I22" s="43">
        <f>VLOOKUP(B22,'P2 12x45'!A2:F161,6,)</f>
        <v>710</v>
      </c>
      <c r="J22" s="45"/>
      <c r="K22" s="42">
        <f t="shared" ref="K22:K27" si="6">IF(AND(C22&gt;0,C22&lt;$O$1),$O$1-C22,0)+IF(F22&lt;$P$1,0,F22-$P$1)</f>
        <v>5.5555555555555552E-2</v>
      </c>
      <c r="L22" s="48">
        <f t="shared" si="2"/>
        <v>1.3333333333333333</v>
      </c>
      <c r="M22" s="50"/>
    </row>
    <row r="23" spans="1:13" ht="15.75" customHeight="1">
      <c r="A23" s="28">
        <v>43486</v>
      </c>
      <c r="B23" s="30" t="s">
        <v>14</v>
      </c>
      <c r="C23" s="33">
        <f>VLOOKUP($B$23,'P2 12x45'!$A$2:$F$161,2,)</f>
        <v>0</v>
      </c>
      <c r="D23" s="36">
        <f>VLOOKUP($B$23,'P2 12x45'!$A$2:$F$161,3,)</f>
        <v>0</v>
      </c>
      <c r="E23" s="33">
        <f>VLOOKUP($B$23,'P2 12x45'!$A$2:$F$161,4,)</f>
        <v>0</v>
      </c>
      <c r="F23" s="36">
        <f>VLOOKUP($B$23,'P2 12x45'!$A$2:$F$161,5,)</f>
        <v>0</v>
      </c>
      <c r="G23" s="42">
        <f t="shared" si="0"/>
        <v>0</v>
      </c>
      <c r="H23" s="40">
        <f t="shared" si="1"/>
        <v>0</v>
      </c>
      <c r="I23" s="43" t="str">
        <f>VLOOKUP(B23,'P2 12x45'!A2:F161,6,)</f>
        <v>0</v>
      </c>
      <c r="J23" s="45"/>
      <c r="K23" s="42">
        <f t="shared" si="6"/>
        <v>0</v>
      </c>
      <c r="L23" s="48">
        <f t="shared" si="2"/>
        <v>0</v>
      </c>
      <c r="M23" s="50"/>
    </row>
    <row r="24" spans="1:13" ht="15.75" customHeight="1">
      <c r="A24" s="28">
        <v>43487</v>
      </c>
      <c r="B24" s="30">
        <v>1239</v>
      </c>
      <c r="C24" s="33">
        <f>VLOOKUP($B$24,'P2 xx3xx'!$A$2:$F$130,2,0)</f>
        <v>0.64583333333333337</v>
      </c>
      <c r="D24" s="36">
        <f>VLOOKUP($B$24,'P2 xx3xx'!$A$2:$F$130,3,0)</f>
        <v>0</v>
      </c>
      <c r="E24" s="33">
        <f>VLOOKUP($B$24,'P2 xx3xx'!$A$2:$F$130,4,0)</f>
        <v>0</v>
      </c>
      <c r="F24" s="36">
        <f>VLOOKUP($B$24,'P2 xx3xx'!$A$2:$F$130,5,0)</f>
        <v>0.94513888888888886</v>
      </c>
      <c r="G24" s="42">
        <f t="shared" si="0"/>
        <v>0.29930555555555549</v>
      </c>
      <c r="H24" s="40">
        <f t="shared" si="1"/>
        <v>7.1833333333333318</v>
      </c>
      <c r="I24" s="43" t="str">
        <f>VLOOKUP($B$24,'P2 12x45'!$A$2:$F$161,6,0)</f>
        <v>1-3</v>
      </c>
      <c r="J24" s="45"/>
      <c r="K24" s="42">
        <f t="shared" si="6"/>
        <v>0.11180555555555549</v>
      </c>
      <c r="L24" s="48">
        <f t="shared" si="2"/>
        <v>2.6833333333333318</v>
      </c>
      <c r="M24" s="50"/>
    </row>
    <row r="25" spans="1:13" ht="15.75" customHeight="1">
      <c r="A25" s="28">
        <v>43488</v>
      </c>
      <c r="B25" s="30">
        <v>1228</v>
      </c>
      <c r="C25" s="33">
        <f>VLOOKUP($B$25,'P2 12x45'!$A$2:$F$161,2,)</f>
        <v>0.50902777777777775</v>
      </c>
      <c r="D25" s="36">
        <f>VLOOKUP($B$25,'P2 12x45'!$A$2:$F$161,3,)</f>
        <v>0</v>
      </c>
      <c r="E25" s="33">
        <f>VLOOKUP($B$25,'P2 12x45'!$A$2:$F$161,4,)</f>
        <v>0</v>
      </c>
      <c r="F25" s="36">
        <f>VLOOKUP($B$25,'P2 12x45'!$A$2:$F$161,5,)</f>
        <v>0.84791666666666676</v>
      </c>
      <c r="G25" s="42">
        <f t="shared" si="0"/>
        <v>0.33888888888888902</v>
      </c>
      <c r="H25" s="40">
        <f t="shared" si="1"/>
        <v>8.1333333333333364</v>
      </c>
      <c r="I25" s="43" t="str">
        <f>VLOOKUP(B25,'P2 12x45'!A2:F161,6,)</f>
        <v>710</v>
      </c>
      <c r="J25" s="45"/>
      <c r="K25" s="42">
        <f t="shared" si="6"/>
        <v>1.4583333333333393E-2</v>
      </c>
      <c r="L25" s="48">
        <f t="shared" si="2"/>
        <v>0.35000000000000142</v>
      </c>
      <c r="M25" s="50"/>
    </row>
    <row r="26" spans="1:13" ht="15.75" customHeight="1">
      <c r="A26" s="28">
        <v>43489</v>
      </c>
      <c r="B26" s="30">
        <v>1215</v>
      </c>
      <c r="C26" s="33">
        <f>VLOOKUP($B$26,'P2 12x45'!$A$2:$F$161,2,)</f>
        <v>0.46319444444444446</v>
      </c>
      <c r="D26" s="36">
        <f>VLOOKUP($B$26,'P2 12x45'!$A$2:$F$161,3,)</f>
        <v>0</v>
      </c>
      <c r="E26" s="33">
        <f>VLOOKUP($B$26,'P2 12x45'!$A$2:$F$161,4,)</f>
        <v>0</v>
      </c>
      <c r="F26" s="36">
        <f>VLOOKUP($B$26,'P2 12x45'!$A$2:$F$161,5,)</f>
        <v>0.76458333333333339</v>
      </c>
      <c r="G26" s="42">
        <f t="shared" si="0"/>
        <v>0.30138888888888893</v>
      </c>
      <c r="H26" s="40">
        <f t="shared" si="1"/>
        <v>7.2333333333333343</v>
      </c>
      <c r="I26" s="43" t="str">
        <f>VLOOKUP(B26,'P2 12x45'!A2:F161,6,)</f>
        <v>25-18</v>
      </c>
      <c r="J26" s="45"/>
      <c r="K26" s="42">
        <f t="shared" si="6"/>
        <v>0</v>
      </c>
      <c r="L26" s="48">
        <f t="shared" si="2"/>
        <v>0</v>
      </c>
      <c r="M26" s="50"/>
    </row>
    <row r="27" spans="1:13" ht="15.75" customHeight="1">
      <c r="A27" s="53">
        <v>43490</v>
      </c>
      <c r="B27" s="54" t="s">
        <v>14</v>
      </c>
      <c r="C27" s="55">
        <f>VLOOKUP($B$27,Samedi!$A$2:$F$96,2,0)</f>
        <v>0</v>
      </c>
      <c r="D27" s="55">
        <f>VLOOKUP($B$27,Samedi!$A$2:$F$96,3,0)</f>
        <v>0</v>
      </c>
      <c r="E27" s="55">
        <f>VLOOKUP($B$27,Samedi!$A$2:$F$96,4,0)</f>
        <v>0</v>
      </c>
      <c r="F27" s="55">
        <f>VLOOKUP($B$27,Samedi!$A$2:$F$96,5,0)</f>
        <v>0</v>
      </c>
      <c r="G27" s="55">
        <f t="shared" si="0"/>
        <v>0</v>
      </c>
      <c r="H27" s="56">
        <f t="shared" si="1"/>
        <v>0</v>
      </c>
      <c r="I27" s="57" t="str">
        <f>VLOOKUP($B$27,Samedi!$A$2:$F$96,6,0)</f>
        <v>0</v>
      </c>
      <c r="J27" s="58"/>
      <c r="K27" s="55">
        <f t="shared" si="6"/>
        <v>0</v>
      </c>
      <c r="L27" s="59">
        <f t="shared" si="2"/>
        <v>0</v>
      </c>
      <c r="M27" s="60"/>
    </row>
    <row r="28" spans="1:13" ht="15.75" customHeight="1">
      <c r="A28" s="34">
        <v>43491</v>
      </c>
      <c r="B28" s="62" t="s">
        <v>14</v>
      </c>
      <c r="C28" s="37">
        <f>VLOOKUP($B$28,Dimanche!$A$2:$F$65,2,0)</f>
        <v>0</v>
      </c>
      <c r="D28" s="37">
        <f>VLOOKUP($B$28,Dimanche!$A$2:$F$65,3,0)</f>
        <v>0</v>
      </c>
      <c r="E28" s="37">
        <f>VLOOKUP($B$28,Dimanche!$A$2:$F$65,4,0)</f>
        <v>0</v>
      </c>
      <c r="F28" s="37">
        <f>VLOOKUP($B$28,Dimanche!$A$2:$F$65,5,0)</f>
        <v>0</v>
      </c>
      <c r="G28" s="37">
        <f t="shared" si="0"/>
        <v>0</v>
      </c>
      <c r="H28" s="41">
        <f t="shared" si="1"/>
        <v>0</v>
      </c>
      <c r="I28" s="44">
        <f>VLOOKUP($B$28,Dimanche!$A$2:$F$65,6,TRUE)</f>
        <v>0</v>
      </c>
      <c r="J28" s="66"/>
      <c r="K28" s="37">
        <f>(IF(AND(C28&gt;0,C28&lt;$O$1),$O$1-C28,0)+IF(F28&lt;$P$1,0,F28-$P$1))*2</f>
        <v>0</v>
      </c>
      <c r="L28" s="49">
        <f t="shared" si="2"/>
        <v>0</v>
      </c>
      <c r="M28" s="67"/>
    </row>
    <row r="29" spans="1:13" ht="15.75" customHeight="1">
      <c r="A29" s="28">
        <v>43492</v>
      </c>
      <c r="B29" s="30">
        <v>1112</v>
      </c>
      <c r="C29" s="33">
        <f>VLOOKUP($B$29,'P2 12x45'!$A$2:$F$161,2,)</f>
        <v>0.2673611111111111</v>
      </c>
      <c r="D29" s="36">
        <f>VLOOKUP($B$29,'P2 12x45'!$A$2:$F$161,3,)</f>
        <v>0</v>
      </c>
      <c r="E29" s="33">
        <f>VLOOKUP($B$29,'P2 12x45'!$A$2:$F$161,4,)</f>
        <v>0</v>
      </c>
      <c r="F29" s="36">
        <f>VLOOKUP($B$29,'P2 12x45'!$A$2:$F$161,5,)</f>
        <v>0.58958333333333335</v>
      </c>
      <c r="G29" s="42">
        <f t="shared" si="0"/>
        <v>0.32222222222222224</v>
      </c>
      <c r="H29" s="40">
        <f t="shared" si="1"/>
        <v>7.7333333333333343</v>
      </c>
      <c r="I29" s="43" t="str">
        <f>VLOOKUP(B29,'P2 12x45'!A2:F161,6,)</f>
        <v>18</v>
      </c>
      <c r="J29" s="45"/>
      <c r="K29" s="42">
        <f t="shared" ref="K29:K33" si="7">IF(AND(C29&gt;0,C29&lt;$O$1),$O$1-C29,0)+IF(F29&lt;$P$1,0,F29-$P$1)</f>
        <v>0</v>
      </c>
      <c r="L29" s="48">
        <f t="shared" si="2"/>
        <v>0</v>
      </c>
      <c r="M29" s="50"/>
    </row>
    <row r="30" spans="1:13" ht="15.75" customHeight="1">
      <c r="A30" s="28">
        <v>43493</v>
      </c>
      <c r="B30" s="30">
        <v>1107</v>
      </c>
      <c r="C30" s="33">
        <f>VLOOKUP($B$30,'P2 12x45'!$A$2:$F$161,2,)</f>
        <v>0.26666666666666666</v>
      </c>
      <c r="D30" s="36">
        <f>VLOOKUP($B$30,'P2 12x45'!$A$2:$F$161,3,)</f>
        <v>0</v>
      </c>
      <c r="E30" s="33">
        <f>VLOOKUP($B$30,'P2 12x45'!$A$2:$F$161,4,)</f>
        <v>0</v>
      </c>
      <c r="F30" s="36">
        <f>VLOOKUP($B$30,'P2 12x45'!$A$2:$F$161,5,)</f>
        <v>0.58333333333333337</v>
      </c>
      <c r="G30" s="42">
        <f t="shared" si="0"/>
        <v>0.31666666666666671</v>
      </c>
      <c r="H30" s="40">
        <f t="shared" si="1"/>
        <v>7.6000000000000014</v>
      </c>
      <c r="I30" s="43" t="str">
        <f>VLOOKUP(B30,'P2 12x45'!A2:F161,6,)</f>
        <v>25-35</v>
      </c>
      <c r="J30" s="45"/>
      <c r="K30" s="42">
        <f t="shared" si="7"/>
        <v>0</v>
      </c>
      <c r="L30" s="48">
        <f t="shared" si="2"/>
        <v>0</v>
      </c>
      <c r="M30" s="50"/>
    </row>
    <row r="31" spans="1:13" ht="15.75" customHeight="1">
      <c r="A31" s="28">
        <v>43494</v>
      </c>
      <c r="B31" s="30">
        <v>1114</v>
      </c>
      <c r="C31" s="33">
        <f>VLOOKUP($B$31,'P2 xx3xx'!$A$2:$F$130,2,0)</f>
        <v>0.22638888888888889</v>
      </c>
      <c r="D31" s="36">
        <f>VLOOKUP($B$31,'P2 xx3xx'!$A$2:$F$130,3,0)</f>
        <v>0</v>
      </c>
      <c r="E31" s="33">
        <f>VLOOKUP($B$31,'P2 xx3xx'!$A$2:$F$130,4,0)</f>
        <v>0</v>
      </c>
      <c r="F31" s="36">
        <f>VLOOKUP($B$31,'P2 xx3xx'!$A$2:$F$130,5,0)</f>
        <v>0.54166666666666663</v>
      </c>
      <c r="G31" s="42">
        <f t="shared" si="0"/>
        <v>0.31527777777777777</v>
      </c>
      <c r="H31" s="40">
        <f t="shared" si="1"/>
        <v>7.5666666666666664</v>
      </c>
      <c r="I31" s="43">
        <f>VLOOKUP($B$32,'P2 12x45'!$A$2:$F$161,6,)</f>
        <v>18</v>
      </c>
      <c r="J31" s="45"/>
      <c r="K31" s="42">
        <f t="shared" si="7"/>
        <v>2.361111111111111E-2</v>
      </c>
      <c r="L31" s="48">
        <f t="shared" si="2"/>
        <v>0.56666666666666665</v>
      </c>
      <c r="M31" s="50"/>
    </row>
    <row r="32" spans="1:13" ht="15.75" customHeight="1">
      <c r="A32" s="28">
        <v>43495</v>
      </c>
      <c r="B32" s="30">
        <v>1101</v>
      </c>
      <c r="C32" s="33">
        <f>VLOOKUP($B$32,'P2 12x45'!$A$2:$F$161,2,)</f>
        <v>0.18958333333333333</v>
      </c>
      <c r="D32" s="36">
        <f>VLOOKUP($B$32,'P2 12x45'!$A$2:$F$161,3,)</f>
        <v>0</v>
      </c>
      <c r="E32" s="33">
        <f>VLOOKUP($B$32,'P2 12x45'!$A$2:$F$161,4,)</f>
        <v>0</v>
      </c>
      <c r="F32" s="36">
        <f>VLOOKUP($B$32,'P2 12x45'!$A$2:$F$161,5,)</f>
        <v>0.50624999999999998</v>
      </c>
      <c r="G32" s="42">
        <f t="shared" si="0"/>
        <v>0.31666666666666665</v>
      </c>
      <c r="H32" s="40">
        <f t="shared" si="1"/>
        <v>7.6</v>
      </c>
      <c r="I32" s="43">
        <f>VLOOKUP(B32,'P2 12x45'!A2:F161,6,)</f>
        <v>18</v>
      </c>
      <c r="J32" s="45"/>
      <c r="K32" s="42">
        <f t="shared" si="7"/>
        <v>6.0416666666666674E-2</v>
      </c>
      <c r="L32" s="48">
        <f t="shared" si="2"/>
        <v>1.4500000000000002</v>
      </c>
      <c r="M32" s="50"/>
    </row>
    <row r="33" spans="1:13" ht="15.75" customHeight="1">
      <c r="A33" s="72">
        <v>43496</v>
      </c>
      <c r="B33" s="90" t="s">
        <v>14</v>
      </c>
      <c r="C33" s="77">
        <f>VLOOKUP($B$33,'P2 12x45'!$A$2:$F$161,2,)</f>
        <v>0</v>
      </c>
      <c r="D33" s="79">
        <f>VLOOKUP($B$33,'P2 12x45'!$A$2:$F$161,3,)</f>
        <v>0</v>
      </c>
      <c r="E33" s="77">
        <f>VLOOKUP($B$33,'P2 12x45'!$A$2:$F$161,4,)</f>
        <v>0</v>
      </c>
      <c r="F33" s="79">
        <f>VLOOKUP($B$33,'P2 12x45'!$A$2:$F$161,5,)</f>
        <v>0</v>
      </c>
      <c r="G33" s="94">
        <f t="shared" si="0"/>
        <v>0</v>
      </c>
      <c r="H33" s="86">
        <f t="shared" si="1"/>
        <v>0</v>
      </c>
      <c r="I33" s="88" t="str">
        <f>VLOOKUP($B$33,'P2 12x45'!$A$2:$F$161,6,)</f>
        <v>0</v>
      </c>
      <c r="J33" s="100"/>
      <c r="K33" s="94">
        <f t="shared" si="7"/>
        <v>0</v>
      </c>
      <c r="L33" s="92">
        <f t="shared" si="2"/>
        <v>0</v>
      </c>
      <c r="M33" s="101"/>
    </row>
    <row r="34" spans="1:13" ht="15.75" customHeight="1">
      <c r="B34" s="104">
        <v>2101</v>
      </c>
      <c r="C34" s="106" t="s">
        <v>261</v>
      </c>
      <c r="G34" s="96">
        <f t="shared" ref="G34:H34" si="8">SUM(G3:G33)</f>
        <v>6.3999999999999986</v>
      </c>
      <c r="H34" s="98">
        <f t="shared" si="8"/>
        <v>153.59999999999997</v>
      </c>
      <c r="J34" s="108">
        <f t="shared" ref="J34:L34" si="9">SUM(J3:J33)</f>
        <v>0</v>
      </c>
      <c r="K34" s="96">
        <f t="shared" si="9"/>
        <v>0.66597222222222197</v>
      </c>
      <c r="L34" s="98">
        <f t="shared" si="9"/>
        <v>15.983333333333331</v>
      </c>
    </row>
    <row r="35" spans="1:13" ht="15.75" customHeight="1"/>
    <row r="36" spans="1:13" ht="15.75" customHeight="1"/>
    <row r="37" spans="1:13" ht="15.75" customHeight="1"/>
    <row r="38" spans="1:13" ht="15.75" customHeight="1"/>
    <row r="39" spans="1:13" ht="15.75" customHeight="1">
      <c r="A39" s="270" t="s">
        <v>17</v>
      </c>
      <c r="B39" s="271"/>
      <c r="C39" s="95">
        <f>158.6-(C49*8)-(C50*8)-(C51*8)-C52</f>
        <v>158.6</v>
      </c>
      <c r="D39" s="97"/>
      <c r="E39" s="99">
        <f t="shared" ref="E39:E53" si="10">C39*D39</f>
        <v>0</v>
      </c>
    </row>
    <row r="40" spans="1:13" ht="15.75" customHeight="1">
      <c r="A40" s="272" t="s">
        <v>18</v>
      </c>
      <c r="B40" s="273"/>
      <c r="C40" s="103">
        <f>H6+H13+H20+H27</f>
        <v>13.966666666666665</v>
      </c>
      <c r="D40" s="105"/>
      <c r="E40" s="107">
        <f t="shared" si="10"/>
        <v>0</v>
      </c>
    </row>
    <row r="41" spans="1:13" ht="15.75" customHeight="1">
      <c r="A41" s="272" t="s">
        <v>19</v>
      </c>
      <c r="B41" s="273"/>
      <c r="C41" s="103">
        <f>H28+H21+H14+H7+H3</f>
        <v>8.5666666666666664</v>
      </c>
      <c r="D41" s="105"/>
      <c r="E41" s="107">
        <f t="shared" si="10"/>
        <v>0</v>
      </c>
    </row>
    <row r="42" spans="1:13" ht="15.75" customHeight="1">
      <c r="A42" s="272" t="s">
        <v>20</v>
      </c>
      <c r="B42" s="273"/>
      <c r="C42" s="103">
        <v>1</v>
      </c>
      <c r="D42" s="109"/>
      <c r="E42" s="107">
        <f t="shared" si="10"/>
        <v>0</v>
      </c>
    </row>
    <row r="43" spans="1:13" ht="15.75" customHeight="1">
      <c r="A43" s="272" t="s">
        <v>21</v>
      </c>
      <c r="B43" s="273"/>
      <c r="C43" s="103">
        <v>6.7</v>
      </c>
      <c r="D43" s="105"/>
      <c r="E43" s="107">
        <f t="shared" si="10"/>
        <v>0</v>
      </c>
    </row>
    <row r="44" spans="1:13" ht="15.75" customHeight="1">
      <c r="A44" s="272" t="s">
        <v>22</v>
      </c>
      <c r="B44" s="273"/>
      <c r="C44" s="103">
        <f>L34</f>
        <v>15.983333333333331</v>
      </c>
      <c r="D44" s="105"/>
      <c r="E44" s="107">
        <f t="shared" si="10"/>
        <v>0</v>
      </c>
    </row>
    <row r="45" spans="1:13" ht="15.75" customHeight="1">
      <c r="A45" s="110"/>
      <c r="B45" s="111" t="s">
        <v>23</v>
      </c>
      <c r="C45" s="103"/>
      <c r="D45" s="105"/>
      <c r="E45" s="107">
        <f t="shared" si="10"/>
        <v>0</v>
      </c>
    </row>
    <row r="46" spans="1:13" ht="15.75" customHeight="1">
      <c r="A46" s="272" t="s">
        <v>24</v>
      </c>
      <c r="B46" s="273"/>
      <c r="C46" s="103"/>
      <c r="D46" s="105"/>
      <c r="E46" s="107">
        <f t="shared" si="10"/>
        <v>0</v>
      </c>
    </row>
    <row r="47" spans="1:13" ht="15.75" customHeight="1">
      <c r="A47" s="272" t="s">
        <v>25</v>
      </c>
      <c r="B47" s="273"/>
      <c r="C47" s="103"/>
      <c r="D47" s="105"/>
      <c r="E47" s="107">
        <f t="shared" si="10"/>
        <v>0</v>
      </c>
    </row>
    <row r="48" spans="1:13" ht="15.75" customHeight="1">
      <c r="A48" s="272" t="s">
        <v>26</v>
      </c>
      <c r="B48" s="273"/>
      <c r="C48" s="103"/>
      <c r="D48" s="105"/>
      <c r="E48" s="107">
        <f t="shared" si="10"/>
        <v>0</v>
      </c>
    </row>
    <row r="49" spans="1:5" ht="15.75" customHeight="1">
      <c r="A49" s="272" t="s">
        <v>27</v>
      </c>
      <c r="B49" s="273"/>
      <c r="C49" s="103"/>
      <c r="D49" s="105"/>
      <c r="E49" s="107">
        <f t="shared" si="10"/>
        <v>0</v>
      </c>
    </row>
    <row r="50" spans="1:5" ht="15.75" customHeight="1">
      <c r="A50" s="272" t="s">
        <v>28</v>
      </c>
      <c r="B50" s="273"/>
      <c r="C50" s="103"/>
      <c r="D50" s="105"/>
      <c r="E50" s="107">
        <f t="shared" si="10"/>
        <v>0</v>
      </c>
    </row>
    <row r="51" spans="1:5" ht="15.75" customHeight="1">
      <c r="A51" s="272" t="s">
        <v>29</v>
      </c>
      <c r="B51" s="273"/>
      <c r="C51" s="103"/>
      <c r="D51" s="105"/>
      <c r="E51" s="107">
        <f t="shared" si="10"/>
        <v>0</v>
      </c>
    </row>
    <row r="52" spans="1:5" ht="15.75" customHeight="1">
      <c r="A52" s="272" t="s">
        <v>30</v>
      </c>
      <c r="B52" s="273"/>
      <c r="C52" s="103"/>
      <c r="D52" s="105"/>
      <c r="E52" s="107">
        <f t="shared" si="10"/>
        <v>0</v>
      </c>
    </row>
    <row r="53" spans="1:5" ht="15.75" customHeight="1">
      <c r="A53" s="274" t="s">
        <v>31</v>
      </c>
      <c r="B53" s="275"/>
      <c r="C53" s="112"/>
      <c r="D53" s="113"/>
      <c r="E53" s="114">
        <f t="shared" si="10"/>
        <v>0</v>
      </c>
    </row>
    <row r="54" spans="1:5" ht="15.75" customHeight="1"/>
    <row r="55" spans="1:5" ht="15.75" customHeight="1">
      <c r="D55" s="115" t="s">
        <v>32</v>
      </c>
      <c r="E55" s="116">
        <f>SUM(E39:E53)</f>
        <v>0</v>
      </c>
    </row>
    <row r="56" spans="1:5" ht="15.75" customHeight="1"/>
    <row r="57" spans="1:5" ht="15.75" customHeight="1"/>
    <row r="58" spans="1:5" ht="15.75" customHeight="1"/>
    <row r="59" spans="1:5" ht="15.75" customHeight="1"/>
    <row r="60" spans="1:5" ht="15.75" customHeight="1"/>
    <row r="61" spans="1:5" ht="15.75" customHeight="1"/>
    <row r="62" spans="1:5" ht="15.75" customHeight="1"/>
    <row r="63" spans="1:5" ht="15.75" customHeight="1"/>
    <row r="64" spans="1: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6">
    <mergeCell ref="A53:B53"/>
    <mergeCell ref="A51:B51"/>
    <mergeCell ref="A43:B43"/>
    <mergeCell ref="A44:B44"/>
    <mergeCell ref="A41:B41"/>
    <mergeCell ref="A42:B42"/>
    <mergeCell ref="A50:B50"/>
    <mergeCell ref="A49:B49"/>
    <mergeCell ref="A47:B47"/>
    <mergeCell ref="A48:B48"/>
    <mergeCell ref="A52:B52"/>
    <mergeCell ref="A1:M1"/>
    <mergeCell ref="N4:N5"/>
    <mergeCell ref="A39:B39"/>
    <mergeCell ref="A40:B40"/>
    <mergeCell ref="A46:B46"/>
  </mergeCells>
  <conditionalFormatting sqref="D3:E33">
    <cfRule type="cellIs" dxfId="20" priority="1" operator="equal">
      <formula>0</formula>
    </cfRule>
  </conditionalFormatting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ErrorMessage="1">
          <x14:formula1>
            <xm:f>'P2 xx3xx'!$A$2:$A$130</xm:f>
          </x14:formula1>
          <xm:sqref>B10 B17 B24 B31</xm:sqref>
        </x14:dataValidation>
        <x14:dataValidation type="list" allowBlank="1" showErrorMessage="1">
          <x14:formula1>
            <xm:f>'P3 12345'!$A$2:$A$126</xm:f>
          </x14:formula1>
          <xm:sqref>B4:B5</xm:sqref>
        </x14:dataValidation>
        <x14:dataValidation type="list" allowBlank="1" showErrorMessage="1">
          <x14:formula1>
            <xm:f>Dimanche!$A$2:$A$65</xm:f>
          </x14:formula1>
          <xm:sqref>B7 B14 B21 B28</xm:sqref>
        </x14:dataValidation>
        <x14:dataValidation type="list" allowBlank="1" showErrorMessage="1">
          <x14:formula1>
            <xm:f>Dimanche!$A$1:$A$66</xm:f>
          </x14:formula1>
          <xm:sqref>B3</xm:sqref>
        </x14:dataValidation>
        <x14:dataValidation type="list" allowBlank="1" showErrorMessage="1">
          <x14:formula1>
            <xm:f>'P2 12x45'!$A$2:$A$161</xm:f>
          </x14:formula1>
          <xm:sqref>B9 B11:B12 B15:B16 B18:B19 B22:B23 B25:B26 B29:B30 B32:B33</xm:sqref>
        </x14:dataValidation>
        <x14:dataValidation type="list" allowBlank="1" showErrorMessage="1">
          <x14:formula1>
            <xm:f>Samedi!$A$2:$A$96</xm:f>
          </x14:formula1>
          <xm:sqref>B6 B13 B20 B27</xm:sqref>
        </x14:dataValidation>
        <x14:dataValidation type="list" allowBlank="1" showErrorMessage="1">
          <x14:formula1>
            <xm:f>'P2 12x45'!$A$2:$A$162</xm:f>
          </x14:formula1>
          <xm:sqref>B8</xm:sqref>
        </x14:dataValidation>
        <x14:dataValidation type="list" allowBlank="1">
          <x14:formula1>
            <xm:f>'P2 12x45'!$A$2:$A$162</xm:f>
          </x14:formula1>
          <xm:sqref>B34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workbookViewId="0">
      <selection sqref="A1:M1"/>
    </sheetView>
  </sheetViews>
  <sheetFormatPr baseColWidth="10" defaultColWidth="14.42578125" defaultRowHeight="15" customHeight="1"/>
  <cols>
    <col min="1" max="8" width="10.7109375" customWidth="1"/>
    <col min="9" max="9" width="17.140625" customWidth="1"/>
    <col min="10" max="16" width="10.7109375" customWidth="1"/>
  </cols>
  <sheetData>
    <row r="1" spans="1:16" ht="18.75">
      <c r="A1" s="266" t="s">
        <v>2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1" t="s">
        <v>3</v>
      </c>
      <c r="O1" s="2">
        <v>0.25</v>
      </c>
      <c r="P1" s="3">
        <v>0.83333333333333337</v>
      </c>
    </row>
    <row r="2" spans="1:16">
      <c r="B2" s="4" t="s">
        <v>4</v>
      </c>
      <c r="C2" s="5" t="s">
        <v>5</v>
      </c>
      <c r="D2" s="5" t="s">
        <v>6</v>
      </c>
      <c r="E2" s="5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5" t="s">
        <v>10</v>
      </c>
      <c r="K2" s="5" t="s">
        <v>11</v>
      </c>
      <c r="L2" s="7" t="s">
        <v>12</v>
      </c>
      <c r="M2" s="8" t="s">
        <v>13</v>
      </c>
    </row>
    <row r="3" spans="1:16">
      <c r="A3" s="9">
        <v>43497</v>
      </c>
      <c r="B3" s="11">
        <v>1224</v>
      </c>
      <c r="C3" s="15">
        <f>VLOOKUP($B$3,Samedi!$A$2:$F$96,2,0)</f>
        <v>0.67013888888888884</v>
      </c>
      <c r="D3" s="15">
        <f>VLOOKUP($B$3,Samedi!$A$2:$F$96,3,0)</f>
        <v>0</v>
      </c>
      <c r="E3" s="15">
        <f>VLOOKUP($B$3,Samedi!$A$2:$F$96,4,0)</f>
        <v>0</v>
      </c>
      <c r="F3" s="15">
        <f>VLOOKUP($B$3,Samedi!$A$2:$F$96,5,0)</f>
        <v>0.97986111111111107</v>
      </c>
      <c r="G3" s="17">
        <f t="shared" ref="G3:G31" si="0">(D3-C3)+(F3-E3)</f>
        <v>0.30972222222222223</v>
      </c>
      <c r="H3" s="19">
        <f t="shared" ref="H3:H31" si="1">G3*24</f>
        <v>7.4333333333333336</v>
      </c>
      <c r="I3" s="23" t="str">
        <f>VLOOKUP(B3,Samedi!A2:F96,6,0)</f>
        <v>25-35</v>
      </c>
      <c r="J3" s="25"/>
      <c r="K3" s="17">
        <f>IF(AND(C3&gt;0,C3&lt;$O$1),$O$1-C3,0)+IF(F3&lt;$P$1,0,F3-$P$1)</f>
        <v>0.1465277777777777</v>
      </c>
      <c r="L3" s="29">
        <f t="shared" ref="L3:L31" si="2">K3*24</f>
        <v>3.5166666666666648</v>
      </c>
      <c r="M3" s="31"/>
    </row>
    <row r="4" spans="1:16">
      <c r="A4" s="34">
        <v>43498</v>
      </c>
      <c r="B4" s="35">
        <v>1208</v>
      </c>
      <c r="C4" s="37">
        <f>VLOOKUP($B$4,Dimanche!$A$2:$F$65,2,0)</f>
        <v>0.53680555555555554</v>
      </c>
      <c r="D4" s="37">
        <f>VLOOKUP($B$4,Dimanche!$A$2:$F$65,3,0)</f>
        <v>0</v>
      </c>
      <c r="E4" s="37">
        <f>VLOOKUP($B$4,Dimanche!$A$2:$F$65,4,0)</f>
        <v>0</v>
      </c>
      <c r="F4" s="37">
        <f>VLOOKUP($B$4,Dimanche!$A$2:$F$65,5,0)</f>
        <v>0.90833333333333333</v>
      </c>
      <c r="G4" s="39">
        <f t="shared" si="0"/>
        <v>0.37152777777777779</v>
      </c>
      <c r="H4" s="41">
        <f t="shared" si="1"/>
        <v>8.9166666666666679</v>
      </c>
      <c r="I4" s="44" t="str">
        <f>VLOOKUP(B4,Dimanche!A2:F65,6,0)</f>
        <v>710-M4ab</v>
      </c>
      <c r="J4" s="46"/>
      <c r="K4" s="39">
        <f>IF(AND(C4&gt;0,C4&lt;$O$1),$O$1-C4,0)+IF(F4&lt;$P$1,0,F4-$P$1)*2</f>
        <v>0.14999999999999991</v>
      </c>
      <c r="L4" s="49">
        <f t="shared" si="2"/>
        <v>3.5999999999999979</v>
      </c>
      <c r="M4" s="51"/>
    </row>
    <row r="5" spans="1:16">
      <c r="A5" s="28">
        <v>43499</v>
      </c>
      <c r="B5" s="32">
        <v>1223</v>
      </c>
      <c r="C5" s="33">
        <f>VLOOKUP($B$5,'P2 12x45'!$A$2:$F$161,2,0)</f>
        <v>0.57708333333333328</v>
      </c>
      <c r="D5" s="36">
        <f>VLOOKUP($B$5,'P2 12x45'!$A$2:$F$161,3,0)</f>
        <v>0</v>
      </c>
      <c r="E5" s="33">
        <f>VLOOKUP($B$5,'P2 12x45'!$A$2:$F$161,4,0)</f>
        <v>0</v>
      </c>
      <c r="F5" s="36">
        <f>VLOOKUP($B$5,'P2 12x45'!$A$2:$F$161,5,0)</f>
        <v>0.83263888888888893</v>
      </c>
      <c r="G5" s="38">
        <f t="shared" si="0"/>
        <v>0.25555555555555565</v>
      </c>
      <c r="H5" s="40">
        <f t="shared" si="1"/>
        <v>6.1333333333333355</v>
      </c>
      <c r="I5" s="43" t="str">
        <f>VLOOKUP(B5,'P2 12x45'!$A$2:$F$161,6,0)</f>
        <v>11</v>
      </c>
      <c r="J5" s="47"/>
      <c r="K5" s="38">
        <f t="shared" ref="K5:K10" si="3">IF(AND(C5&gt;0,C5&lt;$O$1),$O$1-C5,0)+IF(F5&lt;$P$1,0,F5-$P$1)</f>
        <v>0</v>
      </c>
      <c r="L5" s="48">
        <f t="shared" si="2"/>
        <v>0</v>
      </c>
      <c r="M5" s="52"/>
    </row>
    <row r="6" spans="1:16">
      <c r="A6" s="28">
        <v>43500</v>
      </c>
      <c r="B6" s="32">
        <v>1217</v>
      </c>
      <c r="C6" s="33">
        <f>VLOOKUP($B$6,'P2 12x45'!$A$2:$F$161,2,0)</f>
        <v>0.5</v>
      </c>
      <c r="D6" s="36">
        <f>VLOOKUP($B$6,'P2 12x45'!$A$2:$F$161,3,0)</f>
        <v>0</v>
      </c>
      <c r="E6" s="33">
        <f>VLOOKUP($B$6,'P2 12x45'!$A$2:$F$161,4,0)</f>
        <v>0</v>
      </c>
      <c r="F6" s="36">
        <f>VLOOKUP($B$6,'P2 12x45'!$A$2:$F$161,5,0)</f>
        <v>0.82013888888888886</v>
      </c>
      <c r="G6" s="38">
        <f t="shared" si="0"/>
        <v>0.32013888888888886</v>
      </c>
      <c r="H6" s="40">
        <f t="shared" si="1"/>
        <v>7.6833333333333327</v>
      </c>
      <c r="I6" s="43" t="str">
        <f>VLOOKUP(B6,'P2 12x45'!$A$2:$F$161,6,0)</f>
        <v>14</v>
      </c>
      <c r="J6" s="47"/>
      <c r="K6" s="38">
        <f t="shared" si="3"/>
        <v>0</v>
      </c>
      <c r="L6" s="48">
        <f t="shared" si="2"/>
        <v>0</v>
      </c>
      <c r="M6" s="52"/>
    </row>
    <row r="7" spans="1:16">
      <c r="A7" s="28">
        <v>43501</v>
      </c>
      <c r="B7" s="32" t="s">
        <v>14</v>
      </c>
      <c r="C7" s="33">
        <f>VLOOKUP($B$7,'P2 xx3xx'!$A$2:$F$130,2,0)</f>
        <v>0</v>
      </c>
      <c r="D7" s="36">
        <f>VLOOKUP($B$7,'P2 xx3xx'!$A$2:$F$130,3,0)</f>
        <v>0</v>
      </c>
      <c r="E7" s="33">
        <f>VLOOKUP($B$7,'P2 xx3xx'!$A$2:$F$130,4,0)</f>
        <v>0</v>
      </c>
      <c r="F7" s="36">
        <f>VLOOKUP($B$7,'P2 xx3xx'!$A$2:$F$130,5,0)</f>
        <v>0</v>
      </c>
      <c r="G7" s="38">
        <f t="shared" si="0"/>
        <v>0</v>
      </c>
      <c r="H7" s="40">
        <f t="shared" si="1"/>
        <v>0</v>
      </c>
      <c r="I7" s="43" t="str">
        <f>VLOOKUP(B7,'P2 xx3xx'!A2:F130,6,0)</f>
        <v>0</v>
      </c>
      <c r="J7" s="47"/>
      <c r="K7" s="38">
        <f t="shared" si="3"/>
        <v>0</v>
      </c>
      <c r="L7" s="48">
        <f t="shared" si="2"/>
        <v>0</v>
      </c>
      <c r="M7" s="52"/>
    </row>
    <row r="8" spans="1:16">
      <c r="A8" s="28">
        <v>43502</v>
      </c>
      <c r="B8" s="32">
        <v>1141</v>
      </c>
      <c r="C8" s="33">
        <f>VLOOKUP($B$8,'P2 12x45'!$A$2:$F$161,2,0)</f>
        <v>0.26805555555555555</v>
      </c>
      <c r="D8" s="36">
        <f>VLOOKUP($B$8,'P2 12x45'!$A$2:$F$161,3,0)</f>
        <v>0</v>
      </c>
      <c r="E8" s="33">
        <f>VLOOKUP($B$8,'P2 12x45'!$A$2:$F$161,4,0)</f>
        <v>0</v>
      </c>
      <c r="F8" s="36">
        <f>VLOOKUP($B$8,'P2 12x45'!$A$2:$F$161,5,0)</f>
        <v>0.58333333333333337</v>
      </c>
      <c r="G8" s="38">
        <f t="shared" si="0"/>
        <v>0.31527777777777782</v>
      </c>
      <c r="H8" s="40">
        <f t="shared" si="1"/>
        <v>7.5666666666666682</v>
      </c>
      <c r="I8" s="43" t="str">
        <f>VLOOKUP(B8,'P2 12x45'!$A$2:$F$161,6,0)</f>
        <v>13</v>
      </c>
      <c r="J8" s="47"/>
      <c r="K8" s="38">
        <f t="shared" si="3"/>
        <v>0</v>
      </c>
      <c r="L8" s="48">
        <f t="shared" si="2"/>
        <v>0</v>
      </c>
      <c r="M8" s="52"/>
    </row>
    <row r="9" spans="1:16">
      <c r="A9" s="28">
        <v>43503</v>
      </c>
      <c r="B9" s="32">
        <v>1129</v>
      </c>
      <c r="C9" s="33">
        <f>VLOOKUP($B$9,'P2 12x45'!$A$2:$F$161,2,0)</f>
        <v>0.20208333333333331</v>
      </c>
      <c r="D9" s="36">
        <f>VLOOKUP($B$9,'P2 12x45'!$A$2:$F$161,3,0)</f>
        <v>0</v>
      </c>
      <c r="E9" s="33">
        <f>VLOOKUP($B$9,'P2 12x45'!$A$2:$F$161,4,0)</f>
        <v>0</v>
      </c>
      <c r="F9" s="36">
        <f>VLOOKUP($B$9,'P2 12x45'!$A$2:$F$161,5,0)</f>
        <v>0.55555555555555558</v>
      </c>
      <c r="G9" s="38">
        <f t="shared" si="0"/>
        <v>0.3534722222222223</v>
      </c>
      <c r="H9" s="40">
        <f t="shared" si="1"/>
        <v>8.4833333333333343</v>
      </c>
      <c r="I9" s="43" t="str">
        <f>VLOOKUP(B9,'P2 12x45'!$A$2:$F$161,6,0)</f>
        <v>25-35</v>
      </c>
      <c r="J9" s="47"/>
      <c r="K9" s="38">
        <f t="shared" si="3"/>
        <v>4.7916666666666691E-2</v>
      </c>
      <c r="L9" s="48">
        <f t="shared" si="2"/>
        <v>1.1500000000000006</v>
      </c>
      <c r="M9" s="52"/>
    </row>
    <row r="10" spans="1:16">
      <c r="A10" s="53">
        <v>43504</v>
      </c>
      <c r="B10" s="61">
        <v>1111</v>
      </c>
      <c r="C10" s="55">
        <f>VLOOKUP($B$10,Samedi!$A$2:$F$96,2,0)</f>
        <v>0.21597222222222223</v>
      </c>
      <c r="D10" s="55">
        <f>VLOOKUP($B$10,Samedi!$A$2:$F$96,3,0)</f>
        <v>0</v>
      </c>
      <c r="E10" s="55">
        <f>VLOOKUP($B$10,Samedi!$A$2:$F$96,4,0)</f>
        <v>0</v>
      </c>
      <c r="F10" s="55">
        <f>VLOOKUP($B$10,Samedi!$A$2:$F$96,5,0)</f>
        <v>0.5708333333333333</v>
      </c>
      <c r="G10" s="63">
        <f t="shared" si="0"/>
        <v>0.35486111111111107</v>
      </c>
      <c r="H10" s="56">
        <f t="shared" si="1"/>
        <v>8.5166666666666657</v>
      </c>
      <c r="I10" s="57" t="str">
        <f>VLOOKUP(B10,Samedi!A2:F96,6,0)</f>
        <v>710</v>
      </c>
      <c r="J10" s="64"/>
      <c r="K10" s="63">
        <f t="shared" si="3"/>
        <v>3.4027777777777768E-2</v>
      </c>
      <c r="L10" s="59">
        <f t="shared" si="2"/>
        <v>0.81666666666666643</v>
      </c>
      <c r="M10" s="65"/>
    </row>
    <row r="11" spans="1:16">
      <c r="A11" s="34">
        <v>43505</v>
      </c>
      <c r="B11" s="35" t="s">
        <v>14</v>
      </c>
      <c r="C11" s="37">
        <f>VLOOKUP($B$11,Dimanche!$A$2:$F$65,2,0)</f>
        <v>0</v>
      </c>
      <c r="D11" s="37">
        <f>VLOOKUP($B$11,Dimanche!$A$2:$F$65,3,0)</f>
        <v>0</v>
      </c>
      <c r="E11" s="37">
        <f>VLOOKUP($B$11,Dimanche!$A$2:$F$65,4,0)</f>
        <v>0</v>
      </c>
      <c r="F11" s="37">
        <f>VLOOKUP($B$11,Dimanche!$A$2:$F$65,5,0)</f>
        <v>0</v>
      </c>
      <c r="G11" s="39">
        <f t="shared" si="0"/>
        <v>0</v>
      </c>
      <c r="H11" s="41">
        <f t="shared" si="1"/>
        <v>0</v>
      </c>
      <c r="I11" s="44">
        <f>VLOOKUP(B11,Dimanche!A2:F65,6,0)</f>
        <v>0</v>
      </c>
      <c r="J11" s="46"/>
      <c r="K11" s="39">
        <f>IF(AND(C11&gt;0,C11&lt;$O$1),$O$1-C11,0)+IF(F11&lt;$P$1,0,F11-$P$1)*2</f>
        <v>0</v>
      </c>
      <c r="L11" s="49">
        <f t="shared" si="2"/>
        <v>0</v>
      </c>
      <c r="M11" s="51"/>
    </row>
    <row r="12" spans="1:16">
      <c r="A12" s="28">
        <v>43506</v>
      </c>
      <c r="B12" s="32" t="s">
        <v>14</v>
      </c>
      <c r="C12" s="33">
        <f>VLOOKUP($B$12,'P2 12x45'!$A$2:$F$161,2,0)</f>
        <v>0</v>
      </c>
      <c r="D12" s="36">
        <f>VLOOKUP($B$12,'P2 12x45'!$A$2:$F$161,3,0)</f>
        <v>0</v>
      </c>
      <c r="E12" s="33">
        <f>VLOOKUP($B$12,'P2 12x45'!$A$2:$F$161,4,0)</f>
        <v>0</v>
      </c>
      <c r="F12" s="36">
        <f>VLOOKUP($B$12,'P2 12x45'!$A$2:$F$161,5,0)</f>
        <v>0</v>
      </c>
      <c r="G12" s="38">
        <f t="shared" si="0"/>
        <v>0</v>
      </c>
      <c r="H12" s="40">
        <f t="shared" si="1"/>
        <v>0</v>
      </c>
      <c r="I12" s="43" t="str">
        <f>VLOOKUP(B12,'P2 12x45'!$A$2:$F$161,6,0)</f>
        <v>0</v>
      </c>
      <c r="J12" s="47"/>
      <c r="K12" s="38">
        <f t="shared" ref="K12:K17" si="4">IF(AND(C12&gt;0,C12&lt;$O$1),$O$1-C12,0)+IF(F12&lt;$P$1,0,F12-$P$1)</f>
        <v>0</v>
      </c>
      <c r="L12" s="48">
        <f t="shared" si="2"/>
        <v>0</v>
      </c>
      <c r="M12" s="52"/>
    </row>
    <row r="13" spans="1:16">
      <c r="A13" s="28">
        <v>43507</v>
      </c>
      <c r="B13" s="32">
        <v>1245</v>
      </c>
      <c r="C13" s="33">
        <f>VLOOKUP($B$13,'P2 12x45'!$A$2:$F$161,2,0)</f>
        <v>0.61944444444444446</v>
      </c>
      <c r="D13" s="36">
        <f>VLOOKUP($B$13,'P2 12x45'!$A$2:$F$161,3,0)</f>
        <v>0</v>
      </c>
      <c r="E13" s="33">
        <f>VLOOKUP($B$13,'P2 12x45'!$A$2:$F$161,4,0)</f>
        <v>0</v>
      </c>
      <c r="F13" s="36">
        <f>VLOOKUP($B$13,'P2 12x45'!$A$2:$F$161,5,0)</f>
        <v>0.9784722222222223</v>
      </c>
      <c r="G13" s="38">
        <f t="shared" si="0"/>
        <v>0.35902777777777783</v>
      </c>
      <c r="H13" s="40">
        <f t="shared" si="1"/>
        <v>8.6166666666666671</v>
      </c>
      <c r="I13" s="43" t="str">
        <f>VLOOKUP(B13,'P2 12x45'!$A$2:$F$161,6,0)</f>
        <v>25-35</v>
      </c>
      <c r="J13" s="47"/>
      <c r="K13" s="38">
        <f t="shared" si="4"/>
        <v>0.14513888888888893</v>
      </c>
      <c r="L13" s="48">
        <f t="shared" si="2"/>
        <v>3.4833333333333343</v>
      </c>
      <c r="M13" s="52"/>
    </row>
    <row r="14" spans="1:16">
      <c r="A14" s="28">
        <v>43508</v>
      </c>
      <c r="B14" s="32">
        <v>1231</v>
      </c>
      <c r="C14" s="33">
        <f>VLOOKUP($B$14,'P2 xx3xx'!$A$2:$F$130,2,0)</f>
        <v>0.62430555555555556</v>
      </c>
      <c r="D14" s="36">
        <f>VLOOKUP($B$14,'P2 xx3xx'!$A$2:$F$130,3,0)</f>
        <v>0</v>
      </c>
      <c r="E14" s="33">
        <f>VLOOKUP($B$14,'P2 xx3xx'!$A$2:$F$130,4,0)</f>
        <v>0</v>
      </c>
      <c r="F14" s="36">
        <f>VLOOKUP($B$14,'P2 xx3xx'!$A$2:$F$130,5,0)</f>
        <v>0.9277777777777777</v>
      </c>
      <c r="G14" s="38">
        <f t="shared" si="0"/>
        <v>0.30347222222222214</v>
      </c>
      <c r="H14" s="40">
        <f t="shared" si="1"/>
        <v>7.2833333333333314</v>
      </c>
      <c r="I14" s="43" t="str">
        <f>VLOOKUP(B14,'P2 xx3xx'!A2:F130,6,0)</f>
        <v>18</v>
      </c>
      <c r="J14" s="47"/>
      <c r="K14" s="38">
        <f t="shared" si="4"/>
        <v>9.4444444444444331E-2</v>
      </c>
      <c r="L14" s="48">
        <f t="shared" si="2"/>
        <v>2.2666666666666639</v>
      </c>
      <c r="M14" s="52"/>
    </row>
    <row r="15" spans="1:16">
      <c r="A15" s="28">
        <v>43509</v>
      </c>
      <c r="B15" s="32">
        <v>1201</v>
      </c>
      <c r="C15" s="33">
        <f>VLOOKUP($B$15,'P2 12x45'!$A$2:$F$161,2,0)</f>
        <v>0.52569444444444446</v>
      </c>
      <c r="D15" s="36">
        <f>VLOOKUP($B$15,'P2 12x45'!$A$2:$F$161,3,0)</f>
        <v>0</v>
      </c>
      <c r="E15" s="33">
        <f>VLOOKUP($B$15,'P2 12x45'!$A$2:$F$161,4,0)</f>
        <v>0</v>
      </c>
      <c r="F15" s="36">
        <f>VLOOKUP($B$15,'P2 12x45'!$A$2:$F$161,5,0)</f>
        <v>0.82500000000000007</v>
      </c>
      <c r="G15" s="38">
        <f t="shared" si="0"/>
        <v>0.2993055555555556</v>
      </c>
      <c r="H15" s="40">
        <f t="shared" si="1"/>
        <v>7.1833333333333345</v>
      </c>
      <c r="I15" s="43" t="str">
        <f>VLOOKUP(B15,'P2 12x45'!$A$2:$F$161,6,0)</f>
        <v>25</v>
      </c>
      <c r="J15" s="47"/>
      <c r="K15" s="38">
        <f t="shared" si="4"/>
        <v>0</v>
      </c>
      <c r="L15" s="48">
        <f t="shared" si="2"/>
        <v>0</v>
      </c>
      <c r="M15" s="52"/>
    </row>
    <row r="16" spans="1:16">
      <c r="A16" s="28">
        <v>43510</v>
      </c>
      <c r="B16" s="32">
        <v>1213</v>
      </c>
      <c r="C16" s="33">
        <f>VLOOKUP($B$16,'P2 12x45'!$A$2:$F$161,2,0)</f>
        <v>0.48402777777777778</v>
      </c>
      <c r="D16" s="36">
        <f>VLOOKUP($B$16,'P2 12x45'!$A$2:$F$161,3,0)</f>
        <v>0</v>
      </c>
      <c r="E16" s="33">
        <f>VLOOKUP($B$16,'P2 12x45'!$A$2:$F$161,4,0)</f>
        <v>0</v>
      </c>
      <c r="F16" s="36">
        <f>VLOOKUP($B$16,'P2 12x45'!$A$2:$F$161,5,0)</f>
        <v>0.79513888888888884</v>
      </c>
      <c r="G16" s="38">
        <f t="shared" si="0"/>
        <v>0.31111111111111106</v>
      </c>
      <c r="H16" s="40">
        <f t="shared" si="1"/>
        <v>7.466666666666665</v>
      </c>
      <c r="I16" s="43" t="str">
        <f>VLOOKUP(B16,'P2 12x45'!$A$2:$F$161,6,0)</f>
        <v>19-20</v>
      </c>
      <c r="J16" s="47"/>
      <c r="K16" s="38">
        <f t="shared" si="4"/>
        <v>0</v>
      </c>
      <c r="L16" s="48">
        <f t="shared" si="2"/>
        <v>0</v>
      </c>
      <c r="M16" s="52"/>
    </row>
    <row r="17" spans="1:14">
      <c r="A17" s="53">
        <v>43511</v>
      </c>
      <c r="B17" s="61" t="s">
        <v>14</v>
      </c>
      <c r="C17" s="55">
        <f>VLOOKUP($B$17,Samedi!$A$2:$F$96,2,0)</f>
        <v>0</v>
      </c>
      <c r="D17" s="55">
        <f>VLOOKUP($B$17,Samedi!$A$2:$F$96,3,0)</f>
        <v>0</v>
      </c>
      <c r="E17" s="55">
        <f>VLOOKUP($B$17,Samedi!$A$2:$F$96,4,0)</f>
        <v>0</v>
      </c>
      <c r="F17" s="55">
        <f>VLOOKUP($B$17,Samedi!$A$2:$F$96,5,0)</f>
        <v>0</v>
      </c>
      <c r="G17" s="63">
        <f t="shared" si="0"/>
        <v>0</v>
      </c>
      <c r="H17" s="56">
        <f t="shared" si="1"/>
        <v>0</v>
      </c>
      <c r="I17" s="57" t="str">
        <f>VLOOKUP(B17,Samedi!A2:F96,6,0)</f>
        <v>0</v>
      </c>
      <c r="J17" s="64"/>
      <c r="K17" s="63">
        <f t="shared" si="4"/>
        <v>0</v>
      </c>
      <c r="L17" s="59">
        <f t="shared" si="2"/>
        <v>0</v>
      </c>
      <c r="M17" s="65"/>
    </row>
    <row r="18" spans="1:14">
      <c r="A18" s="34">
        <v>43512</v>
      </c>
      <c r="B18" s="35" t="s">
        <v>14</v>
      </c>
      <c r="C18" s="37">
        <f>VLOOKUP($B$18,Dimanche!$A$2:$F$65,2,0)</f>
        <v>0</v>
      </c>
      <c r="D18" s="37">
        <f>VLOOKUP($B$18,Dimanche!$A$2:$F$65,3,0)</f>
        <v>0</v>
      </c>
      <c r="E18" s="37">
        <f>VLOOKUP($B$18,Dimanche!$A$2:$F$65,4,0)</f>
        <v>0</v>
      </c>
      <c r="F18" s="37">
        <f>VLOOKUP($B$18,Dimanche!$A$2:$F$65,5,0)</f>
        <v>0</v>
      </c>
      <c r="G18" s="39">
        <f t="shared" si="0"/>
        <v>0</v>
      </c>
      <c r="H18" s="41">
        <f t="shared" si="1"/>
        <v>0</v>
      </c>
      <c r="I18" s="44">
        <f>VLOOKUP(B18,Dimanche!A2:F65,6,0)</f>
        <v>0</v>
      </c>
      <c r="J18" s="46"/>
      <c r="K18" s="39">
        <f>IF(AND(C18&gt;0,C18&lt;$O$1),$O$1-C18,0)+IF(F18&lt;$P$1,0,F18-$P$1)*2</f>
        <v>0</v>
      </c>
      <c r="L18" s="49">
        <f t="shared" si="2"/>
        <v>0</v>
      </c>
      <c r="M18" s="51"/>
    </row>
    <row r="19" spans="1:14">
      <c r="A19" s="28">
        <v>43513</v>
      </c>
      <c r="B19" s="32">
        <v>1123</v>
      </c>
      <c r="C19" s="33">
        <f>VLOOKUP($B$19,'P2 12x45'!$A$2:$F$161,2,0)</f>
        <v>0.22222222222222221</v>
      </c>
      <c r="D19" s="36">
        <f>VLOOKUP($B$19,'P2 12x45'!$A$2:$F$161,3,0)</f>
        <v>0</v>
      </c>
      <c r="E19" s="33">
        <f>VLOOKUP($B$19,'P2 12x45'!$A$2:$F$161,4,0)</f>
        <v>0</v>
      </c>
      <c r="F19" s="36">
        <f>VLOOKUP($B$19,'P2 12x45'!$A$2:$F$161,5,0)</f>
        <v>0.54305555555555551</v>
      </c>
      <c r="G19" s="38">
        <f t="shared" si="0"/>
        <v>0.3208333333333333</v>
      </c>
      <c r="H19" s="40">
        <f t="shared" si="1"/>
        <v>7.6999999999999993</v>
      </c>
      <c r="I19" s="43" t="str">
        <f>VLOOKUP(B19,'P2 12x45'!$A$2:$F$161,6,0)</f>
        <v>11</v>
      </c>
      <c r="J19" s="47"/>
      <c r="K19" s="38">
        <f t="shared" ref="K19:K24" si="5">IF(AND(C19&gt;0,C19&lt;$O$1),$O$1-C19,0)+IF(F19&lt;$P$1,0,F19-$P$1)</f>
        <v>2.777777777777779E-2</v>
      </c>
      <c r="L19" s="48">
        <f t="shared" si="2"/>
        <v>0.66666666666666696</v>
      </c>
      <c r="M19" s="52"/>
    </row>
    <row r="20" spans="1:14">
      <c r="A20" s="28">
        <v>43514</v>
      </c>
      <c r="B20" s="32">
        <v>1118</v>
      </c>
      <c r="C20" s="33">
        <f>VLOOKUP($B$20,'P2 12x45'!$A$2:$F$161,2,0)</f>
        <v>0.21875</v>
      </c>
      <c r="D20" s="36">
        <f>VLOOKUP($B$20,'P2 12x45'!$A$2:$F$161,3,0)</f>
        <v>0</v>
      </c>
      <c r="E20" s="33">
        <f>VLOOKUP($B$20,'P2 12x45'!$A$2:$F$161,4,0)</f>
        <v>0</v>
      </c>
      <c r="F20" s="36">
        <f>VLOOKUP($B$20,'P2 12x45'!$A$2:$F$161,5,0)</f>
        <v>0.58194444444444449</v>
      </c>
      <c r="G20" s="38">
        <f t="shared" si="0"/>
        <v>0.36319444444444449</v>
      </c>
      <c r="H20" s="40">
        <f t="shared" si="1"/>
        <v>8.7166666666666686</v>
      </c>
      <c r="I20" s="43" t="str">
        <f>VLOOKUP(B20,'P2 12x45'!$A$2:$F$161,6,0)</f>
        <v>172</v>
      </c>
      <c r="J20" s="47"/>
      <c r="K20" s="38">
        <f t="shared" si="5"/>
        <v>3.125E-2</v>
      </c>
      <c r="L20" s="48">
        <f t="shared" si="2"/>
        <v>0.75</v>
      </c>
      <c r="M20" s="52"/>
    </row>
    <row r="21" spans="1:14" ht="15.75" customHeight="1">
      <c r="A21" s="28">
        <v>43515</v>
      </c>
      <c r="B21" s="32">
        <v>1108</v>
      </c>
      <c r="C21" s="33">
        <f>VLOOKUP($B$21,'P2 xx3xx'!$A$2:$F$130,2,0)</f>
        <v>0.19999999999999998</v>
      </c>
      <c r="D21" s="36">
        <f>VLOOKUP($B$21,'P2 xx3xx'!$A$2:$F$130,3,0)</f>
        <v>0</v>
      </c>
      <c r="E21" s="33">
        <f>VLOOKUP($B$21,'P2 xx3xx'!$A$2:$F$130,4,0)</f>
        <v>0</v>
      </c>
      <c r="F21" s="36">
        <f>VLOOKUP($B$21,'P2 xx3xx'!$A$2:$F$130,5,0)</f>
        <v>0.52013888888888882</v>
      </c>
      <c r="G21" s="38">
        <f t="shared" si="0"/>
        <v>0.32013888888888886</v>
      </c>
      <c r="H21" s="40">
        <f t="shared" si="1"/>
        <v>7.6833333333333327</v>
      </c>
      <c r="I21" s="43" t="str">
        <f>VLOOKUP(B21,'P2 xx3xx'!A2:F130,6,0)</f>
        <v>1-3</v>
      </c>
      <c r="J21" s="47"/>
      <c r="K21" s="38">
        <f t="shared" si="5"/>
        <v>5.0000000000000017E-2</v>
      </c>
      <c r="L21" s="48">
        <f t="shared" si="2"/>
        <v>1.2000000000000004</v>
      </c>
      <c r="M21" s="52"/>
    </row>
    <row r="22" spans="1:14" ht="15.75" customHeight="1">
      <c r="A22" s="28">
        <v>43516</v>
      </c>
      <c r="B22" s="32" t="s">
        <v>14</v>
      </c>
      <c r="C22" s="33">
        <f>VLOOKUP($B$22,'P2 12x45'!$A$2:$F$161,2,0)</f>
        <v>0</v>
      </c>
      <c r="D22" s="36">
        <f>VLOOKUP($B$22,'P2 12x45'!$A$2:$F$161,3,0)</f>
        <v>0</v>
      </c>
      <c r="E22" s="33">
        <f>VLOOKUP($B$22,'P2 12x45'!$A$2:$F$161,4,0)</f>
        <v>0</v>
      </c>
      <c r="F22" s="36">
        <f>VLOOKUP($B$22,'P2 12x45'!$A$2:$F$161,5,0)</f>
        <v>0</v>
      </c>
      <c r="G22" s="38">
        <f t="shared" si="0"/>
        <v>0</v>
      </c>
      <c r="H22" s="40">
        <f t="shared" si="1"/>
        <v>0</v>
      </c>
      <c r="I22" s="43" t="str">
        <f>VLOOKUP(B22,'P2 12x45'!$A$2:$F$161,6,0)</f>
        <v>0</v>
      </c>
      <c r="J22" s="47"/>
      <c r="K22" s="38">
        <f t="shared" si="5"/>
        <v>0</v>
      </c>
      <c r="L22" s="48">
        <f t="shared" si="2"/>
        <v>0</v>
      </c>
      <c r="M22" s="52"/>
    </row>
    <row r="23" spans="1:14" ht="15.75" customHeight="1">
      <c r="A23" s="28">
        <v>43517</v>
      </c>
      <c r="B23" s="32">
        <v>1242</v>
      </c>
      <c r="C23" s="33">
        <f>VLOOKUP($B$23,'P2 12x45'!$A$2:$F$161,2,0)</f>
        <v>0.62777777777777777</v>
      </c>
      <c r="D23" s="36">
        <f>VLOOKUP($B$23,'P2 12x45'!$A$2:$F$161,3,0)</f>
        <v>0</v>
      </c>
      <c r="E23" s="33">
        <f>VLOOKUP($B$23,'P2 12x45'!$A$2:$F$161,4,0)</f>
        <v>0</v>
      </c>
      <c r="F23" s="36">
        <f>VLOOKUP($B$23,'P2 12x45'!$A$2:$F$161,5,0)</f>
        <v>0.9770833333333333</v>
      </c>
      <c r="G23" s="38">
        <f t="shared" si="0"/>
        <v>0.34930555555555554</v>
      </c>
      <c r="H23" s="40">
        <f t="shared" si="1"/>
        <v>8.3833333333333329</v>
      </c>
      <c r="I23" s="43" t="str">
        <f>VLOOKUP(B23,'P2 12x45'!$A$2:$F$161,6,0)</f>
        <v>710-M4ab</v>
      </c>
      <c r="J23" s="47"/>
      <c r="K23" s="38">
        <f t="shared" si="5"/>
        <v>0.14374999999999993</v>
      </c>
      <c r="L23" s="48">
        <f t="shared" si="2"/>
        <v>3.4499999999999984</v>
      </c>
      <c r="M23" s="52"/>
    </row>
    <row r="24" spans="1:14" ht="15.75" customHeight="1">
      <c r="A24" s="53">
        <v>43518</v>
      </c>
      <c r="B24" s="61">
        <v>1219</v>
      </c>
      <c r="C24" s="55">
        <f>VLOOKUP($B$24,Samedi!$A$2:$F$96,2,0)</f>
        <v>0.51944444444444449</v>
      </c>
      <c r="D24" s="55">
        <f>VLOOKUP($B$24,Samedi!$A$2:$F$96,3,0)</f>
        <v>0</v>
      </c>
      <c r="E24" s="55">
        <f>VLOOKUP($B$24,Samedi!$A$2:$F$96,4,0)</f>
        <v>0</v>
      </c>
      <c r="F24" s="55">
        <f>VLOOKUP($B$24,Samedi!$A$2:$F$96,5,0)</f>
        <v>0.77083333333333337</v>
      </c>
      <c r="G24" s="63">
        <f t="shared" si="0"/>
        <v>0.25138888888888888</v>
      </c>
      <c r="H24" s="56">
        <f t="shared" si="1"/>
        <v>6.0333333333333332</v>
      </c>
      <c r="I24" s="57" t="str">
        <f>VLOOKUP(B24,Samedi!A2:F96,6,0)</f>
        <v>1</v>
      </c>
      <c r="J24" s="64"/>
      <c r="K24" s="63">
        <f t="shared" si="5"/>
        <v>0</v>
      </c>
      <c r="L24" s="59">
        <f t="shared" si="2"/>
        <v>0</v>
      </c>
      <c r="M24" s="65"/>
    </row>
    <row r="25" spans="1:14" ht="15.75" customHeight="1">
      <c r="A25" s="34">
        <v>43519</v>
      </c>
      <c r="B25" s="35">
        <v>1205</v>
      </c>
      <c r="C25" s="37">
        <f>VLOOKUP($B$25,Dimanche!$A$2:$F$65,2,0)</f>
        <v>0.50763888888888886</v>
      </c>
      <c r="D25" s="37">
        <f>VLOOKUP($B$25,Dimanche!$A$2:$F$65,3,0)</f>
        <v>0</v>
      </c>
      <c r="E25" s="37">
        <f>VLOOKUP($B$25,Dimanche!$A$2:$F$65,4,0)</f>
        <v>0</v>
      </c>
      <c r="F25" s="37">
        <f>VLOOKUP($B$25,Dimanche!$A$2:$F$65,5,0)</f>
        <v>0.77083333333333337</v>
      </c>
      <c r="G25" s="39">
        <f t="shared" si="0"/>
        <v>0.26319444444444451</v>
      </c>
      <c r="H25" s="41">
        <f t="shared" si="1"/>
        <v>6.3166666666666682</v>
      </c>
      <c r="I25" s="44" t="str">
        <f>VLOOKUP(B25,Dimanche!A2:F65,6,0)</f>
        <v>710-1</v>
      </c>
      <c r="J25" s="46"/>
      <c r="K25" s="39">
        <f>IF(AND(C25&gt;0,C25&lt;$O$1),$O$1-C25,0)+IF(F25&lt;$P$1,0,F25-$P$1)*2</f>
        <v>0</v>
      </c>
      <c r="L25" s="49">
        <f t="shared" si="2"/>
        <v>0</v>
      </c>
      <c r="M25" s="51"/>
    </row>
    <row r="26" spans="1:14" ht="15.75" customHeight="1">
      <c r="A26" s="28">
        <v>43520</v>
      </c>
      <c r="B26" s="32" t="s">
        <v>14</v>
      </c>
      <c r="C26" s="33">
        <f>VLOOKUP($B$26,'P3 12345'!$A$2:$F$126,2,0)</f>
        <v>0</v>
      </c>
      <c r="D26" s="36">
        <f>VLOOKUP($B$26,'P3 12345'!$A$2:$F$126,3,0)</f>
        <v>0</v>
      </c>
      <c r="E26" s="33">
        <f>VLOOKUP($B$26,'P3 12345'!$A$2:$F$126,4,0)</f>
        <v>0</v>
      </c>
      <c r="F26" s="36">
        <f>VLOOKUP($B$26,'P3 12345'!$A$2:$F$126,5,0)</f>
        <v>0</v>
      </c>
      <c r="G26" s="38">
        <f t="shared" si="0"/>
        <v>0</v>
      </c>
      <c r="H26" s="40">
        <f t="shared" si="1"/>
        <v>0</v>
      </c>
      <c r="I26" s="43" t="str">
        <f>VLOOKUP(B26,'P3 12345'!$A$2:$F$126,6,0)</f>
        <v>0</v>
      </c>
      <c r="J26" s="47"/>
      <c r="K26" s="38">
        <f t="shared" ref="K26:K31" si="6">IF(AND(C26&gt;0,C26&lt;$O$1),$O$1-C26,0)+IF(F26&lt;$P$1,0,F26-$P$1)</f>
        <v>0</v>
      </c>
      <c r="L26" s="48">
        <f t="shared" si="2"/>
        <v>0</v>
      </c>
      <c r="M26" s="52"/>
      <c r="N26" s="276" t="s">
        <v>15</v>
      </c>
    </row>
    <row r="27" spans="1:14" ht="15.75" customHeight="1">
      <c r="A27" s="28">
        <v>43521</v>
      </c>
      <c r="B27" s="32" t="s">
        <v>14</v>
      </c>
      <c r="C27" s="33">
        <f>VLOOKUP($B$27,'P3 12345'!$A$2:$F$126,2,0)</f>
        <v>0</v>
      </c>
      <c r="D27" s="36">
        <f>VLOOKUP($B$27,'P3 12345'!$A$2:$F$126,3,0)</f>
        <v>0</v>
      </c>
      <c r="E27" s="33">
        <f>VLOOKUP($B$27,'P3 12345'!$A$2:$F$126,4,0)</f>
        <v>0</v>
      </c>
      <c r="F27" s="36">
        <f>VLOOKUP($B$27,'P3 12345'!$A$2:$F$126,5,0)</f>
        <v>0</v>
      </c>
      <c r="G27" s="38">
        <f t="shared" si="0"/>
        <v>0</v>
      </c>
      <c r="H27" s="40">
        <f t="shared" si="1"/>
        <v>0</v>
      </c>
      <c r="I27" s="43" t="str">
        <f>VLOOKUP(B27,'P3 12345'!$A$2:$F$126,6,0)</f>
        <v>0</v>
      </c>
      <c r="J27" s="47"/>
      <c r="K27" s="38">
        <f t="shared" si="6"/>
        <v>0</v>
      </c>
      <c r="L27" s="48">
        <f t="shared" si="2"/>
        <v>0</v>
      </c>
      <c r="M27" s="52"/>
      <c r="N27" s="277"/>
    </row>
    <row r="28" spans="1:14" ht="15.75" customHeight="1">
      <c r="A28" s="28">
        <v>43522</v>
      </c>
      <c r="B28" s="32">
        <v>1142</v>
      </c>
      <c r="C28" s="33">
        <f>VLOOKUP($B$28,'P3 12345'!$A$2:$F$126,2,0)</f>
        <v>0.24583333333333335</v>
      </c>
      <c r="D28" s="36">
        <f>VLOOKUP($B$28,'P3 12345'!$A$2:$F$126,3,0)</f>
        <v>0</v>
      </c>
      <c r="E28" s="33">
        <f>VLOOKUP($B$28,'P3 12345'!$A$2:$F$126,4,0)</f>
        <v>0</v>
      </c>
      <c r="F28" s="36">
        <f>VLOOKUP($B$28,'P3 12345'!$A$2:$F$126,5,0)</f>
        <v>0.5541666666666667</v>
      </c>
      <c r="G28" s="38">
        <f t="shared" si="0"/>
        <v>0.30833333333333335</v>
      </c>
      <c r="H28" s="40">
        <f t="shared" si="1"/>
        <v>7.4</v>
      </c>
      <c r="I28" s="43" t="str">
        <f>VLOOKUP(B28,'P3 12345'!$A$2:$F$126,6,0)</f>
        <v>11</v>
      </c>
      <c r="J28" s="47"/>
      <c r="K28" s="38">
        <f t="shared" si="6"/>
        <v>4.1666666666666519E-3</v>
      </c>
      <c r="L28" s="48">
        <f t="shared" si="2"/>
        <v>9.9999999999999645E-2</v>
      </c>
      <c r="M28" s="52"/>
      <c r="N28" s="277"/>
    </row>
    <row r="29" spans="1:14" ht="15.75" customHeight="1">
      <c r="A29" s="28">
        <v>43523</v>
      </c>
      <c r="B29" s="32">
        <v>1132</v>
      </c>
      <c r="C29" s="33">
        <f>VLOOKUP($B$29,'P3 12345'!$A$2:$F$126,2,0)</f>
        <v>0.24722222222222223</v>
      </c>
      <c r="D29" s="36">
        <f>VLOOKUP($B$29,'P3 12345'!$A$2:$F$126,3,0)</f>
        <v>0</v>
      </c>
      <c r="E29" s="33">
        <f>VLOOKUP($B$29,'P3 12345'!$A$2:$F$126,4,0)</f>
        <v>0</v>
      </c>
      <c r="F29" s="36">
        <f>VLOOKUP($B$29,'P3 12345'!$A$2:$F$126,5,0)</f>
        <v>0.54513888888888895</v>
      </c>
      <c r="G29" s="38">
        <f t="shared" si="0"/>
        <v>0.29791666666666672</v>
      </c>
      <c r="H29" s="40">
        <f t="shared" si="1"/>
        <v>7.1500000000000012</v>
      </c>
      <c r="I29" s="43" t="str">
        <f>VLOOKUP(B29,'P3 12345'!$A$2:$F$126,6,0)</f>
        <v>19-710</v>
      </c>
      <c r="J29" s="47"/>
      <c r="K29" s="38">
        <f t="shared" si="6"/>
        <v>2.7777777777777679E-3</v>
      </c>
      <c r="L29" s="48">
        <f t="shared" si="2"/>
        <v>6.666666666666643E-2</v>
      </c>
      <c r="M29" s="52"/>
      <c r="N29" s="277"/>
    </row>
    <row r="30" spans="1:14" ht="15.75" customHeight="1">
      <c r="A30" s="28">
        <v>43524</v>
      </c>
      <c r="B30" s="32">
        <v>1106</v>
      </c>
      <c r="C30" s="33">
        <f>VLOOKUP($B$30,'P3 12345'!$A$2:$F$126,2,0)</f>
        <v>0.21527777777777779</v>
      </c>
      <c r="D30" s="36">
        <f>VLOOKUP($B$30,'P3 12345'!$A$2:$F$126,3,0)</f>
        <v>0</v>
      </c>
      <c r="E30" s="33">
        <f>VLOOKUP($B$30,'P3 12345'!$A$2:$F$126,4,0)</f>
        <v>0</v>
      </c>
      <c r="F30" s="36">
        <f>VLOOKUP($B$30,'P3 12345'!$A$2:$F$126,5,0)</f>
        <v>0.57291666666666663</v>
      </c>
      <c r="G30" s="38">
        <f t="shared" si="0"/>
        <v>0.35763888888888884</v>
      </c>
      <c r="H30" s="40">
        <f t="shared" si="1"/>
        <v>8.5833333333333321</v>
      </c>
      <c r="I30" s="43" t="str">
        <f>VLOOKUP(B30,'P3 12345'!$A$2:$F$126,6,0)</f>
        <v>710</v>
      </c>
      <c r="J30" s="47"/>
      <c r="K30" s="38">
        <f t="shared" si="6"/>
        <v>3.472222222222221E-2</v>
      </c>
      <c r="L30" s="48">
        <f t="shared" si="2"/>
        <v>0.83333333333333304</v>
      </c>
      <c r="M30" s="52"/>
      <c r="N30" s="269"/>
    </row>
    <row r="31" spans="1:14" ht="15.75" customHeight="1">
      <c r="A31" s="69" t="s">
        <v>16</v>
      </c>
      <c r="B31" s="70" t="s">
        <v>14</v>
      </c>
      <c r="C31" s="71">
        <f>VLOOKUP($B$31,Samedi!$A$2:$F$96,2,0)</f>
        <v>0</v>
      </c>
      <c r="D31" s="71">
        <f>VLOOKUP($B$31,Samedi!$A$2:$F$96,3,0)</f>
        <v>0</v>
      </c>
      <c r="E31" s="71">
        <f>VLOOKUP($B$31,Samedi!$A$2:$F$96,4,0)</f>
        <v>0</v>
      </c>
      <c r="F31" s="71">
        <f>VLOOKUP($B$31,Samedi!$A$2:$F$96,5,0)</f>
        <v>0</v>
      </c>
      <c r="G31" s="73">
        <f t="shared" si="0"/>
        <v>0</v>
      </c>
      <c r="H31" s="74">
        <f t="shared" si="1"/>
        <v>0</v>
      </c>
      <c r="I31" s="76" t="str">
        <f>VLOOKUP(B31,Samedi!A2:F96,6,0)</f>
        <v>0</v>
      </c>
      <c r="J31" s="78"/>
      <c r="K31" s="73">
        <f t="shared" si="6"/>
        <v>0</v>
      </c>
      <c r="L31" s="80">
        <f t="shared" si="2"/>
        <v>0</v>
      </c>
      <c r="M31" s="81"/>
    </row>
    <row r="32" spans="1:14" ht="15.75" customHeight="1">
      <c r="A32" s="82"/>
      <c r="B32" s="83"/>
      <c r="C32" s="83"/>
      <c r="D32" s="83"/>
      <c r="E32" s="83"/>
      <c r="F32" s="83"/>
      <c r="G32" s="85">
        <f t="shared" ref="G32:H32" si="7">SUM(G3:G31)</f>
        <v>6.3854166666666679</v>
      </c>
      <c r="H32" s="87">
        <f t="shared" si="7"/>
        <v>153.25000000000003</v>
      </c>
      <c r="I32" s="83"/>
      <c r="J32" s="89">
        <f t="shared" ref="J32:L32" si="8">SUM(J3:J31)</f>
        <v>0</v>
      </c>
      <c r="K32" s="85">
        <f t="shared" si="8"/>
        <v>0.91249999999999976</v>
      </c>
      <c r="L32" s="87">
        <f t="shared" si="8"/>
        <v>21.899999999999991</v>
      </c>
      <c r="M32" s="83"/>
    </row>
    <row r="33" spans="1:13" ht="15.75" customHeight="1">
      <c r="A33" s="82"/>
      <c r="B33" s="83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</row>
    <row r="34" spans="1:13" ht="15.75" customHeight="1"/>
    <row r="35" spans="1:13" ht="15.75" customHeight="1"/>
    <row r="36" spans="1:13" ht="15.75" customHeight="1"/>
    <row r="37" spans="1:13" ht="15.75" customHeight="1">
      <c r="A37" s="270" t="s">
        <v>17</v>
      </c>
      <c r="B37" s="271"/>
      <c r="C37" s="95">
        <f>158.6-(C47*8)-(C48*8)-(C49*8)-C50</f>
        <v>158.6</v>
      </c>
      <c r="D37" s="97"/>
      <c r="E37" s="99">
        <f t="shared" ref="E37:E51" si="9">C37*D37</f>
        <v>0</v>
      </c>
    </row>
    <row r="38" spans="1:13" ht="15.75" customHeight="1">
      <c r="A38" s="272" t="s">
        <v>18</v>
      </c>
      <c r="B38" s="273"/>
      <c r="C38" s="103">
        <f>H31+H24+H17+H10+H3</f>
        <v>21.983333333333334</v>
      </c>
      <c r="D38" s="105"/>
      <c r="E38" s="107">
        <f t="shared" si="9"/>
        <v>0</v>
      </c>
    </row>
    <row r="39" spans="1:13" ht="15.75" customHeight="1">
      <c r="A39" s="272" t="s">
        <v>19</v>
      </c>
      <c r="B39" s="273"/>
      <c r="C39" s="103">
        <f>H4+H11+H18+H25</f>
        <v>15.233333333333336</v>
      </c>
      <c r="D39" s="105"/>
      <c r="E39" s="107">
        <f t="shared" si="9"/>
        <v>0</v>
      </c>
    </row>
    <row r="40" spans="1:13" ht="15.75" customHeight="1">
      <c r="A40" s="272" t="s">
        <v>20</v>
      </c>
      <c r="B40" s="273"/>
      <c r="C40" s="103">
        <v>1</v>
      </c>
      <c r="D40" s="109"/>
      <c r="E40" s="107">
        <f t="shared" si="9"/>
        <v>0</v>
      </c>
    </row>
    <row r="41" spans="1:13" ht="15.75" customHeight="1">
      <c r="A41" s="272" t="s">
        <v>21</v>
      </c>
      <c r="B41" s="273"/>
      <c r="C41" s="103">
        <v>6.7</v>
      </c>
      <c r="D41" s="105"/>
      <c r="E41" s="107">
        <f t="shared" si="9"/>
        <v>0</v>
      </c>
    </row>
    <row r="42" spans="1:13" ht="15.75" customHeight="1">
      <c r="A42" s="272" t="s">
        <v>22</v>
      </c>
      <c r="B42" s="273"/>
      <c r="C42" s="103">
        <f>L32</f>
        <v>21.899999999999991</v>
      </c>
      <c r="D42" s="105"/>
      <c r="E42" s="107">
        <f t="shared" si="9"/>
        <v>0</v>
      </c>
    </row>
    <row r="43" spans="1:13" ht="15.75" customHeight="1">
      <c r="A43" s="110"/>
      <c r="B43" s="111" t="s">
        <v>23</v>
      </c>
      <c r="C43" s="103"/>
      <c r="D43" s="105"/>
      <c r="E43" s="107">
        <f t="shared" si="9"/>
        <v>0</v>
      </c>
    </row>
    <row r="44" spans="1:13" ht="15.75" customHeight="1">
      <c r="A44" s="272" t="s">
        <v>24</v>
      </c>
      <c r="B44" s="273"/>
      <c r="C44" s="103"/>
      <c r="D44" s="105"/>
      <c r="E44" s="107">
        <f t="shared" si="9"/>
        <v>0</v>
      </c>
    </row>
    <row r="45" spans="1:13" ht="15.75" customHeight="1">
      <c r="A45" s="272" t="s">
        <v>25</v>
      </c>
      <c r="B45" s="273"/>
      <c r="C45" s="103"/>
      <c r="D45" s="105"/>
      <c r="E45" s="107">
        <f t="shared" si="9"/>
        <v>0</v>
      </c>
    </row>
    <row r="46" spans="1:13" ht="15.75" customHeight="1">
      <c r="A46" s="272" t="s">
        <v>26</v>
      </c>
      <c r="B46" s="273"/>
      <c r="C46" s="103"/>
      <c r="D46" s="105"/>
      <c r="E46" s="107">
        <f t="shared" si="9"/>
        <v>0</v>
      </c>
    </row>
    <row r="47" spans="1:13" ht="15.75" customHeight="1">
      <c r="A47" s="272" t="s">
        <v>27</v>
      </c>
      <c r="B47" s="273"/>
      <c r="C47" s="103"/>
      <c r="D47" s="105"/>
      <c r="E47" s="107">
        <f t="shared" si="9"/>
        <v>0</v>
      </c>
    </row>
    <row r="48" spans="1:13" ht="15.75" customHeight="1">
      <c r="A48" s="272" t="s">
        <v>28</v>
      </c>
      <c r="B48" s="273"/>
      <c r="C48" s="103"/>
      <c r="D48" s="105"/>
      <c r="E48" s="107">
        <f t="shared" si="9"/>
        <v>0</v>
      </c>
    </row>
    <row r="49" spans="1:5" ht="15.75" customHeight="1">
      <c r="A49" s="272" t="s">
        <v>29</v>
      </c>
      <c r="B49" s="273"/>
      <c r="C49" s="103"/>
      <c r="D49" s="105"/>
      <c r="E49" s="107">
        <f t="shared" si="9"/>
        <v>0</v>
      </c>
    </row>
    <row r="50" spans="1:5" ht="15.75" customHeight="1">
      <c r="A50" s="272" t="s">
        <v>30</v>
      </c>
      <c r="B50" s="273"/>
      <c r="C50" s="103"/>
      <c r="D50" s="105"/>
      <c r="E50" s="107">
        <f t="shared" si="9"/>
        <v>0</v>
      </c>
    </row>
    <row r="51" spans="1:5" ht="15.75" customHeight="1">
      <c r="A51" s="274" t="s">
        <v>31</v>
      </c>
      <c r="B51" s="275"/>
      <c r="C51" s="112"/>
      <c r="D51" s="113"/>
      <c r="E51" s="114">
        <f t="shared" si="9"/>
        <v>0</v>
      </c>
    </row>
    <row r="52" spans="1:5" ht="15.75" customHeight="1"/>
    <row r="53" spans="1:5" ht="15.75" customHeight="1">
      <c r="D53" s="115" t="s">
        <v>32</v>
      </c>
      <c r="E53" s="116">
        <f>SUM(E37:E51)</f>
        <v>0</v>
      </c>
    </row>
    <row r="54" spans="1:5" ht="15.75" customHeight="1"/>
    <row r="55" spans="1:5" ht="15.75" customHeight="1"/>
    <row r="56" spans="1:5" ht="15.75" customHeight="1"/>
    <row r="57" spans="1:5" ht="15.75" customHeight="1"/>
    <row r="58" spans="1:5" ht="15.75" customHeight="1"/>
    <row r="59" spans="1:5" ht="15.75" customHeight="1"/>
    <row r="60" spans="1:5" ht="15.75" customHeight="1"/>
    <row r="61" spans="1:5" ht="15.75" customHeight="1"/>
    <row r="62" spans="1:5" ht="15.75" customHeight="1"/>
    <row r="63" spans="1:5" ht="15.75" customHeight="1"/>
    <row r="64" spans="1: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6">
    <mergeCell ref="A48:B48"/>
    <mergeCell ref="A49:B49"/>
    <mergeCell ref="A50:B50"/>
    <mergeCell ref="A51:B51"/>
    <mergeCell ref="A41:B41"/>
    <mergeCell ref="A42:B42"/>
    <mergeCell ref="A45:B45"/>
    <mergeCell ref="A46:B46"/>
    <mergeCell ref="A47:B47"/>
    <mergeCell ref="A44:B44"/>
    <mergeCell ref="A39:B39"/>
    <mergeCell ref="A40:B40"/>
    <mergeCell ref="A1:M1"/>
    <mergeCell ref="N26:N30"/>
    <mergeCell ref="A37:B37"/>
    <mergeCell ref="A38:B38"/>
  </mergeCells>
  <conditionalFormatting sqref="D3:E31">
    <cfRule type="cellIs" dxfId="19" priority="1" operator="equal">
      <formula>0</formula>
    </cfRule>
  </conditionalFormatting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>
          <x14:formula1>
            <xm:f>'P2 xx3xx'!$A$2:$A$130</xm:f>
          </x14:formula1>
          <xm:sqref>B7 B14 B21</xm:sqref>
        </x14:dataValidation>
        <x14:dataValidation type="list" allowBlank="1" showErrorMessage="1">
          <x14:formula1>
            <xm:f>'P3 12345'!$A$2:$A$126</xm:f>
          </x14:formula1>
          <xm:sqref>B26:B30</xm:sqref>
        </x14:dataValidation>
        <x14:dataValidation type="list" allowBlank="1" showErrorMessage="1">
          <x14:formula1>
            <xm:f>Dimanche!$A$2:$A$65</xm:f>
          </x14:formula1>
          <xm:sqref>B4 B11 B18 B25</xm:sqref>
        </x14:dataValidation>
        <x14:dataValidation type="list" allowBlank="1" showErrorMessage="1">
          <x14:formula1>
            <xm:f>'P2 12x45'!$A$2:$A$161</xm:f>
          </x14:formula1>
          <xm:sqref>B5:B6 B8:B9 B12:B13 B15:B16 B19:B20 B22:B23</xm:sqref>
        </x14:dataValidation>
        <x14:dataValidation type="list" allowBlank="1" showErrorMessage="1">
          <x14:formula1>
            <xm:f>Samedi!$A$2:$A$96</xm:f>
          </x14:formula1>
          <xm:sqref>B3 B10 B17 B24 B31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workbookViewId="0">
      <selection sqref="A1:M1"/>
    </sheetView>
  </sheetViews>
  <sheetFormatPr baseColWidth="10" defaultColWidth="14.42578125" defaultRowHeight="15" customHeight="1"/>
  <cols>
    <col min="1" max="8" width="10.7109375" customWidth="1"/>
    <col min="9" max="9" width="17.140625" customWidth="1"/>
    <col min="10" max="16" width="10.7109375" customWidth="1"/>
  </cols>
  <sheetData>
    <row r="1" spans="1:16" ht="18.75">
      <c r="A1" s="266" t="s">
        <v>1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1" t="s">
        <v>3</v>
      </c>
      <c r="O1" s="2">
        <v>0.25</v>
      </c>
      <c r="P1" s="3">
        <v>0.83333333333333337</v>
      </c>
    </row>
    <row r="2" spans="1:16">
      <c r="B2" s="4" t="s">
        <v>4</v>
      </c>
      <c r="C2" s="5" t="s">
        <v>5</v>
      </c>
      <c r="D2" s="5" t="s">
        <v>6</v>
      </c>
      <c r="E2" s="5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5" t="s">
        <v>10</v>
      </c>
      <c r="K2" s="5" t="s">
        <v>11</v>
      </c>
      <c r="L2" s="7" t="s">
        <v>12</v>
      </c>
      <c r="M2" s="8" t="s">
        <v>13</v>
      </c>
    </row>
    <row r="3" spans="1:16">
      <c r="A3" s="10">
        <v>43525</v>
      </c>
      <c r="B3" s="12" t="s">
        <v>14</v>
      </c>
      <c r="C3" s="14">
        <f>VLOOKUP($B$3,Dimanche!$A$2:$F$65,2,0)</f>
        <v>0</v>
      </c>
      <c r="D3" s="14">
        <f>VLOOKUP($B$3,Dimanche!$A$2:$F$65,3,0)</f>
        <v>0</v>
      </c>
      <c r="E3" s="14">
        <f>VLOOKUP($B$3,Dimanche!$A$2:$F$65,4,0)</f>
        <v>0</v>
      </c>
      <c r="F3" s="14">
        <f>VLOOKUP($B$3,Dimanche!$A$2:$F$65,5,0)</f>
        <v>0</v>
      </c>
      <c r="G3" s="16">
        <f t="shared" ref="G3:G33" si="0">(D3-C3)+(F3-E3)</f>
        <v>0</v>
      </c>
      <c r="H3" s="18">
        <f t="shared" ref="H3:H33" si="1">G3*24</f>
        <v>0</v>
      </c>
      <c r="I3" s="20">
        <f>VLOOKUP(B3,Dimanche!$A$2:$F$65,6,0)</f>
        <v>0</v>
      </c>
      <c r="J3" s="21"/>
      <c r="K3" s="16">
        <f>IF(AND(C3&gt;0,C3&lt;$O$1),$O$1-C3,0)+IF(F3&lt;$P$1,0,F3-$P$1)*2</f>
        <v>0</v>
      </c>
      <c r="L3" s="24">
        <f t="shared" ref="L3:L33" si="2">K3*24</f>
        <v>0</v>
      </c>
      <c r="M3" s="26"/>
    </row>
    <row r="4" spans="1:16">
      <c r="A4" s="28">
        <v>43526</v>
      </c>
      <c r="B4" s="32">
        <v>1241</v>
      </c>
      <c r="C4" s="33">
        <f>VLOOKUP(B4,'P2 12x45'!$A$2:$F$161,2,0)</f>
        <v>0.61875000000000002</v>
      </c>
      <c r="D4" s="36">
        <f>VLOOKUP(B4,'P2 12x45'!$A$2:$F$161,3,0)</f>
        <v>0</v>
      </c>
      <c r="E4" s="33">
        <f>VLOOKUP(B4,'P2 12x45'!$A$2:$F$161,4,0)</f>
        <v>0</v>
      </c>
      <c r="F4" s="36">
        <f>VLOOKUP(B4,'P2 12x45'!$A$2:$F$161,5,0)</f>
        <v>0.97222222222222221</v>
      </c>
      <c r="G4" s="38">
        <f t="shared" si="0"/>
        <v>0.35347222222222219</v>
      </c>
      <c r="H4" s="40">
        <f t="shared" si="1"/>
        <v>8.4833333333333325</v>
      </c>
      <c r="I4" s="43" t="str">
        <f>VLOOKUP(B4,'P2 12x45'!$A$2:$F$161,6,0)</f>
        <v>28</v>
      </c>
      <c r="J4" s="47"/>
      <c r="K4" s="38">
        <f t="shared" ref="K4:K9" si="3">IF(AND(C4&gt;0,C4&lt;$O$1),$O$1-C4,0)+IF(F4&lt;$P$1,0,F4-$P$1)</f>
        <v>0.13888888888888884</v>
      </c>
      <c r="L4" s="48">
        <f t="shared" si="2"/>
        <v>3.3333333333333321</v>
      </c>
      <c r="M4" s="52"/>
    </row>
    <row r="5" spans="1:16">
      <c r="A5" s="28">
        <v>43527</v>
      </c>
      <c r="B5" s="32">
        <v>1230</v>
      </c>
      <c r="C5" s="33">
        <f>VLOOKUP(B5,'P2 12x45'!$A$2:$F$161,2,0)</f>
        <v>0.51527777777777783</v>
      </c>
      <c r="D5" s="36">
        <f>VLOOKUP(B5,'P2 12x45'!$A$2:$F$161,3,0)</f>
        <v>0</v>
      </c>
      <c r="E5" s="33">
        <f>VLOOKUP(B5,'P2 12x45'!$A$2:$F$161,4,0)</f>
        <v>0</v>
      </c>
      <c r="F5" s="36">
        <f>VLOOKUP(B5,'P2 12x45'!$A$2:$F$161,5,0)</f>
        <v>0.875</v>
      </c>
      <c r="G5" s="38">
        <f t="shared" si="0"/>
        <v>0.35972222222222217</v>
      </c>
      <c r="H5" s="40">
        <f t="shared" si="1"/>
        <v>8.6333333333333329</v>
      </c>
      <c r="I5" s="43" t="str">
        <f>VLOOKUP(B5,'P2 12x45'!$A$2:$F$161,6,0)</f>
        <v>25-35</v>
      </c>
      <c r="J5" s="47"/>
      <c r="K5" s="38">
        <f t="shared" si="3"/>
        <v>4.166666666666663E-2</v>
      </c>
      <c r="L5" s="48">
        <f t="shared" si="2"/>
        <v>0.99999999999999911</v>
      </c>
      <c r="M5" s="52"/>
    </row>
    <row r="6" spans="1:16">
      <c r="A6" s="28">
        <v>43528</v>
      </c>
      <c r="B6" s="32">
        <v>1227</v>
      </c>
      <c r="C6" s="33">
        <f>VLOOKUP($B$6,'P2 xx3xx'!$A$2:$F$130,2,0)</f>
        <v>0.57152777777777775</v>
      </c>
      <c r="D6" s="36">
        <f>VLOOKUP($B$6,'P2 xx3xx'!$A$2:$F$130,3,0)</f>
        <v>0</v>
      </c>
      <c r="E6" s="33">
        <f>VLOOKUP($B$6,'P2 xx3xx'!$A$2:$F$130,4,0)</f>
        <v>0</v>
      </c>
      <c r="F6" s="36">
        <f>VLOOKUP($B$6,'P2 xx3xx'!$A$2:$F$130,5,0)</f>
        <v>0.85416666666666663</v>
      </c>
      <c r="G6" s="38">
        <f t="shared" si="0"/>
        <v>0.28263888888888888</v>
      </c>
      <c r="H6" s="40">
        <f t="shared" si="1"/>
        <v>6.7833333333333332</v>
      </c>
      <c r="I6" s="43" t="str">
        <f>VLOOKUP($B$6,'P2 xx3xx'!$A$2:$F$130,6,0)</f>
        <v>12b-11</v>
      </c>
      <c r="J6" s="47"/>
      <c r="K6" s="38">
        <f t="shared" si="3"/>
        <v>2.0833333333333259E-2</v>
      </c>
      <c r="L6" s="48">
        <f t="shared" si="2"/>
        <v>0.49999999999999822</v>
      </c>
      <c r="M6" s="52"/>
    </row>
    <row r="7" spans="1:16">
      <c r="A7" s="28">
        <v>43529</v>
      </c>
      <c r="B7" s="32">
        <v>1206</v>
      </c>
      <c r="C7" s="33">
        <f>VLOOKUP(B7,'P2 12x45'!$A$2:$F$161,2,0)</f>
        <v>0.48680555555555555</v>
      </c>
      <c r="D7" s="36">
        <f>VLOOKUP(B7,'P2 12x45'!$A$2:$F$161,3,0)</f>
        <v>0</v>
      </c>
      <c r="E7" s="33">
        <f>VLOOKUP(B7,'P2 12x45'!$A$2:$F$161,4,0)</f>
        <v>0</v>
      </c>
      <c r="F7" s="36">
        <f>VLOOKUP(B7,'P2 12x45'!$A$2:$F$161,5,0)</f>
        <v>0.77500000000000002</v>
      </c>
      <c r="G7" s="38">
        <f t="shared" si="0"/>
        <v>0.28819444444444448</v>
      </c>
      <c r="H7" s="40">
        <f t="shared" si="1"/>
        <v>6.9166666666666679</v>
      </c>
      <c r="I7" s="43" t="str">
        <f>VLOOKUP(B7,'P2 12x45'!$A$2:$F$161,6,0)</f>
        <v>18-172</v>
      </c>
      <c r="J7" s="47"/>
      <c r="K7" s="38">
        <f t="shared" si="3"/>
        <v>0</v>
      </c>
      <c r="L7" s="48">
        <f t="shared" si="2"/>
        <v>0</v>
      </c>
      <c r="M7" s="52"/>
    </row>
    <row r="8" spans="1:16">
      <c r="A8" s="28">
        <v>43530</v>
      </c>
      <c r="B8" s="32" t="s">
        <v>14</v>
      </c>
      <c r="C8" s="33">
        <f>VLOOKUP(B8,'P2 12x45'!$A$2:$F$161,2,0)</f>
        <v>0</v>
      </c>
      <c r="D8" s="36">
        <f>VLOOKUP(B8,'P2 12x45'!$A$2:$F$161,3,0)</f>
        <v>0</v>
      </c>
      <c r="E8" s="33">
        <f>VLOOKUP(B8,'P2 12x45'!$A$2:$F$161,4,0)</f>
        <v>0</v>
      </c>
      <c r="F8" s="36">
        <f>VLOOKUP(B8,'P2 12x45'!$A$2:$F$161,5,0)</f>
        <v>0</v>
      </c>
      <c r="G8" s="38">
        <f t="shared" si="0"/>
        <v>0</v>
      </c>
      <c r="H8" s="40">
        <f t="shared" si="1"/>
        <v>0</v>
      </c>
      <c r="I8" s="43" t="str">
        <f>VLOOKUP(B8,'P2 12x45'!$A$2:$F$161,6,0)</f>
        <v>0</v>
      </c>
      <c r="J8" s="47"/>
      <c r="K8" s="38">
        <f t="shared" si="3"/>
        <v>0</v>
      </c>
      <c r="L8" s="48">
        <f t="shared" si="2"/>
        <v>0</v>
      </c>
      <c r="M8" s="52"/>
    </row>
    <row r="9" spans="1:16">
      <c r="A9" s="53">
        <v>43531</v>
      </c>
      <c r="B9" s="61">
        <v>1124</v>
      </c>
      <c r="C9" s="55">
        <f>VLOOKUP($B$9,Samedi!$A$2:$F$96,2,0)</f>
        <v>0.19513888888888889</v>
      </c>
      <c r="D9" s="55">
        <f>VLOOKUP($B$9,Samedi!$A$2:$F$96,3,0)</f>
        <v>0</v>
      </c>
      <c r="E9" s="55">
        <f>VLOOKUP($B$9,Samedi!$A$2:$F$96,4,0)</f>
        <v>0</v>
      </c>
      <c r="F9" s="55">
        <f>VLOOKUP($B$9,Samedi!$A$2:$F$96,5,0)</f>
        <v>0.54999999999999993</v>
      </c>
      <c r="G9" s="63">
        <f t="shared" si="0"/>
        <v>0.35486111111111107</v>
      </c>
      <c r="H9" s="56">
        <f t="shared" si="1"/>
        <v>8.5166666666666657</v>
      </c>
      <c r="I9" s="57" t="str">
        <f>VLOOKUP($B$9,Samedi!$A$2:$F$96,6,0)</f>
        <v>710</v>
      </c>
      <c r="J9" s="64"/>
      <c r="K9" s="63">
        <f t="shared" si="3"/>
        <v>5.486111111111111E-2</v>
      </c>
      <c r="L9" s="59">
        <f t="shared" si="2"/>
        <v>1.3166666666666667</v>
      </c>
      <c r="M9" s="65"/>
    </row>
    <row r="10" spans="1:16">
      <c r="A10" s="34">
        <v>43532</v>
      </c>
      <c r="B10" s="35">
        <v>1106</v>
      </c>
      <c r="C10" s="37">
        <f>VLOOKUP($B$10,Dimanche!$A$2:$F$65,2,0)</f>
        <v>0.20138888888888887</v>
      </c>
      <c r="D10" s="37">
        <f>VLOOKUP($B$10,Dimanche!$A$2:$F$65,3,0)</f>
        <v>0</v>
      </c>
      <c r="E10" s="37">
        <f>VLOOKUP($B$10,Dimanche!$A$2:$F$65,4,0)</f>
        <v>0</v>
      </c>
      <c r="F10" s="37">
        <f>VLOOKUP($B$10,Dimanche!$A$2:$F$65,5,0)</f>
        <v>0.56111111111111112</v>
      </c>
      <c r="G10" s="39">
        <f t="shared" si="0"/>
        <v>0.35972222222222228</v>
      </c>
      <c r="H10" s="41">
        <f t="shared" si="1"/>
        <v>8.6333333333333346</v>
      </c>
      <c r="I10" s="44" t="str">
        <f>VLOOKUP($B$10,Dimanche!$A$2:$F$65,6,0)</f>
        <v>18</v>
      </c>
      <c r="J10" s="46"/>
      <c r="K10" s="39">
        <f>IF(AND(C10&gt;0,C10&lt;$O$1),$O$1-C10,0)+IF(F10&lt;$P$1,0,F10-$P$1)*2</f>
        <v>4.8611111111111133E-2</v>
      </c>
      <c r="L10" s="49">
        <f t="shared" si="2"/>
        <v>1.1666666666666672</v>
      </c>
      <c r="M10" s="51"/>
    </row>
    <row r="11" spans="1:16">
      <c r="A11" s="28">
        <v>43533</v>
      </c>
      <c r="B11" s="32">
        <v>1115</v>
      </c>
      <c r="C11" s="33">
        <f>VLOOKUP(B11,'P2 12x45'!$A$2:$F$161,2,0)</f>
        <v>0.18124999999999999</v>
      </c>
      <c r="D11" s="36">
        <f>VLOOKUP(B11,'P2 12x45'!$A$2:$F$161,3,0)</f>
        <v>0</v>
      </c>
      <c r="E11" s="33">
        <f>VLOOKUP(B11,'P2 12x45'!$A$2:$F$161,4,0)</f>
        <v>0</v>
      </c>
      <c r="F11" s="36">
        <f>VLOOKUP(B11,'P2 12x45'!$A$2:$F$161,5,0)</f>
        <v>0.52083333333333337</v>
      </c>
      <c r="G11" s="38">
        <f t="shared" si="0"/>
        <v>0.33958333333333335</v>
      </c>
      <c r="H11" s="40">
        <f t="shared" si="1"/>
        <v>8.15</v>
      </c>
      <c r="I11" s="43" t="str">
        <f>VLOOKUP(B11,'P2 12x45'!$A$2:$F$161,6,0)</f>
        <v>25-35</v>
      </c>
      <c r="J11" s="47"/>
      <c r="K11" s="38">
        <f t="shared" ref="K11:K16" si="4">IF(AND(C11&gt;0,C11&lt;$O$1),$O$1-C11,0)+IF(F11&lt;$P$1,0,F11-$P$1)</f>
        <v>6.8750000000000006E-2</v>
      </c>
      <c r="L11" s="48">
        <f t="shared" si="2"/>
        <v>1.6500000000000001</v>
      </c>
      <c r="M11" s="52"/>
    </row>
    <row r="12" spans="1:16">
      <c r="A12" s="28">
        <v>43534</v>
      </c>
      <c r="B12" s="32" t="s">
        <v>14</v>
      </c>
      <c r="C12" s="33">
        <f>VLOOKUP(B12,'P2 12x45'!$A$2:$F$161,2,0)</f>
        <v>0</v>
      </c>
      <c r="D12" s="36">
        <f>VLOOKUP(B12,'P2 12x45'!$A$2:$F$161,3,0)</f>
        <v>0</v>
      </c>
      <c r="E12" s="33">
        <f>VLOOKUP(B12,'P2 12x45'!$A$2:$F$161,4,0)</f>
        <v>0</v>
      </c>
      <c r="F12" s="36">
        <f>VLOOKUP(B12,'P2 12x45'!$A$2:$F$161,5,0)</f>
        <v>0</v>
      </c>
      <c r="G12" s="38">
        <f t="shared" si="0"/>
        <v>0</v>
      </c>
      <c r="H12" s="40">
        <f t="shared" si="1"/>
        <v>0</v>
      </c>
      <c r="I12" s="43" t="str">
        <f>VLOOKUP(B12,'P2 12x45'!$A$2:$F$161,6,0)</f>
        <v>0</v>
      </c>
      <c r="J12" s="47"/>
      <c r="K12" s="38">
        <f t="shared" si="4"/>
        <v>0</v>
      </c>
      <c r="L12" s="48">
        <f t="shared" si="2"/>
        <v>0</v>
      </c>
      <c r="M12" s="52"/>
    </row>
    <row r="13" spans="1:16">
      <c r="A13" s="28">
        <v>43535</v>
      </c>
      <c r="B13" s="32" t="s">
        <v>14</v>
      </c>
      <c r="C13" s="33">
        <f>VLOOKUP($B$13,'P2 xx3xx'!$A$2:$F$130,2,0)</f>
        <v>0</v>
      </c>
      <c r="D13" s="36">
        <f>VLOOKUP($B$13,'P2 xx3xx'!$A$2:$F$130,3,0)</f>
        <v>0</v>
      </c>
      <c r="E13" s="33">
        <f>VLOOKUP($B$13,'P2 xx3xx'!$A$2:$F$130,4,0)</f>
        <v>0</v>
      </c>
      <c r="F13" s="36">
        <f>VLOOKUP($B$13,'P2 xx3xx'!$A$2:$F$130,5,0)</f>
        <v>0</v>
      </c>
      <c r="G13" s="38">
        <f t="shared" si="0"/>
        <v>0</v>
      </c>
      <c r="H13" s="40">
        <f t="shared" si="1"/>
        <v>0</v>
      </c>
      <c r="I13" s="43" t="str">
        <f>VLOOKUP($B$13,'P2 xx3xx'!$A$2:$F$130,6,0)</f>
        <v>0</v>
      </c>
      <c r="J13" s="47"/>
      <c r="K13" s="38">
        <f t="shared" si="4"/>
        <v>0</v>
      </c>
      <c r="L13" s="48">
        <f t="shared" si="2"/>
        <v>0</v>
      </c>
      <c r="M13" s="52"/>
    </row>
    <row r="14" spans="1:16">
      <c r="A14" s="28">
        <v>43536</v>
      </c>
      <c r="B14" s="32">
        <v>1234</v>
      </c>
      <c r="C14" s="33">
        <f>VLOOKUP(B14,'P2 12x45'!$A$2:$F$161,2,0)</f>
        <v>0.64930555555555558</v>
      </c>
      <c r="D14" s="36">
        <f>VLOOKUP(B14,'P2 12x45'!$A$2:$F$161,3,0)</f>
        <v>0</v>
      </c>
      <c r="E14" s="33">
        <f>VLOOKUP(B14,'P2 12x45'!$A$2:$F$161,4,0)</f>
        <v>0</v>
      </c>
      <c r="F14" s="36">
        <f>VLOOKUP(B14,'P2 12x45'!$A$2:$F$161,5,0)</f>
        <v>0.99791666666666667</v>
      </c>
      <c r="G14" s="38">
        <f t="shared" si="0"/>
        <v>0.34861111111111109</v>
      </c>
      <c r="H14" s="40">
        <f t="shared" si="1"/>
        <v>8.3666666666666671</v>
      </c>
      <c r="I14" s="43" t="str">
        <f>VLOOKUP(B14,'P2 12x45'!$A$2:$F$161,6,0)</f>
        <v>19-20-710-M4ab</v>
      </c>
      <c r="J14" s="47"/>
      <c r="K14" s="38">
        <f t="shared" si="4"/>
        <v>0.1645833333333333</v>
      </c>
      <c r="L14" s="48">
        <f t="shared" si="2"/>
        <v>3.9499999999999993</v>
      </c>
      <c r="M14" s="52"/>
    </row>
    <row r="15" spans="1:16">
      <c r="A15" s="28">
        <v>43537</v>
      </c>
      <c r="B15" s="32">
        <v>1225</v>
      </c>
      <c r="C15" s="33">
        <f>VLOOKUP(B15,'P2 12x45'!$A$2:$F$161,2,0)</f>
        <v>0.54236111111111118</v>
      </c>
      <c r="D15" s="36">
        <f>VLOOKUP(B15,'P2 12x45'!$A$2:$F$161,3,0)</f>
        <v>0</v>
      </c>
      <c r="E15" s="33">
        <f>VLOOKUP(B15,'P2 12x45'!$A$2:$F$161,4,0)</f>
        <v>0</v>
      </c>
      <c r="F15" s="36">
        <f>VLOOKUP(B15,'P2 12x45'!$A$2:$F$161,5,0)</f>
        <v>0.85833333333333339</v>
      </c>
      <c r="G15" s="38">
        <f t="shared" si="0"/>
        <v>0.31597222222222221</v>
      </c>
      <c r="H15" s="40">
        <f t="shared" si="1"/>
        <v>7.583333333333333</v>
      </c>
      <c r="I15" s="43" t="str">
        <f>VLOOKUP(B15,'P2 12x45'!$A$2:$F$161,6,0)</f>
        <v>18</v>
      </c>
      <c r="J15" s="47"/>
      <c r="K15" s="38">
        <f t="shared" si="4"/>
        <v>2.5000000000000022E-2</v>
      </c>
      <c r="L15" s="48">
        <f t="shared" si="2"/>
        <v>0.60000000000000053</v>
      </c>
      <c r="M15" s="52"/>
    </row>
    <row r="16" spans="1:16">
      <c r="A16" s="53">
        <v>43538</v>
      </c>
      <c r="B16" s="61">
        <v>1207</v>
      </c>
      <c r="C16" s="55">
        <f>VLOOKUP($B$16,Samedi!$A$2:$F$96,2,0)</f>
        <v>0.51736111111111105</v>
      </c>
      <c r="D16" s="55">
        <f>VLOOKUP($B$16,Samedi!$A$2:$F$96,3,0)</f>
        <v>0</v>
      </c>
      <c r="E16" s="55">
        <f>VLOOKUP($B$16,Samedi!$A$2:$F$96,4,0)</f>
        <v>0</v>
      </c>
      <c r="F16" s="55">
        <f>VLOOKUP($B$16,Samedi!$A$2:$F$96,5,0)</f>
        <v>0.8208333333333333</v>
      </c>
      <c r="G16" s="63">
        <f t="shared" si="0"/>
        <v>0.30347222222222225</v>
      </c>
      <c r="H16" s="56">
        <f t="shared" si="1"/>
        <v>7.2833333333333341</v>
      </c>
      <c r="I16" s="57" t="str">
        <f>VLOOKUP($B$16,Samedi!$A$2:$F$96,6,0)</f>
        <v>14</v>
      </c>
      <c r="J16" s="64"/>
      <c r="K16" s="63">
        <f t="shared" si="4"/>
        <v>0</v>
      </c>
      <c r="L16" s="59">
        <f t="shared" si="2"/>
        <v>0</v>
      </c>
      <c r="M16" s="65"/>
    </row>
    <row r="17" spans="1:13">
      <c r="A17" s="34">
        <v>43539</v>
      </c>
      <c r="B17" s="35" t="s">
        <v>14</v>
      </c>
      <c r="C17" s="37">
        <f>VLOOKUP($B$17,Dimanche!$A$2:$F$65,2,0)</f>
        <v>0</v>
      </c>
      <c r="D17" s="37">
        <f>VLOOKUP($B$17,Dimanche!$A$2:$F$65,3,0)</f>
        <v>0</v>
      </c>
      <c r="E17" s="37">
        <f>VLOOKUP($B$17,Dimanche!$A$2:$F$65,4,0)</f>
        <v>0</v>
      </c>
      <c r="F17" s="37">
        <f>VLOOKUP($B$17,Dimanche!$A$2:$F$65,5,0)</f>
        <v>0</v>
      </c>
      <c r="G17" s="39">
        <f t="shared" si="0"/>
        <v>0</v>
      </c>
      <c r="H17" s="41">
        <f t="shared" si="1"/>
        <v>0</v>
      </c>
      <c r="I17" s="44">
        <f>VLOOKUP($B$17,Dimanche!$A$2:$F$65,6,0)</f>
        <v>0</v>
      </c>
      <c r="J17" s="46"/>
      <c r="K17" s="39">
        <f>IF(AND(C17&gt;0,C17&lt;$O$1),$O$1-C17,0)+IF(F17&lt;$P$1,0,F17-$P$1)*2</f>
        <v>0</v>
      </c>
      <c r="L17" s="49">
        <f t="shared" si="2"/>
        <v>0</v>
      </c>
      <c r="M17" s="51"/>
    </row>
    <row r="18" spans="1:13">
      <c r="A18" s="28">
        <v>43540</v>
      </c>
      <c r="B18" s="32" t="s">
        <v>14</v>
      </c>
      <c r="C18" s="33">
        <f>VLOOKUP(B18,'P2 12x45'!$A$2:$F$161,2,0)</f>
        <v>0</v>
      </c>
      <c r="D18" s="36">
        <f>VLOOKUP(B18,'P2 12x45'!$A$2:$F$161,3,0)</f>
        <v>0</v>
      </c>
      <c r="E18" s="33">
        <f>VLOOKUP(B18,'P2 12x45'!$A$2:$F$161,4,0)</f>
        <v>0</v>
      </c>
      <c r="F18" s="36">
        <f>VLOOKUP(B18,'P2 12x45'!$A$2:$F$161,5,0)</f>
        <v>0</v>
      </c>
      <c r="G18" s="38">
        <f t="shared" si="0"/>
        <v>0</v>
      </c>
      <c r="H18" s="40">
        <f t="shared" si="1"/>
        <v>0</v>
      </c>
      <c r="I18" s="43" t="str">
        <f>VLOOKUP(B18,'P2 12x45'!$A$2:$F$161,6,0)</f>
        <v>0</v>
      </c>
      <c r="J18" s="47"/>
      <c r="K18" s="38">
        <f t="shared" ref="K18:K23" si="5">IF(AND(C18&gt;0,C18&lt;$O$1),$O$1-C18,0)+IF(F18&lt;$P$1,0,F18-$P$1)</f>
        <v>0</v>
      </c>
      <c r="L18" s="48">
        <f t="shared" si="2"/>
        <v>0</v>
      </c>
      <c r="M18" s="52"/>
    </row>
    <row r="19" spans="1:13">
      <c r="A19" s="28">
        <v>43541</v>
      </c>
      <c r="B19" s="32">
        <v>1127</v>
      </c>
      <c r="C19" s="33">
        <f>VLOOKUP(B19,'P2 12x45'!$A$2:$F$161,2,0)</f>
        <v>0.2638888888888889</v>
      </c>
      <c r="D19" s="36">
        <f>VLOOKUP(B19,'P2 12x45'!$A$2:$F$161,3,0)</f>
        <v>0</v>
      </c>
      <c r="E19" s="33">
        <f>VLOOKUP(B19,'P2 12x45'!$A$2:$F$161,4,0)</f>
        <v>0</v>
      </c>
      <c r="F19" s="36">
        <f>VLOOKUP(B19,'P2 12x45'!$A$2:$F$161,5,0)</f>
        <v>0.59930555555555554</v>
      </c>
      <c r="G19" s="38">
        <f t="shared" si="0"/>
        <v>0.33541666666666664</v>
      </c>
      <c r="H19" s="40">
        <f t="shared" si="1"/>
        <v>8.0499999999999989</v>
      </c>
      <c r="I19" s="43" t="str">
        <f>VLOOKUP(B19,'P2 12x45'!$A$2:$F$161,6,0)</f>
        <v>19-20</v>
      </c>
      <c r="J19" s="47"/>
      <c r="K19" s="38">
        <f t="shared" si="5"/>
        <v>0</v>
      </c>
      <c r="L19" s="48">
        <f t="shared" si="2"/>
        <v>0</v>
      </c>
      <c r="M19" s="52"/>
    </row>
    <row r="20" spans="1:13">
      <c r="A20" s="28">
        <v>43542</v>
      </c>
      <c r="B20" s="32">
        <v>1138</v>
      </c>
      <c r="C20" s="33">
        <f>VLOOKUP($B$20,'P2 xx3xx'!$A$2:$F$130,2,0)</f>
        <v>0.24513888888888888</v>
      </c>
      <c r="D20" s="36">
        <f>VLOOKUP($B$20,'P2 xx3xx'!$A$2:$F$130,3,0)</f>
        <v>0</v>
      </c>
      <c r="E20" s="33">
        <f>VLOOKUP($B$20,'P2 xx3xx'!$A$2:$F$130,4,0)</f>
        <v>0</v>
      </c>
      <c r="F20" s="36">
        <f>VLOOKUP($B$20,'P2 xx3xx'!$A$2:$F$130,5,0)</f>
        <v>0.60277777777777775</v>
      </c>
      <c r="G20" s="38">
        <f t="shared" si="0"/>
        <v>0.35763888888888884</v>
      </c>
      <c r="H20" s="40">
        <f t="shared" si="1"/>
        <v>8.5833333333333321</v>
      </c>
      <c r="I20" s="43" t="str">
        <f>VLOOKUP($B$20,'P2 xx3xx'!$A$2:$F$130,6,0)</f>
        <v>710</v>
      </c>
      <c r="J20" s="47"/>
      <c r="K20" s="38">
        <f t="shared" si="5"/>
        <v>4.8611111111111216E-3</v>
      </c>
      <c r="L20" s="48">
        <f t="shared" si="2"/>
        <v>0.11666666666666692</v>
      </c>
      <c r="M20" s="52"/>
    </row>
    <row r="21" spans="1:13" ht="15.75" customHeight="1">
      <c r="A21" s="28">
        <v>43543</v>
      </c>
      <c r="B21" s="32">
        <v>1113</v>
      </c>
      <c r="C21" s="33">
        <f>VLOOKUP(B21,'P2 12x45'!$A$2:$F$161,2,0)</f>
        <v>0.23124999999999998</v>
      </c>
      <c r="D21" s="36">
        <f>VLOOKUP(B21,'P2 12x45'!$A$2:$F$161,3,0)</f>
        <v>0</v>
      </c>
      <c r="E21" s="33">
        <f>VLOOKUP(B21,'P2 12x45'!$A$2:$F$161,4,0)</f>
        <v>0</v>
      </c>
      <c r="F21" s="36">
        <f>VLOOKUP(B21,'P2 12x45'!$A$2:$F$161,5,0)</f>
        <v>0.58472222222222225</v>
      </c>
      <c r="G21" s="38">
        <f t="shared" si="0"/>
        <v>0.3534722222222223</v>
      </c>
      <c r="H21" s="40">
        <f t="shared" si="1"/>
        <v>8.4833333333333343</v>
      </c>
      <c r="I21" s="43" t="str">
        <f>VLOOKUP(B21,'P2 12x45'!$A$2:$F$161,6,0)</f>
        <v>12b-11</v>
      </c>
      <c r="J21" s="47"/>
      <c r="K21" s="38">
        <f t="shared" si="5"/>
        <v>1.8750000000000017E-2</v>
      </c>
      <c r="L21" s="48">
        <f t="shared" si="2"/>
        <v>0.4500000000000004</v>
      </c>
      <c r="M21" s="52"/>
    </row>
    <row r="22" spans="1:13" ht="15.75" customHeight="1">
      <c r="A22" s="28">
        <v>43544</v>
      </c>
      <c r="B22" s="32">
        <v>1105</v>
      </c>
      <c r="C22" s="33">
        <f>VLOOKUP(B22,'P2 12x45'!$A$2:$F$161,2,0)</f>
        <v>0.17361111111111113</v>
      </c>
      <c r="D22" s="36">
        <f>VLOOKUP(B22,'P2 12x45'!$A$2:$F$161,3,0)</f>
        <v>0</v>
      </c>
      <c r="E22" s="33">
        <f>VLOOKUP(B22,'P2 12x45'!$A$2:$F$161,4,0)</f>
        <v>0</v>
      </c>
      <c r="F22" s="36">
        <f>VLOOKUP(B22,'P2 12x45'!$A$2:$F$161,5,0)</f>
        <v>0.46458333333333335</v>
      </c>
      <c r="G22" s="38">
        <f t="shared" si="0"/>
        <v>0.29097222222222219</v>
      </c>
      <c r="H22" s="40">
        <f t="shared" si="1"/>
        <v>6.9833333333333325</v>
      </c>
      <c r="I22" s="43" t="str">
        <f>VLOOKUP(B22,'P2 12x45'!$A$2:$F$161,6,0)</f>
        <v>710-18</v>
      </c>
      <c r="J22" s="47"/>
      <c r="K22" s="38">
        <f t="shared" si="5"/>
        <v>7.6388888888888867E-2</v>
      </c>
      <c r="L22" s="48">
        <f t="shared" si="2"/>
        <v>1.8333333333333328</v>
      </c>
      <c r="M22" s="52"/>
    </row>
    <row r="23" spans="1:13" ht="15.75" customHeight="1">
      <c r="A23" s="53">
        <v>43545</v>
      </c>
      <c r="B23" s="61" t="s">
        <v>14</v>
      </c>
      <c r="C23" s="55">
        <f>VLOOKUP($B$23,Samedi!$A$2:$F$96,2,0)</f>
        <v>0</v>
      </c>
      <c r="D23" s="55">
        <f>VLOOKUP($B$23,Samedi!$A$2:$F$96,3,0)</f>
        <v>0</v>
      </c>
      <c r="E23" s="55">
        <f>VLOOKUP($B$23,Samedi!$A$2:$F$96,4,0)</f>
        <v>0</v>
      </c>
      <c r="F23" s="55">
        <f>VLOOKUP($B$23,Samedi!$A$2:$F$96,5,0)</f>
        <v>0</v>
      </c>
      <c r="G23" s="63">
        <f t="shared" si="0"/>
        <v>0</v>
      </c>
      <c r="H23" s="56">
        <f t="shared" si="1"/>
        <v>0</v>
      </c>
      <c r="I23" s="57" t="str">
        <f>VLOOKUP($B$23,Samedi!$A$2:$F$96,6,0)</f>
        <v>0</v>
      </c>
      <c r="J23" s="64"/>
      <c r="K23" s="63">
        <f t="shared" si="5"/>
        <v>0</v>
      </c>
      <c r="L23" s="59">
        <f t="shared" si="2"/>
        <v>0</v>
      </c>
      <c r="M23" s="65"/>
    </row>
    <row r="24" spans="1:13" ht="15.75" customHeight="1">
      <c r="A24" s="34">
        <v>43546</v>
      </c>
      <c r="B24" s="35" t="s">
        <v>14</v>
      </c>
      <c r="C24" s="37">
        <f>VLOOKUP($B$24,Dimanche!$A$2:$F$65,2,0)</f>
        <v>0</v>
      </c>
      <c r="D24" s="37">
        <f>VLOOKUP($B$24,Dimanche!$A$2:$F$65,3,0)</f>
        <v>0</v>
      </c>
      <c r="E24" s="37">
        <f>VLOOKUP($B$24,Dimanche!$A$2:$F$65,4,0)</f>
        <v>0</v>
      </c>
      <c r="F24" s="37">
        <f>VLOOKUP($B$24,Dimanche!$A$2:$F$65,5,0)</f>
        <v>0</v>
      </c>
      <c r="G24" s="39">
        <f t="shared" si="0"/>
        <v>0</v>
      </c>
      <c r="H24" s="41">
        <f t="shared" si="1"/>
        <v>0</v>
      </c>
      <c r="I24" s="44">
        <f>VLOOKUP($B$24,Dimanche!$A$2:$F$65,6,0)</f>
        <v>0</v>
      </c>
      <c r="J24" s="46"/>
      <c r="K24" s="39">
        <f>IF(AND(C24&gt;0,C24&lt;$O$1),$O$1-C24,0)+IF(F24&lt;$P$1,0,F24-$P$1)*2</f>
        <v>0</v>
      </c>
      <c r="L24" s="49">
        <f t="shared" si="2"/>
        <v>0</v>
      </c>
      <c r="M24" s="51"/>
    </row>
    <row r="25" spans="1:13" ht="15.75" customHeight="1">
      <c r="A25" s="28">
        <v>43547</v>
      </c>
      <c r="B25" s="32">
        <v>1214</v>
      </c>
      <c r="C25" s="33">
        <f>VLOOKUP(B25,'P2 12x45'!$A$2:$F$161,2,0)</f>
        <v>0.51666666666666672</v>
      </c>
      <c r="D25" s="36">
        <f>VLOOKUP(B25,'P2 12x45'!$A$2:$F$161,3,0)</f>
        <v>0</v>
      </c>
      <c r="E25" s="33">
        <f>VLOOKUP(B25,'P2 12x45'!$A$2:$F$161,4,0)</f>
        <v>0</v>
      </c>
      <c r="F25" s="36">
        <f>VLOOKUP(B25,'P2 12x45'!$A$2:$F$161,5,0)</f>
        <v>0.85277777777777775</v>
      </c>
      <c r="G25" s="38">
        <f t="shared" si="0"/>
        <v>0.33611111111111103</v>
      </c>
      <c r="H25" s="40">
        <f t="shared" si="1"/>
        <v>8.0666666666666647</v>
      </c>
      <c r="I25" s="43" t="str">
        <f>VLOOKUP(B25,'P2 12x45'!$A$2:$F$161,6,0)</f>
        <v>172</v>
      </c>
      <c r="J25" s="47"/>
      <c r="K25" s="38">
        <f t="shared" ref="K25:K30" si="6">IF(AND(C25&gt;0,C25&lt;$O$1),$O$1-C25,0)+IF(F25&lt;$P$1,0,F25-$P$1)</f>
        <v>1.9444444444444375E-2</v>
      </c>
      <c r="L25" s="48">
        <f t="shared" si="2"/>
        <v>0.46666666666666501</v>
      </c>
      <c r="M25" s="52"/>
    </row>
    <row r="26" spans="1:13" ht="15.75" customHeight="1">
      <c r="A26" s="28">
        <v>43548</v>
      </c>
      <c r="B26" s="32">
        <v>1211</v>
      </c>
      <c r="C26" s="33">
        <f>VLOOKUP(B26,'P2 12x45'!$A$2:$F$161,2,0)</f>
        <v>0.53541666666666665</v>
      </c>
      <c r="D26" s="36">
        <f>VLOOKUP(B26,'P2 12x45'!$A$2:$F$161,3,0)</f>
        <v>0</v>
      </c>
      <c r="E26" s="33">
        <f>VLOOKUP(B26,'P2 12x45'!$A$2:$F$161,4,0)</f>
        <v>0</v>
      </c>
      <c r="F26" s="36">
        <f>VLOOKUP(B26,'P2 12x45'!$A$2:$F$161,5,0)</f>
        <v>0.84444444444444444</v>
      </c>
      <c r="G26" s="38">
        <f t="shared" si="0"/>
        <v>0.30902777777777779</v>
      </c>
      <c r="H26" s="40">
        <f t="shared" si="1"/>
        <v>7.416666666666667</v>
      </c>
      <c r="I26" s="43" t="str">
        <f>VLOOKUP(B26,'P2 12x45'!$A$2:$F$161,6,0)</f>
        <v>11-12b</v>
      </c>
      <c r="J26" s="47"/>
      <c r="K26" s="38">
        <f t="shared" si="6"/>
        <v>1.1111111111111072E-2</v>
      </c>
      <c r="L26" s="48">
        <f t="shared" si="2"/>
        <v>0.26666666666666572</v>
      </c>
      <c r="M26" s="52"/>
    </row>
    <row r="27" spans="1:13" ht="15.75" customHeight="1">
      <c r="A27" s="28">
        <v>43549</v>
      </c>
      <c r="B27" s="32" t="s">
        <v>14</v>
      </c>
      <c r="C27" s="33">
        <f>VLOOKUP($B$27,'P2 xx3xx'!$A$2:$F$130,2,0)</f>
        <v>0</v>
      </c>
      <c r="D27" s="36">
        <f>VLOOKUP($B$27,'P2 xx3xx'!$A$2:$F$130,3,0)</f>
        <v>0</v>
      </c>
      <c r="E27" s="33">
        <f>VLOOKUP($B$27,'P2 xx3xx'!$A$2:$F$130,4,0)</f>
        <v>0</v>
      </c>
      <c r="F27" s="36">
        <f>VLOOKUP($B$27,'P2 xx3xx'!$A$2:$F$130,5,0)</f>
        <v>0</v>
      </c>
      <c r="G27" s="38">
        <f t="shared" si="0"/>
        <v>0</v>
      </c>
      <c r="H27" s="40">
        <f t="shared" si="1"/>
        <v>0</v>
      </c>
      <c r="I27" s="43" t="str">
        <f>VLOOKUP($B$27,'P2 xx3xx'!$A$2:$F$130,6,0)</f>
        <v>0</v>
      </c>
      <c r="J27" s="47"/>
      <c r="K27" s="38">
        <f t="shared" si="6"/>
        <v>0</v>
      </c>
      <c r="L27" s="48">
        <f t="shared" si="2"/>
        <v>0</v>
      </c>
      <c r="M27" s="52"/>
    </row>
    <row r="28" spans="1:13" ht="15.75" customHeight="1">
      <c r="A28" s="28">
        <v>43550</v>
      </c>
      <c r="B28" s="32" t="s">
        <v>14</v>
      </c>
      <c r="C28" s="33">
        <f>VLOOKUP(B28,'P2 12x45'!$A$2:$F$161,2,0)</f>
        <v>0</v>
      </c>
      <c r="D28" s="36">
        <f>VLOOKUP(B28,'P2 12x45'!$A$2:$F$161,3,0)</f>
        <v>0</v>
      </c>
      <c r="E28" s="33">
        <f>VLOOKUP(B28,'P2 12x45'!$A$2:$F$161,4,0)</f>
        <v>0</v>
      </c>
      <c r="F28" s="36">
        <f>VLOOKUP(B28,'P2 12x45'!$A$2:$F$161,5,0)</f>
        <v>0</v>
      </c>
      <c r="G28" s="38">
        <f t="shared" si="0"/>
        <v>0</v>
      </c>
      <c r="H28" s="40">
        <f t="shared" si="1"/>
        <v>0</v>
      </c>
      <c r="I28" s="43" t="str">
        <f>VLOOKUP(B28,'P2 12x45'!$A$2:$F$161,6,0)</f>
        <v>0</v>
      </c>
      <c r="J28" s="47"/>
      <c r="K28" s="38">
        <f t="shared" si="6"/>
        <v>0</v>
      </c>
      <c r="L28" s="48">
        <f t="shared" si="2"/>
        <v>0</v>
      </c>
      <c r="M28" s="52"/>
    </row>
    <row r="29" spans="1:13" ht="15.75" customHeight="1">
      <c r="A29" s="28">
        <v>43551</v>
      </c>
      <c r="B29" s="32">
        <v>1128</v>
      </c>
      <c r="C29" s="33">
        <f>VLOOKUP(B29,'P2 12x45'!$A$2:$F$161,2,0)</f>
        <v>0.23124999999999998</v>
      </c>
      <c r="D29" s="36">
        <f>VLOOKUP(B29,'P2 12x45'!$A$2:$F$161,3,0)</f>
        <v>0</v>
      </c>
      <c r="E29" s="33">
        <f>VLOOKUP(B29,'P2 12x45'!$A$2:$F$161,4,0)</f>
        <v>0</v>
      </c>
      <c r="F29" s="36">
        <f>VLOOKUP(B29,'P2 12x45'!$A$2:$F$161,5,0)</f>
        <v>0.54791666666666672</v>
      </c>
      <c r="G29" s="38">
        <f t="shared" si="0"/>
        <v>0.31666666666666676</v>
      </c>
      <c r="H29" s="40">
        <f t="shared" si="1"/>
        <v>7.6000000000000023</v>
      </c>
      <c r="I29" s="43" t="str">
        <f>VLOOKUP(B29,'P2 12x45'!$A$2:$F$161,6,0)</f>
        <v>18</v>
      </c>
      <c r="J29" s="47"/>
      <c r="K29" s="38">
        <f t="shared" si="6"/>
        <v>1.8750000000000017E-2</v>
      </c>
      <c r="L29" s="48">
        <f t="shared" si="2"/>
        <v>0.4500000000000004</v>
      </c>
      <c r="M29" s="52"/>
    </row>
    <row r="30" spans="1:13" ht="15.75" customHeight="1">
      <c r="A30" s="53">
        <v>43552</v>
      </c>
      <c r="B30" s="61">
        <v>1115</v>
      </c>
      <c r="C30" s="55">
        <f>VLOOKUP($B$30,Samedi!$A$2:$F$96,2,0)</f>
        <v>0.21249999999999999</v>
      </c>
      <c r="D30" s="55">
        <f>VLOOKUP($B$30,Samedi!$A$2:$F$96,3,0)</f>
        <v>0</v>
      </c>
      <c r="E30" s="55">
        <f>VLOOKUP($B$30,Samedi!$A$2:$F$96,4,0)</f>
        <v>0</v>
      </c>
      <c r="F30" s="55">
        <f>VLOOKUP($B$30,Samedi!$A$2:$F$96,5,0)</f>
        <v>0.54861111111111105</v>
      </c>
      <c r="G30" s="63">
        <f t="shared" si="0"/>
        <v>0.33611111111111103</v>
      </c>
      <c r="H30" s="56">
        <f t="shared" si="1"/>
        <v>8.0666666666666647</v>
      </c>
      <c r="I30" s="57" t="str">
        <f>VLOOKUP($B$30,Samedi!$A$2:$F$96,6,0)</f>
        <v>18</v>
      </c>
      <c r="J30" s="64"/>
      <c r="K30" s="63">
        <f t="shared" si="6"/>
        <v>3.7500000000000006E-2</v>
      </c>
      <c r="L30" s="59">
        <f t="shared" si="2"/>
        <v>0.90000000000000013</v>
      </c>
      <c r="M30" s="65"/>
    </row>
    <row r="31" spans="1:13" ht="15.75" customHeight="1">
      <c r="A31" s="34">
        <v>43553</v>
      </c>
      <c r="B31" s="35">
        <v>1109</v>
      </c>
      <c r="C31" s="37">
        <f>VLOOKUP($B$31,Dimanche!$A$2:$F$65,2,0)</f>
        <v>0.22777777777777777</v>
      </c>
      <c r="D31" s="37">
        <f>VLOOKUP($B$31,Dimanche!$A$2:$F$65,3,0)</f>
        <v>0</v>
      </c>
      <c r="E31" s="37">
        <f>VLOOKUP($B$31,Dimanche!$A$2:$F$65,4,0)</f>
        <v>0</v>
      </c>
      <c r="F31" s="37">
        <f>VLOOKUP($B$31,Dimanche!$A$2:$F$65,5,0)</f>
        <v>0.56458333333333333</v>
      </c>
      <c r="G31" s="39">
        <f t="shared" si="0"/>
        <v>0.33680555555555558</v>
      </c>
      <c r="H31" s="41">
        <f t="shared" si="1"/>
        <v>8.0833333333333339</v>
      </c>
      <c r="I31" s="44" t="str">
        <f>VLOOKUP($B$31,Dimanche!$A$2:$F$65,6,0)</f>
        <v>20</v>
      </c>
      <c r="J31" s="46"/>
      <c r="K31" s="39">
        <f>IF(AND(C31&gt;0,C31&lt;$O$1),$O$1-C31,0)+IF(F31&lt;$P$1,0,F31-$P$1)*2</f>
        <v>2.2222222222222227E-2</v>
      </c>
      <c r="L31" s="49">
        <f t="shared" si="2"/>
        <v>0.53333333333333344</v>
      </c>
      <c r="M31" s="51"/>
    </row>
    <row r="32" spans="1:13" ht="15.75" customHeight="1">
      <c r="A32" s="28">
        <v>43554</v>
      </c>
      <c r="B32" s="32">
        <v>1117</v>
      </c>
      <c r="C32" s="33">
        <f>VLOOKUP(B32,'P2 12x45'!$A$2:$F$161,2,0)</f>
        <v>0.22777777777777777</v>
      </c>
      <c r="D32" s="36">
        <f>VLOOKUP(B32,'P2 12x45'!$A$2:$F$161,3,0)</f>
        <v>0</v>
      </c>
      <c r="E32" s="33">
        <f>VLOOKUP(B32,'P2 12x45'!$A$2:$F$161,4,0)</f>
        <v>0</v>
      </c>
      <c r="F32" s="36">
        <f>VLOOKUP(B32,'P2 12x45'!$A$2:$F$161,5,0)</f>
        <v>0.53680555555555554</v>
      </c>
      <c r="G32" s="38">
        <f t="shared" si="0"/>
        <v>0.30902777777777779</v>
      </c>
      <c r="H32" s="40">
        <f t="shared" si="1"/>
        <v>7.416666666666667</v>
      </c>
      <c r="I32" s="43" t="str">
        <f>VLOOKUP(B32,'P2 12x45'!$A$2:$F$161,6,0)</f>
        <v>19-20</v>
      </c>
      <c r="J32" s="47"/>
      <c r="K32" s="38">
        <f t="shared" ref="K32:K33" si="7">IF(AND(C32&gt;0,C32&lt;$O$1),$O$1-C32,0)+IF(F32&lt;$P$1,0,F32-$P$1)</f>
        <v>2.2222222222222227E-2</v>
      </c>
      <c r="L32" s="48">
        <f t="shared" si="2"/>
        <v>0.53333333333333344</v>
      </c>
      <c r="M32" s="52"/>
    </row>
    <row r="33" spans="1:13" ht="15.75" customHeight="1">
      <c r="A33" s="72">
        <v>43555</v>
      </c>
      <c r="B33" s="75" t="s">
        <v>14</v>
      </c>
      <c r="C33" s="77">
        <f>VLOOKUP(B33,'P2 12x45'!$A$2:$F$161,2,0)</f>
        <v>0</v>
      </c>
      <c r="D33" s="79">
        <f>VLOOKUP(B33,'P2 12x45'!$A$2:$F$161,3,0)</f>
        <v>0</v>
      </c>
      <c r="E33" s="77">
        <f>VLOOKUP(B33,'P2 12x45'!$A$2:$F$161,4,0)</f>
        <v>0</v>
      </c>
      <c r="F33" s="79">
        <f>VLOOKUP(B33,'P2 12x45'!$A$2:$F$161,5,0)</f>
        <v>0</v>
      </c>
      <c r="G33" s="84">
        <f t="shared" si="0"/>
        <v>0</v>
      </c>
      <c r="H33" s="86">
        <f t="shared" si="1"/>
        <v>0</v>
      </c>
      <c r="I33" s="88" t="str">
        <f>VLOOKUP(B33,'P2 12x45'!$A$2:$F$161,6,0)</f>
        <v>0</v>
      </c>
      <c r="J33" s="91"/>
      <c r="K33" s="84">
        <f t="shared" si="7"/>
        <v>0</v>
      </c>
      <c r="L33" s="92">
        <f t="shared" si="2"/>
        <v>0</v>
      </c>
      <c r="M33" s="93"/>
    </row>
    <row r="34" spans="1:13" ht="15.75" customHeight="1">
      <c r="G34" s="96">
        <f t="shared" ref="G34:H34" si="8">SUM(G3:G33)</f>
        <v>6.5874999999999995</v>
      </c>
      <c r="H34" s="98">
        <f t="shared" si="8"/>
        <v>158.09999999999997</v>
      </c>
      <c r="J34" s="102">
        <f t="shared" ref="J34:L34" si="9">SUM(J3:J33)</f>
        <v>0</v>
      </c>
      <c r="K34" s="96">
        <f t="shared" si="9"/>
        <v>0.79444444444444429</v>
      </c>
      <c r="L34" s="98">
        <f t="shared" si="9"/>
        <v>19.066666666666659</v>
      </c>
    </row>
    <row r="35" spans="1:13" ht="15.75" customHeight="1"/>
    <row r="36" spans="1:13" ht="15.75" customHeight="1"/>
    <row r="37" spans="1:13" ht="15.75" customHeight="1">
      <c r="A37" s="270" t="s">
        <v>17</v>
      </c>
      <c r="B37" s="271"/>
      <c r="C37" s="95">
        <f>158.6-(C47*8)-(C48*8)-(C49*8)-C50</f>
        <v>158.6</v>
      </c>
      <c r="D37" s="97"/>
      <c r="E37" s="99">
        <f t="shared" ref="E37:E51" si="10">C37*D37</f>
        <v>0</v>
      </c>
    </row>
    <row r="38" spans="1:13" ht="15.75" customHeight="1">
      <c r="A38" s="272" t="s">
        <v>18</v>
      </c>
      <c r="B38" s="273"/>
      <c r="C38" s="103">
        <f>H30+H23+H16+H9</f>
        <v>23.866666666666664</v>
      </c>
      <c r="D38" s="105"/>
      <c r="E38" s="107">
        <f t="shared" si="10"/>
        <v>0</v>
      </c>
    </row>
    <row r="39" spans="1:13" ht="15.75" customHeight="1">
      <c r="A39" s="272" t="s">
        <v>19</v>
      </c>
      <c r="B39" s="273"/>
      <c r="C39" s="103">
        <f>H3+H10+H17+H24+H31</f>
        <v>16.716666666666669</v>
      </c>
      <c r="D39" s="105"/>
      <c r="E39" s="107">
        <f t="shared" si="10"/>
        <v>0</v>
      </c>
    </row>
    <row r="40" spans="1:13" ht="15.75" customHeight="1">
      <c r="A40" s="272" t="s">
        <v>20</v>
      </c>
      <c r="B40" s="273"/>
      <c r="C40" s="103">
        <v>1</v>
      </c>
      <c r="D40" s="109"/>
      <c r="E40" s="107">
        <f t="shared" si="10"/>
        <v>0</v>
      </c>
    </row>
    <row r="41" spans="1:13" ht="15.75" customHeight="1">
      <c r="A41" s="272" t="s">
        <v>21</v>
      </c>
      <c r="B41" s="273"/>
      <c r="C41" s="103">
        <v>6.7</v>
      </c>
      <c r="D41" s="105"/>
      <c r="E41" s="107">
        <f t="shared" si="10"/>
        <v>0</v>
      </c>
    </row>
    <row r="42" spans="1:13" ht="15.75" customHeight="1">
      <c r="A42" s="272" t="s">
        <v>22</v>
      </c>
      <c r="B42" s="273"/>
      <c r="C42" s="103">
        <f>L34</f>
        <v>19.066666666666659</v>
      </c>
      <c r="D42" s="105"/>
      <c r="E42" s="107">
        <f t="shared" si="10"/>
        <v>0</v>
      </c>
    </row>
    <row r="43" spans="1:13" ht="15.75" customHeight="1">
      <c r="A43" s="110"/>
      <c r="B43" s="111" t="s">
        <v>23</v>
      </c>
      <c r="C43" s="103"/>
      <c r="D43" s="105"/>
      <c r="E43" s="107">
        <f t="shared" si="10"/>
        <v>0</v>
      </c>
    </row>
    <row r="44" spans="1:13" ht="15.75" customHeight="1">
      <c r="A44" s="272" t="s">
        <v>24</v>
      </c>
      <c r="B44" s="273"/>
      <c r="C44" s="103"/>
      <c r="D44" s="105"/>
      <c r="E44" s="107">
        <f t="shared" si="10"/>
        <v>0</v>
      </c>
    </row>
    <row r="45" spans="1:13" ht="15.75" customHeight="1">
      <c r="A45" s="272" t="s">
        <v>25</v>
      </c>
      <c r="B45" s="273"/>
      <c r="C45" s="103"/>
      <c r="D45" s="105"/>
      <c r="E45" s="107">
        <f t="shared" si="10"/>
        <v>0</v>
      </c>
    </row>
    <row r="46" spans="1:13" ht="15.75" customHeight="1">
      <c r="A46" s="272" t="s">
        <v>26</v>
      </c>
      <c r="B46" s="273"/>
      <c r="C46" s="103"/>
      <c r="D46" s="105"/>
      <c r="E46" s="107">
        <f t="shared" si="10"/>
        <v>0</v>
      </c>
    </row>
    <row r="47" spans="1:13" ht="15.75" customHeight="1">
      <c r="A47" s="272" t="s">
        <v>27</v>
      </c>
      <c r="B47" s="273"/>
      <c r="C47" s="103"/>
      <c r="D47" s="105"/>
      <c r="E47" s="107">
        <f t="shared" si="10"/>
        <v>0</v>
      </c>
    </row>
    <row r="48" spans="1:13" ht="15.75" customHeight="1">
      <c r="A48" s="272" t="s">
        <v>28</v>
      </c>
      <c r="B48" s="273"/>
      <c r="C48" s="103"/>
      <c r="D48" s="105"/>
      <c r="E48" s="107">
        <f t="shared" si="10"/>
        <v>0</v>
      </c>
    </row>
    <row r="49" spans="1:5" ht="15.75" customHeight="1">
      <c r="A49" s="272" t="s">
        <v>29</v>
      </c>
      <c r="B49" s="273"/>
      <c r="C49" s="103"/>
      <c r="D49" s="105"/>
      <c r="E49" s="107">
        <f t="shared" si="10"/>
        <v>0</v>
      </c>
    </row>
    <row r="50" spans="1:5" ht="15.75" customHeight="1">
      <c r="A50" s="272" t="s">
        <v>30</v>
      </c>
      <c r="B50" s="273"/>
      <c r="C50" s="103"/>
      <c r="D50" s="105"/>
      <c r="E50" s="107">
        <f t="shared" si="10"/>
        <v>0</v>
      </c>
    </row>
    <row r="51" spans="1:5" ht="15.75" customHeight="1">
      <c r="A51" s="274" t="s">
        <v>31</v>
      </c>
      <c r="B51" s="275"/>
      <c r="C51" s="112"/>
      <c r="D51" s="113"/>
      <c r="E51" s="114">
        <f t="shared" si="10"/>
        <v>0</v>
      </c>
    </row>
    <row r="52" spans="1:5" ht="15.75" customHeight="1"/>
    <row r="53" spans="1:5" ht="15.75" customHeight="1">
      <c r="D53" s="115" t="s">
        <v>32</v>
      </c>
      <c r="E53" s="116">
        <f>SUM(E37:E51)</f>
        <v>0</v>
      </c>
    </row>
    <row r="54" spans="1:5" ht="15.75" customHeight="1"/>
    <row r="55" spans="1:5" ht="15.75" customHeight="1"/>
    <row r="56" spans="1:5" ht="15.75" customHeight="1"/>
    <row r="57" spans="1:5" ht="15.75" customHeight="1"/>
    <row r="58" spans="1:5" ht="15.75" customHeight="1"/>
    <row r="59" spans="1:5" ht="15.75" customHeight="1"/>
    <row r="60" spans="1:5" ht="15.75" customHeight="1"/>
    <row r="61" spans="1:5" ht="15.75" customHeight="1"/>
    <row r="62" spans="1:5" ht="15.75" customHeight="1"/>
    <row r="63" spans="1:5" ht="15.75" customHeight="1"/>
    <row r="64" spans="1: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5">
    <mergeCell ref="A50:B50"/>
    <mergeCell ref="A51:B51"/>
    <mergeCell ref="A46:B46"/>
    <mergeCell ref="A1:M1"/>
    <mergeCell ref="A37:B37"/>
    <mergeCell ref="A38:B38"/>
    <mergeCell ref="A39:B39"/>
    <mergeCell ref="A40:B40"/>
    <mergeCell ref="A41:B41"/>
    <mergeCell ref="A42:B42"/>
    <mergeCell ref="A44:B44"/>
    <mergeCell ref="A45:B45"/>
    <mergeCell ref="A47:B47"/>
    <mergeCell ref="A48:B48"/>
    <mergeCell ref="A49:B49"/>
  </mergeCells>
  <conditionalFormatting sqref="D3:E33">
    <cfRule type="cellIs" dxfId="18" priority="1" operator="equal">
      <formula>0</formula>
    </cfRule>
  </conditionalFormatting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ErrorMessage="1">
          <x14:formula1>
            <xm:f>'P2 xx3xx'!$A$2:$A$130</xm:f>
          </x14:formula1>
          <xm:sqref>B6 B13 B20 B27</xm:sqref>
        </x14:dataValidation>
        <x14:dataValidation type="list" allowBlank="1" showErrorMessage="1">
          <x14:formula1>
            <xm:f>Dimanche!$A$2:$A$65</xm:f>
          </x14:formula1>
          <xm:sqref>B3 B10 B17 B24 B31</xm:sqref>
        </x14:dataValidation>
        <x14:dataValidation type="list" allowBlank="1" showErrorMessage="1">
          <x14:formula1>
            <xm:f>'P2 12x45'!$A$2:$A$161</xm:f>
          </x14:formula1>
          <xm:sqref>B4:B5 B7:B8 B11:B12 B14:B15 B18:B19 B21:B22 B25:B26 B28:B29 B32:B33</xm:sqref>
        </x14:dataValidation>
        <x14:dataValidation type="list" allowBlank="1" showErrorMessage="1">
          <x14:formula1>
            <xm:f>Samedi!$A$2:$A$96</xm:f>
          </x14:formula1>
          <xm:sqref>B9 B16 B23 B30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workbookViewId="0">
      <selection sqref="A1:M1"/>
    </sheetView>
  </sheetViews>
  <sheetFormatPr baseColWidth="10" defaultColWidth="14.42578125" defaultRowHeight="15" customHeight="1"/>
  <cols>
    <col min="1" max="8" width="10.7109375" customWidth="1"/>
    <col min="9" max="9" width="17.140625" customWidth="1"/>
    <col min="10" max="16" width="10.7109375" customWidth="1"/>
  </cols>
  <sheetData>
    <row r="1" spans="1:16" ht="18.75">
      <c r="A1" s="266" t="s">
        <v>33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1" t="s">
        <v>3</v>
      </c>
      <c r="O1" s="2">
        <v>0.25</v>
      </c>
      <c r="P1" s="3">
        <v>0.83333333333333337</v>
      </c>
    </row>
    <row r="2" spans="1:16">
      <c r="B2" s="4" t="s">
        <v>4</v>
      </c>
      <c r="C2" s="5" t="s">
        <v>5</v>
      </c>
      <c r="D2" s="5" t="s">
        <v>6</v>
      </c>
      <c r="E2" s="5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5" t="s">
        <v>10</v>
      </c>
      <c r="K2" s="5" t="s">
        <v>11</v>
      </c>
      <c r="L2" s="7" t="s">
        <v>12</v>
      </c>
      <c r="M2" s="8" t="s">
        <v>13</v>
      </c>
    </row>
    <row r="3" spans="1:16">
      <c r="A3" s="117">
        <v>43556</v>
      </c>
      <c r="B3" s="118">
        <v>1238</v>
      </c>
      <c r="C3" s="120">
        <f>VLOOKUP($B$3,'P2 xx3xx'!$A$2:$F$130,2,0)</f>
        <v>0.59930555555555554</v>
      </c>
      <c r="D3" s="121">
        <f>VLOOKUP($B$3,'P2 xx3xx'!$A$2:$F$130,3,0)</f>
        <v>0</v>
      </c>
      <c r="E3" s="120">
        <f>VLOOKUP($B$3,'P2 xx3xx'!$A$2:$F$130,4,0)</f>
        <v>0</v>
      </c>
      <c r="F3" s="121">
        <f>VLOOKUP($B$3,'P2 xx3xx'!$A$2:$F$130,5,0)</f>
        <v>0.96250000000000002</v>
      </c>
      <c r="G3" s="122">
        <f t="shared" ref="G3:G32" si="0">(D3-C3)+(F3-E3)</f>
        <v>0.36319444444444449</v>
      </c>
      <c r="H3" s="124">
        <f t="shared" ref="H3:H32" si="1">G3*24</f>
        <v>8.7166666666666686</v>
      </c>
      <c r="I3" s="125" t="str">
        <f>VLOOKUP(B3,'P2 xx3xx'!$A$2:$F$130,6,0)</f>
        <v>19-20</v>
      </c>
      <c r="J3" s="126"/>
      <c r="K3" s="128">
        <f t="shared" ref="K3:K6" si="2">IF(AND(C3&gt;0,C3&lt;$O$1),$O$1-C3,0)+IF(F3&lt;$P$1,0,F3-$P$1)</f>
        <v>0.12916666666666665</v>
      </c>
      <c r="L3" s="130">
        <f t="shared" ref="L3:L32" si="3">K3*24</f>
        <v>3.0999999999999996</v>
      </c>
      <c r="M3" s="132"/>
    </row>
    <row r="4" spans="1:16">
      <c r="A4" s="28">
        <v>43557</v>
      </c>
      <c r="B4" s="32">
        <v>1229</v>
      </c>
      <c r="C4" s="127">
        <f>VLOOKUP($B$4,'P2 12x45'!$A$2:$F$161,2,0)</f>
        <v>0.52916666666666667</v>
      </c>
      <c r="D4" s="131">
        <f>VLOOKUP(B4,'P2 12x45'!$A$2:$F$161,3,0)</f>
        <v>0</v>
      </c>
      <c r="E4" s="127">
        <f>VLOOKUP(B4,'P2 12x45'!$A$2:$F$161,4,0)</f>
        <v>0</v>
      </c>
      <c r="F4" s="131">
        <f>VLOOKUP(B4,'P2 12x45'!$A$2:$F$161,5,0)</f>
        <v>0.82986111111111116</v>
      </c>
      <c r="G4" s="134">
        <f t="shared" si="0"/>
        <v>0.30069444444444449</v>
      </c>
      <c r="H4" s="40">
        <f t="shared" si="1"/>
        <v>7.2166666666666677</v>
      </c>
      <c r="I4" s="43" t="str">
        <f>VLOOKUP(B4,'P2 12x45'!$A$2:$F$161,6,0)</f>
        <v>14</v>
      </c>
      <c r="J4" s="47"/>
      <c r="K4" s="137">
        <f t="shared" si="2"/>
        <v>0</v>
      </c>
      <c r="L4" s="48">
        <f t="shared" si="3"/>
        <v>0</v>
      </c>
      <c r="M4" s="52"/>
    </row>
    <row r="5" spans="1:16">
      <c r="A5" s="28">
        <v>43558</v>
      </c>
      <c r="B5" s="32">
        <v>1204</v>
      </c>
      <c r="C5" s="127">
        <f>VLOOKUP(B5,'P2 12x45'!$A$2:$F$161,2,0)</f>
        <v>0.53055555555555556</v>
      </c>
      <c r="D5" s="131">
        <f>VLOOKUP(B5,'P2 12x45'!$A$2:$F$161,3,0)</f>
        <v>0</v>
      </c>
      <c r="E5" s="127">
        <f>VLOOKUP(B5,'P2 12x45'!$A$2:$F$161,4,0)</f>
        <v>0</v>
      </c>
      <c r="F5" s="131">
        <f>VLOOKUP(B5,'P2 12x45'!$A$2:$F$161,5,0)</f>
        <v>0.8340277777777777</v>
      </c>
      <c r="G5" s="134">
        <f t="shared" si="0"/>
        <v>0.30347222222222214</v>
      </c>
      <c r="H5" s="40">
        <f t="shared" si="1"/>
        <v>7.2833333333333314</v>
      </c>
      <c r="I5" s="43" t="str">
        <f>VLOOKUP(B5,'P2 12x45'!$A$2:$F$161,6,0)</f>
        <v>710</v>
      </c>
      <c r="J5" s="47"/>
      <c r="K5" s="137">
        <f t="shared" si="2"/>
        <v>6.9444444444433095E-4</v>
      </c>
      <c r="L5" s="48">
        <f t="shared" si="3"/>
        <v>1.6666666666663943E-2</v>
      </c>
      <c r="M5" s="52"/>
    </row>
    <row r="6" spans="1:16">
      <c r="A6" s="53">
        <v>43559</v>
      </c>
      <c r="B6" s="61" t="s">
        <v>14</v>
      </c>
      <c r="C6" s="129">
        <f>VLOOKUP($B$6,Samedi!$A$2:$F$96,2,0)</f>
        <v>0</v>
      </c>
      <c r="D6" s="129">
        <f>VLOOKUP($B$6,Samedi!$A$2:$F$96,3,0)</f>
        <v>0</v>
      </c>
      <c r="E6" s="129">
        <f>VLOOKUP($B$6,Samedi!$A$2:$F$96,4,0)</f>
        <v>0</v>
      </c>
      <c r="F6" s="129">
        <f>VLOOKUP($B$6,Samedi!$A$2:$F$96,5,0)</f>
        <v>0</v>
      </c>
      <c r="G6" s="129">
        <f t="shared" si="0"/>
        <v>0</v>
      </c>
      <c r="H6" s="56">
        <f t="shared" si="1"/>
        <v>0</v>
      </c>
      <c r="I6" s="57" t="str">
        <f>VLOOKUP(B6,Samedi!$A$2:$F$96,6,0)</f>
        <v>0</v>
      </c>
      <c r="J6" s="64"/>
      <c r="K6" s="140">
        <f t="shared" si="2"/>
        <v>0</v>
      </c>
      <c r="L6" s="59">
        <f t="shared" si="3"/>
        <v>0</v>
      </c>
      <c r="M6" s="65"/>
    </row>
    <row r="7" spans="1:16">
      <c r="A7" s="34">
        <v>43560</v>
      </c>
      <c r="B7" s="35" t="s">
        <v>14</v>
      </c>
      <c r="C7" s="136">
        <f>VLOOKUP($B$7,Dimanche!$A$2:$F$65,2,0)</f>
        <v>0</v>
      </c>
      <c r="D7" s="136">
        <f>VLOOKUP($B$7,Dimanche!$A$2:$F$65,3,0)</f>
        <v>0</v>
      </c>
      <c r="E7" s="136">
        <f>VLOOKUP($B$7,Dimanche!$A$2:$F$65,4,0)</f>
        <v>0</v>
      </c>
      <c r="F7" s="136">
        <f>VLOOKUP($B$7,Dimanche!$A$2:$F$65,5,0)</f>
        <v>0</v>
      </c>
      <c r="G7" s="136">
        <f t="shared" si="0"/>
        <v>0</v>
      </c>
      <c r="H7" s="41">
        <f t="shared" si="1"/>
        <v>0</v>
      </c>
      <c r="I7" s="44">
        <f>VLOOKUP(B7,Dimanche!$A$2:$F$65,6,0)</f>
        <v>0</v>
      </c>
      <c r="J7" s="46"/>
      <c r="K7" s="141">
        <f>IF(AND(C7&gt;0,C7&lt;$O$1),$O$1-C7,0)+IF(F7&lt;$P$1,0,F7-$P$1)*2</f>
        <v>0</v>
      </c>
      <c r="L7" s="49">
        <f t="shared" si="3"/>
        <v>0</v>
      </c>
      <c r="M7" s="51"/>
    </row>
    <row r="8" spans="1:16">
      <c r="A8" s="28">
        <v>43561</v>
      </c>
      <c r="B8" s="32">
        <v>1136</v>
      </c>
      <c r="C8" s="127">
        <f>VLOOKUP($B$8,'P3 12345'!$A$2:$F$126,2,0)</f>
        <v>0.26180555555555557</v>
      </c>
      <c r="D8" s="131">
        <f>VLOOKUP($B$8,'P3 12345'!$A$2:$F$126,3,0)</f>
        <v>0</v>
      </c>
      <c r="E8" s="127">
        <f>VLOOKUP($B$8,'P3 12345'!$A$2:$F$126,4,0)</f>
        <v>0</v>
      </c>
      <c r="F8" s="131">
        <f>VLOOKUP($B$8,'P3 12345'!$A$2:$F$126,5,0)</f>
        <v>0.58333333333333337</v>
      </c>
      <c r="G8" s="134">
        <f t="shared" si="0"/>
        <v>0.3215277777777778</v>
      </c>
      <c r="H8" s="40">
        <f t="shared" si="1"/>
        <v>7.7166666666666668</v>
      </c>
      <c r="I8" s="43" t="str">
        <f>VLOOKUP(B8,'P3 12345'!$A$2:$F$126,6,0)</f>
        <v>13-19-20</v>
      </c>
      <c r="J8" s="47"/>
      <c r="K8" s="137">
        <f t="shared" ref="K8:K13" si="4">IF(AND(C8&gt;0,C8&lt;$O$1),$O$1-C8,0)+IF(F8&lt;$P$1,0,F8-$P$1)</f>
        <v>0</v>
      </c>
      <c r="L8" s="48">
        <f t="shared" si="3"/>
        <v>0</v>
      </c>
      <c r="M8" s="52"/>
      <c r="N8" s="278" t="s">
        <v>15</v>
      </c>
    </row>
    <row r="9" spans="1:16">
      <c r="A9" s="28">
        <v>43562</v>
      </c>
      <c r="B9" s="32">
        <v>1109</v>
      </c>
      <c r="C9" s="127">
        <f>VLOOKUP($B$9,'P3 12345'!$A$2:$F$126,2,0)</f>
        <v>0.24236111111111111</v>
      </c>
      <c r="D9" s="131">
        <f>VLOOKUP($B$9,'P3 12345'!$A$2:$F$126,3,0)</f>
        <v>0</v>
      </c>
      <c r="E9" s="127">
        <f>VLOOKUP($B$9,'P3 12345'!$A$2:$F$126,4,0)</f>
        <v>0</v>
      </c>
      <c r="F9" s="131">
        <f>VLOOKUP($B$9,'P3 12345'!$A$2:$F$126,5,0)</f>
        <v>0.56180555555555556</v>
      </c>
      <c r="G9" s="134">
        <f t="shared" si="0"/>
        <v>0.31944444444444442</v>
      </c>
      <c r="H9" s="40">
        <f t="shared" si="1"/>
        <v>7.6666666666666661</v>
      </c>
      <c r="I9" s="43" t="str">
        <f>VLOOKUP(B9,'P3 12345'!$A$2:$F$126,6,0)</f>
        <v>12</v>
      </c>
      <c r="J9" s="47"/>
      <c r="K9" s="137">
        <f t="shared" si="4"/>
        <v>7.6388888888888895E-3</v>
      </c>
      <c r="L9" s="48">
        <f t="shared" si="3"/>
        <v>0.18333333333333335</v>
      </c>
      <c r="M9" s="52"/>
      <c r="N9" s="277"/>
    </row>
    <row r="10" spans="1:16">
      <c r="A10" s="28">
        <v>43563</v>
      </c>
      <c r="B10" s="32">
        <v>1119</v>
      </c>
      <c r="C10" s="127">
        <f>VLOOKUP($B$10,'P3 12345'!$A$2:$F$126,2,0)</f>
        <v>0.21527777777777779</v>
      </c>
      <c r="D10" s="131">
        <f>VLOOKUP($B$10,'P3 12345'!$A$2:$F$126,3,0)</f>
        <v>0</v>
      </c>
      <c r="E10" s="127">
        <f>VLOOKUP($B$10,'P3 12345'!$A$2:$F$126,4,0)</f>
        <v>0</v>
      </c>
      <c r="F10" s="131">
        <f>VLOOKUP($B$10,'P3 12345'!$A$2:$F$126,5,0)</f>
        <v>0.55972222222222223</v>
      </c>
      <c r="G10" s="134">
        <f t="shared" si="0"/>
        <v>0.34444444444444444</v>
      </c>
      <c r="H10" s="40">
        <f t="shared" si="1"/>
        <v>8.2666666666666657</v>
      </c>
      <c r="I10" s="43" t="str">
        <f>VLOOKUP(B10,'P3 12345'!$A$2:$F$126,6,0)</f>
        <v>19-20</v>
      </c>
      <c r="J10" s="47"/>
      <c r="K10" s="137">
        <f t="shared" si="4"/>
        <v>3.472222222222221E-2</v>
      </c>
      <c r="L10" s="48">
        <f t="shared" si="3"/>
        <v>0.83333333333333304</v>
      </c>
      <c r="M10" s="52"/>
      <c r="N10" s="277"/>
    </row>
    <row r="11" spans="1:16">
      <c r="A11" s="28">
        <v>43564</v>
      </c>
      <c r="B11" s="32" t="s">
        <v>14</v>
      </c>
      <c r="C11" s="127">
        <f>VLOOKUP($B$11,'P3 12345'!$A$2:$F$126,2,0)</f>
        <v>0</v>
      </c>
      <c r="D11" s="131">
        <f>VLOOKUP($B$11,'P3 12345'!$A$2:$F$126,3,0)</f>
        <v>0</v>
      </c>
      <c r="E11" s="127">
        <f>VLOOKUP($B$11,'P3 12345'!$A$2:$F$126,4,0)</f>
        <v>0</v>
      </c>
      <c r="F11" s="131">
        <f>VLOOKUP($B$11,'P3 12345'!$A$2:$F$126,5,0)</f>
        <v>0</v>
      </c>
      <c r="G11" s="134">
        <f t="shared" si="0"/>
        <v>0</v>
      </c>
      <c r="H11" s="40">
        <f t="shared" si="1"/>
        <v>0</v>
      </c>
      <c r="I11" s="43" t="str">
        <f>VLOOKUP(B11,'P3 12345'!$A$2:$F$126,6,0)</f>
        <v>0</v>
      </c>
      <c r="J11" s="47"/>
      <c r="K11" s="137">
        <f t="shared" si="4"/>
        <v>0</v>
      </c>
      <c r="L11" s="48">
        <f t="shared" si="3"/>
        <v>0</v>
      </c>
      <c r="M11" s="52"/>
      <c r="N11" s="277"/>
    </row>
    <row r="12" spans="1:16">
      <c r="A12" s="28">
        <v>43565</v>
      </c>
      <c r="B12" s="32" t="s">
        <v>14</v>
      </c>
      <c r="C12" s="127">
        <f>VLOOKUP($B$12,'P3 12345'!$A$2:$F$126,2,0)</f>
        <v>0</v>
      </c>
      <c r="D12" s="131">
        <f>VLOOKUP($B$12,'P3 12345'!$A$2:$F$126,3,0)</f>
        <v>0</v>
      </c>
      <c r="E12" s="127">
        <f>VLOOKUP($B$12,'P3 12345'!$A$2:$F$126,4,0)</f>
        <v>0</v>
      </c>
      <c r="F12" s="131">
        <f>VLOOKUP($B$12,'P3 12345'!$A$2:$F$126,5,0)</f>
        <v>0</v>
      </c>
      <c r="G12" s="134">
        <f t="shared" si="0"/>
        <v>0</v>
      </c>
      <c r="H12" s="40">
        <f t="shared" si="1"/>
        <v>0</v>
      </c>
      <c r="I12" s="43" t="str">
        <f>VLOOKUP(B12,'P3 12345'!$A$2:$F$126,6,0)</f>
        <v>0</v>
      </c>
      <c r="J12" s="47"/>
      <c r="K12" s="137">
        <f t="shared" si="4"/>
        <v>0</v>
      </c>
      <c r="L12" s="48">
        <f t="shared" si="3"/>
        <v>0</v>
      </c>
      <c r="M12" s="52"/>
      <c r="N12" s="269"/>
    </row>
    <row r="13" spans="1:16">
      <c r="A13" s="53">
        <v>43566</v>
      </c>
      <c r="B13" s="61">
        <v>1223</v>
      </c>
      <c r="C13" s="129">
        <f>VLOOKUP($B$13,Samedi!$A$2:$F$96,2,0)</f>
        <v>0.61944444444444446</v>
      </c>
      <c r="D13" s="129">
        <f>VLOOKUP($B$13,Samedi!$A$2:$F$96,3,0)</f>
        <v>0</v>
      </c>
      <c r="E13" s="129">
        <f>VLOOKUP($B$13,Samedi!$A$2:$F$96,4,0)</f>
        <v>0</v>
      </c>
      <c r="F13" s="129">
        <f>VLOOKUP($B$13,Samedi!$A$2:$F$96,5,0)</f>
        <v>0.95416666666666661</v>
      </c>
      <c r="G13" s="129">
        <f t="shared" si="0"/>
        <v>0.33472222222222214</v>
      </c>
      <c r="H13" s="56">
        <f t="shared" si="1"/>
        <v>8.0333333333333314</v>
      </c>
      <c r="I13" s="57" t="str">
        <f>VLOOKUP(B13,Samedi!$A$2:$F$96,6,0)</f>
        <v>13-18</v>
      </c>
      <c r="J13" s="64"/>
      <c r="K13" s="140">
        <f t="shared" si="4"/>
        <v>0.12083333333333324</v>
      </c>
      <c r="L13" s="59">
        <f t="shared" si="3"/>
        <v>2.8999999999999977</v>
      </c>
      <c r="M13" s="65"/>
    </row>
    <row r="14" spans="1:16">
      <c r="A14" s="34">
        <v>43567</v>
      </c>
      <c r="B14" s="35">
        <v>1213</v>
      </c>
      <c r="C14" s="136">
        <f>VLOOKUP($B$14,Dimanche!$A$2:$F$65,2,0)</f>
        <v>0.60486111111111118</v>
      </c>
      <c r="D14" s="136">
        <f>VLOOKUP($B$14,Dimanche!$A$2:$F$65,3,0)</f>
        <v>0</v>
      </c>
      <c r="E14" s="136">
        <f>VLOOKUP($B$14,Dimanche!$A$2:$F$65,4,0)</f>
        <v>0</v>
      </c>
      <c r="F14" s="136">
        <f>VLOOKUP($B$14,Dimanche!$A$2:$F$65,5,0)</f>
        <v>0.96250000000000002</v>
      </c>
      <c r="G14" s="136">
        <f t="shared" si="0"/>
        <v>0.35763888888888884</v>
      </c>
      <c r="H14" s="41">
        <f t="shared" si="1"/>
        <v>8.5833333333333321</v>
      </c>
      <c r="I14" s="44" t="str">
        <f>VLOOKUP(B14,Dimanche!$A$2:$F$65,6,0)</f>
        <v>18</v>
      </c>
      <c r="J14" s="46"/>
      <c r="K14" s="141">
        <f t="shared" ref="K14:K15" si="5">IF(AND(C14&gt;0,C14&lt;$O$1),$O$1-C14,0)+IF(F14&lt;$P$1,0,F14-$P$1)*2</f>
        <v>0.2583333333333333</v>
      </c>
      <c r="L14" s="49">
        <f t="shared" si="3"/>
        <v>6.1999999999999993</v>
      </c>
      <c r="M14" s="51"/>
    </row>
    <row r="15" spans="1:16">
      <c r="A15" s="34">
        <v>43568</v>
      </c>
      <c r="B15" s="35">
        <v>1202</v>
      </c>
      <c r="C15" s="136">
        <f>VLOOKUP($B$15,Dimanche!$A$2:$F$65,2,0)</f>
        <v>0.52777777777777779</v>
      </c>
      <c r="D15" s="136">
        <f>VLOOKUP($B$15,Dimanche!$A$2:$F$65,3,0)</f>
        <v>0</v>
      </c>
      <c r="E15" s="136">
        <f>VLOOKUP($B$15,Dimanche!$A$2:$F$65,4,0)</f>
        <v>0</v>
      </c>
      <c r="F15" s="136">
        <f>VLOOKUP($B$15,Dimanche!$A$2:$F$65,5,0)</f>
        <v>0.84027777777777779</v>
      </c>
      <c r="G15" s="136">
        <f t="shared" si="0"/>
        <v>0.3125</v>
      </c>
      <c r="H15" s="41">
        <f t="shared" si="1"/>
        <v>7.5</v>
      </c>
      <c r="I15" s="44" t="str">
        <f>VLOOKUP(B15,Dimanche!$A$2:$F$65,6,0)</f>
        <v>19-12-710</v>
      </c>
      <c r="J15" s="46"/>
      <c r="K15" s="141">
        <f t="shared" si="5"/>
        <v>1.388888888888884E-2</v>
      </c>
      <c r="L15" s="49">
        <f t="shared" si="3"/>
        <v>0.33333333333333215</v>
      </c>
      <c r="M15" s="51"/>
    </row>
    <row r="16" spans="1:16">
      <c r="A16" s="28">
        <v>43569</v>
      </c>
      <c r="B16" s="32">
        <v>1218</v>
      </c>
      <c r="C16" s="127">
        <f>VLOOKUP($B$16,'P3 12345'!$A$2:$F$126,2,0)</f>
        <v>0.47638888888888892</v>
      </c>
      <c r="D16" s="131">
        <f>VLOOKUP($B$16,'P3 12345'!$A$2:$F$126,3,0)</f>
        <v>0</v>
      </c>
      <c r="E16" s="127">
        <f>VLOOKUP($B$16,'P3 12345'!$A$2:$F$126,4,0)</f>
        <v>0</v>
      </c>
      <c r="F16" s="131">
        <f>VLOOKUP($B$16,'P3 12345'!$A$2:$F$126,5,0)</f>
        <v>0.75902777777777775</v>
      </c>
      <c r="G16" s="134">
        <f t="shared" si="0"/>
        <v>0.28263888888888883</v>
      </c>
      <c r="H16" s="40">
        <f t="shared" si="1"/>
        <v>6.7833333333333314</v>
      </c>
      <c r="I16" s="43" t="str">
        <f>VLOOKUP(B16,'P3 12345'!$A$2:$F$126,6,0)</f>
        <v>21-25-35</v>
      </c>
      <c r="J16" s="47"/>
      <c r="K16" s="137">
        <f t="shared" ref="K16:K20" si="6">IF(AND(C16&gt;0,C16&lt;$O$1),$O$1-C16,0)+IF(F16&lt;$P$1,0,F16-$P$1)</f>
        <v>0</v>
      </c>
      <c r="L16" s="48">
        <f t="shared" si="3"/>
        <v>0</v>
      </c>
      <c r="M16" s="52"/>
      <c r="N16" s="278" t="s">
        <v>15</v>
      </c>
    </row>
    <row r="17" spans="1:14">
      <c r="A17" s="28">
        <v>43570</v>
      </c>
      <c r="B17" s="32" t="s">
        <v>14</v>
      </c>
      <c r="C17" s="127">
        <f>VLOOKUP($B$17,'P3 12345'!$A$2:$F$126,2,0)</f>
        <v>0</v>
      </c>
      <c r="D17" s="131">
        <f>VLOOKUP($B$17,'P3 12345'!$A$2:$F$126,3,0)</f>
        <v>0</v>
      </c>
      <c r="E17" s="127">
        <f>VLOOKUP($B$17,'P3 12345'!$A$2:$F$126,4,0)</f>
        <v>0</v>
      </c>
      <c r="F17" s="131">
        <f>VLOOKUP($B$17,'P3 12345'!$A$2:$F$126,5,0)</f>
        <v>0</v>
      </c>
      <c r="G17" s="134">
        <f t="shared" si="0"/>
        <v>0</v>
      </c>
      <c r="H17" s="40">
        <f t="shared" si="1"/>
        <v>0</v>
      </c>
      <c r="I17" s="43" t="str">
        <f>VLOOKUP(B17,'P3 12345'!$A$2:$F$126,6,0)</f>
        <v>0</v>
      </c>
      <c r="J17" s="47"/>
      <c r="K17" s="137">
        <f t="shared" si="6"/>
        <v>0</v>
      </c>
      <c r="L17" s="48">
        <f t="shared" si="3"/>
        <v>0</v>
      </c>
      <c r="M17" s="52"/>
      <c r="N17" s="277"/>
    </row>
    <row r="18" spans="1:14">
      <c r="A18" s="28">
        <v>43571</v>
      </c>
      <c r="B18" s="32" t="s">
        <v>14</v>
      </c>
      <c r="C18" s="127">
        <f>VLOOKUP($B$18,'P3 12345'!$A$2:$F$126,2,0)</f>
        <v>0</v>
      </c>
      <c r="D18" s="131">
        <f>VLOOKUP($B$18,'P3 12345'!$A$2:$F$126,3,0)</f>
        <v>0</v>
      </c>
      <c r="E18" s="127">
        <f>VLOOKUP($B$18,'P3 12345'!$A$2:$F$126,4,0)</f>
        <v>0</v>
      </c>
      <c r="F18" s="131">
        <f>VLOOKUP($B$18,'P3 12345'!$A$2:$F$126,5,0)</f>
        <v>0</v>
      </c>
      <c r="G18" s="134">
        <f t="shared" si="0"/>
        <v>0</v>
      </c>
      <c r="H18" s="40">
        <f t="shared" si="1"/>
        <v>0</v>
      </c>
      <c r="I18" s="43" t="str">
        <f>VLOOKUP(B18,'P3 12345'!$A$2:$F$126,6,0)</f>
        <v>0</v>
      </c>
      <c r="J18" s="47"/>
      <c r="K18" s="137">
        <f t="shared" si="6"/>
        <v>0</v>
      </c>
      <c r="L18" s="48">
        <f t="shared" si="3"/>
        <v>0</v>
      </c>
      <c r="M18" s="52"/>
      <c r="N18" s="277"/>
    </row>
    <row r="19" spans="1:14">
      <c r="A19" s="28">
        <v>43572</v>
      </c>
      <c r="B19" s="32">
        <v>1140</v>
      </c>
      <c r="C19" s="127">
        <f>VLOOKUP($B$19,'P3 12345'!$A$2:$F$126,2,0)</f>
        <v>0.19444444444444445</v>
      </c>
      <c r="D19" s="131">
        <f>VLOOKUP($B$19,'P3 12345'!$A$2:$F$126,3,0)</f>
        <v>0</v>
      </c>
      <c r="E19" s="127">
        <f>VLOOKUP($B$19,'P3 12345'!$A$2:$F$126,4,0)</f>
        <v>0</v>
      </c>
      <c r="F19" s="131">
        <f>VLOOKUP($B$19,'P3 12345'!$A$2:$F$126,5,0)</f>
        <v>0.51944444444444449</v>
      </c>
      <c r="G19" s="134">
        <f t="shared" si="0"/>
        <v>0.32500000000000007</v>
      </c>
      <c r="H19" s="40">
        <f t="shared" si="1"/>
        <v>7.8000000000000016</v>
      </c>
      <c r="I19" s="43" t="str">
        <f>VLOOKUP(B19,'P3 12345'!$A$2:$F$126,6,0)</f>
        <v>710</v>
      </c>
      <c r="J19" s="47"/>
      <c r="K19" s="137">
        <f t="shared" si="6"/>
        <v>5.5555555555555552E-2</v>
      </c>
      <c r="L19" s="48">
        <f t="shared" si="3"/>
        <v>1.3333333333333333</v>
      </c>
      <c r="M19" s="52"/>
      <c r="N19" s="269"/>
    </row>
    <row r="20" spans="1:14">
      <c r="A20" s="53">
        <v>43573</v>
      </c>
      <c r="B20" s="61">
        <v>1108</v>
      </c>
      <c r="C20" s="129">
        <f>VLOOKUP($B$20,Samedi!$A$2:$F$96,2,0)</f>
        <v>0.22777777777777777</v>
      </c>
      <c r="D20" s="129">
        <f>VLOOKUP($B$20,Samedi!$A$2:$F$96,3,0)</f>
        <v>0</v>
      </c>
      <c r="E20" s="129">
        <f>VLOOKUP($B$20,Samedi!$A$2:$F$96,4,0)</f>
        <v>0</v>
      </c>
      <c r="F20" s="129">
        <f>VLOOKUP($B$20,Samedi!$A$2:$F$96,5,0)</f>
        <v>0.54375000000000007</v>
      </c>
      <c r="G20" s="129">
        <f t="shared" si="0"/>
        <v>0.31597222222222232</v>
      </c>
      <c r="H20" s="56">
        <f t="shared" si="1"/>
        <v>7.5833333333333357</v>
      </c>
      <c r="I20" s="57" t="str">
        <f>VLOOKUP(B20,Samedi!$A$2:$F$96,6,0)</f>
        <v>19</v>
      </c>
      <c r="J20" s="64"/>
      <c r="K20" s="140">
        <f t="shared" si="6"/>
        <v>2.2222222222222227E-2</v>
      </c>
      <c r="L20" s="59">
        <f t="shared" si="3"/>
        <v>0.53333333333333344</v>
      </c>
      <c r="M20" s="65"/>
    </row>
    <row r="21" spans="1:14" ht="15.75" customHeight="1">
      <c r="A21" s="34">
        <v>43574</v>
      </c>
      <c r="B21" s="35" t="s">
        <v>14</v>
      </c>
      <c r="C21" s="136">
        <f>VLOOKUP($B$21,Dimanche!$A$2:$F$65,2,0)</f>
        <v>0</v>
      </c>
      <c r="D21" s="136">
        <f>VLOOKUP($B$21,Dimanche!$A$2:$F$65,3,0)</f>
        <v>0</v>
      </c>
      <c r="E21" s="136">
        <f>VLOOKUP($B$21,Dimanche!$A$2:$F$65,4,0)</f>
        <v>0</v>
      </c>
      <c r="F21" s="136">
        <f>VLOOKUP($B$21,Dimanche!$A$2:$F$65,5,0)</f>
        <v>0</v>
      </c>
      <c r="G21" s="136">
        <f t="shared" si="0"/>
        <v>0</v>
      </c>
      <c r="H21" s="41">
        <f t="shared" si="1"/>
        <v>0</v>
      </c>
      <c r="I21" s="44">
        <f>VLOOKUP(B21,Dimanche!$A$2:$F$65,6,0)</f>
        <v>0</v>
      </c>
      <c r="J21" s="46"/>
      <c r="K21" s="141">
        <f>IF(AND(C21&gt;0,C21&lt;$O$1),$O$1-C21,0)+IF(F21&lt;$P$1,0,F21-$P$1)*2</f>
        <v>0</v>
      </c>
      <c r="L21" s="49">
        <f t="shared" si="3"/>
        <v>0</v>
      </c>
      <c r="M21" s="51"/>
    </row>
    <row r="22" spans="1:14" ht="15.75" customHeight="1">
      <c r="A22" s="28">
        <v>43575</v>
      </c>
      <c r="B22" s="32" t="s">
        <v>14</v>
      </c>
      <c r="C22" s="127">
        <f>VLOOKUP(B22,'P2 12x45'!$A$2:$F$161,2,0)</f>
        <v>0</v>
      </c>
      <c r="D22" s="131">
        <f>VLOOKUP(B22,'P2 12x45'!$A$2:$F$161,3,0)</f>
        <v>0</v>
      </c>
      <c r="E22" s="127">
        <f>VLOOKUP(B22,'P2 12x45'!$A$2:$F$161,4,0)</f>
        <v>0</v>
      </c>
      <c r="F22" s="131">
        <f>VLOOKUP(B22,'P2 12x45'!$A$2:$F$161,5,0)</f>
        <v>0</v>
      </c>
      <c r="G22" s="134">
        <f t="shared" si="0"/>
        <v>0</v>
      </c>
      <c r="H22" s="40">
        <f t="shared" si="1"/>
        <v>0</v>
      </c>
      <c r="I22" s="43" t="str">
        <f>VLOOKUP(B22,'P2 12x45'!$A$2:$F$161,6,0)</f>
        <v>0</v>
      </c>
      <c r="J22" s="47"/>
      <c r="K22" s="137">
        <f t="shared" ref="K22:K27" si="7">IF(AND(C22&gt;0,C22&lt;$O$1),$O$1-C22,0)+IF(F22&lt;$P$1,0,F22-$P$1)</f>
        <v>0</v>
      </c>
      <c r="L22" s="48">
        <f t="shared" si="3"/>
        <v>0</v>
      </c>
      <c r="M22" s="52"/>
    </row>
    <row r="23" spans="1:14" ht="15.75" customHeight="1">
      <c r="A23" s="28">
        <v>43576</v>
      </c>
      <c r="B23" s="32">
        <v>1239</v>
      </c>
      <c r="C23" s="127">
        <f>VLOOKUP(B23,'P2 12x45'!$A$2:$F$161,2,0)</f>
        <v>0.64583333333333337</v>
      </c>
      <c r="D23" s="131">
        <f>VLOOKUP(B23,'P2 12x45'!$A$2:$F$161,3,0)</f>
        <v>0</v>
      </c>
      <c r="E23" s="127">
        <f>VLOOKUP(B23,'P2 12x45'!$A$2:$F$161,4,0)</f>
        <v>0</v>
      </c>
      <c r="F23" s="131">
        <f>VLOOKUP(B23,'P2 12x45'!$A$2:$F$161,5,0)</f>
        <v>0.94513888888888886</v>
      </c>
      <c r="G23" s="134">
        <f t="shared" si="0"/>
        <v>0.29930555555555549</v>
      </c>
      <c r="H23" s="40">
        <f t="shared" si="1"/>
        <v>7.1833333333333318</v>
      </c>
      <c r="I23" s="43" t="str">
        <f>VLOOKUP(B23,'P2 12x45'!$A$2:$F$161,6,0)</f>
        <v>1-3</v>
      </c>
      <c r="J23" s="47"/>
      <c r="K23" s="137">
        <f t="shared" si="7"/>
        <v>0.11180555555555549</v>
      </c>
      <c r="L23" s="48">
        <f t="shared" si="3"/>
        <v>2.6833333333333318</v>
      </c>
      <c r="M23" s="52"/>
    </row>
    <row r="24" spans="1:14" ht="15.75" customHeight="1">
      <c r="A24" s="28">
        <v>43577</v>
      </c>
      <c r="B24" s="32">
        <v>1228</v>
      </c>
      <c r="C24" s="127">
        <f>VLOOKUP($B$24,'P2 xx3xx'!$A$2:$F$130,2,0)</f>
        <v>0.50902777777777775</v>
      </c>
      <c r="D24" s="131">
        <f>VLOOKUP($B$24,'P2 xx3xx'!$A$2:$F$130,3,0)</f>
        <v>0</v>
      </c>
      <c r="E24" s="127">
        <f>VLOOKUP($B$24,'P2 xx3xx'!$A$2:$F$130,4,0)</f>
        <v>0</v>
      </c>
      <c r="F24" s="131">
        <f>VLOOKUP($B$24,'P2 xx3xx'!$A$2:$F$130,5,0)</f>
        <v>0.84791666666666676</v>
      </c>
      <c r="G24" s="134">
        <f t="shared" si="0"/>
        <v>0.33888888888888902</v>
      </c>
      <c r="H24" s="40">
        <f t="shared" si="1"/>
        <v>8.1333333333333364</v>
      </c>
      <c r="I24" s="43" t="str">
        <f>VLOOKUP(B24,'P2 xx3xx'!$A$2:$F$130,6,0)</f>
        <v>710</v>
      </c>
      <c r="J24" s="47"/>
      <c r="K24" s="137">
        <f t="shared" si="7"/>
        <v>1.4583333333333393E-2</v>
      </c>
      <c r="L24" s="48">
        <f t="shared" si="3"/>
        <v>0.35000000000000142</v>
      </c>
      <c r="M24" s="52"/>
    </row>
    <row r="25" spans="1:14" ht="15.75" customHeight="1">
      <c r="A25" s="28">
        <v>43578</v>
      </c>
      <c r="B25" s="32">
        <v>1215</v>
      </c>
      <c r="C25" s="127">
        <f>VLOOKUP(B25,'P2 12x45'!$A$2:$F$161,2,0)</f>
        <v>0.46319444444444446</v>
      </c>
      <c r="D25" s="131">
        <f>VLOOKUP(B25,'P2 12x45'!$A$2:$F$161,3,0)</f>
        <v>0</v>
      </c>
      <c r="E25" s="127">
        <f>VLOOKUP(B25,'P2 12x45'!$A$2:$F$161,4,0)</f>
        <v>0</v>
      </c>
      <c r="F25" s="131">
        <f>VLOOKUP(B25,'P2 12x45'!$A$2:$F$161,5,0)</f>
        <v>0.76458333333333339</v>
      </c>
      <c r="G25" s="134">
        <f t="shared" si="0"/>
        <v>0.30138888888888893</v>
      </c>
      <c r="H25" s="40">
        <f t="shared" si="1"/>
        <v>7.2333333333333343</v>
      </c>
      <c r="I25" s="43" t="str">
        <f>VLOOKUP(B25,'P2 12x45'!$A$2:$F$161,6,0)</f>
        <v>25-18</v>
      </c>
      <c r="J25" s="47"/>
      <c r="K25" s="137">
        <f t="shared" si="7"/>
        <v>0</v>
      </c>
      <c r="L25" s="48">
        <f t="shared" si="3"/>
        <v>0</v>
      </c>
      <c r="M25" s="52"/>
    </row>
    <row r="26" spans="1:14" ht="15.75" customHeight="1">
      <c r="A26" s="28">
        <v>43579</v>
      </c>
      <c r="B26" s="32" t="s">
        <v>14</v>
      </c>
      <c r="C26" s="127">
        <f>VLOOKUP(B26,'P2 12x45'!$A$2:$F$161,2,0)</f>
        <v>0</v>
      </c>
      <c r="D26" s="131">
        <f>VLOOKUP(B26,'P2 12x45'!$A$2:$F$161,3,0)</f>
        <v>0</v>
      </c>
      <c r="E26" s="127">
        <f>VLOOKUP(B26,'P2 12x45'!$A$2:$F$161,4,0)</f>
        <v>0</v>
      </c>
      <c r="F26" s="131">
        <f>VLOOKUP(B26,'P2 12x45'!$A$2:$F$161,5,0)</f>
        <v>0</v>
      </c>
      <c r="G26" s="134">
        <f t="shared" si="0"/>
        <v>0</v>
      </c>
      <c r="H26" s="40">
        <f t="shared" si="1"/>
        <v>0</v>
      </c>
      <c r="I26" s="43" t="str">
        <f>VLOOKUP(B26,'P2 12x45'!$A$2:$F$161,6,0)</f>
        <v>0</v>
      </c>
      <c r="J26" s="47"/>
      <c r="K26" s="137">
        <f t="shared" si="7"/>
        <v>0</v>
      </c>
      <c r="L26" s="48">
        <f t="shared" si="3"/>
        <v>0</v>
      </c>
      <c r="M26" s="52"/>
    </row>
    <row r="27" spans="1:14" ht="15.75" customHeight="1">
      <c r="A27" s="53">
        <v>43580</v>
      </c>
      <c r="B27" s="61" t="s">
        <v>14</v>
      </c>
      <c r="C27" s="129">
        <f>VLOOKUP($B$27,Samedi!$A$2:$F$96,2,0)</f>
        <v>0</v>
      </c>
      <c r="D27" s="129">
        <f>VLOOKUP($B$27,Samedi!$A$2:$F$96,3,0)</f>
        <v>0</v>
      </c>
      <c r="E27" s="129">
        <f>VLOOKUP($B$27,Samedi!$A$2:$F$96,4,0)</f>
        <v>0</v>
      </c>
      <c r="F27" s="129">
        <f>VLOOKUP($B$27,Samedi!$A$2:$F$96,5,0)</f>
        <v>0</v>
      </c>
      <c r="G27" s="129">
        <f t="shared" si="0"/>
        <v>0</v>
      </c>
      <c r="H27" s="56">
        <f t="shared" si="1"/>
        <v>0</v>
      </c>
      <c r="I27" s="57" t="str">
        <f>VLOOKUP(B27,Samedi!$A$2:$F$96,6,0)</f>
        <v>0</v>
      </c>
      <c r="J27" s="64"/>
      <c r="K27" s="140">
        <f t="shared" si="7"/>
        <v>0</v>
      </c>
      <c r="L27" s="59">
        <f t="shared" si="3"/>
        <v>0</v>
      </c>
      <c r="M27" s="65"/>
    </row>
    <row r="28" spans="1:14" ht="15.75" customHeight="1">
      <c r="A28" s="34">
        <v>43581</v>
      </c>
      <c r="B28" s="35" t="s">
        <v>14</v>
      </c>
      <c r="C28" s="136">
        <f>VLOOKUP($B$28,Dimanche!$A$2:$F$65,2,0)</f>
        <v>0</v>
      </c>
      <c r="D28" s="136">
        <f>VLOOKUP($B$28,Dimanche!$A$2:$F$65,3,0)</f>
        <v>0</v>
      </c>
      <c r="E28" s="136">
        <f>VLOOKUP($B$28,Dimanche!$A$2:$F$65,4,0)</f>
        <v>0</v>
      </c>
      <c r="F28" s="136">
        <f>VLOOKUP($B$28,Dimanche!$A$2:$F$65,5,0)</f>
        <v>0</v>
      </c>
      <c r="G28" s="136">
        <f t="shared" si="0"/>
        <v>0</v>
      </c>
      <c r="H28" s="41">
        <f t="shared" si="1"/>
        <v>0</v>
      </c>
      <c r="I28" s="44">
        <f>VLOOKUP(B28,Dimanche!$A$2:$F$65,6,0)</f>
        <v>0</v>
      </c>
      <c r="J28" s="46"/>
      <c r="K28" s="141">
        <f>IF(AND(C28&gt;0,C28&lt;$O$1),$O$1-C28,0)+IF(F28&lt;$P$1,0,F28-$P$1)*2</f>
        <v>0</v>
      </c>
      <c r="L28" s="49">
        <f t="shared" si="3"/>
        <v>0</v>
      </c>
      <c r="M28" s="51"/>
    </row>
    <row r="29" spans="1:14" ht="15.75" customHeight="1">
      <c r="A29" s="28">
        <v>43582</v>
      </c>
      <c r="B29" s="32">
        <v>1107</v>
      </c>
      <c r="C29" s="127">
        <f>VLOOKUP(B29,'P2 12x45'!$A$2:$F$161,2,0)</f>
        <v>0.26666666666666666</v>
      </c>
      <c r="D29" s="131">
        <f>VLOOKUP(B29,'P2 12x45'!$A$2:$F$161,3,0)</f>
        <v>0</v>
      </c>
      <c r="E29" s="127">
        <f>VLOOKUP(B29,'P2 12x45'!$A$2:$F$161,4,0)</f>
        <v>0</v>
      </c>
      <c r="F29" s="131">
        <f>VLOOKUP(B29,'P2 12x45'!$A$2:$F$161,5,0)</f>
        <v>0.58333333333333337</v>
      </c>
      <c r="G29" s="134">
        <f t="shared" si="0"/>
        <v>0.31666666666666671</v>
      </c>
      <c r="H29" s="40">
        <f t="shared" si="1"/>
        <v>7.6000000000000014</v>
      </c>
      <c r="I29" s="43" t="str">
        <f>VLOOKUP(B29,'P2 12x45'!$A$2:$F$161,6,0)</f>
        <v>25-35</v>
      </c>
      <c r="J29" s="47"/>
      <c r="K29" s="137">
        <f t="shared" ref="K29:K32" si="8">IF(AND(C29&gt;0,C29&lt;$O$1),$O$1-C29,0)+IF(F29&lt;$P$1,0,F29-$P$1)</f>
        <v>0</v>
      </c>
      <c r="L29" s="48">
        <f t="shared" si="3"/>
        <v>0</v>
      </c>
      <c r="M29" s="52"/>
    </row>
    <row r="30" spans="1:14" ht="15.75" customHeight="1">
      <c r="A30" s="28">
        <v>43583</v>
      </c>
      <c r="B30" s="32">
        <v>1114</v>
      </c>
      <c r="C30" s="127">
        <f>VLOOKUP(B30,'P2 12x45'!$A$2:$F$161,2,0)</f>
        <v>0.22638888888888889</v>
      </c>
      <c r="D30" s="131">
        <f>VLOOKUP(B30,'P2 12x45'!$A$2:$F$161,3,0)</f>
        <v>0</v>
      </c>
      <c r="E30" s="127">
        <f>VLOOKUP(B30,'P2 12x45'!$A$2:$F$161,4,0)</f>
        <v>0</v>
      </c>
      <c r="F30" s="131">
        <f>VLOOKUP(B30,'P2 12x45'!$A$2:$F$161,5,0)</f>
        <v>0.54166666666666663</v>
      </c>
      <c r="G30" s="134">
        <f t="shared" si="0"/>
        <v>0.31527777777777777</v>
      </c>
      <c r="H30" s="40">
        <f t="shared" si="1"/>
        <v>7.5666666666666664</v>
      </c>
      <c r="I30" s="43" t="str">
        <f>VLOOKUP(B30,'P2 12x45'!$A$2:$F$161,6,0)</f>
        <v>13</v>
      </c>
      <c r="J30" s="47"/>
      <c r="K30" s="137">
        <f t="shared" si="8"/>
        <v>2.361111111111111E-2</v>
      </c>
      <c r="L30" s="48">
        <f t="shared" si="3"/>
        <v>0.56666666666666665</v>
      </c>
      <c r="M30" s="52"/>
    </row>
    <row r="31" spans="1:14" ht="15.75" customHeight="1">
      <c r="A31" s="28">
        <v>43584</v>
      </c>
      <c r="B31" s="32">
        <v>1101</v>
      </c>
      <c r="C31" s="127">
        <f>VLOOKUP($B$31,'P2 xx3xx'!$A$2:$F$130,2,0)</f>
        <v>0.18958333333333333</v>
      </c>
      <c r="D31" s="131">
        <f>VLOOKUP($B$31,'P2 xx3xx'!$A$2:$F$130,3,0)</f>
        <v>0</v>
      </c>
      <c r="E31" s="127">
        <f>VLOOKUP($B$31,'P2 xx3xx'!$A$2:$F$130,4,0)</f>
        <v>0</v>
      </c>
      <c r="F31" s="131">
        <f>VLOOKUP($B$31,'P2 xx3xx'!$A$2:$F$130,5,0)</f>
        <v>0.50624999999999998</v>
      </c>
      <c r="G31" s="134">
        <f t="shared" si="0"/>
        <v>0.31666666666666665</v>
      </c>
      <c r="H31" s="40">
        <f t="shared" si="1"/>
        <v>7.6</v>
      </c>
      <c r="I31" s="43">
        <f>VLOOKUP(B31,'P2 xx3xx'!$A$2:$F$130,6,0)</f>
        <v>18</v>
      </c>
      <c r="J31" s="47"/>
      <c r="K31" s="137">
        <f t="shared" si="8"/>
        <v>6.0416666666666674E-2</v>
      </c>
      <c r="L31" s="48">
        <f t="shared" si="3"/>
        <v>1.4500000000000002</v>
      </c>
      <c r="M31" s="52"/>
    </row>
    <row r="32" spans="1:14" ht="15.75" customHeight="1">
      <c r="A32" s="72">
        <v>43585</v>
      </c>
      <c r="B32" s="75" t="s">
        <v>14</v>
      </c>
      <c r="C32" s="142">
        <f>VLOOKUP(B32,'P2 12x45'!$A$2:$F$161,2,0)</f>
        <v>0</v>
      </c>
      <c r="D32" s="143">
        <f>VLOOKUP(B32,'P2 12x45'!$A$2:$F$161,3,0)</f>
        <v>0</v>
      </c>
      <c r="E32" s="142">
        <f>VLOOKUP(B32,'P2 12x45'!$A$2:$F$161,4,0)</f>
        <v>0</v>
      </c>
      <c r="F32" s="143">
        <f>VLOOKUP(B32,'P2 12x45'!$A$2:$F$161,5,0)</f>
        <v>0</v>
      </c>
      <c r="G32" s="144">
        <f t="shared" si="0"/>
        <v>0</v>
      </c>
      <c r="H32" s="86">
        <f t="shared" si="1"/>
        <v>0</v>
      </c>
      <c r="I32" s="88" t="str">
        <f>VLOOKUP(B32,'P2 12x45'!$A$2:$F$161,6,0)</f>
        <v>0</v>
      </c>
      <c r="J32" s="91"/>
      <c r="K32" s="145">
        <f t="shared" si="8"/>
        <v>0</v>
      </c>
      <c r="L32" s="92">
        <f t="shared" si="3"/>
        <v>0</v>
      </c>
      <c r="M32" s="93"/>
    </row>
    <row r="33" spans="1:13" ht="15.75" customHeight="1">
      <c r="A33" s="82"/>
      <c r="B33" s="83"/>
      <c r="C33" s="83"/>
      <c r="D33" s="83"/>
      <c r="E33" s="83"/>
      <c r="F33" s="83"/>
      <c r="G33" s="146">
        <f t="shared" ref="G33:H33" si="9">SUM(G3:G32)</f>
        <v>5.7694444444444439</v>
      </c>
      <c r="H33" s="87">
        <f t="shared" si="9"/>
        <v>138.46666666666667</v>
      </c>
      <c r="I33" s="83"/>
      <c r="J33" s="89">
        <f t="shared" ref="J33:L33" si="10">SUM(J3:J32)</f>
        <v>0</v>
      </c>
      <c r="K33" s="85">
        <f t="shared" si="10"/>
        <v>0.85347222222222197</v>
      </c>
      <c r="L33" s="87">
        <f t="shared" si="10"/>
        <v>20.483333333333327</v>
      </c>
      <c r="M33" s="83"/>
    </row>
    <row r="34" spans="1:13" ht="15.75" customHeight="1"/>
    <row r="35" spans="1:13" ht="15.75" customHeight="1"/>
    <row r="36" spans="1:13" ht="15.75" customHeight="1"/>
    <row r="37" spans="1:13" ht="15.75" customHeight="1">
      <c r="A37" s="270" t="s">
        <v>17</v>
      </c>
      <c r="B37" s="271"/>
      <c r="C37" s="95">
        <f>158.6-(C47*8)-(C48*8)-(C49*8)-C50</f>
        <v>158.6</v>
      </c>
      <c r="D37" s="97"/>
      <c r="E37" s="99">
        <f t="shared" ref="E37:E51" si="11">C37*D37</f>
        <v>0</v>
      </c>
    </row>
    <row r="38" spans="1:13" ht="15.75" customHeight="1">
      <c r="A38" s="272" t="s">
        <v>18</v>
      </c>
      <c r="B38" s="273"/>
      <c r="C38" s="103">
        <f>H6+H13+H20+H27</f>
        <v>15.616666666666667</v>
      </c>
      <c r="D38" s="105"/>
      <c r="E38" s="107">
        <f t="shared" si="11"/>
        <v>0</v>
      </c>
    </row>
    <row r="39" spans="1:13" ht="15.75" customHeight="1">
      <c r="A39" s="272" t="s">
        <v>19</v>
      </c>
      <c r="B39" s="273"/>
      <c r="C39" s="103">
        <f>H28+H21+H15+H14+H7</f>
        <v>16.083333333333332</v>
      </c>
      <c r="D39" s="105"/>
      <c r="E39" s="107">
        <f t="shared" si="11"/>
        <v>0</v>
      </c>
    </row>
    <row r="40" spans="1:13" ht="15.75" customHeight="1">
      <c r="A40" s="272" t="s">
        <v>20</v>
      </c>
      <c r="B40" s="273"/>
      <c r="C40" s="103">
        <v>1</v>
      </c>
      <c r="D40" s="109"/>
      <c r="E40" s="107">
        <f t="shared" si="11"/>
        <v>0</v>
      </c>
    </row>
    <row r="41" spans="1:13" ht="15.75" customHeight="1">
      <c r="A41" s="272" t="s">
        <v>21</v>
      </c>
      <c r="B41" s="273"/>
      <c r="C41" s="103">
        <v>6.7</v>
      </c>
      <c r="D41" s="105"/>
      <c r="E41" s="107">
        <f t="shared" si="11"/>
        <v>0</v>
      </c>
    </row>
    <row r="42" spans="1:13" ht="15.75" customHeight="1">
      <c r="A42" s="272" t="s">
        <v>22</v>
      </c>
      <c r="B42" s="273"/>
      <c r="C42" s="103">
        <f>L33</f>
        <v>20.483333333333327</v>
      </c>
      <c r="D42" s="105"/>
      <c r="E42" s="107">
        <f t="shared" si="11"/>
        <v>0</v>
      </c>
    </row>
    <row r="43" spans="1:13" ht="15.75" customHeight="1">
      <c r="A43" s="110"/>
      <c r="B43" s="111" t="s">
        <v>23</v>
      </c>
      <c r="C43" s="103"/>
      <c r="D43" s="105"/>
      <c r="E43" s="107">
        <f t="shared" si="11"/>
        <v>0</v>
      </c>
    </row>
    <row r="44" spans="1:13" ht="15.75" customHeight="1">
      <c r="A44" s="272" t="s">
        <v>24</v>
      </c>
      <c r="B44" s="273"/>
      <c r="C44" s="103"/>
      <c r="D44" s="105"/>
      <c r="E44" s="107">
        <f t="shared" si="11"/>
        <v>0</v>
      </c>
    </row>
    <row r="45" spans="1:13" ht="15.75" customHeight="1">
      <c r="A45" s="272" t="s">
        <v>25</v>
      </c>
      <c r="B45" s="273"/>
      <c r="C45" s="103"/>
      <c r="D45" s="105"/>
      <c r="E45" s="107">
        <f t="shared" si="11"/>
        <v>0</v>
      </c>
    </row>
    <row r="46" spans="1:13" ht="15.75" customHeight="1">
      <c r="A46" s="272" t="s">
        <v>26</v>
      </c>
      <c r="B46" s="273"/>
      <c r="C46" s="103"/>
      <c r="D46" s="105"/>
      <c r="E46" s="107">
        <f t="shared" si="11"/>
        <v>0</v>
      </c>
    </row>
    <row r="47" spans="1:13" ht="15.75" customHeight="1">
      <c r="A47" s="272" t="s">
        <v>27</v>
      </c>
      <c r="B47" s="273"/>
      <c r="C47" s="103"/>
      <c r="D47" s="105"/>
      <c r="E47" s="107">
        <f t="shared" si="11"/>
        <v>0</v>
      </c>
    </row>
    <row r="48" spans="1:13" ht="15.75" customHeight="1">
      <c r="A48" s="272" t="s">
        <v>28</v>
      </c>
      <c r="B48" s="273"/>
      <c r="C48" s="103"/>
      <c r="D48" s="105"/>
      <c r="E48" s="107">
        <f t="shared" si="11"/>
        <v>0</v>
      </c>
    </row>
    <row r="49" spans="1:5" ht="15.75" customHeight="1">
      <c r="A49" s="272" t="s">
        <v>29</v>
      </c>
      <c r="B49" s="273"/>
      <c r="C49" s="103"/>
      <c r="D49" s="105"/>
      <c r="E49" s="107">
        <f t="shared" si="11"/>
        <v>0</v>
      </c>
    </row>
    <row r="50" spans="1:5" ht="15.75" customHeight="1">
      <c r="A50" s="272" t="s">
        <v>30</v>
      </c>
      <c r="B50" s="273"/>
      <c r="C50" s="103"/>
      <c r="D50" s="105"/>
      <c r="E50" s="107">
        <f t="shared" si="11"/>
        <v>0</v>
      </c>
    </row>
    <row r="51" spans="1:5" ht="15.75" customHeight="1">
      <c r="A51" s="274" t="s">
        <v>31</v>
      </c>
      <c r="B51" s="275"/>
      <c r="C51" s="112"/>
      <c r="D51" s="113"/>
      <c r="E51" s="114">
        <f t="shared" si="11"/>
        <v>0</v>
      </c>
    </row>
    <row r="52" spans="1:5" ht="15.75" customHeight="1"/>
    <row r="53" spans="1:5" ht="15.75" customHeight="1">
      <c r="D53" s="115" t="s">
        <v>32</v>
      </c>
      <c r="E53" s="116">
        <f>SUM(E37:E51)</f>
        <v>0</v>
      </c>
    </row>
    <row r="54" spans="1:5" ht="15.75" customHeight="1"/>
    <row r="55" spans="1:5" ht="15.75" customHeight="1"/>
    <row r="56" spans="1:5" ht="15.75" customHeight="1"/>
    <row r="57" spans="1:5" ht="15.75" customHeight="1"/>
    <row r="58" spans="1:5" ht="15.75" customHeight="1"/>
    <row r="59" spans="1:5" ht="15.75" customHeight="1"/>
    <row r="60" spans="1:5" ht="15.75" customHeight="1"/>
    <row r="61" spans="1:5" ht="15.75" customHeight="1"/>
    <row r="62" spans="1:5" ht="15.75" customHeight="1"/>
    <row r="63" spans="1:5" ht="15.75" customHeight="1"/>
    <row r="64" spans="1: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7">
    <mergeCell ref="A38:B38"/>
    <mergeCell ref="A39:B39"/>
    <mergeCell ref="A40:B40"/>
    <mergeCell ref="A1:M1"/>
    <mergeCell ref="N16:N19"/>
    <mergeCell ref="N8:N12"/>
    <mergeCell ref="A37:B37"/>
    <mergeCell ref="A45:B45"/>
    <mergeCell ref="A44:B44"/>
    <mergeCell ref="A41:B41"/>
    <mergeCell ref="A42:B42"/>
    <mergeCell ref="A48:B48"/>
    <mergeCell ref="A49:B49"/>
    <mergeCell ref="A50:B50"/>
    <mergeCell ref="A51:B51"/>
    <mergeCell ref="A46:B46"/>
    <mergeCell ref="A47:B47"/>
  </mergeCells>
  <conditionalFormatting sqref="D3:E32">
    <cfRule type="cellIs" dxfId="17" priority="1" operator="equal">
      <formula>0</formula>
    </cfRule>
  </conditionalFormatting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>
          <x14:formula1>
            <xm:f>'P2 xx3xx'!$A$2:$A$130</xm:f>
          </x14:formula1>
          <xm:sqref>B3 B24 B31</xm:sqref>
        </x14:dataValidation>
        <x14:dataValidation type="list" allowBlank="1" showErrorMessage="1">
          <x14:formula1>
            <xm:f>'P3 12345'!$A$2:$A$126</xm:f>
          </x14:formula1>
          <xm:sqref>B8:B12 B16:B19</xm:sqref>
        </x14:dataValidation>
        <x14:dataValidation type="list" allowBlank="1" showErrorMessage="1">
          <x14:formula1>
            <xm:f>Dimanche!$A$2:$A$65</xm:f>
          </x14:formula1>
          <xm:sqref>B7 B14:B15 B21 B28</xm:sqref>
        </x14:dataValidation>
        <x14:dataValidation type="list" allowBlank="1" showErrorMessage="1">
          <x14:formula1>
            <xm:f>'P2 12x45'!$A$2:$A$161</xm:f>
          </x14:formula1>
          <xm:sqref>B4:B5 B22:B23 B25:B26 B29:B30 B32</xm:sqref>
        </x14:dataValidation>
        <x14:dataValidation type="list" allowBlank="1" showErrorMessage="1">
          <x14:formula1>
            <xm:f>Samedi!$A$2:$A$96</xm:f>
          </x14:formula1>
          <xm:sqref>B6 B13 B20 B27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workbookViewId="0">
      <selection sqref="A1:M1"/>
    </sheetView>
  </sheetViews>
  <sheetFormatPr baseColWidth="10" defaultColWidth="14.42578125" defaultRowHeight="15" customHeight="1"/>
  <cols>
    <col min="1" max="8" width="10.7109375" customWidth="1"/>
    <col min="9" max="9" width="17.140625" customWidth="1"/>
    <col min="10" max="16" width="10.7109375" customWidth="1"/>
  </cols>
  <sheetData>
    <row r="1" spans="1:16" ht="18.75">
      <c r="A1" s="266" t="s">
        <v>35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1" t="s">
        <v>3</v>
      </c>
      <c r="O1" s="2">
        <v>0.25</v>
      </c>
      <c r="P1" s="3">
        <v>0.83333333333333337</v>
      </c>
    </row>
    <row r="2" spans="1:16">
      <c r="B2" s="4" t="s">
        <v>4</v>
      </c>
      <c r="C2" s="5" t="s">
        <v>5</v>
      </c>
      <c r="D2" s="5" t="s">
        <v>6</v>
      </c>
      <c r="E2" s="5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5" t="s">
        <v>10</v>
      </c>
      <c r="K2" s="5" t="s">
        <v>11</v>
      </c>
      <c r="L2" s="7" t="s">
        <v>12</v>
      </c>
      <c r="M2" s="8" t="s">
        <v>13</v>
      </c>
    </row>
    <row r="3" spans="1:16">
      <c r="A3" s="10">
        <v>43586</v>
      </c>
      <c r="B3" s="12" t="s">
        <v>14</v>
      </c>
      <c r="C3" s="119">
        <f>VLOOKUP($B$3,Dimanche!$A$2:$F$65,2,0)</f>
        <v>0</v>
      </c>
      <c r="D3" s="119">
        <f>VLOOKUP($B$3,Dimanche!$A$2:$F$65,3,0)</f>
        <v>0</v>
      </c>
      <c r="E3" s="119">
        <f>VLOOKUP($B$3,Dimanche!$A$2:$F$65,4,0)</f>
        <v>0</v>
      </c>
      <c r="F3" s="119">
        <f>VLOOKUP($B$3,Dimanche!$A$2:$F$65,5,0)</f>
        <v>0</v>
      </c>
      <c r="G3" s="119">
        <f t="shared" ref="G3:G33" si="0">(D3-C3)+(F3-E3)</f>
        <v>0</v>
      </c>
      <c r="H3" s="18">
        <f t="shared" ref="H3:H33" si="1">G3*24</f>
        <v>0</v>
      </c>
      <c r="I3" s="20">
        <f>VLOOKUP($B$3,Dimanche!$A$2:$F$65,6,0)</f>
        <v>0</v>
      </c>
      <c r="J3" s="123"/>
      <c r="K3" s="119">
        <f>IF(AND(C3&gt;0,C3&lt;$O$1),$O$1-C3,0)+IF(F3&lt;$P$1,0,F3-$P$1)*2</f>
        <v>0</v>
      </c>
      <c r="L3" s="24">
        <f t="shared" ref="L3:L33" si="2">K3*24</f>
        <v>0</v>
      </c>
      <c r="M3" s="26"/>
    </row>
    <row r="4" spans="1:16">
      <c r="A4" s="53">
        <v>43587</v>
      </c>
      <c r="B4" s="61">
        <v>1213</v>
      </c>
      <c r="C4" s="129">
        <f>VLOOKUP($B$4,Samedi!$A$2:$F$96,2,0)</f>
        <v>0.52430555555555558</v>
      </c>
      <c r="D4" s="129">
        <f>VLOOKUP($B$4,Samedi!$A$2:$F$96,3,0)</f>
        <v>0</v>
      </c>
      <c r="E4" s="129">
        <f>VLOOKUP($B$4,Samedi!$A$2:$F$96,4,0)</f>
        <v>0</v>
      </c>
      <c r="F4" s="129">
        <f>VLOOKUP($B$4,Samedi!$A$2:$F$96,5,0)</f>
        <v>0.87847222222222221</v>
      </c>
      <c r="G4" s="129">
        <f t="shared" si="0"/>
        <v>0.35416666666666663</v>
      </c>
      <c r="H4" s="56">
        <f t="shared" si="1"/>
        <v>8.5</v>
      </c>
      <c r="I4" s="57" t="str">
        <f>VLOOKUP($B$4,Samedi!$A$2:$F$96,6,0)</f>
        <v>25-35</v>
      </c>
      <c r="J4" s="133"/>
      <c r="K4" s="129">
        <f>IF(AND(C4&gt;0,C4&lt;$O$1),$O$1-C4,0)+IF(F4&lt;$P$1,0,F4-$P$1)</f>
        <v>4.513888888888884E-2</v>
      </c>
      <c r="L4" s="59">
        <f t="shared" si="2"/>
        <v>1.0833333333333321</v>
      </c>
      <c r="M4" s="65"/>
    </row>
    <row r="5" spans="1:16">
      <c r="A5" s="34">
        <v>43588</v>
      </c>
      <c r="B5" s="35">
        <v>1207</v>
      </c>
      <c r="C5" s="136">
        <f>VLOOKUP($B$5,Dimanche!$A$2:$F$65,2,0)</f>
        <v>0.54236111111111118</v>
      </c>
      <c r="D5" s="136">
        <f>VLOOKUP($B$5,Dimanche!$A$2:$F$65,3,0)</f>
        <v>0</v>
      </c>
      <c r="E5" s="136">
        <f>VLOOKUP($B$5,Dimanche!$A$2:$F$65,4,0)</f>
        <v>0</v>
      </c>
      <c r="F5" s="136">
        <f>VLOOKUP($B$5,Dimanche!$A$2:$F$65,5,0)</f>
        <v>0.85</v>
      </c>
      <c r="G5" s="136">
        <f t="shared" si="0"/>
        <v>0.3076388888888888</v>
      </c>
      <c r="H5" s="41">
        <f t="shared" si="1"/>
        <v>7.3833333333333311</v>
      </c>
      <c r="I5" s="44" t="str">
        <f>VLOOKUP($B$5,Dimanche!$A$2:$F$65,6,0)</f>
        <v>18</v>
      </c>
      <c r="J5" s="139"/>
      <c r="K5" s="136">
        <f>IF(AND(C5&gt;0,C5&lt;$O$1),$O$1-C5,0)+IF(F5&lt;$P$1,0,F5-$P$1)*2</f>
        <v>3.3333333333333215E-2</v>
      </c>
      <c r="L5" s="49">
        <f t="shared" si="2"/>
        <v>0.79999999999999716</v>
      </c>
      <c r="M5" s="51"/>
    </row>
    <row r="6" spans="1:16">
      <c r="A6" s="28">
        <v>43589</v>
      </c>
      <c r="B6" s="32">
        <v>1217</v>
      </c>
      <c r="C6" s="127">
        <f>VLOOKUP(B6,'P2 12x45'!$A$2:$F$161,2,0)</f>
        <v>0.5</v>
      </c>
      <c r="D6" s="131">
        <f>VLOOKUP(B6,'P2 12x45'!$A$2:$F$161,3,0)</f>
        <v>0</v>
      </c>
      <c r="E6" s="127">
        <f>VLOOKUP(B6,'P2 12x45'!$A$2:$F$161,4,0)</f>
        <v>0</v>
      </c>
      <c r="F6" s="131">
        <f>VLOOKUP(B6,'P2 12x45'!$A$2:$F$161,5,0)</f>
        <v>0.82013888888888886</v>
      </c>
      <c r="G6" s="134">
        <f t="shared" si="0"/>
        <v>0.32013888888888886</v>
      </c>
      <c r="H6" s="40">
        <f t="shared" si="1"/>
        <v>7.6833333333333327</v>
      </c>
      <c r="I6" s="43" t="str">
        <f>VLOOKUP(B6,'P2 12x45'!$A$2:$F$161,6,0)</f>
        <v>14</v>
      </c>
      <c r="J6" s="135"/>
      <c r="K6" s="134">
        <f t="shared" ref="K6:K11" si="3">IF(AND(C6&gt;0,C6&lt;$O$1),$O$1-C6,0)+IF(F6&lt;$P$1,0,F6-$P$1)</f>
        <v>0</v>
      </c>
      <c r="L6" s="48">
        <f t="shared" si="2"/>
        <v>0</v>
      </c>
      <c r="M6" s="52"/>
    </row>
    <row r="7" spans="1:16">
      <c r="A7" s="28">
        <v>43590</v>
      </c>
      <c r="B7" s="32" t="s">
        <v>14</v>
      </c>
      <c r="C7" s="127">
        <f>VLOOKUP(B7,'P2 12x45'!$A$2:$F$161,2,0)</f>
        <v>0</v>
      </c>
      <c r="D7" s="131">
        <f>VLOOKUP(B7,'P2 12x45'!$A$2:$F$161,3,0)</f>
        <v>0</v>
      </c>
      <c r="E7" s="127">
        <f>VLOOKUP(B7,'P2 12x45'!$A$2:$F$161,4,0)</f>
        <v>0</v>
      </c>
      <c r="F7" s="131">
        <f>VLOOKUP(B7,'P2 12x45'!$A$2:$F$161,5,0)</f>
        <v>0</v>
      </c>
      <c r="G7" s="134">
        <f t="shared" si="0"/>
        <v>0</v>
      </c>
      <c r="H7" s="40">
        <f t="shared" si="1"/>
        <v>0</v>
      </c>
      <c r="I7" s="43" t="str">
        <f>VLOOKUP(B7,'P2 12x45'!$A$2:$F$161,6,0)</f>
        <v>0</v>
      </c>
      <c r="J7" s="135"/>
      <c r="K7" s="134">
        <f t="shared" si="3"/>
        <v>0</v>
      </c>
      <c r="L7" s="48">
        <f t="shared" si="2"/>
        <v>0</v>
      </c>
      <c r="M7" s="52"/>
    </row>
    <row r="8" spans="1:16">
      <c r="A8" s="28">
        <v>43591</v>
      </c>
      <c r="B8" s="32">
        <v>1141</v>
      </c>
      <c r="C8" s="127">
        <f>VLOOKUP($B$8,'P2 xx3xx'!$A$2:$F$130,2,0)</f>
        <v>0.26805555555555555</v>
      </c>
      <c r="D8" s="131">
        <f>VLOOKUP($B$8,'P2 xx3xx'!$A$2:$F$130,3,0)</f>
        <v>0</v>
      </c>
      <c r="E8" s="127">
        <f>VLOOKUP($B$8,'P2 xx3xx'!$A$2:$F$130,4,0)</f>
        <v>0</v>
      </c>
      <c r="F8" s="131">
        <f>VLOOKUP($B$8,'P2 xx3xx'!$A$2:$F$130,5,0)</f>
        <v>0.58333333333333337</v>
      </c>
      <c r="G8" s="134">
        <f t="shared" si="0"/>
        <v>0.31527777777777782</v>
      </c>
      <c r="H8" s="40">
        <f t="shared" si="1"/>
        <v>7.5666666666666682</v>
      </c>
      <c r="I8" s="43" t="str">
        <f>VLOOKUP($B$8,'P2 xx3xx'!$A$2:$F$130,6,0)</f>
        <v>13</v>
      </c>
      <c r="J8" s="135"/>
      <c r="K8" s="134">
        <f t="shared" si="3"/>
        <v>0</v>
      </c>
      <c r="L8" s="48">
        <f t="shared" si="2"/>
        <v>0</v>
      </c>
      <c r="M8" s="52"/>
    </row>
    <row r="9" spans="1:16">
      <c r="A9" s="28">
        <v>43592</v>
      </c>
      <c r="B9" s="32">
        <v>1129</v>
      </c>
      <c r="C9" s="127">
        <f>VLOOKUP(B9,'P2 12x45'!$A$2:$F$161,2,0)</f>
        <v>0.20208333333333331</v>
      </c>
      <c r="D9" s="131">
        <f>VLOOKUP(B9,'P2 12x45'!$A$2:$F$161,3,0)</f>
        <v>0</v>
      </c>
      <c r="E9" s="127">
        <f>VLOOKUP(B9,'P2 12x45'!$A$2:$F$161,4,0)</f>
        <v>0</v>
      </c>
      <c r="F9" s="131">
        <f>VLOOKUP(B9,'P2 12x45'!$A$2:$F$161,5,0)</f>
        <v>0.55555555555555558</v>
      </c>
      <c r="G9" s="134">
        <f t="shared" si="0"/>
        <v>0.3534722222222223</v>
      </c>
      <c r="H9" s="40">
        <f t="shared" si="1"/>
        <v>8.4833333333333343</v>
      </c>
      <c r="I9" s="43" t="str">
        <f>VLOOKUP(B9,'P2 12x45'!$A$2:$F$161,6,0)</f>
        <v>25-35</v>
      </c>
      <c r="J9" s="135"/>
      <c r="K9" s="134">
        <f t="shared" si="3"/>
        <v>4.7916666666666691E-2</v>
      </c>
      <c r="L9" s="48">
        <f t="shared" si="2"/>
        <v>1.1500000000000006</v>
      </c>
      <c r="M9" s="52"/>
    </row>
    <row r="10" spans="1:16">
      <c r="A10" s="28">
        <v>43593</v>
      </c>
      <c r="B10" s="32">
        <v>1135</v>
      </c>
      <c r="C10" s="127">
        <f>VLOOKUP(B10,'P2 12x45'!$A$2:$F$161,2,0)</f>
        <v>0.23680555555555557</v>
      </c>
      <c r="D10" s="131">
        <f>VLOOKUP(B10,'P2 12x45'!$A$2:$F$161,3,0)</f>
        <v>0</v>
      </c>
      <c r="E10" s="127">
        <f>VLOOKUP(B10,'P2 12x45'!$A$2:$F$161,4,0)</f>
        <v>0</v>
      </c>
      <c r="F10" s="131">
        <f>VLOOKUP(B10,'P2 12x45'!$A$2:$F$161,5,0)</f>
        <v>0.52986111111111112</v>
      </c>
      <c r="G10" s="134">
        <f t="shared" si="0"/>
        <v>0.29305555555555551</v>
      </c>
      <c r="H10" s="40">
        <f t="shared" si="1"/>
        <v>7.0333333333333323</v>
      </c>
      <c r="I10" s="43" t="str">
        <f>VLOOKUP(B10,'P2 12x45'!$A$2:$F$161,6,0)</f>
        <v>172-14</v>
      </c>
      <c r="J10" s="135"/>
      <c r="K10" s="134">
        <f t="shared" si="3"/>
        <v>1.3194444444444425E-2</v>
      </c>
      <c r="L10" s="48">
        <f t="shared" si="2"/>
        <v>0.31666666666666621</v>
      </c>
      <c r="M10" s="52"/>
    </row>
    <row r="11" spans="1:16">
      <c r="A11" s="53">
        <v>43594</v>
      </c>
      <c r="B11" s="61" t="s">
        <v>14</v>
      </c>
      <c r="C11" s="129">
        <f>VLOOKUP($B$11,Samedi!$A$2:$F$96,2,0)</f>
        <v>0</v>
      </c>
      <c r="D11" s="129">
        <f>VLOOKUP($B$11,Samedi!$A$2:$F$96,3,0)</f>
        <v>0</v>
      </c>
      <c r="E11" s="129">
        <f>VLOOKUP($B$11,Samedi!$A$2:$F$96,4,0)</f>
        <v>0</v>
      </c>
      <c r="F11" s="129">
        <f>VLOOKUP($B$11,Samedi!$A$2:$F$96,5,0)</f>
        <v>0</v>
      </c>
      <c r="G11" s="129">
        <f t="shared" si="0"/>
        <v>0</v>
      </c>
      <c r="H11" s="56">
        <f t="shared" si="1"/>
        <v>0</v>
      </c>
      <c r="I11" s="57" t="str">
        <f>VLOOKUP($B$11,Samedi!$A$2:$F$96,6,0)</f>
        <v>0</v>
      </c>
      <c r="J11" s="133"/>
      <c r="K11" s="129">
        <f t="shared" si="3"/>
        <v>0</v>
      </c>
      <c r="L11" s="59">
        <f t="shared" si="2"/>
        <v>0</v>
      </c>
      <c r="M11" s="65"/>
    </row>
    <row r="12" spans="1:16">
      <c r="A12" s="34">
        <v>43595</v>
      </c>
      <c r="B12" s="35" t="s">
        <v>14</v>
      </c>
      <c r="C12" s="136">
        <f>VLOOKUP($B$12,Dimanche!$A$2:$F$65,2,0)</f>
        <v>0</v>
      </c>
      <c r="D12" s="136">
        <f>VLOOKUP($B$12,Dimanche!$A$2:$F$65,3,0)</f>
        <v>0</v>
      </c>
      <c r="E12" s="136">
        <f>VLOOKUP($B$12,Dimanche!$A$2:$F$65,4,0)</f>
        <v>0</v>
      </c>
      <c r="F12" s="136">
        <f>VLOOKUP($B$12,Dimanche!$A$2:$F$65,5,0)</f>
        <v>0</v>
      </c>
      <c r="G12" s="136">
        <f t="shared" si="0"/>
        <v>0</v>
      </c>
      <c r="H12" s="41">
        <f t="shared" si="1"/>
        <v>0</v>
      </c>
      <c r="I12" s="44">
        <f>VLOOKUP($B$12,Dimanche!$A$2:$F$65,6,0)</f>
        <v>0</v>
      </c>
      <c r="J12" s="139"/>
      <c r="K12" s="136">
        <f>IF(AND(C12&gt;0,C12&lt;$O$1),$O$1-C12,0)+IF(F12&lt;$P$1,0,F12-$P$1)*2</f>
        <v>0</v>
      </c>
      <c r="L12" s="49">
        <f t="shared" si="2"/>
        <v>0</v>
      </c>
      <c r="M12" s="51"/>
    </row>
    <row r="13" spans="1:16">
      <c r="A13" s="28">
        <v>43596</v>
      </c>
      <c r="B13" s="32">
        <v>1245</v>
      </c>
      <c r="C13" s="127">
        <f>VLOOKUP(B13,'P2 12x45'!$A$2:$F$161,2,0)</f>
        <v>0.61944444444444446</v>
      </c>
      <c r="D13" s="131">
        <f>VLOOKUP(B13,'P2 12x45'!$A$2:$F$161,3,0)</f>
        <v>0</v>
      </c>
      <c r="E13" s="127">
        <f>VLOOKUP(B13,'P2 12x45'!$A$2:$F$161,4,0)</f>
        <v>0</v>
      </c>
      <c r="F13" s="131">
        <f>VLOOKUP(B13,'P2 12x45'!$A$2:$F$161,5,0)</f>
        <v>0.9784722222222223</v>
      </c>
      <c r="G13" s="134">
        <f t="shared" si="0"/>
        <v>0.35902777777777783</v>
      </c>
      <c r="H13" s="40">
        <f t="shared" si="1"/>
        <v>8.6166666666666671</v>
      </c>
      <c r="I13" s="43" t="str">
        <f>VLOOKUP(B13,'P2 12x45'!$A$2:$F$161,6,0)</f>
        <v>25-35</v>
      </c>
      <c r="J13" s="135"/>
      <c r="K13" s="134">
        <f t="shared" ref="K13:K18" si="4">IF(AND(C13&gt;0,C13&lt;$O$1),$O$1-C13,0)+IF(F13&lt;$P$1,0,F13-$P$1)</f>
        <v>0.14513888888888893</v>
      </c>
      <c r="L13" s="48">
        <f t="shared" si="2"/>
        <v>3.4833333333333343</v>
      </c>
      <c r="M13" s="52"/>
    </row>
    <row r="14" spans="1:16">
      <c r="A14" s="28">
        <v>43597</v>
      </c>
      <c r="B14" s="32">
        <v>1231</v>
      </c>
      <c r="C14" s="127">
        <f>VLOOKUP(B14,'P2 12x45'!$A$2:$F$161,2,0)</f>
        <v>0.62430555555555556</v>
      </c>
      <c r="D14" s="131">
        <f>VLOOKUP(B14,'P2 12x45'!$A$2:$F$161,3,0)</f>
        <v>0</v>
      </c>
      <c r="E14" s="127">
        <f>VLOOKUP(B14,'P2 12x45'!$A$2:$F$161,4,0)</f>
        <v>0</v>
      </c>
      <c r="F14" s="131">
        <f>VLOOKUP(B14,'P2 12x45'!$A$2:$F$161,5,0)</f>
        <v>0.9277777777777777</v>
      </c>
      <c r="G14" s="134">
        <f t="shared" si="0"/>
        <v>0.30347222222222214</v>
      </c>
      <c r="H14" s="40">
        <f t="shared" si="1"/>
        <v>7.2833333333333314</v>
      </c>
      <c r="I14" s="43" t="str">
        <f>VLOOKUP(B14,'P2 12x45'!$A$2:$F$161,6,0)</f>
        <v>18</v>
      </c>
      <c r="J14" s="135"/>
      <c r="K14" s="134">
        <f t="shared" si="4"/>
        <v>9.4444444444444331E-2</v>
      </c>
      <c r="L14" s="48">
        <f t="shared" si="2"/>
        <v>2.2666666666666639</v>
      </c>
      <c r="M14" s="52"/>
    </row>
    <row r="15" spans="1:16">
      <c r="A15" s="28">
        <v>43598</v>
      </c>
      <c r="B15" s="32">
        <v>1201</v>
      </c>
      <c r="C15" s="127">
        <f>VLOOKUP($B$15,'P2 xx3xx'!$A$2:$F$130,2,0)</f>
        <v>0.52569444444444446</v>
      </c>
      <c r="D15" s="131">
        <f>VLOOKUP($B$15,'P2 xx3xx'!$A$2:$F$130,3,0)</f>
        <v>0</v>
      </c>
      <c r="E15" s="127">
        <f>VLOOKUP($B$15,'P2 xx3xx'!$A$2:$F$130,4,0)</f>
        <v>0</v>
      </c>
      <c r="F15" s="131">
        <f>VLOOKUP($B$15,'P2 xx3xx'!$A$2:$F$130,5,0)</f>
        <v>0.82500000000000007</v>
      </c>
      <c r="G15" s="134">
        <f t="shared" si="0"/>
        <v>0.2993055555555556</v>
      </c>
      <c r="H15" s="40">
        <f t="shared" si="1"/>
        <v>7.1833333333333345</v>
      </c>
      <c r="I15" s="43" t="str">
        <f>VLOOKUP($B$15,'P2 xx3xx'!$A$2:$F$130,6,0)</f>
        <v>25</v>
      </c>
      <c r="J15" s="135"/>
      <c r="K15" s="134">
        <f t="shared" si="4"/>
        <v>0</v>
      </c>
      <c r="L15" s="48">
        <f t="shared" si="2"/>
        <v>0</v>
      </c>
      <c r="M15" s="52"/>
    </row>
    <row r="16" spans="1:16">
      <c r="A16" s="28">
        <v>43599</v>
      </c>
      <c r="B16" s="32">
        <v>1213</v>
      </c>
      <c r="C16" s="127">
        <f>VLOOKUP(B16,'P2 12x45'!$A$2:$F$161,2,0)</f>
        <v>0.48402777777777778</v>
      </c>
      <c r="D16" s="131">
        <f>VLOOKUP(B16,'P2 12x45'!$A$2:$F$161,3,0)</f>
        <v>0</v>
      </c>
      <c r="E16" s="127">
        <f>VLOOKUP(B16,'P2 12x45'!$A$2:$F$161,4,0)</f>
        <v>0</v>
      </c>
      <c r="F16" s="131">
        <f>VLOOKUP(B16,'P2 12x45'!$A$2:$F$161,5,0)</f>
        <v>0.79513888888888884</v>
      </c>
      <c r="G16" s="134">
        <f t="shared" si="0"/>
        <v>0.31111111111111106</v>
      </c>
      <c r="H16" s="40">
        <f t="shared" si="1"/>
        <v>7.466666666666665</v>
      </c>
      <c r="I16" s="43" t="str">
        <f>VLOOKUP(B16,'P2 12x45'!$A$2:$F$161,6,0)</f>
        <v>19-20</v>
      </c>
      <c r="J16" s="135"/>
      <c r="K16" s="134">
        <f t="shared" si="4"/>
        <v>0</v>
      </c>
      <c r="L16" s="48">
        <f t="shared" si="2"/>
        <v>0</v>
      </c>
      <c r="M16" s="52"/>
    </row>
    <row r="17" spans="1:13">
      <c r="A17" s="28">
        <v>43600</v>
      </c>
      <c r="B17" s="32" t="s">
        <v>14</v>
      </c>
      <c r="C17" s="127">
        <f>VLOOKUP(B17,'P2 12x45'!$A$2:$F$161,2,0)</f>
        <v>0</v>
      </c>
      <c r="D17" s="131">
        <f>VLOOKUP(B17,'P2 12x45'!$A$2:$F$161,3,0)</f>
        <v>0</v>
      </c>
      <c r="E17" s="127">
        <f>VLOOKUP(B17,'P2 12x45'!$A$2:$F$161,4,0)</f>
        <v>0</v>
      </c>
      <c r="F17" s="131">
        <f>VLOOKUP(B17,'P2 12x45'!$A$2:$F$161,5,0)</f>
        <v>0</v>
      </c>
      <c r="G17" s="134">
        <f t="shared" si="0"/>
        <v>0</v>
      </c>
      <c r="H17" s="40">
        <f t="shared" si="1"/>
        <v>0</v>
      </c>
      <c r="I17" s="43" t="str">
        <f>VLOOKUP(B17,'P2 12x45'!$A$2:$F$161,6,0)</f>
        <v>0</v>
      </c>
      <c r="J17" s="135"/>
      <c r="K17" s="134">
        <f t="shared" si="4"/>
        <v>0</v>
      </c>
      <c r="L17" s="48">
        <f t="shared" si="2"/>
        <v>0</v>
      </c>
      <c r="M17" s="52"/>
    </row>
    <row r="18" spans="1:13">
      <c r="A18" s="53">
        <v>43601</v>
      </c>
      <c r="B18" s="61">
        <v>1125</v>
      </c>
      <c r="C18" s="129">
        <f>VLOOKUP($B$18,Samedi!$A$2:$F$96,2,0)</f>
        <v>0.26666666666666666</v>
      </c>
      <c r="D18" s="129">
        <f>VLOOKUP($B$18,Samedi!$A$2:$F$96,3,0)</f>
        <v>0</v>
      </c>
      <c r="E18" s="129">
        <f>VLOOKUP($B$18,Samedi!$A$2:$F$96,4,0)</f>
        <v>0</v>
      </c>
      <c r="F18" s="129">
        <f>VLOOKUP($B$18,Samedi!$A$2:$F$96,5,0)</f>
        <v>0.60347222222222219</v>
      </c>
      <c r="G18" s="129">
        <f t="shared" si="0"/>
        <v>0.33680555555555552</v>
      </c>
      <c r="H18" s="56">
        <f t="shared" si="1"/>
        <v>8.0833333333333321</v>
      </c>
      <c r="I18" s="57" t="str">
        <f>VLOOKUP($B$18,Samedi!$A$2:$F$96,6,0)</f>
        <v>12</v>
      </c>
      <c r="J18" s="133"/>
      <c r="K18" s="129">
        <f t="shared" si="4"/>
        <v>0</v>
      </c>
      <c r="L18" s="59">
        <f t="shared" si="2"/>
        <v>0</v>
      </c>
      <c r="M18" s="65"/>
    </row>
    <row r="19" spans="1:13">
      <c r="A19" s="34">
        <v>43602</v>
      </c>
      <c r="B19" s="35">
        <v>1105</v>
      </c>
      <c r="C19" s="136">
        <f>VLOOKUP($B$19,Dimanche!$A$2:$F$65,2,0)</f>
        <v>0.20694444444444446</v>
      </c>
      <c r="D19" s="136">
        <f>VLOOKUP($B$19,Dimanche!$A$2:$F$65,3,0)</f>
        <v>0</v>
      </c>
      <c r="E19" s="136">
        <f>VLOOKUP($B$19,Dimanche!$A$2:$F$65,4,0)</f>
        <v>0</v>
      </c>
      <c r="F19" s="136">
        <f>VLOOKUP($B$19,Dimanche!$A$2:$F$65,5,0)</f>
        <v>0.53680555555555554</v>
      </c>
      <c r="G19" s="136">
        <f t="shared" si="0"/>
        <v>0.32986111111111105</v>
      </c>
      <c r="H19" s="41">
        <f t="shared" si="1"/>
        <v>7.9166666666666652</v>
      </c>
      <c r="I19" s="44" t="str">
        <f>VLOOKUP($B$19,Dimanche!$A$2:$F$65,6,0)</f>
        <v>25-35</v>
      </c>
      <c r="J19" s="139"/>
      <c r="K19" s="136">
        <f>IF(AND(C19&gt;0,C19&lt;$O$1),$O$1-C19,0)+IF(F19&lt;$P$1,0,F19-$P$1)*2</f>
        <v>4.3055555555555541E-2</v>
      </c>
      <c r="L19" s="49">
        <f t="shared" si="2"/>
        <v>1.033333333333333</v>
      </c>
      <c r="M19" s="51"/>
    </row>
    <row r="20" spans="1:13">
      <c r="A20" s="28">
        <v>43603</v>
      </c>
      <c r="B20" s="32">
        <v>1118</v>
      </c>
      <c r="C20" s="127">
        <f>VLOOKUP(B20,'P2 12x45'!$A$2:$F$161,2,0)</f>
        <v>0.21875</v>
      </c>
      <c r="D20" s="131">
        <f>VLOOKUP(B20,'P2 12x45'!$A$2:$F$161,3,0)</f>
        <v>0</v>
      </c>
      <c r="E20" s="127">
        <f>VLOOKUP(B20,'P2 12x45'!$A$2:$F$161,4,0)</f>
        <v>0</v>
      </c>
      <c r="F20" s="131">
        <f>VLOOKUP(B20,'P2 12x45'!$A$2:$F$161,5,0)</f>
        <v>0.58194444444444449</v>
      </c>
      <c r="G20" s="134">
        <f t="shared" si="0"/>
        <v>0.36319444444444449</v>
      </c>
      <c r="H20" s="40">
        <f t="shared" si="1"/>
        <v>8.7166666666666686</v>
      </c>
      <c r="I20" s="43" t="str">
        <f>VLOOKUP(B20,'P2 12x45'!$A$2:$F$161,6,0)</f>
        <v>172</v>
      </c>
      <c r="J20" s="135"/>
      <c r="K20" s="134">
        <f t="shared" ref="K20:K22" si="5">IF(AND(C20&gt;0,C20&lt;$O$1),$O$1-C20,0)+IF(F20&lt;$P$1,0,F20-$P$1)</f>
        <v>3.125E-2</v>
      </c>
      <c r="L20" s="48">
        <f t="shared" si="2"/>
        <v>0.75</v>
      </c>
      <c r="M20" s="52"/>
    </row>
    <row r="21" spans="1:13" ht="15.75" customHeight="1">
      <c r="A21" s="28">
        <v>43604</v>
      </c>
      <c r="B21" s="32">
        <v>1108</v>
      </c>
      <c r="C21" s="127">
        <f>VLOOKUP(B21,'P2 12x45'!$A$2:$F$161,2,0)</f>
        <v>0.19999999999999998</v>
      </c>
      <c r="D21" s="131">
        <f>VLOOKUP(B21,'P2 12x45'!$A$2:$F$161,3,0)</f>
        <v>0</v>
      </c>
      <c r="E21" s="127">
        <f>VLOOKUP(B21,'P2 12x45'!$A$2:$F$161,4,0)</f>
        <v>0</v>
      </c>
      <c r="F21" s="131">
        <f>VLOOKUP(B21,'P2 12x45'!$A$2:$F$161,5,0)</f>
        <v>0.52013888888888882</v>
      </c>
      <c r="G21" s="134">
        <f t="shared" si="0"/>
        <v>0.32013888888888886</v>
      </c>
      <c r="H21" s="40">
        <f t="shared" si="1"/>
        <v>7.6833333333333327</v>
      </c>
      <c r="I21" s="43" t="str">
        <f>VLOOKUP(B21,'P2 12x45'!$A$2:$F$161,6,0)</f>
        <v>1-3</v>
      </c>
      <c r="J21" s="135"/>
      <c r="K21" s="134">
        <f t="shared" si="5"/>
        <v>5.0000000000000017E-2</v>
      </c>
      <c r="L21" s="48">
        <f t="shared" si="2"/>
        <v>1.2000000000000004</v>
      </c>
      <c r="M21" s="52"/>
    </row>
    <row r="22" spans="1:13" ht="15.75" customHeight="1">
      <c r="A22" s="28">
        <v>43605</v>
      </c>
      <c r="B22" s="32" t="s">
        <v>14</v>
      </c>
      <c r="C22" s="127">
        <f>VLOOKUP($B$22,'P2 xx3xx'!$A$2:$F$130,2,0)</f>
        <v>0</v>
      </c>
      <c r="D22" s="131">
        <f>VLOOKUP($B$22,'P2 xx3xx'!$A$2:$F$130,3,0)</f>
        <v>0</v>
      </c>
      <c r="E22" s="127">
        <f>VLOOKUP($B$22,'P2 xx3xx'!$A$2:$F$130,4,0)</f>
        <v>0</v>
      </c>
      <c r="F22" s="131">
        <f>VLOOKUP($B$22,'P2 xx3xx'!$A$2:$F$130,5,0)</f>
        <v>0</v>
      </c>
      <c r="G22" s="134">
        <f t="shared" si="0"/>
        <v>0</v>
      </c>
      <c r="H22" s="40">
        <f t="shared" si="1"/>
        <v>0</v>
      </c>
      <c r="I22" s="43" t="str">
        <f>VLOOKUP($B$22,'P2 xx3xx'!$A$2:$F$130,6,0)</f>
        <v>0</v>
      </c>
      <c r="J22" s="135"/>
      <c r="K22" s="134">
        <f t="shared" si="5"/>
        <v>0</v>
      </c>
      <c r="L22" s="48">
        <f t="shared" si="2"/>
        <v>0</v>
      </c>
      <c r="M22" s="52"/>
    </row>
    <row r="23" spans="1:13" ht="15.75" customHeight="1">
      <c r="A23" s="34">
        <v>43606</v>
      </c>
      <c r="B23" s="35" t="s">
        <v>14</v>
      </c>
      <c r="C23" s="136">
        <f>VLOOKUP($B$23,Dimanche!$A$2:$F$65,2,0)</f>
        <v>0</v>
      </c>
      <c r="D23" s="136">
        <f>VLOOKUP($B$23,Dimanche!$A$2:$F$65,3,0)</f>
        <v>0</v>
      </c>
      <c r="E23" s="136">
        <f>VLOOKUP($B$23,Dimanche!$A$2:$F$65,4,0)</f>
        <v>0</v>
      </c>
      <c r="F23" s="136">
        <f>VLOOKUP($B$23,Dimanche!$A$2:$F$65,5,0)</f>
        <v>0</v>
      </c>
      <c r="G23" s="136">
        <f t="shared" si="0"/>
        <v>0</v>
      </c>
      <c r="H23" s="41">
        <f t="shared" si="1"/>
        <v>0</v>
      </c>
      <c r="I23" s="44">
        <f>VLOOKUP(B23,Dimanche!$A$2:$F$65,6,0)</f>
        <v>0</v>
      </c>
      <c r="J23" s="139"/>
      <c r="K23" s="136">
        <f>IF(AND(C23&gt;0,C23&lt;$O$1),$O$1-C23,0)+IF(F23&lt;$P$1,0,F23-$P$1)*2</f>
        <v>0</v>
      </c>
      <c r="L23" s="49">
        <f t="shared" si="2"/>
        <v>0</v>
      </c>
      <c r="M23" s="51"/>
    </row>
    <row r="24" spans="1:13" ht="15.75" customHeight="1">
      <c r="A24" s="28">
        <v>43607</v>
      </c>
      <c r="B24" s="32">
        <v>1233</v>
      </c>
      <c r="C24" s="127">
        <f>VLOOKUP(B24,'P2 12x45'!$A$2:$F$161,2,0)</f>
        <v>0.55069444444444449</v>
      </c>
      <c r="D24" s="131">
        <f>VLOOKUP(B24,'P2 12x45'!$A$2:$F$161,3,0)</f>
        <v>0</v>
      </c>
      <c r="E24" s="127">
        <f>VLOOKUP(B24,'P2 12x45'!$A$2:$F$161,4,0)</f>
        <v>0</v>
      </c>
      <c r="F24" s="131">
        <f>VLOOKUP(B24,'P2 12x45'!$A$2:$F$161,5,0)</f>
        <v>0.8666666666666667</v>
      </c>
      <c r="G24" s="134">
        <f t="shared" si="0"/>
        <v>0.31597222222222221</v>
      </c>
      <c r="H24" s="40">
        <f t="shared" si="1"/>
        <v>7.583333333333333</v>
      </c>
      <c r="I24" s="43" t="str">
        <f>VLOOKUP(B24,'P2 12x45'!$A$2:$F$161,6,0)</f>
        <v>12</v>
      </c>
      <c r="J24" s="135"/>
      <c r="K24" s="134">
        <f t="shared" ref="K24:K25" si="6">IF(AND(C24&gt;0,C24&lt;$O$1),$O$1-C24,0)+IF(F24&lt;$P$1,0,F24-$P$1)</f>
        <v>3.3333333333333326E-2</v>
      </c>
      <c r="L24" s="48">
        <f t="shared" si="2"/>
        <v>0.79999999999999982</v>
      </c>
      <c r="M24" s="52"/>
    </row>
    <row r="25" spans="1:13" ht="15.75" customHeight="1">
      <c r="A25" s="53">
        <v>43608</v>
      </c>
      <c r="B25" s="61">
        <v>1210</v>
      </c>
      <c r="C25" s="129">
        <f>VLOOKUP($B$25,Samedi!$A$2:$F$96,2,0)</f>
        <v>0.52222222222222225</v>
      </c>
      <c r="D25" s="129">
        <f>VLOOKUP($B$25,Samedi!$A$2:$F$96,3,0)</f>
        <v>0</v>
      </c>
      <c r="E25" s="129">
        <f>VLOOKUP($B$25,Samedi!$A$2:$F$96,4,0)</f>
        <v>0</v>
      </c>
      <c r="F25" s="129">
        <f>VLOOKUP($B$25,Samedi!$A$2:$F$96,5,0)</f>
        <v>0.85069444444444453</v>
      </c>
      <c r="G25" s="129">
        <f t="shared" si="0"/>
        <v>0.32847222222222228</v>
      </c>
      <c r="H25" s="56">
        <f t="shared" si="1"/>
        <v>7.8833333333333346</v>
      </c>
      <c r="I25" s="57" t="str">
        <f>VLOOKUP($B$25,Samedi!$A$2:$F$96,6,0)</f>
        <v>18-12</v>
      </c>
      <c r="J25" s="133"/>
      <c r="K25" s="129">
        <f t="shared" si="6"/>
        <v>1.736111111111116E-2</v>
      </c>
      <c r="L25" s="59">
        <f t="shared" si="2"/>
        <v>0.41666666666666785</v>
      </c>
      <c r="M25" s="65"/>
    </row>
    <row r="26" spans="1:13" ht="15.75" customHeight="1">
      <c r="A26" s="34">
        <v>43609</v>
      </c>
      <c r="B26" s="35" t="s">
        <v>14</v>
      </c>
      <c r="C26" s="136">
        <f>VLOOKUP($B$26,Dimanche!$A$2:$F$65,2,0)</f>
        <v>0</v>
      </c>
      <c r="D26" s="136">
        <f>VLOOKUP($B$26,Dimanche!$A$2:$F$65,3,0)</f>
        <v>0</v>
      </c>
      <c r="E26" s="136">
        <f>VLOOKUP($B$26,Dimanche!$A$2:$F$65,4,0)</f>
        <v>0</v>
      </c>
      <c r="F26" s="136">
        <f>VLOOKUP($B$26,Dimanche!$A$2:$F$65,5,0)</f>
        <v>0</v>
      </c>
      <c r="G26" s="136">
        <f t="shared" si="0"/>
        <v>0</v>
      </c>
      <c r="H26" s="41">
        <f t="shared" si="1"/>
        <v>0</v>
      </c>
      <c r="I26" s="44">
        <f>VLOOKUP(B26,Dimanche!$A$2:$F$65,6,0)</f>
        <v>0</v>
      </c>
      <c r="J26" s="139"/>
      <c r="K26" s="136">
        <f>IF(AND(C26&gt;0,C26&lt;$O$1),$O$1-C26,0)+IF(F26&lt;$P$1,0,F26-$P$1)*2</f>
        <v>0</v>
      </c>
      <c r="L26" s="49">
        <f t="shared" si="2"/>
        <v>0</v>
      </c>
      <c r="M26" s="51"/>
    </row>
    <row r="27" spans="1:13" ht="15.75" customHeight="1">
      <c r="A27" s="28">
        <v>43610</v>
      </c>
      <c r="B27" s="32" t="s">
        <v>14</v>
      </c>
      <c r="C27" s="127">
        <f>VLOOKUP(B27,'P2 12x45'!$A$2:$F$161,2,0)</f>
        <v>0</v>
      </c>
      <c r="D27" s="131">
        <f>VLOOKUP(B27,'P2 12x45'!$A$2:$F$161,3,0)</f>
        <v>0</v>
      </c>
      <c r="E27" s="127">
        <f>VLOOKUP(B27,'P2 12x45'!$A$2:$F$161,4,0)</f>
        <v>0</v>
      </c>
      <c r="F27" s="131">
        <f>VLOOKUP(B27,'P2 12x45'!$A$2:$F$161,5,0)</f>
        <v>0</v>
      </c>
      <c r="G27" s="134">
        <f t="shared" si="0"/>
        <v>0</v>
      </c>
      <c r="H27" s="40">
        <f t="shared" si="1"/>
        <v>0</v>
      </c>
      <c r="I27" s="43" t="str">
        <f>VLOOKUP(B27,'P2 12x45'!$A$2:$F$161,6,0)</f>
        <v>0</v>
      </c>
      <c r="J27" s="135"/>
      <c r="K27" s="134">
        <f t="shared" ref="K27:K32" si="7">IF(AND(C27&gt;0,C27&lt;$O$1),$O$1-C27,0)+IF(F27&lt;$P$1,0,F27-$P$1)</f>
        <v>0</v>
      </c>
      <c r="L27" s="48">
        <f t="shared" si="2"/>
        <v>0</v>
      </c>
      <c r="M27" s="52"/>
    </row>
    <row r="28" spans="1:13" ht="15.75" customHeight="1">
      <c r="A28" s="28">
        <v>43611</v>
      </c>
      <c r="B28" s="32">
        <v>1142</v>
      </c>
      <c r="C28" s="127">
        <f>VLOOKUP(B28,'P2 12x45'!$A$2:$F$161,2,0)</f>
        <v>0.24166666666666667</v>
      </c>
      <c r="D28" s="131">
        <f>VLOOKUP(B28,'P2 12x45'!$A$2:$F$161,3,0)</f>
        <v>0</v>
      </c>
      <c r="E28" s="127">
        <f>VLOOKUP(B28,'P2 12x45'!$A$2:$F$161,4,0)</f>
        <v>0</v>
      </c>
      <c r="F28" s="131">
        <f>VLOOKUP(B28,'P2 12x45'!$A$2:$F$161,5,0)</f>
        <v>0.55972222222222223</v>
      </c>
      <c r="G28" s="134">
        <f t="shared" si="0"/>
        <v>0.31805555555555554</v>
      </c>
      <c r="H28" s="40">
        <f t="shared" si="1"/>
        <v>7.6333333333333329</v>
      </c>
      <c r="I28" s="43" t="str">
        <f>VLOOKUP(B28,'P2 12x45'!$A$2:$F$161,6,0)</f>
        <v>19-20</v>
      </c>
      <c r="J28" s="135"/>
      <c r="K28" s="134">
        <f t="shared" si="7"/>
        <v>8.3333333333333315E-3</v>
      </c>
      <c r="L28" s="48">
        <f t="shared" si="2"/>
        <v>0.19999999999999996</v>
      </c>
      <c r="M28" s="52"/>
    </row>
    <row r="29" spans="1:13" ht="15.75" customHeight="1">
      <c r="A29" s="28">
        <v>43612</v>
      </c>
      <c r="B29" s="32">
        <v>1132</v>
      </c>
      <c r="C29" s="127">
        <f>VLOOKUP($B$29,'P2 xx3xx'!$A$2:$F$130,2,0)</f>
        <v>0.22708333333333333</v>
      </c>
      <c r="D29" s="131">
        <f>VLOOKUP($B$29,'P2 xx3xx'!$A$2:$F$130,3,0)</f>
        <v>0</v>
      </c>
      <c r="E29" s="127">
        <f>VLOOKUP($B$29,'P2 xx3xx'!$A$2:$F$130,4,0)</f>
        <v>0</v>
      </c>
      <c r="F29" s="131">
        <f>VLOOKUP($B$29,'P2 xx3xx'!$A$2:$F$130,5,0)</f>
        <v>0.54166666666666663</v>
      </c>
      <c r="G29" s="134">
        <f t="shared" si="0"/>
        <v>0.31458333333333333</v>
      </c>
      <c r="H29" s="40">
        <f t="shared" si="1"/>
        <v>7.55</v>
      </c>
      <c r="I29" s="43" t="str">
        <f>VLOOKUP($B$29,'P2 xx3xx'!$A$2:$F$130,6,0)</f>
        <v>35</v>
      </c>
      <c r="J29" s="135"/>
      <c r="K29" s="134">
        <f t="shared" si="7"/>
        <v>2.2916666666666669E-2</v>
      </c>
      <c r="L29" s="48">
        <f t="shared" si="2"/>
        <v>0.55000000000000004</v>
      </c>
      <c r="M29" s="52"/>
    </row>
    <row r="30" spans="1:13" ht="15.75" customHeight="1">
      <c r="A30" s="28">
        <v>43613</v>
      </c>
      <c r="B30" s="32">
        <v>1106</v>
      </c>
      <c r="C30" s="127">
        <f>VLOOKUP(B30,'P2 12x45'!$A$2:$F$161,2,0)</f>
        <v>0.2388888888888889</v>
      </c>
      <c r="D30" s="131">
        <f>VLOOKUP(B30,'P2 12x45'!$A$2:$F$161,3,0)</f>
        <v>0</v>
      </c>
      <c r="E30" s="127">
        <f>VLOOKUP(B30,'P2 12x45'!$A$2:$F$161,4,0)</f>
        <v>0</v>
      </c>
      <c r="F30" s="131">
        <f>VLOOKUP(B30,'P2 12x45'!$A$2:$F$161,5,0)</f>
        <v>0.5395833333333333</v>
      </c>
      <c r="G30" s="134">
        <f t="shared" si="0"/>
        <v>0.30069444444444438</v>
      </c>
      <c r="H30" s="40">
        <f t="shared" si="1"/>
        <v>7.216666666666665</v>
      </c>
      <c r="I30" s="43">
        <f>VLOOKUP(B30,'P2 12x45'!$A$2:$F$161,6,0)</f>
        <v>14</v>
      </c>
      <c r="J30" s="135"/>
      <c r="K30" s="134">
        <f t="shared" si="7"/>
        <v>1.1111111111111099E-2</v>
      </c>
      <c r="L30" s="48">
        <f t="shared" si="2"/>
        <v>0.26666666666666639</v>
      </c>
      <c r="M30" s="52"/>
    </row>
    <row r="31" spans="1:13" ht="15.75" customHeight="1">
      <c r="A31" s="28">
        <v>43614</v>
      </c>
      <c r="B31" s="32">
        <v>1126</v>
      </c>
      <c r="C31" s="127">
        <f>VLOOKUP(B31,'P2 12x45'!$A$2:$F$161,2,0)</f>
        <v>0.20347222222222219</v>
      </c>
      <c r="D31" s="131">
        <f>VLOOKUP(B31,'P2 12x45'!$A$2:$F$161,3,0)</f>
        <v>0</v>
      </c>
      <c r="E31" s="127">
        <f>VLOOKUP(B31,'P2 12x45'!$A$2:$F$161,4,0)</f>
        <v>0</v>
      </c>
      <c r="F31" s="131">
        <f>VLOOKUP(B31,'P2 12x45'!$A$2:$F$161,5,0)</f>
        <v>0.52013888888888882</v>
      </c>
      <c r="G31" s="134">
        <f t="shared" si="0"/>
        <v>0.31666666666666665</v>
      </c>
      <c r="H31" s="40">
        <f t="shared" si="1"/>
        <v>7.6</v>
      </c>
      <c r="I31" s="43" t="str">
        <f>VLOOKUP(B31,'P2 12x45'!$A$2:$F$161,6,0)</f>
        <v>18</v>
      </c>
      <c r="J31" s="135"/>
      <c r="K31" s="134">
        <f t="shared" si="7"/>
        <v>4.6527777777777807E-2</v>
      </c>
      <c r="L31" s="48">
        <f t="shared" si="2"/>
        <v>1.1166666666666674</v>
      </c>
      <c r="M31" s="52"/>
    </row>
    <row r="32" spans="1:13" ht="15.75" customHeight="1">
      <c r="A32" s="53">
        <v>43615</v>
      </c>
      <c r="B32" s="61" t="s">
        <v>14</v>
      </c>
      <c r="C32" s="129">
        <f>VLOOKUP($B$32,Samedi!$A$2:$F$96,2,0)</f>
        <v>0</v>
      </c>
      <c r="D32" s="129">
        <f>VLOOKUP($B$32,Samedi!$A$2:$F$96,3,0)</f>
        <v>0</v>
      </c>
      <c r="E32" s="129">
        <f>VLOOKUP($B$32,Samedi!$A$2:$F$96,4,0)</f>
        <v>0</v>
      </c>
      <c r="F32" s="129">
        <f>VLOOKUP($B$32,Samedi!$A$2:$F$96,5,0)</f>
        <v>0</v>
      </c>
      <c r="G32" s="129">
        <f t="shared" si="0"/>
        <v>0</v>
      </c>
      <c r="H32" s="56">
        <f t="shared" si="1"/>
        <v>0</v>
      </c>
      <c r="I32" s="57" t="str">
        <f>VLOOKUP($B$32,Samedi!$A$2:$F$96,6,0)</f>
        <v>0</v>
      </c>
      <c r="J32" s="133"/>
      <c r="K32" s="129">
        <f t="shared" si="7"/>
        <v>0</v>
      </c>
      <c r="L32" s="59">
        <f t="shared" si="2"/>
        <v>0</v>
      </c>
      <c r="M32" s="65"/>
    </row>
    <row r="33" spans="1:13" ht="15.75" customHeight="1">
      <c r="A33" s="147">
        <v>43616</v>
      </c>
      <c r="B33" s="148" t="s">
        <v>14</v>
      </c>
      <c r="C33" s="149">
        <f>VLOOKUP($B$33,Dimanche!$A$2:$F$65,2,0)</f>
        <v>0</v>
      </c>
      <c r="D33" s="149">
        <f>VLOOKUP($B$33,Dimanche!$A$2:$F$65,3,0)</f>
        <v>0</v>
      </c>
      <c r="E33" s="149">
        <f>VLOOKUP($B$33,Dimanche!$A$2:$F$65,4,0)</f>
        <v>0</v>
      </c>
      <c r="F33" s="149">
        <f>VLOOKUP($B$33,Dimanche!$A$2:$F$65,5,0)</f>
        <v>0</v>
      </c>
      <c r="G33" s="149">
        <f t="shared" si="0"/>
        <v>0</v>
      </c>
      <c r="H33" s="150">
        <f t="shared" si="1"/>
        <v>0</v>
      </c>
      <c r="I33" s="151">
        <f>VLOOKUP($B$33,Dimanche!$A$2:$F$65,6,0)</f>
        <v>0</v>
      </c>
      <c r="J33" s="152"/>
      <c r="K33" s="149">
        <f>IF(AND(C33&gt;0,C33&lt;$O$1),$O$1-C33,0)+IF(F33&lt;$P$1,0,F33-$P$1)*2</f>
        <v>0</v>
      </c>
      <c r="L33" s="153">
        <f t="shared" si="2"/>
        <v>0</v>
      </c>
      <c r="M33" s="154"/>
    </row>
    <row r="34" spans="1:13" ht="15.75" customHeight="1">
      <c r="G34" s="146">
        <f t="shared" ref="G34:H34" si="8">SUM(G3:G33)</f>
        <v>6.4611111111111104</v>
      </c>
      <c r="H34" s="87">
        <f t="shared" si="8"/>
        <v>155.06666666666669</v>
      </c>
      <c r="J34" s="155">
        <f t="shared" ref="J34:L34" si="9">SUM(J3:J33)</f>
        <v>0</v>
      </c>
      <c r="K34" s="146">
        <f t="shared" si="9"/>
        <v>0.64305555555555538</v>
      </c>
      <c r="L34" s="87">
        <f t="shared" si="9"/>
        <v>15.43333333333333</v>
      </c>
    </row>
    <row r="35" spans="1:13" ht="15.75" customHeight="1"/>
    <row r="36" spans="1:13" ht="15.75" customHeight="1"/>
    <row r="37" spans="1:13" ht="15.75" customHeight="1">
      <c r="A37" s="270" t="s">
        <v>17</v>
      </c>
      <c r="B37" s="271"/>
      <c r="C37" s="95">
        <f>158.6-(C47*8)-(C48*8)-(C49*8)-C50</f>
        <v>158.6</v>
      </c>
      <c r="D37" s="97"/>
      <c r="E37" s="99">
        <f t="shared" ref="E37:E51" si="10">C37*D37</f>
        <v>0</v>
      </c>
    </row>
    <row r="38" spans="1:13" ht="15.75" customHeight="1">
      <c r="A38" s="272" t="s">
        <v>18</v>
      </c>
      <c r="B38" s="273"/>
      <c r="C38" s="103">
        <f>H4+H11+H18+H25+H32</f>
        <v>24.466666666666669</v>
      </c>
      <c r="D38" s="105"/>
      <c r="E38" s="107">
        <f t="shared" si="10"/>
        <v>0</v>
      </c>
    </row>
    <row r="39" spans="1:13" ht="15.75" customHeight="1">
      <c r="A39" s="272" t="s">
        <v>19</v>
      </c>
      <c r="B39" s="273"/>
      <c r="C39" s="103">
        <f>H3+H5+H12+H19+H23+H26+H33</f>
        <v>15.299999999999997</v>
      </c>
      <c r="D39" s="105"/>
      <c r="E39" s="107">
        <f t="shared" si="10"/>
        <v>0</v>
      </c>
    </row>
    <row r="40" spans="1:13" ht="15.75" customHeight="1">
      <c r="A40" s="272" t="s">
        <v>20</v>
      </c>
      <c r="B40" s="273"/>
      <c r="C40" s="103">
        <v>1</v>
      </c>
      <c r="D40" s="109"/>
      <c r="E40" s="107">
        <f t="shared" si="10"/>
        <v>0</v>
      </c>
    </row>
    <row r="41" spans="1:13" ht="15.75" customHeight="1">
      <c r="A41" s="272" t="s">
        <v>21</v>
      </c>
      <c r="B41" s="273"/>
      <c r="C41" s="103">
        <v>6.7</v>
      </c>
      <c r="D41" s="105"/>
      <c r="E41" s="107">
        <f t="shared" si="10"/>
        <v>0</v>
      </c>
    </row>
    <row r="42" spans="1:13" ht="15.75" customHeight="1">
      <c r="A42" s="272" t="s">
        <v>22</v>
      </c>
      <c r="B42" s="273"/>
      <c r="C42" s="103">
        <f>L34</f>
        <v>15.43333333333333</v>
      </c>
      <c r="D42" s="105"/>
      <c r="E42" s="107">
        <f t="shared" si="10"/>
        <v>0</v>
      </c>
    </row>
    <row r="43" spans="1:13" ht="15.75" customHeight="1">
      <c r="A43" s="110"/>
      <c r="B43" s="111" t="s">
        <v>23</v>
      </c>
      <c r="C43" s="103"/>
      <c r="D43" s="105"/>
      <c r="E43" s="107">
        <f t="shared" si="10"/>
        <v>0</v>
      </c>
    </row>
    <row r="44" spans="1:13" ht="15.75" customHeight="1">
      <c r="A44" s="272" t="s">
        <v>24</v>
      </c>
      <c r="B44" s="273"/>
      <c r="C44" s="103"/>
      <c r="D44" s="105"/>
      <c r="E44" s="107">
        <f t="shared" si="10"/>
        <v>0</v>
      </c>
    </row>
    <row r="45" spans="1:13" ht="15.75" customHeight="1">
      <c r="A45" s="272" t="s">
        <v>25</v>
      </c>
      <c r="B45" s="273"/>
      <c r="C45" s="103"/>
      <c r="D45" s="105"/>
      <c r="E45" s="107">
        <f t="shared" si="10"/>
        <v>0</v>
      </c>
    </row>
    <row r="46" spans="1:13" ht="15.75" customHeight="1">
      <c r="A46" s="272" t="s">
        <v>26</v>
      </c>
      <c r="B46" s="273"/>
      <c r="C46" s="103"/>
      <c r="D46" s="105"/>
      <c r="E46" s="107">
        <f t="shared" si="10"/>
        <v>0</v>
      </c>
    </row>
    <row r="47" spans="1:13" ht="15.75" customHeight="1">
      <c r="A47" s="272" t="s">
        <v>27</v>
      </c>
      <c r="B47" s="273"/>
      <c r="C47" s="103"/>
      <c r="D47" s="105"/>
      <c r="E47" s="107">
        <f t="shared" si="10"/>
        <v>0</v>
      </c>
    </row>
    <row r="48" spans="1:13" ht="15.75" customHeight="1">
      <c r="A48" s="272" t="s">
        <v>28</v>
      </c>
      <c r="B48" s="273"/>
      <c r="C48" s="103"/>
      <c r="D48" s="105"/>
      <c r="E48" s="107">
        <f t="shared" si="10"/>
        <v>0</v>
      </c>
    </row>
    <row r="49" spans="1:5" ht="15.75" customHeight="1">
      <c r="A49" s="272" t="s">
        <v>29</v>
      </c>
      <c r="B49" s="273"/>
      <c r="C49" s="103"/>
      <c r="D49" s="105"/>
      <c r="E49" s="107">
        <f t="shared" si="10"/>
        <v>0</v>
      </c>
    </row>
    <row r="50" spans="1:5" ht="15.75" customHeight="1">
      <c r="A50" s="272" t="s">
        <v>30</v>
      </c>
      <c r="B50" s="273"/>
      <c r="C50" s="103"/>
      <c r="D50" s="105"/>
      <c r="E50" s="107">
        <f t="shared" si="10"/>
        <v>0</v>
      </c>
    </row>
    <row r="51" spans="1:5" ht="15.75" customHeight="1">
      <c r="A51" s="274" t="s">
        <v>31</v>
      </c>
      <c r="B51" s="275"/>
      <c r="C51" s="112"/>
      <c r="D51" s="113"/>
      <c r="E51" s="114">
        <f t="shared" si="10"/>
        <v>0</v>
      </c>
    </row>
    <row r="52" spans="1:5" ht="15.75" customHeight="1"/>
    <row r="53" spans="1:5" ht="15.75" customHeight="1">
      <c r="D53" s="115" t="s">
        <v>32</v>
      </c>
      <c r="E53" s="116">
        <f>SUM(E37:E51)</f>
        <v>0</v>
      </c>
    </row>
    <row r="54" spans="1:5" ht="15.75" customHeight="1"/>
    <row r="55" spans="1:5" ht="15.75" customHeight="1"/>
    <row r="56" spans="1:5" ht="15.75" customHeight="1"/>
    <row r="57" spans="1:5" ht="15.75" customHeight="1"/>
    <row r="58" spans="1:5" ht="15.75" customHeight="1"/>
    <row r="59" spans="1:5" ht="15.75" customHeight="1"/>
    <row r="60" spans="1:5" ht="15.75" customHeight="1"/>
    <row r="61" spans="1:5" ht="15.75" customHeight="1"/>
    <row r="62" spans="1:5" ht="15.75" customHeight="1"/>
    <row r="63" spans="1:5" ht="15.75" customHeight="1"/>
    <row r="64" spans="1: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5">
    <mergeCell ref="A50:B50"/>
    <mergeCell ref="A51:B51"/>
    <mergeCell ref="A46:B46"/>
    <mergeCell ref="A1:M1"/>
    <mergeCell ref="A37:B37"/>
    <mergeCell ref="A38:B38"/>
    <mergeCell ref="A39:B39"/>
    <mergeCell ref="A40:B40"/>
    <mergeCell ref="A41:B41"/>
    <mergeCell ref="A42:B42"/>
    <mergeCell ref="A44:B44"/>
    <mergeCell ref="A45:B45"/>
    <mergeCell ref="A47:B47"/>
    <mergeCell ref="A48:B48"/>
    <mergeCell ref="A49:B49"/>
  </mergeCells>
  <conditionalFormatting sqref="D3:E33">
    <cfRule type="cellIs" dxfId="16" priority="1" operator="equal">
      <formula>0</formula>
    </cfRule>
  </conditionalFormatting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ErrorMessage="1">
          <x14:formula1>
            <xm:f>'P2 xx3xx'!$A$2:$A$130</xm:f>
          </x14:formula1>
          <xm:sqref>B8 B15 B22 B29</xm:sqref>
        </x14:dataValidation>
        <x14:dataValidation type="list" allowBlank="1" showErrorMessage="1">
          <x14:formula1>
            <xm:f>Dimanche!$A$2:$A$65</xm:f>
          </x14:formula1>
          <xm:sqref>B3 B5 B12 B19 B23 B26 B33</xm:sqref>
        </x14:dataValidation>
        <x14:dataValidation type="list" allowBlank="1" showErrorMessage="1">
          <x14:formula1>
            <xm:f>'P2 12x45'!$A$2:$A$161</xm:f>
          </x14:formula1>
          <xm:sqref>B6:B7 B9:B10 B13:B14 B16:B17 B20:B21 B24 B27:B28 B30:B31</xm:sqref>
        </x14:dataValidation>
        <x14:dataValidation type="list" allowBlank="1" showErrorMessage="1">
          <x14:formula1>
            <xm:f>Samedi!$A$2:$A$96</xm:f>
          </x14:formula1>
          <xm:sqref>B4 B11 B18 B25 B32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workbookViewId="0">
      <selection sqref="A1:M1"/>
    </sheetView>
  </sheetViews>
  <sheetFormatPr baseColWidth="10" defaultColWidth="14.42578125" defaultRowHeight="15" customHeight="1"/>
  <cols>
    <col min="1" max="8" width="10.7109375" customWidth="1"/>
    <col min="9" max="9" width="17.140625" customWidth="1"/>
    <col min="10" max="16" width="10.7109375" customWidth="1"/>
  </cols>
  <sheetData>
    <row r="1" spans="1:16" ht="18.75">
      <c r="A1" s="266" t="s">
        <v>34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1" t="s">
        <v>3</v>
      </c>
      <c r="O1" s="2">
        <v>0.25</v>
      </c>
      <c r="P1" s="3">
        <v>0.83333333333333337</v>
      </c>
    </row>
    <row r="2" spans="1:16">
      <c r="B2" s="4" t="s">
        <v>4</v>
      </c>
      <c r="C2" s="5" t="s">
        <v>5</v>
      </c>
      <c r="D2" s="5" t="s">
        <v>6</v>
      </c>
      <c r="E2" s="5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5" t="s">
        <v>10</v>
      </c>
      <c r="K2" s="5" t="s">
        <v>11</v>
      </c>
      <c r="L2" s="7" t="s">
        <v>12</v>
      </c>
      <c r="M2" s="8" t="s">
        <v>13</v>
      </c>
    </row>
    <row r="3" spans="1:16">
      <c r="A3" s="10">
        <v>43617</v>
      </c>
      <c r="B3" s="12">
        <v>1216</v>
      </c>
      <c r="C3" s="119">
        <f>VLOOKUP($B$3,Dimanche!$A$2:$F$65,2,0)</f>
        <v>0.61111111111111105</v>
      </c>
      <c r="D3" s="119">
        <f>VLOOKUP($B$3,Dimanche!$A$2:$F$65,3,0)</f>
        <v>0</v>
      </c>
      <c r="E3" s="119">
        <f>VLOOKUP($B$3,Dimanche!$A$2:$F$65,4,0)</f>
        <v>0</v>
      </c>
      <c r="F3" s="119">
        <f>VLOOKUP($B$3,Dimanche!$A$2:$F$65,5,0)</f>
        <v>0.9604166666666667</v>
      </c>
      <c r="G3" s="119">
        <f t="shared" ref="G3:G32" si="0">(D3-C3)+(F3-E3)</f>
        <v>0.34930555555555565</v>
      </c>
      <c r="H3" s="18">
        <f t="shared" ref="H3:H32" si="1">G3*24</f>
        <v>8.3833333333333364</v>
      </c>
      <c r="I3" s="20" t="str">
        <f>VLOOKUP(B3,Dimanche!$A$2:$F$65,6,0)</f>
        <v>19</v>
      </c>
      <c r="J3" s="123"/>
      <c r="K3" s="119">
        <f t="shared" ref="K3:K32" si="2">IF(AND(C3&gt;0,C3&lt;$O$1),$O$1-C3,0)+IF(F3&lt;$P$1,0,F3-$P$1)</f>
        <v>0.12708333333333333</v>
      </c>
      <c r="L3" s="24">
        <f t="shared" ref="L3:L32" si="3">K3*24</f>
        <v>3.05</v>
      </c>
      <c r="M3" s="26"/>
    </row>
    <row r="4" spans="1:16">
      <c r="A4" s="28">
        <v>43618</v>
      </c>
      <c r="B4" s="32">
        <v>1227</v>
      </c>
      <c r="C4" s="127">
        <f>VLOOKUP($B$4,'P2 12x45'!$A$2:$F$161,2,0)</f>
        <v>0.57152777777777775</v>
      </c>
      <c r="D4" s="131">
        <f>VLOOKUP(B4,'P2 12x45'!$A$2:$F$161,3,0)</f>
        <v>0</v>
      </c>
      <c r="E4" s="127">
        <f>VLOOKUP(B4,'P2 12x45'!$A$2:$F$161,4,0)</f>
        <v>0</v>
      </c>
      <c r="F4" s="131">
        <f>VLOOKUP(B4,'P2 12x45'!$A$2:$F$161,5,0)</f>
        <v>0.85416666666666663</v>
      </c>
      <c r="G4" s="134">
        <f t="shared" si="0"/>
        <v>0.28263888888888888</v>
      </c>
      <c r="H4" s="40">
        <f t="shared" si="1"/>
        <v>6.7833333333333332</v>
      </c>
      <c r="I4" s="43" t="str">
        <f>VLOOKUP(B4,'P2 12x45'!$A$2:$F$161,6,0)</f>
        <v>12b-11</v>
      </c>
      <c r="J4" s="135"/>
      <c r="K4" s="134">
        <f t="shared" si="2"/>
        <v>2.0833333333333259E-2</v>
      </c>
      <c r="L4" s="138">
        <f t="shared" si="3"/>
        <v>0.49999999999999822</v>
      </c>
      <c r="M4" s="52"/>
    </row>
    <row r="5" spans="1:16">
      <c r="A5" s="28">
        <v>43619</v>
      </c>
      <c r="B5" s="32">
        <v>1206</v>
      </c>
      <c r="C5" s="127">
        <f>VLOOKUP($B$5,'P2 xx3xx'!$A$2:$F$130,2,0)</f>
        <v>0.48680555555555555</v>
      </c>
      <c r="D5" s="131">
        <f>VLOOKUP($B$5,'P2 xx3xx'!$A$2:$F$130,3,0)</f>
        <v>0</v>
      </c>
      <c r="E5" s="127">
        <f>VLOOKUP($B$5,'P2 xx3xx'!$A$2:$F$130,4,0)</f>
        <v>0</v>
      </c>
      <c r="F5" s="131">
        <f>VLOOKUP($B$5,'P2 xx3xx'!$A$2:$F$130,5,0)</f>
        <v>0.77500000000000002</v>
      </c>
      <c r="G5" s="134">
        <f t="shared" si="0"/>
        <v>0.28819444444444448</v>
      </c>
      <c r="H5" s="40">
        <f t="shared" si="1"/>
        <v>6.9166666666666679</v>
      </c>
      <c r="I5" s="43" t="str">
        <f>VLOOKUP($B$5,'P2 xx3xx'!$A$2:$F$130,6,0)</f>
        <v>18-172</v>
      </c>
      <c r="J5" s="135"/>
      <c r="K5" s="134">
        <f t="shared" si="2"/>
        <v>0</v>
      </c>
      <c r="L5" s="138">
        <f t="shared" si="3"/>
        <v>0</v>
      </c>
      <c r="M5" s="52"/>
    </row>
    <row r="6" spans="1:16">
      <c r="A6" s="28">
        <v>43620</v>
      </c>
      <c r="B6" s="32" t="s">
        <v>14</v>
      </c>
      <c r="C6" s="127">
        <f>VLOOKUP(B6,'P2 12x45'!$A$2:$F$161,2,0)</f>
        <v>0</v>
      </c>
      <c r="D6" s="131">
        <f>VLOOKUP(B6,'P2 12x45'!$A$2:$F$161,3,0)</f>
        <v>0</v>
      </c>
      <c r="E6" s="127">
        <f>VLOOKUP(B6,'P2 12x45'!$A$2:$F$161,4,0)</f>
        <v>0</v>
      </c>
      <c r="F6" s="131">
        <f>VLOOKUP(B6,'P2 12x45'!$A$2:$F$161,5,0)</f>
        <v>0</v>
      </c>
      <c r="G6" s="134">
        <f t="shared" si="0"/>
        <v>0</v>
      </c>
      <c r="H6" s="40">
        <f t="shared" si="1"/>
        <v>0</v>
      </c>
      <c r="I6" s="43" t="str">
        <f>VLOOKUP(B6,'P2 12x45'!$A$2:$F$161,6,0)</f>
        <v>0</v>
      </c>
      <c r="J6" s="135"/>
      <c r="K6" s="134">
        <f t="shared" si="2"/>
        <v>0</v>
      </c>
      <c r="L6" s="138">
        <f t="shared" si="3"/>
        <v>0</v>
      </c>
      <c r="M6" s="52"/>
    </row>
    <row r="7" spans="1:16">
      <c r="A7" s="28">
        <v>43621</v>
      </c>
      <c r="B7" s="32">
        <v>1139</v>
      </c>
      <c r="C7" s="127">
        <f>VLOOKUP(B7,'P2 12x45'!$A$2:$F$161,2,0)</f>
        <v>0.24583333333333335</v>
      </c>
      <c r="D7" s="131">
        <f>VLOOKUP(B7,'P2 12x45'!$A$2:$F$161,3,0)</f>
        <v>0</v>
      </c>
      <c r="E7" s="127">
        <f>VLOOKUP(B7,'P2 12x45'!$A$2:$F$161,4,0)</f>
        <v>0</v>
      </c>
      <c r="F7" s="131">
        <f>VLOOKUP(B7,'P2 12x45'!$A$2:$F$161,5,0)</f>
        <v>0.58958333333333335</v>
      </c>
      <c r="G7" s="134">
        <f t="shared" si="0"/>
        <v>0.34375</v>
      </c>
      <c r="H7" s="40">
        <f t="shared" si="1"/>
        <v>8.25</v>
      </c>
      <c r="I7" s="43" t="str">
        <f>VLOOKUP(B7,'P2 12x45'!$A$2:$F$161,6,0)</f>
        <v>11-12b</v>
      </c>
      <c r="J7" s="135"/>
      <c r="K7" s="134">
        <f t="shared" si="2"/>
        <v>4.1666666666666519E-3</v>
      </c>
      <c r="L7" s="138">
        <f t="shared" si="3"/>
        <v>9.9999999999999645E-2</v>
      </c>
      <c r="M7" s="52"/>
    </row>
    <row r="8" spans="1:16">
      <c r="A8" s="53">
        <v>43622</v>
      </c>
      <c r="B8" s="61">
        <v>1103</v>
      </c>
      <c r="C8" s="129">
        <f>VLOOKUP($B$8,Samedi!$A$2:$F$96,2,0)</f>
        <v>0.24236111111111111</v>
      </c>
      <c r="D8" s="129">
        <f>VLOOKUP($B$8,Samedi!$A$2:$F$96,3,0)</f>
        <v>0</v>
      </c>
      <c r="E8" s="129">
        <f>VLOOKUP($B$8,Samedi!$A$2:$F$96,4,0)</f>
        <v>0</v>
      </c>
      <c r="F8" s="129">
        <f>VLOOKUP($B$8,Samedi!$A$2:$F$96,5,0)</f>
        <v>0.56180555555555556</v>
      </c>
      <c r="G8" s="129">
        <f t="shared" si="0"/>
        <v>0.31944444444444442</v>
      </c>
      <c r="H8" s="56">
        <f t="shared" si="1"/>
        <v>7.6666666666666661</v>
      </c>
      <c r="I8" s="57" t="str">
        <f>VLOOKUP($B$8,Samedi!$A$2:$F$96,6,0)</f>
        <v>12</v>
      </c>
      <c r="J8" s="133"/>
      <c r="K8" s="129">
        <f t="shared" si="2"/>
        <v>7.6388888888888895E-3</v>
      </c>
      <c r="L8" s="59">
        <f t="shared" si="3"/>
        <v>0.18333333333333335</v>
      </c>
      <c r="M8" s="65"/>
    </row>
    <row r="9" spans="1:16">
      <c r="A9" s="34">
        <v>43623</v>
      </c>
      <c r="B9" s="35">
        <v>1101</v>
      </c>
      <c r="C9" s="136">
        <f>VLOOKUP($B$9,Dimanche!$A$2:$F$65,2,0)</f>
        <v>0.18611111111111112</v>
      </c>
      <c r="D9" s="136">
        <f>VLOOKUP($B$9,Dimanche!$A$2:$F$65,3,0)</f>
        <v>0</v>
      </c>
      <c r="E9" s="136">
        <f>VLOOKUP($B$9,Dimanche!$A$2:$F$65,4,0)</f>
        <v>0</v>
      </c>
      <c r="F9" s="136">
        <f>VLOOKUP($B$9,Dimanche!$A$2:$F$65,5,0)</f>
        <v>0.52152777777777781</v>
      </c>
      <c r="G9" s="136">
        <f t="shared" si="0"/>
        <v>0.3354166666666667</v>
      </c>
      <c r="H9" s="41">
        <f t="shared" si="1"/>
        <v>8.0500000000000007</v>
      </c>
      <c r="I9" s="44" t="str">
        <f>VLOOKUP($B$9,Dimanche!$A$2:$F$65,6,0)</f>
        <v>25-35</v>
      </c>
      <c r="J9" s="139"/>
      <c r="K9" s="136">
        <f t="shared" si="2"/>
        <v>6.3888888888888884E-2</v>
      </c>
      <c r="L9" s="49">
        <f t="shared" si="3"/>
        <v>1.5333333333333332</v>
      </c>
      <c r="M9" s="51"/>
    </row>
    <row r="10" spans="1:16">
      <c r="A10" s="28">
        <v>43624</v>
      </c>
      <c r="B10" s="32" t="s">
        <v>14</v>
      </c>
      <c r="C10" s="127">
        <f>VLOOKUP(B10,'P2 12x45'!$A$2:$F$161,2,0)</f>
        <v>0</v>
      </c>
      <c r="D10" s="131">
        <f>VLOOKUP(B10,'P2 12x45'!$A$2:$F$161,3,0)</f>
        <v>0</v>
      </c>
      <c r="E10" s="127">
        <f>VLOOKUP(B10,'P2 12x45'!$A$2:$F$161,4,0)</f>
        <v>0</v>
      </c>
      <c r="F10" s="131">
        <f>VLOOKUP(B10,'P2 12x45'!$A$2:$F$161,5,0)</f>
        <v>0</v>
      </c>
      <c r="G10" s="134">
        <f t="shared" si="0"/>
        <v>0</v>
      </c>
      <c r="H10" s="40">
        <f t="shared" si="1"/>
        <v>0</v>
      </c>
      <c r="I10" s="43" t="str">
        <f>VLOOKUP(B10,'P2 12x45'!$A$2:$F$161,6,0)</f>
        <v>0</v>
      </c>
      <c r="J10" s="135"/>
      <c r="K10" s="134">
        <f t="shared" si="2"/>
        <v>0</v>
      </c>
      <c r="L10" s="138">
        <f t="shared" si="3"/>
        <v>0</v>
      </c>
      <c r="M10" s="52"/>
    </row>
    <row r="11" spans="1:16">
      <c r="A11" s="28">
        <v>43625</v>
      </c>
      <c r="B11" s="32" t="s">
        <v>14</v>
      </c>
      <c r="C11" s="127">
        <f>VLOOKUP(B11,'P2 12x45'!$A$2:$F$161,2,0)</f>
        <v>0</v>
      </c>
      <c r="D11" s="131">
        <f>VLOOKUP(B11,'P2 12x45'!$A$2:$F$161,3,0)</f>
        <v>0</v>
      </c>
      <c r="E11" s="127">
        <f>VLOOKUP(B11,'P2 12x45'!$A$2:$F$161,4,0)</f>
        <v>0</v>
      </c>
      <c r="F11" s="131">
        <f>VLOOKUP(B11,'P2 12x45'!$A$2:$F$161,5,0)</f>
        <v>0</v>
      </c>
      <c r="G11" s="134">
        <f t="shared" si="0"/>
        <v>0</v>
      </c>
      <c r="H11" s="40">
        <f t="shared" si="1"/>
        <v>0</v>
      </c>
      <c r="I11" s="43" t="str">
        <f>VLOOKUP(B11,'P2 12x45'!$A$2:$F$161,6,0)</f>
        <v>0</v>
      </c>
      <c r="J11" s="135"/>
      <c r="K11" s="134">
        <f t="shared" si="2"/>
        <v>0</v>
      </c>
      <c r="L11" s="138">
        <f t="shared" si="3"/>
        <v>0</v>
      </c>
      <c r="M11" s="52"/>
    </row>
    <row r="12" spans="1:16">
      <c r="A12" s="28">
        <v>43626</v>
      </c>
      <c r="B12" s="32">
        <v>1234</v>
      </c>
      <c r="C12" s="127">
        <f>VLOOKUP($B$12,'P2 xx3xx'!$A$2:$F$130,2,0)</f>
        <v>0.64930555555555558</v>
      </c>
      <c r="D12" s="131">
        <f>VLOOKUP($B$12,'P2 xx3xx'!$A$2:$F$130,3,0)</f>
        <v>0</v>
      </c>
      <c r="E12" s="127">
        <f>VLOOKUP($B$12,'P2 xx3xx'!$A$2:$F$130,4,0)</f>
        <v>0</v>
      </c>
      <c r="F12" s="131">
        <f>VLOOKUP($B$12,'P2 xx3xx'!$A$2:$F$130,5,0)</f>
        <v>0.99791666666666667</v>
      </c>
      <c r="G12" s="134">
        <f t="shared" si="0"/>
        <v>0.34861111111111109</v>
      </c>
      <c r="H12" s="40">
        <f t="shared" si="1"/>
        <v>8.3666666666666671</v>
      </c>
      <c r="I12" s="43" t="str">
        <f>VLOOKUP($B$12,'P2 xx3xx'!$A$2:$F$130,6,0)</f>
        <v>19-20-710-M4ab</v>
      </c>
      <c r="J12" s="135"/>
      <c r="K12" s="134">
        <f t="shared" si="2"/>
        <v>0.1645833333333333</v>
      </c>
      <c r="L12" s="138">
        <f t="shared" si="3"/>
        <v>3.9499999999999993</v>
      </c>
      <c r="M12" s="52"/>
    </row>
    <row r="13" spans="1:16">
      <c r="A13" s="28">
        <v>43627</v>
      </c>
      <c r="B13" s="32">
        <v>1225</v>
      </c>
      <c r="C13" s="127">
        <f>VLOOKUP(B13,'P2 12x45'!$A$2:$F$161,2,0)</f>
        <v>0.54236111111111118</v>
      </c>
      <c r="D13" s="131">
        <f>VLOOKUP(B13,'P2 12x45'!$A$2:$F$161,3,0)</f>
        <v>0</v>
      </c>
      <c r="E13" s="127">
        <f>VLOOKUP(B13,'P2 12x45'!$A$2:$F$161,4,0)</f>
        <v>0</v>
      </c>
      <c r="F13" s="131">
        <f>VLOOKUP(B13,'P2 12x45'!$A$2:$F$161,5,0)</f>
        <v>0.85833333333333339</v>
      </c>
      <c r="G13" s="134">
        <f t="shared" si="0"/>
        <v>0.31597222222222221</v>
      </c>
      <c r="H13" s="40">
        <f t="shared" si="1"/>
        <v>7.583333333333333</v>
      </c>
      <c r="I13" s="43" t="str">
        <f>VLOOKUP(B13,'P2 12x45'!$A$2:$F$161,6,0)</f>
        <v>18</v>
      </c>
      <c r="J13" s="135"/>
      <c r="K13" s="134">
        <f t="shared" si="2"/>
        <v>2.5000000000000022E-2</v>
      </c>
      <c r="L13" s="138">
        <f t="shared" si="3"/>
        <v>0.60000000000000053</v>
      </c>
      <c r="M13" s="52"/>
    </row>
    <row r="14" spans="1:16">
      <c r="A14" s="28">
        <v>43628</v>
      </c>
      <c r="B14" s="32">
        <v>1220</v>
      </c>
      <c r="C14" s="127">
        <f>VLOOKUP(B14,'P2 12x45'!$A$2:$F$161,2,0)</f>
        <v>0.5180555555555556</v>
      </c>
      <c r="D14" s="131">
        <f>VLOOKUP(B14,'P2 12x45'!$A$2:$F$161,3,0)</f>
        <v>0</v>
      </c>
      <c r="E14" s="127">
        <f>VLOOKUP(B14,'P2 12x45'!$A$2:$F$161,4,0)</f>
        <v>0</v>
      </c>
      <c r="F14" s="131">
        <f>VLOOKUP(B14,'P2 12x45'!$A$2:$F$161,5,0)</f>
        <v>0.86944444444444446</v>
      </c>
      <c r="G14" s="134">
        <f t="shared" si="0"/>
        <v>0.35138888888888886</v>
      </c>
      <c r="H14" s="40">
        <f t="shared" si="1"/>
        <v>8.4333333333333336</v>
      </c>
      <c r="I14" s="43" t="str">
        <f>VLOOKUP(B14,'P2 12x45'!$A$2:$F$161,6,0)</f>
        <v>21-172</v>
      </c>
      <c r="J14" s="135"/>
      <c r="K14" s="134">
        <f t="shared" si="2"/>
        <v>3.6111111111111094E-2</v>
      </c>
      <c r="L14" s="138">
        <f t="shared" si="3"/>
        <v>0.86666666666666625</v>
      </c>
      <c r="M14" s="52"/>
    </row>
    <row r="15" spans="1:16">
      <c r="A15" s="53">
        <v>43629</v>
      </c>
      <c r="B15" s="61" t="s">
        <v>14</v>
      </c>
      <c r="C15" s="129">
        <f>VLOOKUP($B$15,Samedi!$A$2:$F$96,2,0)</f>
        <v>0</v>
      </c>
      <c r="D15" s="129">
        <f>VLOOKUP($B$15,Samedi!$A$2:$F$96,3,0)</f>
        <v>0</v>
      </c>
      <c r="E15" s="129">
        <f>VLOOKUP($B$15,Samedi!$A$2:$F$96,4,0)</f>
        <v>0</v>
      </c>
      <c r="F15" s="129">
        <f>VLOOKUP($B$15,Samedi!$A$2:$F$96,5,0)</f>
        <v>0</v>
      </c>
      <c r="G15" s="129">
        <f t="shared" si="0"/>
        <v>0</v>
      </c>
      <c r="H15" s="56">
        <f t="shared" si="1"/>
        <v>0</v>
      </c>
      <c r="I15" s="57" t="str">
        <f>VLOOKUP($B$15,Samedi!$A$2:$F$96,6,0)</f>
        <v>0</v>
      </c>
      <c r="J15" s="133"/>
      <c r="K15" s="129">
        <f t="shared" si="2"/>
        <v>0</v>
      </c>
      <c r="L15" s="59">
        <f t="shared" si="3"/>
        <v>0</v>
      </c>
      <c r="M15" s="65"/>
    </row>
    <row r="16" spans="1:16">
      <c r="A16" s="34">
        <v>43630</v>
      </c>
      <c r="B16" s="35" t="s">
        <v>14</v>
      </c>
      <c r="C16" s="136">
        <f>VLOOKUP($B$16,Dimanche!$A$2:$F$65,2,0)</f>
        <v>0</v>
      </c>
      <c r="D16" s="136">
        <f>VLOOKUP($B$16,Dimanche!$A$2:$F$65,3,0)</f>
        <v>0</v>
      </c>
      <c r="E16" s="136">
        <f>VLOOKUP($B$16,Dimanche!$A$2:$F$65,4,0)</f>
        <v>0</v>
      </c>
      <c r="F16" s="136">
        <f>VLOOKUP($B$16,Dimanche!$A$2:$F$65,5,0)</f>
        <v>0</v>
      </c>
      <c r="G16" s="136">
        <f t="shared" si="0"/>
        <v>0</v>
      </c>
      <c r="H16" s="41">
        <f t="shared" si="1"/>
        <v>0</v>
      </c>
      <c r="I16" s="44">
        <f>VLOOKUP($B$16,Dimanche!$A$2:$F$65,6,0)</f>
        <v>0</v>
      </c>
      <c r="J16" s="139"/>
      <c r="K16" s="136">
        <f t="shared" si="2"/>
        <v>0</v>
      </c>
      <c r="L16" s="49">
        <f t="shared" si="3"/>
        <v>0</v>
      </c>
      <c r="M16" s="51"/>
    </row>
    <row r="17" spans="1:13">
      <c r="A17" s="28">
        <v>43631</v>
      </c>
      <c r="B17" s="32">
        <v>1127</v>
      </c>
      <c r="C17" s="127">
        <f>VLOOKUP(B17,'P2 12x45'!$A$2:$F$161,2,0)</f>
        <v>0.2638888888888889</v>
      </c>
      <c r="D17" s="131">
        <f>VLOOKUP(B17,'P2 12x45'!$A$2:$F$161,3,0)</f>
        <v>0</v>
      </c>
      <c r="E17" s="127">
        <f>VLOOKUP(B17,'P2 12x45'!$A$2:$F$161,4,0)</f>
        <v>0</v>
      </c>
      <c r="F17" s="131">
        <f>VLOOKUP(B17,'P2 12x45'!$A$2:$F$161,5,0)</f>
        <v>0.59930555555555554</v>
      </c>
      <c r="G17" s="134">
        <f t="shared" si="0"/>
        <v>0.33541666666666664</v>
      </c>
      <c r="H17" s="40">
        <f t="shared" si="1"/>
        <v>8.0499999999999989</v>
      </c>
      <c r="I17" s="43" t="str">
        <f>VLOOKUP(B17,'P2 12x45'!$A$2:$F$161,6,0)</f>
        <v>19-20</v>
      </c>
      <c r="J17" s="135"/>
      <c r="K17" s="134">
        <f t="shared" si="2"/>
        <v>0</v>
      </c>
      <c r="L17" s="138">
        <f t="shared" si="3"/>
        <v>0</v>
      </c>
      <c r="M17" s="52"/>
    </row>
    <row r="18" spans="1:13">
      <c r="A18" s="28">
        <v>43632</v>
      </c>
      <c r="B18" s="32">
        <v>1138</v>
      </c>
      <c r="C18" s="127">
        <f>VLOOKUP(B18,'P2 12x45'!$A$2:$F$161,2,0)</f>
        <v>0.24513888888888888</v>
      </c>
      <c r="D18" s="131">
        <f>VLOOKUP(B18,'P2 12x45'!$A$2:$F$161,3,0)</f>
        <v>0</v>
      </c>
      <c r="E18" s="127">
        <f>VLOOKUP(B18,'P2 12x45'!$A$2:$F$161,4,0)</f>
        <v>0</v>
      </c>
      <c r="F18" s="131">
        <f>VLOOKUP(B18,'P2 12x45'!$A$2:$F$161,5,0)</f>
        <v>0.60277777777777775</v>
      </c>
      <c r="G18" s="134">
        <f t="shared" si="0"/>
        <v>0.35763888888888884</v>
      </c>
      <c r="H18" s="40">
        <f t="shared" si="1"/>
        <v>8.5833333333333321</v>
      </c>
      <c r="I18" s="43" t="str">
        <f>VLOOKUP(B18,'P2 12x45'!$A$2:$F$161,6,0)</f>
        <v>710</v>
      </c>
      <c r="J18" s="135"/>
      <c r="K18" s="134">
        <f t="shared" si="2"/>
        <v>4.8611111111111216E-3</v>
      </c>
      <c r="L18" s="138">
        <f t="shared" si="3"/>
        <v>0.11666666666666692</v>
      </c>
      <c r="M18" s="52"/>
    </row>
    <row r="19" spans="1:13">
      <c r="A19" s="28">
        <v>43633</v>
      </c>
      <c r="B19" s="32">
        <v>1113</v>
      </c>
      <c r="C19" s="127">
        <f>VLOOKUP($B$19,'P2 xx3xx'!$A$2:$F$130,2,0)</f>
        <v>0.23124999999999998</v>
      </c>
      <c r="D19" s="131">
        <f>VLOOKUP($B$19,'P2 xx3xx'!$A$2:$F$130,3,0)</f>
        <v>0</v>
      </c>
      <c r="E19" s="127">
        <f>VLOOKUP($B$19,'P2 xx3xx'!$A$2:$F$130,4,0)</f>
        <v>0</v>
      </c>
      <c r="F19" s="131">
        <f>VLOOKUP($B$19,'P2 xx3xx'!$A$2:$F$130,5,0)</f>
        <v>0.58472222222222225</v>
      </c>
      <c r="G19" s="134">
        <f t="shared" si="0"/>
        <v>0.3534722222222223</v>
      </c>
      <c r="H19" s="40">
        <f t="shared" si="1"/>
        <v>8.4833333333333343</v>
      </c>
      <c r="I19" s="43" t="str">
        <f>VLOOKUP($B$19,'P2 xx3xx'!$A$2:$F$130,6,0)</f>
        <v>12b-11</v>
      </c>
      <c r="J19" s="135"/>
      <c r="K19" s="134">
        <f t="shared" si="2"/>
        <v>1.8750000000000017E-2</v>
      </c>
      <c r="L19" s="138">
        <f t="shared" si="3"/>
        <v>0.4500000000000004</v>
      </c>
      <c r="M19" s="52"/>
    </row>
    <row r="20" spans="1:13">
      <c r="A20" s="28">
        <v>43634</v>
      </c>
      <c r="B20" s="32">
        <v>1105</v>
      </c>
      <c r="C20" s="127">
        <f>VLOOKUP(B20,'P2 12x45'!$A$2:$F$161,2,0)</f>
        <v>0.17361111111111113</v>
      </c>
      <c r="D20" s="131">
        <f>VLOOKUP(B20,'P2 12x45'!$A$2:$F$161,3,0)</f>
        <v>0</v>
      </c>
      <c r="E20" s="127">
        <f>VLOOKUP(B20,'P2 12x45'!$A$2:$F$161,4,0)</f>
        <v>0</v>
      </c>
      <c r="F20" s="131">
        <f>VLOOKUP(B20,'P2 12x45'!$A$2:$F$161,5,0)</f>
        <v>0.46458333333333335</v>
      </c>
      <c r="G20" s="134">
        <f t="shared" si="0"/>
        <v>0.29097222222222219</v>
      </c>
      <c r="H20" s="40">
        <f t="shared" si="1"/>
        <v>6.9833333333333325</v>
      </c>
      <c r="I20" s="43" t="str">
        <f>VLOOKUP(B20,'P2 12x45'!$A$2:$F$161,6,0)</f>
        <v>710-18</v>
      </c>
      <c r="J20" s="135"/>
      <c r="K20" s="134">
        <f t="shared" si="2"/>
        <v>7.6388888888888867E-2</v>
      </c>
      <c r="L20" s="138">
        <f t="shared" si="3"/>
        <v>1.8333333333333328</v>
      </c>
      <c r="M20" s="52"/>
    </row>
    <row r="21" spans="1:13" ht="15.75" customHeight="1">
      <c r="A21" s="28">
        <v>43635</v>
      </c>
      <c r="B21" s="32" t="s">
        <v>14</v>
      </c>
      <c r="C21" s="127">
        <f>VLOOKUP(B21,'P2 12x45'!$A$2:$F$161,2,0)</f>
        <v>0</v>
      </c>
      <c r="D21" s="131">
        <f>VLOOKUP(B21,'P2 12x45'!$A$2:$F$161,3,0)</f>
        <v>0</v>
      </c>
      <c r="E21" s="127">
        <f>VLOOKUP(B21,'P2 12x45'!$A$2:$F$161,4,0)</f>
        <v>0</v>
      </c>
      <c r="F21" s="131">
        <f>VLOOKUP(B21,'P2 12x45'!$A$2:$F$161,5,0)</f>
        <v>0</v>
      </c>
      <c r="G21" s="134">
        <f t="shared" si="0"/>
        <v>0</v>
      </c>
      <c r="H21" s="40">
        <f t="shared" si="1"/>
        <v>0</v>
      </c>
      <c r="I21" s="43" t="str">
        <f>VLOOKUP(B21,'P2 12x45'!$A$2:$F$161,6,0)</f>
        <v>0</v>
      </c>
      <c r="J21" s="135"/>
      <c r="K21" s="134">
        <f t="shared" si="2"/>
        <v>0</v>
      </c>
      <c r="L21" s="138">
        <f t="shared" si="3"/>
        <v>0</v>
      </c>
      <c r="M21" s="52"/>
    </row>
    <row r="22" spans="1:13" ht="15.75" customHeight="1">
      <c r="A22" s="53">
        <v>43636</v>
      </c>
      <c r="B22" s="61">
        <v>1226</v>
      </c>
      <c r="C22" s="129">
        <f>VLOOKUP($B$22,Samedi!$A$2:$F$96,2,0)</f>
        <v>0.65277777777777779</v>
      </c>
      <c r="D22" s="129">
        <f>VLOOKUP($B$22,Samedi!$A$2:$F$96,3,0)</f>
        <v>0</v>
      </c>
      <c r="E22" s="129">
        <f>VLOOKUP($B$22,Samedi!$A$2:$F$96,4,0)</f>
        <v>0</v>
      </c>
      <c r="F22" s="129">
        <f>VLOOKUP($B$22,Samedi!$A$2:$F$96,5,0)</f>
        <v>0.96458333333333324</v>
      </c>
      <c r="G22" s="129">
        <f t="shared" si="0"/>
        <v>0.31180555555555545</v>
      </c>
      <c r="H22" s="56">
        <f t="shared" si="1"/>
        <v>7.4833333333333307</v>
      </c>
      <c r="I22" s="57" t="str">
        <f>VLOOKUP($B$22,Samedi!$A$2:$F$96,6,0)</f>
        <v>19</v>
      </c>
      <c r="J22" s="133"/>
      <c r="K22" s="129">
        <f t="shared" si="2"/>
        <v>0.13124999999999987</v>
      </c>
      <c r="L22" s="59">
        <f t="shared" si="3"/>
        <v>3.1499999999999968</v>
      </c>
      <c r="M22" s="65"/>
    </row>
    <row r="23" spans="1:13" ht="15.75" customHeight="1">
      <c r="A23" s="34">
        <v>43637</v>
      </c>
      <c r="B23" s="35">
        <v>1210</v>
      </c>
      <c r="C23" s="136">
        <f>VLOOKUP($B$23,Dimanche!$A$2:$F$65,2,0)</f>
        <v>0.54513888888888895</v>
      </c>
      <c r="D23" s="136">
        <f>VLOOKUP($B$23,Dimanche!$A$2:$F$65,3,0)</f>
        <v>0</v>
      </c>
      <c r="E23" s="136">
        <f>VLOOKUP($B$23,Dimanche!$A$2:$F$65,4,0)</f>
        <v>0</v>
      </c>
      <c r="F23" s="136">
        <f>VLOOKUP($B$23,Dimanche!$A$2:$F$65,5,0)</f>
        <v>0.91319444444444453</v>
      </c>
      <c r="G23" s="136">
        <f t="shared" si="0"/>
        <v>0.36805555555555558</v>
      </c>
      <c r="H23" s="41">
        <f t="shared" si="1"/>
        <v>8.8333333333333339</v>
      </c>
      <c r="I23" s="44" t="str">
        <f>VLOOKUP($B$23,Dimanche!$A$2:$F$65,6,0)</f>
        <v>1-3</v>
      </c>
      <c r="J23" s="139"/>
      <c r="K23" s="136">
        <f t="shared" si="2"/>
        <v>7.986111111111116E-2</v>
      </c>
      <c r="L23" s="49">
        <f t="shared" si="3"/>
        <v>1.9166666666666679</v>
      </c>
      <c r="M23" s="51"/>
    </row>
    <row r="24" spans="1:13" ht="15.75" customHeight="1">
      <c r="A24" s="28">
        <v>43638</v>
      </c>
      <c r="B24" s="32">
        <v>1211</v>
      </c>
      <c r="C24" s="127">
        <f>VLOOKUP(B24,'P2 12x45'!$A$2:$F$161,2,0)</f>
        <v>0.53541666666666665</v>
      </c>
      <c r="D24" s="131">
        <f>VLOOKUP(B24,'P2 12x45'!$A$2:$F$161,3,0)</f>
        <v>0</v>
      </c>
      <c r="E24" s="127">
        <f>VLOOKUP(B24,'P2 12x45'!$A$2:$F$161,4,0)</f>
        <v>0</v>
      </c>
      <c r="F24" s="131">
        <f>VLOOKUP(B24,'P2 12x45'!$A$2:$F$161,5,0)</f>
        <v>0.84444444444444444</v>
      </c>
      <c r="G24" s="134">
        <f t="shared" si="0"/>
        <v>0.30902777777777779</v>
      </c>
      <c r="H24" s="40">
        <f t="shared" si="1"/>
        <v>7.416666666666667</v>
      </c>
      <c r="I24" s="43" t="str">
        <f>VLOOKUP(B24,'P2 12x45'!$A$2:$F$161,6,0)</f>
        <v>11-12b</v>
      </c>
      <c r="J24" s="135"/>
      <c r="K24" s="134">
        <f t="shared" si="2"/>
        <v>1.1111111111111072E-2</v>
      </c>
      <c r="L24" s="138">
        <f t="shared" si="3"/>
        <v>0.26666666666666572</v>
      </c>
      <c r="M24" s="52"/>
    </row>
    <row r="25" spans="1:13" ht="15.75" customHeight="1">
      <c r="A25" s="28">
        <v>43639</v>
      </c>
      <c r="B25" s="32" t="s">
        <v>14</v>
      </c>
      <c r="C25" s="127">
        <f>VLOOKUP(B25,'P2 12x45'!$A$2:$F$161,2,0)</f>
        <v>0</v>
      </c>
      <c r="D25" s="131">
        <f>VLOOKUP(B25,'P2 12x45'!$A$2:$F$161,3,0)</f>
        <v>0</v>
      </c>
      <c r="E25" s="127">
        <f>VLOOKUP(B25,'P2 12x45'!$A$2:$F$161,4,0)</f>
        <v>0</v>
      </c>
      <c r="F25" s="131">
        <f>VLOOKUP(B25,'P2 12x45'!$A$2:$F$161,5,0)</f>
        <v>0</v>
      </c>
      <c r="G25" s="134">
        <f t="shared" si="0"/>
        <v>0</v>
      </c>
      <c r="H25" s="40">
        <f t="shared" si="1"/>
        <v>0</v>
      </c>
      <c r="I25" s="43" t="str">
        <f>VLOOKUP(B25,'P2 12x45'!$A$2:$F$161,6,0)</f>
        <v>0</v>
      </c>
      <c r="J25" s="135"/>
      <c r="K25" s="134">
        <f t="shared" si="2"/>
        <v>0</v>
      </c>
      <c r="L25" s="138">
        <f t="shared" si="3"/>
        <v>0</v>
      </c>
      <c r="M25" s="52"/>
    </row>
    <row r="26" spans="1:13" ht="15.75" customHeight="1">
      <c r="A26" s="28">
        <v>43640</v>
      </c>
      <c r="B26" s="32" t="s">
        <v>14</v>
      </c>
      <c r="C26" s="127">
        <f>VLOOKUP($B$26,'P2 xx3xx'!$A$2:$F$130,2,0)</f>
        <v>0</v>
      </c>
      <c r="D26" s="131">
        <f>VLOOKUP($B$26,'P2 xx3xx'!$A$2:$F$130,3,0)</f>
        <v>0</v>
      </c>
      <c r="E26" s="127">
        <f>VLOOKUP($B$26,'P2 xx3xx'!$A$2:$F$130,4,0)</f>
        <v>0</v>
      </c>
      <c r="F26" s="131">
        <f>VLOOKUP($B$26,'P2 xx3xx'!$A$2:$F$130,5,0)</f>
        <v>0</v>
      </c>
      <c r="G26" s="134">
        <f t="shared" si="0"/>
        <v>0</v>
      </c>
      <c r="H26" s="40">
        <f t="shared" si="1"/>
        <v>0</v>
      </c>
      <c r="I26" s="43" t="str">
        <f>VLOOKUP($B$26,'P2 xx3xx'!$A$2:$F$130,6,0)</f>
        <v>0</v>
      </c>
      <c r="J26" s="135"/>
      <c r="K26" s="134">
        <f t="shared" si="2"/>
        <v>0</v>
      </c>
      <c r="L26" s="138">
        <f t="shared" si="3"/>
        <v>0</v>
      </c>
      <c r="M26" s="52"/>
    </row>
    <row r="27" spans="1:13" ht="15.75" customHeight="1">
      <c r="A27" s="28">
        <v>43641</v>
      </c>
      <c r="B27" s="32">
        <v>1128</v>
      </c>
      <c r="C27" s="127">
        <f>VLOOKUP(B27,'P2 12x45'!$A$2:$F$161,2,0)</f>
        <v>0.23124999999999998</v>
      </c>
      <c r="D27" s="131">
        <f>VLOOKUP(B27,'P2 12x45'!$A$2:$F$161,3,0)</f>
        <v>0</v>
      </c>
      <c r="E27" s="127">
        <f>VLOOKUP(B27,'P2 12x45'!$A$2:$F$161,4,0)</f>
        <v>0</v>
      </c>
      <c r="F27" s="131">
        <f>VLOOKUP(B27,'P2 12x45'!$A$2:$F$161,5,0)</f>
        <v>0.54791666666666672</v>
      </c>
      <c r="G27" s="134">
        <f t="shared" si="0"/>
        <v>0.31666666666666676</v>
      </c>
      <c r="H27" s="40">
        <f t="shared" si="1"/>
        <v>7.6000000000000023</v>
      </c>
      <c r="I27" s="43" t="str">
        <f>VLOOKUP(B27,'P2 12x45'!$A$2:$F$161,6,0)</f>
        <v>18</v>
      </c>
      <c r="J27" s="135"/>
      <c r="K27" s="134">
        <f t="shared" si="2"/>
        <v>1.8750000000000017E-2</v>
      </c>
      <c r="L27" s="138">
        <f t="shared" si="3"/>
        <v>0.4500000000000004</v>
      </c>
      <c r="M27" s="52"/>
    </row>
    <row r="28" spans="1:13" ht="15.75" customHeight="1">
      <c r="A28" s="28">
        <v>43642</v>
      </c>
      <c r="B28" s="32">
        <v>1120</v>
      </c>
      <c r="C28" s="127">
        <f>VLOOKUP(B28,'P2 12x45'!$A$2:$F$161,2,0)</f>
        <v>0.24791666666666667</v>
      </c>
      <c r="D28" s="131">
        <f>VLOOKUP(B28,'P2 12x45'!$A$2:$F$161,3,0)</f>
        <v>0</v>
      </c>
      <c r="E28" s="127">
        <f>VLOOKUP(B28,'P2 12x45'!$A$2:$F$161,4,0)</f>
        <v>0</v>
      </c>
      <c r="F28" s="131">
        <f>VLOOKUP(B28,'P2 12x45'!$A$2:$F$161,5,0)</f>
        <v>0.5625</v>
      </c>
      <c r="G28" s="134">
        <f t="shared" si="0"/>
        <v>0.31458333333333333</v>
      </c>
      <c r="H28" s="40">
        <f t="shared" si="1"/>
        <v>7.55</v>
      </c>
      <c r="I28" s="43" t="str">
        <f>VLOOKUP(B28,'P2 12x45'!$A$2:$F$161,6,0)</f>
        <v>35</v>
      </c>
      <c r="J28" s="135"/>
      <c r="K28" s="134">
        <f t="shared" si="2"/>
        <v>2.0833333333333259E-3</v>
      </c>
      <c r="L28" s="138">
        <f t="shared" si="3"/>
        <v>4.9999999999999822E-2</v>
      </c>
      <c r="M28" s="52"/>
    </row>
    <row r="29" spans="1:13" ht="15.75" customHeight="1">
      <c r="A29" s="53">
        <v>43643</v>
      </c>
      <c r="B29" s="61">
        <v>1114</v>
      </c>
      <c r="C29" s="129">
        <f>VLOOKUP($B$29,Samedi!$A$2:$F$96,2,0)</f>
        <v>0.20416666666666669</v>
      </c>
      <c r="D29" s="129">
        <f>VLOOKUP($B$29,Samedi!$A$2:$F$96,3,0)</f>
        <v>0</v>
      </c>
      <c r="E29" s="129">
        <f>VLOOKUP($B$29,Samedi!$A$2:$F$96,4,0)</f>
        <v>0</v>
      </c>
      <c r="F29" s="129">
        <f>VLOOKUP($B$29,Samedi!$A$2:$F$96,5,0)</f>
        <v>0.50208333333333333</v>
      </c>
      <c r="G29" s="129">
        <f t="shared" si="0"/>
        <v>0.29791666666666661</v>
      </c>
      <c r="H29" s="56">
        <f t="shared" si="1"/>
        <v>7.1499999999999986</v>
      </c>
      <c r="I29" s="57" t="str">
        <f>VLOOKUP($B$29,Samedi!$A$2:$F$96,6,0)</f>
        <v>19</v>
      </c>
      <c r="J29" s="133"/>
      <c r="K29" s="129">
        <f t="shared" si="2"/>
        <v>4.5833333333333309E-2</v>
      </c>
      <c r="L29" s="59">
        <f t="shared" si="3"/>
        <v>1.0999999999999994</v>
      </c>
      <c r="M29" s="65"/>
    </row>
    <row r="30" spans="1:13" ht="15.75" customHeight="1">
      <c r="A30" s="34">
        <v>43644</v>
      </c>
      <c r="B30" s="35" t="s">
        <v>14</v>
      </c>
      <c r="C30" s="136">
        <f>VLOOKUP($B$30,Dimanche!$A$2:$F$65,2,0)</f>
        <v>0</v>
      </c>
      <c r="D30" s="136">
        <f>VLOOKUP($B$30,Dimanche!$A$2:$F$65,3,0)</f>
        <v>0</v>
      </c>
      <c r="E30" s="136">
        <f>VLOOKUP($B$30,Dimanche!$A$2:$F$65,4,0)</f>
        <v>0</v>
      </c>
      <c r="F30" s="136">
        <f>VLOOKUP($B$30,Dimanche!$A$2:$F$65,5,0)</f>
        <v>0</v>
      </c>
      <c r="G30" s="136">
        <f t="shared" si="0"/>
        <v>0</v>
      </c>
      <c r="H30" s="41">
        <f t="shared" si="1"/>
        <v>0</v>
      </c>
      <c r="I30" s="44">
        <f>VLOOKUP($B$30,Dimanche!$A$2:$F$65,6,0)</f>
        <v>0</v>
      </c>
      <c r="J30" s="139"/>
      <c r="K30" s="136">
        <f t="shared" si="2"/>
        <v>0</v>
      </c>
      <c r="L30" s="49">
        <f t="shared" si="3"/>
        <v>0</v>
      </c>
      <c r="M30" s="51"/>
    </row>
    <row r="31" spans="1:13" ht="15.75" customHeight="1">
      <c r="A31" s="28">
        <v>43645</v>
      </c>
      <c r="B31" s="32" t="s">
        <v>14</v>
      </c>
      <c r="C31" s="127">
        <f>VLOOKUP(B31,'P2 12x45'!$A$2:$F$161,2,0)</f>
        <v>0</v>
      </c>
      <c r="D31" s="131">
        <f>VLOOKUP(B31,'P2 12x45'!$A$2:$F$161,3,0)</f>
        <v>0</v>
      </c>
      <c r="E31" s="127">
        <f>VLOOKUP(B31,'P2 12x45'!$A$2:$F$161,4,0)</f>
        <v>0</v>
      </c>
      <c r="F31" s="131">
        <f>VLOOKUP(B31,'P2 12x45'!$A$2:$F$161,5,0)</f>
        <v>0</v>
      </c>
      <c r="G31" s="134">
        <f t="shared" si="0"/>
        <v>0</v>
      </c>
      <c r="H31" s="40">
        <f t="shared" si="1"/>
        <v>0</v>
      </c>
      <c r="I31" s="43" t="str">
        <f>VLOOKUP(B31,'P2 12x45'!$A$2:$F$161,6,0)</f>
        <v>0</v>
      </c>
      <c r="J31" s="135"/>
      <c r="K31" s="134">
        <f t="shared" si="2"/>
        <v>0</v>
      </c>
      <c r="L31" s="138">
        <f t="shared" si="3"/>
        <v>0</v>
      </c>
      <c r="M31" s="52"/>
    </row>
    <row r="32" spans="1:13" ht="15.75" customHeight="1">
      <c r="A32" s="72">
        <v>43646</v>
      </c>
      <c r="B32" s="75">
        <v>1238</v>
      </c>
      <c r="C32" s="142">
        <f>VLOOKUP(B32,'P2 12x45'!$A$2:$F$161,2,0)</f>
        <v>0.59930555555555554</v>
      </c>
      <c r="D32" s="143">
        <f>VLOOKUP(B32,'P2 12x45'!$A$2:$F$161,3,0)</f>
        <v>0</v>
      </c>
      <c r="E32" s="142">
        <f>VLOOKUP(B32,'P2 12x45'!$A$2:$F$161,4,0)</f>
        <v>0</v>
      </c>
      <c r="F32" s="143">
        <f>VLOOKUP(B32,'P2 12x45'!$A$2:$F$161,5,0)</f>
        <v>0.96250000000000002</v>
      </c>
      <c r="G32" s="144">
        <f t="shared" si="0"/>
        <v>0.36319444444444449</v>
      </c>
      <c r="H32" s="86">
        <f t="shared" si="1"/>
        <v>8.7166666666666686</v>
      </c>
      <c r="I32" s="88" t="str">
        <f>VLOOKUP(B32,'P2 12x45'!$A$2:$F$161,6,0)</f>
        <v>19-20</v>
      </c>
      <c r="J32" s="156"/>
      <c r="K32" s="144">
        <f t="shared" si="2"/>
        <v>0.12916666666666665</v>
      </c>
      <c r="L32" s="157">
        <f t="shared" si="3"/>
        <v>3.0999999999999996</v>
      </c>
      <c r="M32" s="93"/>
    </row>
    <row r="33" spans="1:13" ht="15.75" customHeight="1">
      <c r="A33" s="82"/>
      <c r="B33" s="83"/>
      <c r="C33" s="83"/>
      <c r="D33" s="83"/>
      <c r="E33" s="83"/>
      <c r="F33" s="83"/>
      <c r="G33" s="96">
        <f t="shared" ref="G33:H33" si="4">SUM(G3:G32)</f>
        <v>6.5534722222222213</v>
      </c>
      <c r="H33" s="98">
        <f t="shared" si="4"/>
        <v>157.28333333333336</v>
      </c>
      <c r="I33" s="83"/>
      <c r="J33" s="158">
        <f t="shared" ref="J33:L33" si="5">SUM(J3:J32)</f>
        <v>0</v>
      </c>
      <c r="K33" s="96">
        <f t="shared" si="5"/>
        <v>0.96736111111111078</v>
      </c>
      <c r="L33" s="98">
        <f t="shared" si="5"/>
        <v>23.216666666666661</v>
      </c>
      <c r="M33" s="83"/>
    </row>
    <row r="34" spans="1:13" ht="15.75" customHeight="1"/>
    <row r="35" spans="1:13" ht="15.75" customHeight="1"/>
    <row r="36" spans="1:13" ht="15.75" customHeight="1"/>
    <row r="37" spans="1:13" ht="15.75" customHeight="1">
      <c r="A37" s="270" t="s">
        <v>17</v>
      </c>
      <c r="B37" s="271"/>
      <c r="C37" s="95">
        <f>158.6-(C47*8)-(C48*8)-(C49*8)-C50</f>
        <v>158.6</v>
      </c>
      <c r="D37" s="97"/>
      <c r="E37" s="99">
        <f t="shared" ref="E37:E51" si="6">C37*D37</f>
        <v>0</v>
      </c>
    </row>
    <row r="38" spans="1:13" ht="15.75" customHeight="1">
      <c r="A38" s="272" t="s">
        <v>18</v>
      </c>
      <c r="B38" s="273"/>
      <c r="C38" s="103">
        <f>H8+H15+H22+H29</f>
        <v>22.299999999999997</v>
      </c>
      <c r="D38" s="105"/>
      <c r="E38" s="107">
        <f t="shared" si="6"/>
        <v>0</v>
      </c>
    </row>
    <row r="39" spans="1:13" ht="15.75" customHeight="1">
      <c r="A39" s="272" t="s">
        <v>19</v>
      </c>
      <c r="B39" s="273"/>
      <c r="C39" s="103">
        <f>H3+H9+H16+H23+H30</f>
        <v>25.266666666666673</v>
      </c>
      <c r="D39" s="105"/>
      <c r="E39" s="107">
        <f t="shared" si="6"/>
        <v>0</v>
      </c>
    </row>
    <row r="40" spans="1:13" ht="15.75" customHeight="1">
      <c r="A40" s="272" t="s">
        <v>20</v>
      </c>
      <c r="B40" s="273"/>
      <c r="C40" s="103">
        <v>1</v>
      </c>
      <c r="D40" s="109"/>
      <c r="E40" s="107">
        <f t="shared" si="6"/>
        <v>0</v>
      </c>
    </row>
    <row r="41" spans="1:13" ht="15.75" customHeight="1">
      <c r="A41" s="272" t="s">
        <v>21</v>
      </c>
      <c r="B41" s="273"/>
      <c r="C41" s="103">
        <v>6.7</v>
      </c>
      <c r="D41" s="105"/>
      <c r="E41" s="107">
        <f t="shared" si="6"/>
        <v>0</v>
      </c>
    </row>
    <row r="42" spans="1:13" ht="15.75" customHeight="1">
      <c r="A42" s="272" t="s">
        <v>22</v>
      </c>
      <c r="B42" s="273"/>
      <c r="C42" s="103">
        <f>L33</f>
        <v>23.216666666666661</v>
      </c>
      <c r="D42" s="105"/>
      <c r="E42" s="107">
        <f t="shared" si="6"/>
        <v>0</v>
      </c>
    </row>
    <row r="43" spans="1:13" ht="15.75" customHeight="1">
      <c r="A43" s="110"/>
      <c r="B43" s="111" t="s">
        <v>23</v>
      </c>
      <c r="C43" s="103"/>
      <c r="D43" s="105"/>
      <c r="E43" s="107">
        <f t="shared" si="6"/>
        <v>0</v>
      </c>
    </row>
    <row r="44" spans="1:13" ht="15.75" customHeight="1">
      <c r="A44" s="272" t="s">
        <v>24</v>
      </c>
      <c r="B44" s="273"/>
      <c r="C44" s="103"/>
      <c r="D44" s="105"/>
      <c r="E44" s="107">
        <f t="shared" si="6"/>
        <v>0</v>
      </c>
    </row>
    <row r="45" spans="1:13" ht="15.75" customHeight="1">
      <c r="A45" s="272" t="s">
        <v>25</v>
      </c>
      <c r="B45" s="273"/>
      <c r="C45" s="103"/>
      <c r="D45" s="105"/>
      <c r="E45" s="107">
        <f t="shared" si="6"/>
        <v>0</v>
      </c>
    </row>
    <row r="46" spans="1:13" ht="15.75" customHeight="1">
      <c r="A46" s="272" t="s">
        <v>26</v>
      </c>
      <c r="B46" s="273"/>
      <c r="C46" s="103"/>
      <c r="D46" s="105"/>
      <c r="E46" s="107">
        <f t="shared" si="6"/>
        <v>0</v>
      </c>
    </row>
    <row r="47" spans="1:13" ht="15.75" customHeight="1">
      <c r="A47" s="272" t="s">
        <v>27</v>
      </c>
      <c r="B47" s="273"/>
      <c r="C47" s="103"/>
      <c r="D47" s="105"/>
      <c r="E47" s="107">
        <f t="shared" si="6"/>
        <v>0</v>
      </c>
    </row>
    <row r="48" spans="1:13" ht="15.75" customHeight="1">
      <c r="A48" s="272" t="s">
        <v>28</v>
      </c>
      <c r="B48" s="273"/>
      <c r="C48" s="103"/>
      <c r="D48" s="105"/>
      <c r="E48" s="107">
        <f t="shared" si="6"/>
        <v>0</v>
      </c>
    </row>
    <row r="49" spans="1:5" ht="15.75" customHeight="1">
      <c r="A49" s="272" t="s">
        <v>29</v>
      </c>
      <c r="B49" s="273"/>
      <c r="C49" s="103"/>
      <c r="D49" s="105"/>
      <c r="E49" s="107">
        <f t="shared" si="6"/>
        <v>0</v>
      </c>
    </row>
    <row r="50" spans="1:5" ht="15.75" customHeight="1">
      <c r="A50" s="272" t="s">
        <v>30</v>
      </c>
      <c r="B50" s="273"/>
      <c r="C50" s="103"/>
      <c r="D50" s="105"/>
      <c r="E50" s="107">
        <f t="shared" si="6"/>
        <v>0</v>
      </c>
    </row>
    <row r="51" spans="1:5" ht="15.75" customHeight="1">
      <c r="A51" s="274" t="s">
        <v>31</v>
      </c>
      <c r="B51" s="275"/>
      <c r="C51" s="112"/>
      <c r="D51" s="113"/>
      <c r="E51" s="114">
        <f t="shared" si="6"/>
        <v>0</v>
      </c>
    </row>
    <row r="52" spans="1:5" ht="15.75" customHeight="1"/>
    <row r="53" spans="1:5" ht="15.75" customHeight="1">
      <c r="D53" s="115" t="s">
        <v>32</v>
      </c>
      <c r="E53" s="116">
        <f>SUM(E37:E51)</f>
        <v>0</v>
      </c>
    </row>
    <row r="54" spans="1:5" ht="15.75" customHeight="1"/>
    <row r="55" spans="1:5" ht="15.75" customHeight="1"/>
    <row r="56" spans="1:5" ht="15.75" customHeight="1"/>
    <row r="57" spans="1:5" ht="15.75" customHeight="1"/>
    <row r="58" spans="1:5" ht="15.75" customHeight="1"/>
    <row r="59" spans="1:5" ht="15.75" customHeight="1"/>
    <row r="60" spans="1:5" ht="15.75" customHeight="1"/>
    <row r="61" spans="1:5" ht="15.75" customHeight="1"/>
    <row r="62" spans="1:5" ht="15.75" customHeight="1"/>
    <row r="63" spans="1:5" ht="15.75" customHeight="1"/>
    <row r="64" spans="1: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5">
    <mergeCell ref="A50:B50"/>
    <mergeCell ref="A51:B51"/>
    <mergeCell ref="A46:B46"/>
    <mergeCell ref="A1:M1"/>
    <mergeCell ref="A37:B37"/>
    <mergeCell ref="A38:B38"/>
    <mergeCell ref="A39:B39"/>
    <mergeCell ref="A40:B40"/>
    <mergeCell ref="A41:B41"/>
    <mergeCell ref="A42:B42"/>
    <mergeCell ref="A44:B44"/>
    <mergeCell ref="A45:B45"/>
    <mergeCell ref="A47:B47"/>
    <mergeCell ref="A48:B48"/>
    <mergeCell ref="A49:B49"/>
  </mergeCells>
  <conditionalFormatting sqref="D3:E32">
    <cfRule type="cellIs" dxfId="15" priority="1" operator="equal">
      <formula>0</formula>
    </cfRule>
  </conditionalFormatting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ErrorMessage="1">
          <x14:formula1>
            <xm:f>'P2 xx3xx'!$A$2:$A$130</xm:f>
          </x14:formula1>
          <xm:sqref>B5 B12 B19 B26</xm:sqref>
        </x14:dataValidation>
        <x14:dataValidation type="list" allowBlank="1" showErrorMessage="1">
          <x14:formula1>
            <xm:f>Dimanche!$A$2:$A$65</xm:f>
          </x14:formula1>
          <xm:sqref>B3 B9 B16 B23 B30</xm:sqref>
        </x14:dataValidation>
        <x14:dataValidation type="list" allowBlank="1" showErrorMessage="1">
          <x14:formula1>
            <xm:f>'P2 12x45'!$A$2:$A$161</xm:f>
          </x14:formula1>
          <xm:sqref>B4 B6:B7 B10:B11 B13:B14 B17:B18 B20:B21 B24:B25 B27:B28 B31:B32</xm:sqref>
        </x14:dataValidation>
        <x14:dataValidation type="list" allowBlank="1" showErrorMessage="1">
          <x14:formula1>
            <xm:f>Samedi!$A$2:$A$96</xm:f>
          </x14:formula1>
          <xm:sqref>B8 B15 B22 B29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workbookViewId="0">
      <selection sqref="A1:M1"/>
    </sheetView>
  </sheetViews>
  <sheetFormatPr baseColWidth="10" defaultColWidth="14.42578125" defaultRowHeight="15" customHeight="1"/>
  <cols>
    <col min="1" max="8" width="10.7109375" customWidth="1"/>
    <col min="9" max="9" width="17.140625" customWidth="1"/>
    <col min="10" max="16" width="10.7109375" customWidth="1"/>
  </cols>
  <sheetData>
    <row r="1" spans="1:16" ht="18.75">
      <c r="A1" s="266" t="s">
        <v>36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1" t="s">
        <v>3</v>
      </c>
      <c r="O1" s="2">
        <v>0.25</v>
      </c>
      <c r="P1" s="3">
        <v>0.83333333333333337</v>
      </c>
    </row>
    <row r="2" spans="1:16">
      <c r="B2" s="4" t="s">
        <v>4</v>
      </c>
      <c r="C2" s="5" t="s">
        <v>5</v>
      </c>
      <c r="D2" s="5" t="s">
        <v>6</v>
      </c>
      <c r="E2" s="5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5" t="s">
        <v>10</v>
      </c>
      <c r="K2" s="5" t="s">
        <v>11</v>
      </c>
      <c r="L2" s="7" t="s">
        <v>12</v>
      </c>
      <c r="M2" s="8" t="s">
        <v>13</v>
      </c>
    </row>
    <row r="3" spans="1:16">
      <c r="A3" s="117">
        <v>43647</v>
      </c>
      <c r="B3" s="118">
        <v>1221</v>
      </c>
      <c r="C3" s="120">
        <f>VLOOKUP(B3,'P8 12345'!$A$2:$F$114,2,0)</f>
        <v>0.59791666666666665</v>
      </c>
      <c r="D3" s="121">
        <f>VLOOKUP(B3,'P8 12345'!$A$2:$F$114,3,0)</f>
        <v>0</v>
      </c>
      <c r="E3" s="120">
        <f>VLOOKUP(B3,'P8 12345'!$A$2:$F$114,4,0)</f>
        <v>0</v>
      </c>
      <c r="F3" s="121">
        <f>VLOOKUP(B3,'P8 12345'!$A$2:$F$114,5,0)</f>
        <v>0.91388888888888886</v>
      </c>
      <c r="G3" s="122">
        <f t="shared" ref="G3:G33" si="0">(D3-C3)+(F3-E3)</f>
        <v>0.31597222222222221</v>
      </c>
      <c r="H3" s="124">
        <f t="shared" ref="H3:H33" si="1">G3*24</f>
        <v>7.583333333333333</v>
      </c>
      <c r="I3" s="125" t="str">
        <f>VLOOKUP(B3,'P8 12345'!$A$2:$F$114,6,0)</f>
        <v>18</v>
      </c>
      <c r="J3" s="159"/>
      <c r="K3" s="128">
        <f t="shared" ref="K3:K33" si="2">IF(AND(C3&gt;0,C3&lt;$O$1),$O$1-C3,0)+IF(F3&lt;$P$1,0,F3-$P$1)</f>
        <v>8.0555555555555491E-2</v>
      </c>
      <c r="L3" s="130">
        <f t="shared" ref="L3:L33" si="3">K3*24</f>
        <v>1.9333333333333318</v>
      </c>
      <c r="M3" s="132"/>
      <c r="N3" s="279" t="s">
        <v>37</v>
      </c>
    </row>
    <row r="4" spans="1:16">
      <c r="A4" s="28">
        <v>43648</v>
      </c>
      <c r="B4" s="32">
        <v>1213</v>
      </c>
      <c r="C4" s="127">
        <f>VLOOKUP(B4,'P8 12345'!$A$2:$F$114,2,0)</f>
        <v>0.53541666666666665</v>
      </c>
      <c r="D4" s="131">
        <f>VLOOKUP(B4,'P8 12345'!$A$2:$F$114,3,0)</f>
        <v>0</v>
      </c>
      <c r="E4" s="127">
        <f>VLOOKUP(B4,'P8 12345'!$A$2:$F$114,4,0)</f>
        <v>0</v>
      </c>
      <c r="F4" s="131">
        <f>VLOOKUP(B4,'P8 12345'!$A$2:$F$114,5,0)</f>
        <v>0.85069444444444453</v>
      </c>
      <c r="G4" s="134">
        <f t="shared" si="0"/>
        <v>0.31527777777777788</v>
      </c>
      <c r="H4" s="40">
        <f t="shared" si="1"/>
        <v>7.5666666666666691</v>
      </c>
      <c r="I4" s="43" t="str">
        <f>VLOOKUP(B4,'P8 12345'!$A$2:$F$114,6,0)</f>
        <v>13</v>
      </c>
      <c r="J4" s="45"/>
      <c r="K4" s="137">
        <f t="shared" si="2"/>
        <v>1.736111111111116E-2</v>
      </c>
      <c r="L4" s="48">
        <f t="shared" si="3"/>
        <v>0.41666666666666785</v>
      </c>
      <c r="M4" s="52"/>
      <c r="N4" s="277"/>
    </row>
    <row r="5" spans="1:16">
      <c r="A5" s="28">
        <v>43649</v>
      </c>
      <c r="B5" s="32" t="s">
        <v>14</v>
      </c>
      <c r="C5" s="127">
        <f>VLOOKUP(B5,'P8 12345'!$A$2:$F$114,2,0)</f>
        <v>0</v>
      </c>
      <c r="D5" s="131">
        <f>VLOOKUP(B5,'P8 12345'!$A$2:$F$114,3,0)</f>
        <v>0</v>
      </c>
      <c r="E5" s="127">
        <f>VLOOKUP(B5,'P8 12345'!$A$2:$F$114,4,0)</f>
        <v>0</v>
      </c>
      <c r="F5" s="131">
        <f>VLOOKUP(B5,'P8 12345'!$A$2:$F$114,5,0)</f>
        <v>0</v>
      </c>
      <c r="G5" s="134">
        <f t="shared" si="0"/>
        <v>0</v>
      </c>
      <c r="H5" s="40">
        <f t="shared" si="1"/>
        <v>0</v>
      </c>
      <c r="I5" s="43" t="str">
        <f>VLOOKUP(B5,'P8 12345'!$A$2:$F$114,6,0)</f>
        <v>0</v>
      </c>
      <c r="J5" s="45"/>
      <c r="K5" s="137">
        <f t="shared" si="2"/>
        <v>0</v>
      </c>
      <c r="L5" s="48">
        <f t="shared" si="3"/>
        <v>0</v>
      </c>
      <c r="M5" s="52"/>
      <c r="N5" s="269"/>
    </row>
    <row r="6" spans="1:16">
      <c r="A6" s="53">
        <v>43650</v>
      </c>
      <c r="B6" s="61" t="s">
        <v>14</v>
      </c>
      <c r="C6" s="129">
        <f>VLOOKUP($B$6,Samedi!$A$2:$F$96,2,0)</f>
        <v>0</v>
      </c>
      <c r="D6" s="129">
        <f>VLOOKUP($B$6,Samedi!$A$2:$F$96,3,0)</f>
        <v>0</v>
      </c>
      <c r="E6" s="129">
        <f>VLOOKUP($B$6,Samedi!$A$2:$F$96,4,0)</f>
        <v>0</v>
      </c>
      <c r="F6" s="129">
        <f>VLOOKUP($B$6,Samedi!$A$2:$F$96,5,0)</f>
        <v>0</v>
      </c>
      <c r="G6" s="129">
        <f t="shared" si="0"/>
        <v>0</v>
      </c>
      <c r="H6" s="56">
        <f t="shared" si="1"/>
        <v>0</v>
      </c>
      <c r="I6" s="57" t="str">
        <f>VLOOKUP(B6,Samedi!$A$2:$F$96,6,0)</f>
        <v>0</v>
      </c>
      <c r="J6" s="58"/>
      <c r="K6" s="140">
        <f t="shared" si="2"/>
        <v>0</v>
      </c>
      <c r="L6" s="59">
        <f t="shared" si="3"/>
        <v>0</v>
      </c>
      <c r="M6" s="65"/>
    </row>
    <row r="7" spans="1:16">
      <c r="A7" s="34">
        <v>43651</v>
      </c>
      <c r="B7" s="35" t="s">
        <v>14</v>
      </c>
      <c r="C7" s="136">
        <f>VLOOKUP($B$7,Dimanche!$A$2:$F$65,2,0)</f>
        <v>0</v>
      </c>
      <c r="D7" s="136">
        <f>VLOOKUP($B$7,Dimanche!$A$2:$F$65,3,0)</f>
        <v>0</v>
      </c>
      <c r="E7" s="136">
        <f>VLOOKUP($B$7,Dimanche!$A$2:$F$65,4,0)</f>
        <v>0</v>
      </c>
      <c r="F7" s="136">
        <f>VLOOKUP($B$7,Dimanche!$A$2:$F$65,5,0)</f>
        <v>0</v>
      </c>
      <c r="G7" s="136">
        <f t="shared" si="0"/>
        <v>0</v>
      </c>
      <c r="H7" s="41">
        <f t="shared" si="1"/>
        <v>0</v>
      </c>
      <c r="I7" s="44">
        <f>VLOOKUP($B$7,Dimanche!$A$2:$F$65,6,0)</f>
        <v>0</v>
      </c>
      <c r="J7" s="66"/>
      <c r="K7" s="141">
        <f t="shared" si="2"/>
        <v>0</v>
      </c>
      <c r="L7" s="49">
        <f t="shared" si="3"/>
        <v>0</v>
      </c>
      <c r="M7" s="51"/>
    </row>
    <row r="8" spans="1:16">
      <c r="A8" s="28">
        <v>43652</v>
      </c>
      <c r="B8" s="32">
        <v>1109</v>
      </c>
      <c r="C8" s="127">
        <f>VLOOKUP(B8,'P8 12345'!$A$2:$F$114,2,0)</f>
        <v>0.19444444444444445</v>
      </c>
      <c r="D8" s="131">
        <f>VLOOKUP(B8,'P8 12345'!$A$2:$F$114,3,0)</f>
        <v>0</v>
      </c>
      <c r="E8" s="127">
        <f>VLOOKUP(B8,'P8 12345'!$A$2:$F$114,4,0)</f>
        <v>0</v>
      </c>
      <c r="F8" s="131">
        <f>VLOOKUP(B8,'P8 12345'!$A$2:$F$114,5,0)</f>
        <v>0.55208333333333337</v>
      </c>
      <c r="G8" s="134">
        <f t="shared" si="0"/>
        <v>0.35763888888888895</v>
      </c>
      <c r="H8" s="40">
        <f t="shared" si="1"/>
        <v>8.5833333333333357</v>
      </c>
      <c r="I8" s="43" t="str">
        <f>VLOOKUP(B8,'P8 12345'!$A$2:$F$114,6,0)</f>
        <v>710</v>
      </c>
      <c r="J8" s="45"/>
      <c r="K8" s="137">
        <f t="shared" si="2"/>
        <v>5.5555555555555552E-2</v>
      </c>
      <c r="L8" s="48">
        <f t="shared" si="3"/>
        <v>1.3333333333333333</v>
      </c>
      <c r="M8" s="52"/>
      <c r="N8" s="279" t="s">
        <v>37</v>
      </c>
    </row>
    <row r="9" spans="1:16">
      <c r="A9" s="28">
        <v>43653</v>
      </c>
      <c r="B9" s="32">
        <v>1104</v>
      </c>
      <c r="C9" s="127">
        <f>VLOOKUP(B9,'P8 12345'!$A$2:$F$114,2,0)</f>
        <v>0.21041666666666667</v>
      </c>
      <c r="D9" s="131">
        <f>VLOOKUP(B9,'P8 12345'!$A$2:$F$114,3,0)</f>
        <v>0</v>
      </c>
      <c r="E9" s="127">
        <f>VLOOKUP(B9,'P8 12345'!$A$2:$F$114,4,0)</f>
        <v>0</v>
      </c>
      <c r="F9" s="131">
        <f>VLOOKUP(B9,'P8 12345'!$A$2:$F$114,5,0)</f>
        <v>0.52708333333333335</v>
      </c>
      <c r="G9" s="134">
        <f t="shared" si="0"/>
        <v>0.31666666666666665</v>
      </c>
      <c r="H9" s="40">
        <f t="shared" si="1"/>
        <v>7.6</v>
      </c>
      <c r="I9" s="43" t="str">
        <f>VLOOKUP(B9,'P8 12345'!$A$2:$F$114,6,0)</f>
        <v>18</v>
      </c>
      <c r="J9" s="45"/>
      <c r="K9" s="137">
        <f t="shared" si="2"/>
        <v>3.9583333333333331E-2</v>
      </c>
      <c r="L9" s="48">
        <f t="shared" si="3"/>
        <v>0.95</v>
      </c>
      <c r="M9" s="52"/>
      <c r="N9" s="277"/>
    </row>
    <row r="10" spans="1:16">
      <c r="A10" s="28">
        <v>43654</v>
      </c>
      <c r="B10" s="32" t="s">
        <v>14</v>
      </c>
      <c r="C10" s="127">
        <f>VLOOKUP(B10,'P8 12345'!$A$2:$F$114,2,0)</f>
        <v>0</v>
      </c>
      <c r="D10" s="131">
        <f>VLOOKUP(B10,'P8 12345'!$A$2:$F$114,3,0)</f>
        <v>0</v>
      </c>
      <c r="E10" s="127">
        <f>VLOOKUP(B10,'P8 12345'!$A$2:$F$114,4,0)</f>
        <v>0</v>
      </c>
      <c r="F10" s="131">
        <f>VLOOKUP(B10,'P8 12345'!$A$2:$F$114,5,0)</f>
        <v>0</v>
      </c>
      <c r="G10" s="134">
        <f t="shared" si="0"/>
        <v>0</v>
      </c>
      <c r="H10" s="40">
        <f t="shared" si="1"/>
        <v>0</v>
      </c>
      <c r="I10" s="43" t="str">
        <f>VLOOKUP(B10,'P8 12345'!$A$2:$F$114,6,0)</f>
        <v>0</v>
      </c>
      <c r="J10" s="45"/>
      <c r="K10" s="137">
        <f t="shared" si="2"/>
        <v>0</v>
      </c>
      <c r="L10" s="48">
        <f t="shared" si="3"/>
        <v>0</v>
      </c>
      <c r="M10" s="52"/>
      <c r="N10" s="277"/>
    </row>
    <row r="11" spans="1:16">
      <c r="A11" s="28">
        <v>43655</v>
      </c>
      <c r="B11" s="32" t="s">
        <v>14</v>
      </c>
      <c r="C11" s="127">
        <f>VLOOKUP(B11,'P8 12345'!$A$2:$F$114,2,0)</f>
        <v>0</v>
      </c>
      <c r="D11" s="131">
        <f>VLOOKUP(B11,'P8 12345'!$A$2:$F$114,3,0)</f>
        <v>0</v>
      </c>
      <c r="E11" s="127">
        <f>VLOOKUP(B11,'P8 12345'!$A$2:$F$114,4,0)</f>
        <v>0</v>
      </c>
      <c r="F11" s="131">
        <f>VLOOKUP(B11,'P8 12345'!$A$2:$F$114,5,0)</f>
        <v>0</v>
      </c>
      <c r="G11" s="134">
        <f t="shared" si="0"/>
        <v>0</v>
      </c>
      <c r="H11" s="40">
        <f t="shared" si="1"/>
        <v>0</v>
      </c>
      <c r="I11" s="43" t="str">
        <f>VLOOKUP(B11,'P8 12345'!$A$2:$F$114,6,0)</f>
        <v>0</v>
      </c>
      <c r="J11" s="45"/>
      <c r="K11" s="137">
        <f t="shared" si="2"/>
        <v>0</v>
      </c>
      <c r="L11" s="48">
        <f t="shared" si="3"/>
        <v>0</v>
      </c>
      <c r="M11" s="52"/>
      <c r="N11" s="277"/>
    </row>
    <row r="12" spans="1:16">
      <c r="A12" s="28">
        <v>43656</v>
      </c>
      <c r="B12" s="32">
        <v>1224</v>
      </c>
      <c r="C12" s="127">
        <f>VLOOKUP(B12,'P8 12345'!$A$2:$F$114,2,0)</f>
        <v>0.64861111111111114</v>
      </c>
      <c r="D12" s="131">
        <f>VLOOKUP(B12,'P8 12345'!$A$2:$F$114,3,0)</f>
        <v>0</v>
      </c>
      <c r="E12" s="127">
        <f>VLOOKUP(B12,'P8 12345'!$A$2:$F$114,4,0)</f>
        <v>0</v>
      </c>
      <c r="F12" s="131">
        <f>VLOOKUP(B12,'P8 12345'!$A$2:$F$114,5,0)</f>
        <v>0.99722222222222223</v>
      </c>
      <c r="G12" s="134">
        <f t="shared" si="0"/>
        <v>0.34861111111111109</v>
      </c>
      <c r="H12" s="40">
        <f t="shared" si="1"/>
        <v>8.3666666666666671</v>
      </c>
      <c r="I12" s="43" t="str">
        <f>VLOOKUP(B12,'P8 12345'!$A$2:$F$114,6,0)</f>
        <v>710-M4ab</v>
      </c>
      <c r="J12" s="45"/>
      <c r="K12" s="137">
        <f t="shared" si="2"/>
        <v>0.16388888888888886</v>
      </c>
      <c r="L12" s="48">
        <f t="shared" si="3"/>
        <v>3.9333333333333327</v>
      </c>
      <c r="M12" s="52"/>
      <c r="N12" s="269"/>
    </row>
    <row r="13" spans="1:16">
      <c r="A13" s="53">
        <v>43657</v>
      </c>
      <c r="B13" s="61">
        <v>1214</v>
      </c>
      <c r="C13" s="129">
        <f>VLOOKUP($B$13,Samedi!$A$2:$F$96,2,0)</f>
        <v>0.55555555555555558</v>
      </c>
      <c r="D13" s="129">
        <f>VLOOKUP($B$13,Samedi!$A$2:$F$96,3,0)</f>
        <v>0</v>
      </c>
      <c r="E13" s="129">
        <f>VLOOKUP($B$13,Samedi!$A$2:$F$96,4,0)</f>
        <v>0</v>
      </c>
      <c r="F13" s="129">
        <f>VLOOKUP($B$13,Samedi!$A$2:$F$96,5,0)</f>
        <v>0.89166666666666661</v>
      </c>
      <c r="G13" s="129">
        <f t="shared" si="0"/>
        <v>0.33611111111111103</v>
      </c>
      <c r="H13" s="56">
        <f t="shared" si="1"/>
        <v>8.0666666666666647</v>
      </c>
      <c r="I13" s="57" t="str">
        <f>VLOOKUP($B$13,Samedi!$A$2:$F$96,6,0)</f>
        <v>18</v>
      </c>
      <c r="J13" s="58"/>
      <c r="K13" s="140">
        <f t="shared" si="2"/>
        <v>5.8333333333333237E-2</v>
      </c>
      <c r="L13" s="59">
        <f t="shared" si="3"/>
        <v>1.3999999999999977</v>
      </c>
      <c r="M13" s="65"/>
    </row>
    <row r="14" spans="1:16">
      <c r="A14" s="34">
        <v>43658</v>
      </c>
      <c r="B14" s="35">
        <v>1202</v>
      </c>
      <c r="C14" s="136">
        <f>VLOOKUP($B$14,Dimanche!$A$2:$F$65,2,0)</f>
        <v>0.52777777777777779</v>
      </c>
      <c r="D14" s="136">
        <f>VLOOKUP($B$14,Dimanche!$A$2:$F$65,3,0)</f>
        <v>0</v>
      </c>
      <c r="E14" s="136">
        <f>VLOOKUP($B$14,Dimanche!$A$2:$F$65,4,0)</f>
        <v>0</v>
      </c>
      <c r="F14" s="136">
        <f>VLOOKUP($B$14,Dimanche!$A$2:$F$65,5,0)</f>
        <v>0.84027777777777779</v>
      </c>
      <c r="G14" s="136">
        <f t="shared" si="0"/>
        <v>0.3125</v>
      </c>
      <c r="H14" s="41">
        <f t="shared" si="1"/>
        <v>7.5</v>
      </c>
      <c r="I14" s="44" t="str">
        <f>VLOOKUP($B$14,Dimanche!$A$2:$F$65,6,0)</f>
        <v>19-12-710</v>
      </c>
      <c r="J14" s="66"/>
      <c r="K14" s="141">
        <f t="shared" si="2"/>
        <v>6.9444444444444198E-3</v>
      </c>
      <c r="L14" s="49">
        <f t="shared" si="3"/>
        <v>0.16666666666666607</v>
      </c>
      <c r="M14" s="51"/>
    </row>
    <row r="15" spans="1:16">
      <c r="A15" s="28">
        <v>43659</v>
      </c>
      <c r="B15" s="32" t="s">
        <v>14</v>
      </c>
      <c r="C15" s="127">
        <f>VLOOKUP(B15,'P8 12345'!$A$2:$F$114,2,0)</f>
        <v>0</v>
      </c>
      <c r="D15" s="131">
        <f>VLOOKUP(B15,'P8 12345'!$A$2:$F$114,3,0)</f>
        <v>0</v>
      </c>
      <c r="E15" s="127">
        <f>VLOOKUP(B15,'P8 12345'!$A$2:$F$114,4,0)</f>
        <v>0</v>
      </c>
      <c r="F15" s="131">
        <f>VLOOKUP(B15,'P8 12345'!$A$2:$F$114,5,0)</f>
        <v>0</v>
      </c>
      <c r="G15" s="134">
        <f t="shared" si="0"/>
        <v>0</v>
      </c>
      <c r="H15" s="40">
        <f t="shared" si="1"/>
        <v>0</v>
      </c>
      <c r="I15" s="43" t="str">
        <f>VLOOKUP(B15,'P8 12345'!$A$2:$F$114,6,0)</f>
        <v>0</v>
      </c>
      <c r="J15" s="45"/>
      <c r="K15" s="137">
        <f t="shared" si="2"/>
        <v>0</v>
      </c>
      <c r="L15" s="48">
        <f t="shared" si="3"/>
        <v>0</v>
      </c>
      <c r="M15" s="52"/>
      <c r="N15" s="279" t="s">
        <v>37</v>
      </c>
    </row>
    <row r="16" spans="1:16">
      <c r="A16" s="28">
        <v>43660</v>
      </c>
      <c r="B16" s="32" t="s">
        <v>14</v>
      </c>
      <c r="C16" s="127">
        <f>VLOOKUP(B16,'P8 12345'!$A$2:$F$114,2,0)</f>
        <v>0</v>
      </c>
      <c r="D16" s="131">
        <f>VLOOKUP(B16,'P8 12345'!$A$2:$F$114,3,0)</f>
        <v>0</v>
      </c>
      <c r="E16" s="127">
        <f>VLOOKUP(B16,'P8 12345'!$A$2:$F$114,4,0)</f>
        <v>0</v>
      </c>
      <c r="F16" s="131">
        <f>VLOOKUP(B16,'P8 12345'!$A$2:$F$114,5,0)</f>
        <v>0</v>
      </c>
      <c r="G16" s="134">
        <f t="shared" si="0"/>
        <v>0</v>
      </c>
      <c r="H16" s="40">
        <f t="shared" si="1"/>
        <v>0</v>
      </c>
      <c r="I16" s="43" t="str">
        <f>VLOOKUP(B16,'P8 12345'!$A$2:$F$114,6,0)</f>
        <v>0</v>
      </c>
      <c r="J16" s="45"/>
      <c r="K16" s="137">
        <f t="shared" si="2"/>
        <v>0</v>
      </c>
      <c r="L16" s="48">
        <f t="shared" si="3"/>
        <v>0</v>
      </c>
      <c r="M16" s="52"/>
      <c r="N16" s="277"/>
    </row>
    <row r="17" spans="1:14">
      <c r="A17" s="28">
        <v>43661</v>
      </c>
      <c r="B17" s="32">
        <v>1131</v>
      </c>
      <c r="C17" s="127">
        <f>VLOOKUP(B17,'P8 12345'!$A$2:$F$114,2,0)</f>
        <v>0.25833333333333336</v>
      </c>
      <c r="D17" s="131">
        <f>VLOOKUP(B17,'P8 12345'!$A$2:$F$114,3,0)</f>
        <v>0</v>
      </c>
      <c r="E17" s="127">
        <f>VLOOKUP(B17,'P8 12345'!$A$2:$F$114,4,0)</f>
        <v>0</v>
      </c>
      <c r="F17" s="131">
        <f>VLOOKUP(B17,'P8 12345'!$A$2:$F$114,5,0)</f>
        <v>0.61527777777777781</v>
      </c>
      <c r="G17" s="134">
        <f t="shared" si="0"/>
        <v>0.35694444444444445</v>
      </c>
      <c r="H17" s="40">
        <f t="shared" si="1"/>
        <v>8.5666666666666664</v>
      </c>
      <c r="I17" s="43" t="str">
        <f>VLOOKUP(B17,'P8 12345'!$A$2:$F$114,6,0)</f>
        <v>25-35</v>
      </c>
      <c r="J17" s="45"/>
      <c r="K17" s="137">
        <f t="shared" si="2"/>
        <v>0</v>
      </c>
      <c r="L17" s="48">
        <f t="shared" si="3"/>
        <v>0</v>
      </c>
      <c r="M17" s="52"/>
      <c r="N17" s="277"/>
    </row>
    <row r="18" spans="1:14">
      <c r="A18" s="28">
        <v>43662</v>
      </c>
      <c r="B18" s="32">
        <v>1126</v>
      </c>
      <c r="C18" s="127">
        <f>VLOOKUP(B18,'P8 12345'!$A$2:$F$114,2,0)</f>
        <v>0.26666666666666666</v>
      </c>
      <c r="D18" s="131">
        <f>VLOOKUP(B18,'P8 12345'!$A$2:$F$114,3,0)</f>
        <v>0</v>
      </c>
      <c r="E18" s="127">
        <f>VLOOKUP(B18,'P8 12345'!$A$2:$F$114,4,0)</f>
        <v>0</v>
      </c>
      <c r="F18" s="131">
        <f>VLOOKUP(B18,'P8 12345'!$A$2:$F$114,5,0)</f>
        <v>0.60347222222222219</v>
      </c>
      <c r="G18" s="134">
        <f t="shared" si="0"/>
        <v>0.33680555555555552</v>
      </c>
      <c r="H18" s="40">
        <f t="shared" si="1"/>
        <v>8.0833333333333321</v>
      </c>
      <c r="I18" s="43" t="str">
        <f>VLOOKUP(B18,'P8 12345'!$A$2:$F$114,6,0)</f>
        <v>12</v>
      </c>
      <c r="J18" s="45"/>
      <c r="K18" s="137">
        <f t="shared" si="2"/>
        <v>0</v>
      </c>
      <c r="L18" s="48">
        <f t="shared" si="3"/>
        <v>0</v>
      </c>
      <c r="M18" s="52"/>
      <c r="N18" s="277"/>
    </row>
    <row r="19" spans="1:14">
      <c r="A19" s="28">
        <v>43663</v>
      </c>
      <c r="B19" s="32">
        <v>1113</v>
      </c>
      <c r="C19" s="127">
        <f>VLOOKUP(B19,'P8 12345'!$A$2:$F$114,2,0)</f>
        <v>0.22777777777777777</v>
      </c>
      <c r="D19" s="131">
        <f>VLOOKUP(B19,'P8 12345'!$A$2:$F$114,3,0)</f>
        <v>0</v>
      </c>
      <c r="E19" s="127">
        <f>VLOOKUP(B19,'P8 12345'!$A$2:$F$114,4,0)</f>
        <v>0</v>
      </c>
      <c r="F19" s="131">
        <f>VLOOKUP(B19,'P8 12345'!$A$2:$F$114,5,0)</f>
        <v>0.57847222222222217</v>
      </c>
      <c r="G19" s="134">
        <f t="shared" si="0"/>
        <v>0.35069444444444442</v>
      </c>
      <c r="H19" s="40">
        <f t="shared" si="1"/>
        <v>8.4166666666666661</v>
      </c>
      <c r="I19" s="43" t="str">
        <f>VLOOKUP(B19,'P8 12345'!$A$2:$F$114,6,0)</f>
        <v>19-20</v>
      </c>
      <c r="J19" s="45"/>
      <c r="K19" s="137">
        <f t="shared" si="2"/>
        <v>2.2222222222222227E-2</v>
      </c>
      <c r="L19" s="48">
        <f t="shared" si="3"/>
        <v>0.53333333333333344</v>
      </c>
      <c r="M19" s="52"/>
      <c r="N19" s="269"/>
    </row>
    <row r="20" spans="1:14">
      <c r="A20" s="53">
        <v>43664</v>
      </c>
      <c r="B20" s="61" t="s">
        <v>14</v>
      </c>
      <c r="C20" s="129">
        <f>VLOOKUP($B$20,Samedi!$A$2:$F$96,2,0)</f>
        <v>0</v>
      </c>
      <c r="D20" s="129">
        <f>VLOOKUP($B$20,Samedi!$A$2:$F$96,3,0)</f>
        <v>0</v>
      </c>
      <c r="E20" s="129">
        <f>VLOOKUP($B$20,Samedi!$A$2:$F$96,4,0)</f>
        <v>0</v>
      </c>
      <c r="F20" s="129">
        <f>VLOOKUP($B$20,Samedi!$A$2:$F$96,5,0)</f>
        <v>0</v>
      </c>
      <c r="G20" s="129">
        <f t="shared" si="0"/>
        <v>0</v>
      </c>
      <c r="H20" s="56">
        <f t="shared" si="1"/>
        <v>0</v>
      </c>
      <c r="I20" s="57" t="str">
        <f>VLOOKUP($B$20,Samedi!$A$2:$F$96,6,0)</f>
        <v>0</v>
      </c>
      <c r="J20" s="58"/>
      <c r="K20" s="140">
        <f t="shared" si="2"/>
        <v>0</v>
      </c>
      <c r="L20" s="59">
        <f t="shared" si="3"/>
        <v>0</v>
      </c>
      <c r="M20" s="65"/>
    </row>
    <row r="21" spans="1:14" ht="15.75" customHeight="1">
      <c r="A21" s="34">
        <v>43665</v>
      </c>
      <c r="B21" s="35" t="s">
        <v>14</v>
      </c>
      <c r="C21" s="136">
        <f>VLOOKUP($B$21,Dimanche!$A$2:$F$65,2,0)</f>
        <v>0</v>
      </c>
      <c r="D21" s="136">
        <f>VLOOKUP($B$21,Dimanche!$A$2:$F$65,3,0)</f>
        <v>0</v>
      </c>
      <c r="E21" s="136">
        <f>VLOOKUP($B$21,Dimanche!$A$2:$F$65,4,0)</f>
        <v>0</v>
      </c>
      <c r="F21" s="136">
        <f>VLOOKUP($B$21,Dimanche!$A$2:$F$65,5,0)</f>
        <v>0</v>
      </c>
      <c r="G21" s="136">
        <f t="shared" si="0"/>
        <v>0</v>
      </c>
      <c r="H21" s="41">
        <f t="shared" si="1"/>
        <v>0</v>
      </c>
      <c r="I21" s="44">
        <f>VLOOKUP($B$21,Dimanche!$A$2:$F$65,6,0)</f>
        <v>0</v>
      </c>
      <c r="J21" s="66"/>
      <c r="K21" s="141">
        <f t="shared" si="2"/>
        <v>0</v>
      </c>
      <c r="L21" s="49">
        <f t="shared" si="3"/>
        <v>0</v>
      </c>
      <c r="M21" s="51"/>
    </row>
    <row r="22" spans="1:14" ht="15.75" customHeight="1">
      <c r="A22" s="28">
        <v>43666</v>
      </c>
      <c r="B22" s="32">
        <v>1231</v>
      </c>
      <c r="C22" s="127">
        <f>VLOOKUP(B22,'P8 12345'!$A$2:$F$114,2,0)</f>
        <v>0.62916666666666665</v>
      </c>
      <c r="D22" s="131">
        <f>VLOOKUP(B22,'P8 12345'!$A$2:$F$114,3,0)</f>
        <v>0</v>
      </c>
      <c r="E22" s="127">
        <f>VLOOKUP(B22,'P8 12345'!$A$2:$F$114,4,0)</f>
        <v>0</v>
      </c>
      <c r="F22" s="131">
        <f>VLOOKUP(B22,'P8 12345'!$A$2:$F$114,5,0)</f>
        <v>0.9784722222222223</v>
      </c>
      <c r="G22" s="134">
        <f t="shared" si="0"/>
        <v>0.34930555555555565</v>
      </c>
      <c r="H22" s="40">
        <f t="shared" si="1"/>
        <v>8.3833333333333364</v>
      </c>
      <c r="I22" s="43" t="str">
        <f>VLOOKUP(B22,'P8 12345'!$A$2:$F$114,6,0)</f>
        <v>25-35</v>
      </c>
      <c r="J22" s="45"/>
      <c r="K22" s="137">
        <f t="shared" si="2"/>
        <v>0.14513888888888893</v>
      </c>
      <c r="L22" s="48">
        <f t="shared" si="3"/>
        <v>3.4833333333333343</v>
      </c>
      <c r="M22" s="52"/>
      <c r="N22" s="168" t="s">
        <v>37</v>
      </c>
    </row>
    <row r="23" spans="1:14" ht="15.75" customHeight="1">
      <c r="A23" s="34">
        <v>43667</v>
      </c>
      <c r="B23" s="35">
        <v>1218</v>
      </c>
      <c r="C23" s="136">
        <f>VLOOKUP($B$23,Dimanche!$A$2:$F$65,2,0)</f>
        <v>0.65</v>
      </c>
      <c r="D23" s="136">
        <f>VLOOKUP($B$23,Dimanche!$A$2:$F$65,3,0)</f>
        <v>0</v>
      </c>
      <c r="E23" s="136">
        <f>VLOOKUP($B$23,Dimanche!$A$2:$F$65,4,0)</f>
        <v>0</v>
      </c>
      <c r="F23" s="136">
        <f>VLOOKUP($B$23,Dimanche!$A$2:$F$65,5,0)</f>
        <v>0.97986111111111107</v>
      </c>
      <c r="G23" s="136">
        <f t="shared" si="0"/>
        <v>0.32986111111111105</v>
      </c>
      <c r="H23" s="41">
        <f t="shared" si="1"/>
        <v>7.9166666666666652</v>
      </c>
      <c r="I23" s="44" t="str">
        <f>VLOOKUP($B$23,Dimanche!$A$2:$F$65,6,0)</f>
        <v>25-35</v>
      </c>
      <c r="J23" s="66"/>
      <c r="K23" s="141">
        <f t="shared" si="2"/>
        <v>0.1465277777777777</v>
      </c>
      <c r="L23" s="49">
        <f t="shared" si="3"/>
        <v>3.5166666666666648</v>
      </c>
      <c r="M23" s="51"/>
    </row>
    <row r="24" spans="1:14" ht="15.75" customHeight="1">
      <c r="A24" s="28">
        <v>43668</v>
      </c>
      <c r="B24" s="32">
        <v>1206</v>
      </c>
      <c r="C24" s="127">
        <f>VLOOKUP(B24,'P8 12345'!$A$2:$F$114,2,0)</f>
        <v>0.52152777777777781</v>
      </c>
      <c r="D24" s="131">
        <f>VLOOKUP(B24,'P8 12345'!$A$2:$F$114,3,0)</f>
        <v>0</v>
      </c>
      <c r="E24" s="127">
        <f>VLOOKUP(B24,'P8 12345'!$A$2:$F$114,4,0)</f>
        <v>0</v>
      </c>
      <c r="F24" s="131">
        <f>VLOOKUP(B24,'P8 12345'!$A$2:$F$114,5,0)</f>
        <v>0.83680555555555547</v>
      </c>
      <c r="G24" s="134">
        <f t="shared" si="0"/>
        <v>0.31527777777777766</v>
      </c>
      <c r="H24" s="40">
        <f t="shared" si="1"/>
        <v>7.5666666666666638</v>
      </c>
      <c r="I24" s="43" t="str">
        <f>VLOOKUP(B24,'P8 12345'!$A$2:$F$114,6,0)</f>
        <v>19-20</v>
      </c>
      <c r="J24" s="45"/>
      <c r="K24" s="137">
        <f t="shared" si="2"/>
        <v>3.4722222222220989E-3</v>
      </c>
      <c r="L24" s="48">
        <f t="shared" si="3"/>
        <v>8.3333333333330373E-2</v>
      </c>
      <c r="M24" s="52"/>
      <c r="N24" s="279" t="s">
        <v>37</v>
      </c>
    </row>
    <row r="25" spans="1:14" ht="15.75" customHeight="1">
      <c r="A25" s="28">
        <v>43669</v>
      </c>
      <c r="B25" s="32" t="s">
        <v>14</v>
      </c>
      <c r="C25" s="127">
        <f>VLOOKUP(B25,'P8 12345'!$A$2:$F$114,2,0)</f>
        <v>0</v>
      </c>
      <c r="D25" s="131">
        <f>VLOOKUP(B25,'P8 12345'!$A$2:$F$114,3,0)</f>
        <v>0</v>
      </c>
      <c r="E25" s="127">
        <f>VLOOKUP(B25,'P8 12345'!$A$2:$F$114,4,0)</f>
        <v>0</v>
      </c>
      <c r="F25" s="131">
        <f>VLOOKUP(B25,'P8 12345'!$A$2:$F$114,5,0)</f>
        <v>0</v>
      </c>
      <c r="G25" s="134">
        <f t="shared" si="0"/>
        <v>0</v>
      </c>
      <c r="H25" s="40">
        <f t="shared" si="1"/>
        <v>0</v>
      </c>
      <c r="I25" s="43" t="str">
        <f>VLOOKUP(B25,'P8 12345'!$A$2:$F$114,6,0)</f>
        <v>0</v>
      </c>
      <c r="J25" s="45"/>
      <c r="K25" s="137">
        <f t="shared" si="2"/>
        <v>0</v>
      </c>
      <c r="L25" s="48">
        <f t="shared" si="3"/>
        <v>0</v>
      </c>
      <c r="M25" s="52"/>
      <c r="N25" s="277"/>
    </row>
    <row r="26" spans="1:14" ht="15.75" customHeight="1">
      <c r="A26" s="28">
        <v>43670</v>
      </c>
      <c r="B26" s="32" t="s">
        <v>14</v>
      </c>
      <c r="C26" s="127">
        <f>VLOOKUP(B26,'P8 12345'!$A$2:$F$114,2,0)</f>
        <v>0</v>
      </c>
      <c r="D26" s="131">
        <f>VLOOKUP(B26,'P8 12345'!$A$2:$F$114,3,0)</f>
        <v>0</v>
      </c>
      <c r="E26" s="127">
        <f>VLOOKUP(B26,'P8 12345'!$A$2:$F$114,4,0)</f>
        <v>0</v>
      </c>
      <c r="F26" s="131">
        <f>VLOOKUP(B26,'P8 12345'!$A$2:$F$114,5,0)</f>
        <v>0</v>
      </c>
      <c r="G26" s="134">
        <f t="shared" si="0"/>
        <v>0</v>
      </c>
      <c r="H26" s="40">
        <f t="shared" si="1"/>
        <v>0</v>
      </c>
      <c r="I26" s="43" t="str">
        <f>VLOOKUP(B26,'P8 12345'!$A$2:$F$114,6,0)</f>
        <v>0</v>
      </c>
      <c r="J26" s="45"/>
      <c r="K26" s="137">
        <f t="shared" si="2"/>
        <v>0</v>
      </c>
      <c r="L26" s="48">
        <f t="shared" si="3"/>
        <v>0</v>
      </c>
      <c r="M26" s="52"/>
      <c r="N26" s="269"/>
    </row>
    <row r="27" spans="1:14" ht="15.75" customHeight="1">
      <c r="A27" s="53">
        <v>43671</v>
      </c>
      <c r="B27" s="61">
        <v>1123</v>
      </c>
      <c r="C27" s="129">
        <f>VLOOKUP($B$27,Samedi!$A$2:$F$96,2,0)</f>
        <v>0.22222222222222221</v>
      </c>
      <c r="D27" s="129">
        <f>VLOOKUP($B$27,Samedi!$A$2:$F$96,3,0)</f>
        <v>0</v>
      </c>
      <c r="E27" s="129">
        <f>VLOOKUP($B$27,Samedi!$A$2:$F$96,4,0)</f>
        <v>0</v>
      </c>
      <c r="F27" s="129">
        <f>VLOOKUP($B$27,Samedi!$A$2:$F$96,5,0)</f>
        <v>0.54305555555555551</v>
      </c>
      <c r="G27" s="129">
        <f t="shared" si="0"/>
        <v>0.3208333333333333</v>
      </c>
      <c r="H27" s="56">
        <f t="shared" si="1"/>
        <v>7.6999999999999993</v>
      </c>
      <c r="I27" s="57" t="str">
        <f>VLOOKUP($B$27,Samedi!$A$2:$F$96,6,0)</f>
        <v>11</v>
      </c>
      <c r="J27" s="58"/>
      <c r="K27" s="140">
        <f t="shared" si="2"/>
        <v>2.777777777777779E-2</v>
      </c>
      <c r="L27" s="59">
        <f t="shared" si="3"/>
        <v>0.66666666666666696</v>
      </c>
      <c r="M27" s="65"/>
    </row>
    <row r="28" spans="1:14" ht="15.75" customHeight="1">
      <c r="A28" s="34">
        <v>43672</v>
      </c>
      <c r="B28" s="35">
        <v>1115</v>
      </c>
      <c r="C28" s="136">
        <f>VLOOKUP($B$28,Dimanche!$A$2:$F$65,2,0)</f>
        <v>0.19513888888888889</v>
      </c>
      <c r="D28" s="136">
        <f>VLOOKUP($B$28,Dimanche!$A$2:$F$65,3,0)</f>
        <v>0</v>
      </c>
      <c r="E28" s="136">
        <f>VLOOKUP($B$28,Dimanche!$A$2:$F$65,4,0)</f>
        <v>0</v>
      </c>
      <c r="F28" s="136">
        <f>VLOOKUP($B$28,Dimanche!$A$2:$F$65,5,0)</f>
        <v>0.52916666666666667</v>
      </c>
      <c r="G28" s="136">
        <f t="shared" si="0"/>
        <v>0.33402777777777781</v>
      </c>
      <c r="H28" s="41">
        <f t="shared" si="1"/>
        <v>8.0166666666666675</v>
      </c>
      <c r="I28" s="44" t="str">
        <f>VLOOKUP($B$28,Dimanche!$A$2:$F$65,6,0)</f>
        <v>710</v>
      </c>
      <c r="J28" s="66"/>
      <c r="K28" s="141">
        <f t="shared" si="2"/>
        <v>5.486111111111111E-2</v>
      </c>
      <c r="L28" s="49">
        <f t="shared" si="3"/>
        <v>1.3166666666666667</v>
      </c>
      <c r="M28" s="51"/>
    </row>
    <row r="29" spans="1:14" ht="15.75" customHeight="1">
      <c r="A29" s="28">
        <v>43673</v>
      </c>
      <c r="B29" s="32">
        <v>1110</v>
      </c>
      <c r="C29" s="127">
        <f>VLOOKUP(B29,'P8 12345'!$A$2:$F$114,2,0)</f>
        <v>0.19999999999999998</v>
      </c>
      <c r="D29" s="131">
        <f>VLOOKUP(B29,'P8 12345'!$A$2:$F$114,3,0)</f>
        <v>0</v>
      </c>
      <c r="E29" s="127">
        <f>VLOOKUP(B29,'P8 12345'!$A$2:$F$114,4,0)</f>
        <v>0</v>
      </c>
      <c r="F29" s="131">
        <f>VLOOKUP(B29,'P8 12345'!$A$2:$F$114,5,0)</f>
        <v>0.54375000000000007</v>
      </c>
      <c r="G29" s="134">
        <f t="shared" si="0"/>
        <v>0.34375000000000011</v>
      </c>
      <c r="H29" s="40">
        <f t="shared" si="1"/>
        <v>8.2500000000000036</v>
      </c>
      <c r="I29" s="43" t="str">
        <f>VLOOKUP(B29,'P8 12345'!$A$2:$F$114,6,0)</f>
        <v>1-3</v>
      </c>
      <c r="J29" s="45"/>
      <c r="K29" s="137">
        <f t="shared" si="2"/>
        <v>5.0000000000000017E-2</v>
      </c>
      <c r="L29" s="48">
        <f t="shared" si="3"/>
        <v>1.2000000000000004</v>
      </c>
      <c r="M29" s="52"/>
      <c r="N29" s="279" t="s">
        <v>37</v>
      </c>
    </row>
    <row r="30" spans="1:14" ht="15.75" customHeight="1">
      <c r="A30" s="28">
        <v>43674</v>
      </c>
      <c r="B30" s="32">
        <v>1103</v>
      </c>
      <c r="C30" s="127">
        <f>VLOOKUP(B30,'P8 12345'!$A$2:$F$114,2,0)</f>
        <v>0.18124999999999999</v>
      </c>
      <c r="D30" s="131">
        <f>VLOOKUP(B30,'P8 12345'!$A$2:$F$114,3,0)</f>
        <v>0</v>
      </c>
      <c r="E30" s="127">
        <f>VLOOKUP(B30,'P8 12345'!$A$2:$F$114,4,0)</f>
        <v>0</v>
      </c>
      <c r="F30" s="131">
        <f>VLOOKUP(B30,'P8 12345'!$A$2:$F$114,5,0)</f>
        <v>0.52083333333333337</v>
      </c>
      <c r="G30" s="134">
        <f t="shared" si="0"/>
        <v>0.33958333333333335</v>
      </c>
      <c r="H30" s="40">
        <f t="shared" si="1"/>
        <v>8.15</v>
      </c>
      <c r="I30" s="43" t="str">
        <f>VLOOKUP(B30,'P8 12345'!$A$2:$F$114,6,0)</f>
        <v>2535</v>
      </c>
      <c r="J30" s="45"/>
      <c r="K30" s="137">
        <f t="shared" si="2"/>
        <v>6.8750000000000006E-2</v>
      </c>
      <c r="L30" s="48">
        <f t="shared" si="3"/>
        <v>1.6500000000000001</v>
      </c>
      <c r="M30" s="52"/>
      <c r="N30" s="277"/>
    </row>
    <row r="31" spans="1:14" ht="15.75" customHeight="1">
      <c r="A31" s="28">
        <v>43675</v>
      </c>
      <c r="B31" s="32" t="s">
        <v>14</v>
      </c>
      <c r="C31" s="127">
        <f>VLOOKUP(B31,'P8 12345'!$A$2:$F$114,2,0)</f>
        <v>0</v>
      </c>
      <c r="D31" s="131">
        <f>VLOOKUP(B31,'P8 12345'!$A$2:$F$114,3,0)</f>
        <v>0</v>
      </c>
      <c r="E31" s="127">
        <f>VLOOKUP(B31,'P8 12345'!$A$2:$F$114,4,0)</f>
        <v>0</v>
      </c>
      <c r="F31" s="131">
        <f>VLOOKUP(B31,'P8 12345'!$A$2:$F$114,5,0)</f>
        <v>0</v>
      </c>
      <c r="G31" s="134">
        <f t="shared" si="0"/>
        <v>0</v>
      </c>
      <c r="H31" s="40">
        <f t="shared" si="1"/>
        <v>0</v>
      </c>
      <c r="I31" s="43" t="str">
        <f>VLOOKUP(B31,'P8 12345'!$A$2:$F$114,6,0)</f>
        <v>0</v>
      </c>
      <c r="J31" s="45"/>
      <c r="K31" s="137">
        <f t="shared" si="2"/>
        <v>0</v>
      </c>
      <c r="L31" s="48">
        <f t="shared" si="3"/>
        <v>0</v>
      </c>
      <c r="M31" s="52"/>
      <c r="N31" s="277"/>
    </row>
    <row r="32" spans="1:14" ht="15.75" customHeight="1">
      <c r="A32" s="28">
        <v>43676</v>
      </c>
      <c r="B32" s="32">
        <v>1230</v>
      </c>
      <c r="C32" s="127">
        <f>VLOOKUP(B32,'P8 12345'!$A$2:$F$114,2,0)</f>
        <v>0.63611111111111118</v>
      </c>
      <c r="D32" s="131">
        <f>VLOOKUP(B32,'P8 12345'!$A$2:$F$114,3,0)</f>
        <v>0</v>
      </c>
      <c r="E32" s="127">
        <f>VLOOKUP(B32,'P8 12345'!$A$2:$F$114,4,0)</f>
        <v>0</v>
      </c>
      <c r="F32" s="131">
        <f>VLOOKUP(B32,'P8 12345'!$A$2:$F$114,5,0)</f>
        <v>0.97222222222222221</v>
      </c>
      <c r="G32" s="134">
        <f t="shared" si="0"/>
        <v>0.33611111111111103</v>
      </c>
      <c r="H32" s="40">
        <f t="shared" si="1"/>
        <v>8.0666666666666647</v>
      </c>
      <c r="I32" s="43" t="str">
        <f>VLOOKUP(B32,'P8 12345'!$A$2:$F$114,6,0)</f>
        <v>28</v>
      </c>
      <c r="J32" s="45"/>
      <c r="K32" s="137">
        <f t="shared" si="2"/>
        <v>0.13888888888888884</v>
      </c>
      <c r="L32" s="48">
        <f t="shared" si="3"/>
        <v>3.3333333333333321</v>
      </c>
      <c r="M32" s="52"/>
      <c r="N32" s="277"/>
    </row>
    <row r="33" spans="1:14" ht="15.75" customHeight="1">
      <c r="A33" s="72">
        <v>43677</v>
      </c>
      <c r="B33" s="75">
        <v>1214</v>
      </c>
      <c r="C33" s="142">
        <f>VLOOKUP(B33,'P8 12345'!$A$2:$F$114,2,0)</f>
        <v>0.54583333333333328</v>
      </c>
      <c r="D33" s="143">
        <f>VLOOKUP(B33,'P8 12345'!$A$2:$F$114,3,0)</f>
        <v>0</v>
      </c>
      <c r="E33" s="142">
        <f>VLOOKUP(B33,'P8 12345'!$A$2:$F$114,4,0)</f>
        <v>0</v>
      </c>
      <c r="F33" s="143">
        <f>VLOOKUP(B33,'P8 12345'!$A$2:$F$114,5,0)</f>
        <v>0.875</v>
      </c>
      <c r="G33" s="144">
        <f t="shared" si="0"/>
        <v>0.32916666666666672</v>
      </c>
      <c r="H33" s="86">
        <f t="shared" si="1"/>
        <v>7.9000000000000012</v>
      </c>
      <c r="I33" s="88" t="str">
        <f>VLOOKUP(B33,'P8 12345'!$A$2:$F$114,6,0)</f>
        <v>25-35</v>
      </c>
      <c r="J33" s="100"/>
      <c r="K33" s="145">
        <f t="shared" si="2"/>
        <v>4.166666666666663E-2</v>
      </c>
      <c r="L33" s="92">
        <f t="shared" si="3"/>
        <v>0.99999999999999911</v>
      </c>
      <c r="M33" s="93"/>
      <c r="N33" s="269"/>
    </row>
    <row r="34" spans="1:14" ht="15.75" customHeight="1">
      <c r="G34" s="85">
        <f t="shared" ref="G34:H34" si="4">SUM(G3:G33)</f>
        <v>6.3451388888888891</v>
      </c>
      <c r="H34" s="87">
        <f t="shared" si="4"/>
        <v>152.28333333333336</v>
      </c>
      <c r="J34" s="169">
        <f t="shared" ref="J34:L34" si="5">SUM(J3:J33)</f>
        <v>0</v>
      </c>
      <c r="K34" s="85">
        <f t="shared" si="5"/>
        <v>1.1215277777777772</v>
      </c>
      <c r="L34" s="87">
        <f t="shared" si="5"/>
        <v>26.916666666666657</v>
      </c>
    </row>
    <row r="35" spans="1:14" ht="15.75" customHeight="1"/>
    <row r="36" spans="1:14" ht="15.75" customHeight="1"/>
    <row r="37" spans="1:14" ht="15.75" customHeight="1">
      <c r="A37" s="270" t="s">
        <v>17</v>
      </c>
      <c r="B37" s="271"/>
      <c r="C37" s="95">
        <f>158.6-(C47*8)-(C48*8)-(C49*8)-C50</f>
        <v>158.6</v>
      </c>
      <c r="D37" s="97"/>
      <c r="E37" s="99">
        <f t="shared" ref="E37:E51" si="6">C37*D37</f>
        <v>0</v>
      </c>
    </row>
    <row r="38" spans="1:14" ht="15.75" customHeight="1">
      <c r="A38" s="272" t="s">
        <v>18</v>
      </c>
      <c r="B38" s="273"/>
      <c r="C38" s="103">
        <f>H6+H13+H20+H27</f>
        <v>15.766666666666664</v>
      </c>
      <c r="D38" s="105"/>
      <c r="E38" s="107">
        <f t="shared" si="6"/>
        <v>0</v>
      </c>
    </row>
    <row r="39" spans="1:14" ht="15.75" customHeight="1">
      <c r="A39" s="272" t="s">
        <v>19</v>
      </c>
      <c r="B39" s="273"/>
      <c r="C39" s="103">
        <f>H7+H14+H21+H23+H28</f>
        <v>23.43333333333333</v>
      </c>
      <c r="D39" s="105"/>
      <c r="E39" s="107">
        <f t="shared" si="6"/>
        <v>0</v>
      </c>
    </row>
    <row r="40" spans="1:14" ht="15.75" customHeight="1">
      <c r="A40" s="272" t="s">
        <v>20</v>
      </c>
      <c r="B40" s="273"/>
      <c r="C40" s="103">
        <v>1</v>
      </c>
      <c r="D40" s="109"/>
      <c r="E40" s="107">
        <f t="shared" si="6"/>
        <v>0</v>
      </c>
    </row>
    <row r="41" spans="1:14" ht="15.75" customHeight="1">
      <c r="A41" s="272" t="s">
        <v>21</v>
      </c>
      <c r="B41" s="273"/>
      <c r="C41" s="103">
        <v>6.7</v>
      </c>
      <c r="D41" s="105"/>
      <c r="E41" s="107">
        <f t="shared" si="6"/>
        <v>0</v>
      </c>
    </row>
    <row r="42" spans="1:14" ht="15.75" customHeight="1">
      <c r="A42" s="272" t="s">
        <v>22</v>
      </c>
      <c r="B42" s="273"/>
      <c r="C42" s="103">
        <f>L34</f>
        <v>26.916666666666657</v>
      </c>
      <c r="D42" s="105"/>
      <c r="E42" s="107">
        <f t="shared" si="6"/>
        <v>0</v>
      </c>
    </row>
    <row r="43" spans="1:14" ht="15.75" customHeight="1">
      <c r="A43" s="110"/>
      <c r="B43" s="111" t="s">
        <v>23</v>
      </c>
      <c r="C43" s="103"/>
      <c r="D43" s="105"/>
      <c r="E43" s="107">
        <f t="shared" si="6"/>
        <v>0</v>
      </c>
    </row>
    <row r="44" spans="1:14" ht="15.75" customHeight="1">
      <c r="A44" s="272" t="s">
        <v>24</v>
      </c>
      <c r="B44" s="273"/>
      <c r="C44" s="103"/>
      <c r="D44" s="105"/>
      <c r="E44" s="107">
        <f t="shared" si="6"/>
        <v>0</v>
      </c>
    </row>
    <row r="45" spans="1:14" ht="15.75" customHeight="1">
      <c r="A45" s="272" t="s">
        <v>25</v>
      </c>
      <c r="B45" s="273"/>
      <c r="C45" s="103"/>
      <c r="D45" s="105"/>
      <c r="E45" s="107">
        <f t="shared" si="6"/>
        <v>0</v>
      </c>
    </row>
    <row r="46" spans="1:14" ht="15.75" customHeight="1">
      <c r="A46" s="272" t="s">
        <v>26</v>
      </c>
      <c r="B46" s="273"/>
      <c r="C46" s="103"/>
      <c r="D46" s="105"/>
      <c r="E46" s="107">
        <f t="shared" si="6"/>
        <v>0</v>
      </c>
    </row>
    <row r="47" spans="1:14" ht="15.75" customHeight="1">
      <c r="A47" s="272" t="s">
        <v>27</v>
      </c>
      <c r="B47" s="273"/>
      <c r="C47" s="103"/>
      <c r="D47" s="105"/>
      <c r="E47" s="107">
        <f t="shared" si="6"/>
        <v>0</v>
      </c>
    </row>
    <row r="48" spans="1:14" ht="15.75" customHeight="1">
      <c r="A48" s="272" t="s">
        <v>28</v>
      </c>
      <c r="B48" s="273"/>
      <c r="C48" s="103"/>
      <c r="D48" s="105"/>
      <c r="E48" s="107">
        <f t="shared" si="6"/>
        <v>0</v>
      </c>
    </row>
    <row r="49" spans="1:5" ht="15.75" customHeight="1">
      <c r="A49" s="272" t="s">
        <v>29</v>
      </c>
      <c r="B49" s="273"/>
      <c r="C49" s="103"/>
      <c r="D49" s="105"/>
      <c r="E49" s="107">
        <f t="shared" si="6"/>
        <v>0</v>
      </c>
    </row>
    <row r="50" spans="1:5" ht="15.75" customHeight="1">
      <c r="A50" s="272" t="s">
        <v>30</v>
      </c>
      <c r="B50" s="273"/>
      <c r="C50" s="103"/>
      <c r="D50" s="105"/>
      <c r="E50" s="107">
        <f t="shared" si="6"/>
        <v>0</v>
      </c>
    </row>
    <row r="51" spans="1:5" ht="15.75" customHeight="1">
      <c r="A51" s="274" t="s">
        <v>31</v>
      </c>
      <c r="B51" s="275"/>
      <c r="C51" s="112"/>
      <c r="D51" s="113"/>
      <c r="E51" s="114">
        <f t="shared" si="6"/>
        <v>0</v>
      </c>
    </row>
    <row r="52" spans="1:5" ht="15.75" customHeight="1"/>
    <row r="53" spans="1:5" ht="15.75" customHeight="1">
      <c r="D53" s="115" t="s">
        <v>32</v>
      </c>
      <c r="E53" s="116">
        <f>SUM(E37:E51)</f>
        <v>0</v>
      </c>
    </row>
    <row r="54" spans="1:5" ht="15.75" customHeight="1"/>
    <row r="55" spans="1:5" ht="15.75" customHeight="1"/>
    <row r="56" spans="1:5" ht="15.75" customHeight="1"/>
    <row r="57" spans="1:5" ht="15.75" customHeight="1"/>
    <row r="58" spans="1:5" ht="15.75" customHeight="1"/>
    <row r="59" spans="1:5" ht="15.75" customHeight="1"/>
    <row r="60" spans="1:5" ht="15.75" customHeight="1"/>
    <row r="61" spans="1:5" ht="15.75" customHeight="1"/>
    <row r="62" spans="1:5" ht="15.75" customHeight="1"/>
    <row r="63" spans="1:5" ht="15.75" customHeight="1"/>
    <row r="64" spans="1: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0">
    <mergeCell ref="N8:N12"/>
    <mergeCell ref="N15:N19"/>
    <mergeCell ref="N3:N5"/>
    <mergeCell ref="N29:N33"/>
    <mergeCell ref="N24:N26"/>
    <mergeCell ref="A37:B37"/>
    <mergeCell ref="A38:B38"/>
    <mergeCell ref="A39:B39"/>
    <mergeCell ref="A1:M1"/>
    <mergeCell ref="A40:B40"/>
    <mergeCell ref="A47:B47"/>
    <mergeCell ref="A48:B48"/>
    <mergeCell ref="A49:B49"/>
    <mergeCell ref="A50:B50"/>
    <mergeCell ref="A51:B51"/>
    <mergeCell ref="A44:B44"/>
    <mergeCell ref="A42:B42"/>
    <mergeCell ref="A41:B41"/>
    <mergeCell ref="A46:B46"/>
    <mergeCell ref="A45:B45"/>
  </mergeCells>
  <conditionalFormatting sqref="D3:E33">
    <cfRule type="cellIs" dxfId="14" priority="1" operator="equal">
      <formula>0</formula>
    </cfRule>
  </conditionalFormatting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ErrorMessage="1">
          <x14:formula1>
            <xm:f>'P8 12345'!$A$2:$A$114</xm:f>
          </x14:formula1>
          <xm:sqref>B3:B5 B8:B12 B15:B19 B22 B24:B26 B29:B33</xm:sqref>
        </x14:dataValidation>
        <x14:dataValidation type="list" allowBlank="1" showErrorMessage="1">
          <x14:formula1>
            <xm:f>Dimanche!$A$2:$A$65</xm:f>
          </x14:formula1>
          <xm:sqref>B7 B14 B21 B23 B28</xm:sqref>
        </x14:dataValidation>
        <x14:dataValidation type="list" allowBlank="1" showErrorMessage="1">
          <x14:formula1>
            <xm:f>Samedi!$A$2:$A$96</xm:f>
          </x14:formula1>
          <xm:sqref>B6 B13 B20 B27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workbookViewId="0">
      <selection sqref="A1:M1"/>
    </sheetView>
  </sheetViews>
  <sheetFormatPr baseColWidth="10" defaultColWidth="14.42578125" defaultRowHeight="15" customHeight="1"/>
  <cols>
    <col min="1" max="8" width="10.7109375" customWidth="1"/>
    <col min="9" max="9" width="17.140625" customWidth="1"/>
    <col min="10" max="16" width="10.7109375" customWidth="1"/>
  </cols>
  <sheetData>
    <row r="1" spans="1:16" ht="18.75">
      <c r="A1" s="266" t="s">
        <v>38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1" t="s">
        <v>3</v>
      </c>
      <c r="O1" s="2">
        <v>0.25</v>
      </c>
      <c r="P1" s="3">
        <v>0.83333333333333337</v>
      </c>
    </row>
    <row r="2" spans="1:16">
      <c r="B2" s="4" t="s">
        <v>4</v>
      </c>
      <c r="C2" s="5" t="s">
        <v>5</v>
      </c>
      <c r="D2" s="5" t="s">
        <v>6</v>
      </c>
      <c r="E2" s="5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5" t="s">
        <v>10</v>
      </c>
      <c r="K2" s="5" t="s">
        <v>11</v>
      </c>
      <c r="L2" s="7" t="s">
        <v>12</v>
      </c>
      <c r="M2" s="8" t="s">
        <v>13</v>
      </c>
    </row>
    <row r="3" spans="1:16">
      <c r="A3" s="9">
        <v>43678</v>
      </c>
      <c r="B3" s="11">
        <v>1234</v>
      </c>
      <c r="C3" s="160">
        <f>VLOOKUP($B$3,Samedi!$A$2:$F$96,2,0)</f>
        <v>0.50347222222222221</v>
      </c>
      <c r="D3" s="160">
        <f>VLOOKUP($B$3,Samedi!$A$2:$F$96,3,0)</f>
        <v>0</v>
      </c>
      <c r="E3" s="160">
        <f>VLOOKUP($B$3,Samedi!$A$2:$F$96,4,0)</f>
        <v>0</v>
      </c>
      <c r="F3" s="160">
        <f>VLOOKUP($B$3,Samedi!$A$2:$F$96,5,0)</f>
        <v>0.77430555555555547</v>
      </c>
      <c r="G3" s="160">
        <f t="shared" ref="G3:G33" si="0">(D3-C3)+(F3-E3)</f>
        <v>0.27083333333333326</v>
      </c>
      <c r="H3" s="19">
        <f t="shared" ref="H3:H33" si="1">G3*24</f>
        <v>6.4999999999999982</v>
      </c>
      <c r="I3" s="23" t="str">
        <f>VLOOKUP($B$3,Samedi!$A$2:$F$96,6,0)</f>
        <v>25-35</v>
      </c>
      <c r="J3" s="161"/>
      <c r="K3" s="160">
        <f t="shared" ref="K3:K33" si="2">IF(AND(C3&gt;0,C3&lt;$O$1),$O$1-C3,0)+IF(F3&lt;$P$1,0,F3-$P$1)</f>
        <v>0</v>
      </c>
      <c r="L3" s="29">
        <f t="shared" ref="L3:L33" si="3">K3*24</f>
        <v>0</v>
      </c>
      <c r="M3" s="31"/>
    </row>
    <row r="4" spans="1:16">
      <c r="A4" s="34">
        <v>43679</v>
      </c>
      <c r="B4" s="35" t="s">
        <v>14</v>
      </c>
      <c r="C4" s="136">
        <f>VLOOKUP($B$4,Dimanche!$A$2:$F$65,2,0)</f>
        <v>0</v>
      </c>
      <c r="D4" s="136">
        <f>VLOOKUP($B$4,Dimanche!$A$2:$F$65,3,0)</f>
        <v>0</v>
      </c>
      <c r="E4" s="136">
        <f>VLOOKUP($B$4,Dimanche!$A$2:$F$65,4,0)</f>
        <v>0</v>
      </c>
      <c r="F4" s="136">
        <f>VLOOKUP($B$4,Dimanche!$A$2:$F$65,5,0)</f>
        <v>0</v>
      </c>
      <c r="G4" s="136">
        <f t="shared" si="0"/>
        <v>0</v>
      </c>
      <c r="H4" s="41">
        <f t="shared" si="1"/>
        <v>0</v>
      </c>
      <c r="I4" s="44">
        <f>VLOOKUP(B4,Dimanche!$A$2:$F$65,6,0)</f>
        <v>0</v>
      </c>
      <c r="J4" s="164"/>
      <c r="K4" s="136">
        <f t="shared" si="2"/>
        <v>0</v>
      </c>
      <c r="L4" s="49">
        <f t="shared" si="3"/>
        <v>0</v>
      </c>
      <c r="M4" s="51"/>
    </row>
    <row r="5" spans="1:16">
      <c r="A5" s="28">
        <v>43680</v>
      </c>
      <c r="B5" s="32" t="s">
        <v>14</v>
      </c>
      <c r="C5" s="127">
        <f>VLOOKUP(B5,'P8 12345'!$A$2:$F$114,2,0)</f>
        <v>0</v>
      </c>
      <c r="D5" s="131">
        <f>VLOOKUP(B5,'P8 12345'!$A$2:$F$114,3,0)</f>
        <v>0</v>
      </c>
      <c r="E5" s="127">
        <f>VLOOKUP(B5,'P8 12345'!$A$2:$F$114,4,0)</f>
        <v>0</v>
      </c>
      <c r="F5" s="131">
        <f>VLOOKUP(B5,'P8 12345'!$A$2:$F$114,5,0)</f>
        <v>0</v>
      </c>
      <c r="G5" s="134">
        <f t="shared" si="0"/>
        <v>0</v>
      </c>
      <c r="H5" s="40">
        <f t="shared" si="1"/>
        <v>0</v>
      </c>
      <c r="I5" s="43" t="str">
        <f>VLOOKUP(B5,'P8 12345'!$A$2:$F$114,6,0)</f>
        <v>0</v>
      </c>
      <c r="J5" s="166"/>
      <c r="K5" s="134">
        <f t="shared" si="2"/>
        <v>0</v>
      </c>
      <c r="L5" s="48">
        <f t="shared" si="3"/>
        <v>0</v>
      </c>
      <c r="M5" s="52"/>
      <c r="N5" s="280" t="s">
        <v>37</v>
      </c>
    </row>
    <row r="6" spans="1:16">
      <c r="A6" s="28">
        <v>43681</v>
      </c>
      <c r="B6" s="32">
        <v>1117</v>
      </c>
      <c r="C6" s="127">
        <f>VLOOKUP(B6,'P8 12345'!$A$2:$F$114,2,0)</f>
        <v>0.28055555555555556</v>
      </c>
      <c r="D6" s="131">
        <f>VLOOKUP(B6,'P8 12345'!$A$2:$F$114,3,0)</f>
        <v>0</v>
      </c>
      <c r="E6" s="127">
        <f>VLOOKUP(B6,'P8 12345'!$A$2:$F$114,4,0)</f>
        <v>0</v>
      </c>
      <c r="F6" s="131">
        <f>VLOOKUP(B6,'P8 12345'!$A$2:$F$114,5,0)</f>
        <v>0.61319444444444449</v>
      </c>
      <c r="G6" s="134">
        <f t="shared" si="0"/>
        <v>0.33263888888888893</v>
      </c>
      <c r="H6" s="40">
        <f t="shared" si="1"/>
        <v>7.9833333333333343</v>
      </c>
      <c r="I6" s="43" t="str">
        <f>VLOOKUP(B6,'P8 12345'!$A$2:$F$114,6,0)</f>
        <v>14</v>
      </c>
      <c r="J6" s="166"/>
      <c r="K6" s="134">
        <f t="shared" si="2"/>
        <v>0</v>
      </c>
      <c r="L6" s="48">
        <f t="shared" si="3"/>
        <v>0</v>
      </c>
      <c r="M6" s="52"/>
      <c r="N6" s="277"/>
    </row>
    <row r="7" spans="1:16">
      <c r="A7" s="28">
        <v>43682</v>
      </c>
      <c r="B7" s="32">
        <v>1129</v>
      </c>
      <c r="C7" s="127">
        <f>VLOOKUP(B7,'P8 12345'!$A$2:$F$114,2,0)</f>
        <v>0.20208333333333331</v>
      </c>
      <c r="D7" s="131">
        <f>VLOOKUP(B7,'P8 12345'!$A$2:$F$114,3,0)</f>
        <v>0</v>
      </c>
      <c r="E7" s="127">
        <f>VLOOKUP(B7,'P8 12345'!$A$2:$F$114,4,0)</f>
        <v>0</v>
      </c>
      <c r="F7" s="131">
        <f>VLOOKUP(B7,'P8 12345'!$A$2:$F$114,5,0)</f>
        <v>0.54166666666666663</v>
      </c>
      <c r="G7" s="134">
        <f t="shared" si="0"/>
        <v>0.33958333333333335</v>
      </c>
      <c r="H7" s="40">
        <f t="shared" si="1"/>
        <v>8.15</v>
      </c>
      <c r="I7" s="43" t="str">
        <f>VLOOKUP(B7,'P8 12345'!$A$2:$F$114,6,0)</f>
        <v>25-35</v>
      </c>
      <c r="J7" s="166"/>
      <c r="K7" s="134">
        <f t="shared" si="2"/>
        <v>4.7916666666666691E-2</v>
      </c>
      <c r="L7" s="48">
        <f t="shared" si="3"/>
        <v>1.1500000000000006</v>
      </c>
      <c r="M7" s="52"/>
      <c r="N7" s="277"/>
    </row>
    <row r="8" spans="1:16">
      <c r="A8" s="28">
        <v>43683</v>
      </c>
      <c r="B8" s="32">
        <v>1107</v>
      </c>
      <c r="C8" s="127">
        <f>VLOOKUP(B8,'P8 12345'!$A$2:$F$114,2,0)</f>
        <v>0.19930555555555554</v>
      </c>
      <c r="D8" s="131">
        <f>VLOOKUP(B8,'P8 12345'!$A$2:$F$114,3,0)</f>
        <v>0</v>
      </c>
      <c r="E8" s="127">
        <f>VLOOKUP(B8,'P8 12345'!$A$2:$F$114,4,0)</f>
        <v>0</v>
      </c>
      <c r="F8" s="131">
        <f>VLOOKUP(B8,'P8 12345'!$A$2:$F$114,5,0)</f>
        <v>0.53541666666666665</v>
      </c>
      <c r="G8" s="134">
        <f t="shared" si="0"/>
        <v>0.33611111111111114</v>
      </c>
      <c r="H8" s="40">
        <f t="shared" si="1"/>
        <v>8.0666666666666664</v>
      </c>
      <c r="I8" s="43" t="str">
        <f>VLOOKUP(B8,'P8 12345'!$A$2:$F$114,6,0)</f>
        <v>1-3</v>
      </c>
      <c r="J8" s="166"/>
      <c r="K8" s="134">
        <f t="shared" si="2"/>
        <v>5.0694444444444459E-2</v>
      </c>
      <c r="L8" s="48">
        <f t="shared" si="3"/>
        <v>1.216666666666667</v>
      </c>
      <c r="M8" s="52"/>
      <c r="N8" s="277"/>
    </row>
    <row r="9" spans="1:16">
      <c r="A9" s="28">
        <v>43684</v>
      </c>
      <c r="B9" s="32" t="s">
        <v>14</v>
      </c>
      <c r="C9" s="127">
        <f>VLOOKUP(B9,'P8 12345'!$A$2:$F$114,2,0)</f>
        <v>0</v>
      </c>
      <c r="D9" s="131">
        <f>VLOOKUP(B9,'P8 12345'!$A$2:$F$114,3,0)</f>
        <v>0</v>
      </c>
      <c r="E9" s="127">
        <f>VLOOKUP(B9,'P8 12345'!$A$2:$F$114,4,0)</f>
        <v>0</v>
      </c>
      <c r="F9" s="131">
        <f>VLOOKUP(B9,'P8 12345'!$A$2:$F$114,5,0)</f>
        <v>0</v>
      </c>
      <c r="G9" s="134">
        <f t="shared" si="0"/>
        <v>0</v>
      </c>
      <c r="H9" s="40">
        <f t="shared" si="1"/>
        <v>0</v>
      </c>
      <c r="I9" s="43" t="str">
        <f>VLOOKUP(B9,'P8 12345'!$A$2:$F$114,6,0)</f>
        <v>0</v>
      </c>
      <c r="J9" s="166"/>
      <c r="K9" s="134">
        <f t="shared" si="2"/>
        <v>0</v>
      </c>
      <c r="L9" s="48">
        <f t="shared" si="3"/>
        <v>0</v>
      </c>
      <c r="M9" s="52"/>
      <c r="N9" s="269"/>
    </row>
    <row r="10" spans="1:16">
      <c r="A10" s="53">
        <v>43685</v>
      </c>
      <c r="B10" s="61" t="s">
        <v>14</v>
      </c>
      <c r="C10" s="129">
        <f>VLOOKUP($B$10,Samedi!$A$2:$F$96,2,0)</f>
        <v>0</v>
      </c>
      <c r="D10" s="129">
        <f>VLOOKUP($B$10,Samedi!$A$2:$F$96,3,0)</f>
        <v>0</v>
      </c>
      <c r="E10" s="129">
        <f>VLOOKUP($B$10,Samedi!$A$2:$F$96,4,0)</f>
        <v>0</v>
      </c>
      <c r="F10" s="129">
        <f>VLOOKUP($B$10,Samedi!$A$2:$F$96,5,0)</f>
        <v>0</v>
      </c>
      <c r="G10" s="129">
        <f t="shared" si="0"/>
        <v>0</v>
      </c>
      <c r="H10" s="56">
        <f t="shared" si="1"/>
        <v>0</v>
      </c>
      <c r="I10" s="57" t="str">
        <f>VLOOKUP($B$10,Samedi!$A$2:$F$96,6,0)</f>
        <v>0</v>
      </c>
      <c r="J10" s="167"/>
      <c r="K10" s="129">
        <f t="shared" si="2"/>
        <v>0</v>
      </c>
      <c r="L10" s="59">
        <f t="shared" si="3"/>
        <v>0</v>
      </c>
      <c r="M10" s="65"/>
    </row>
    <row r="11" spans="1:16">
      <c r="A11" s="34">
        <v>43686</v>
      </c>
      <c r="B11" s="35" t="s">
        <v>14</v>
      </c>
      <c r="C11" s="136">
        <f>VLOOKUP($B$11,Dimanche!$A$2:$F$65,2,0)</f>
        <v>0</v>
      </c>
      <c r="D11" s="136">
        <f>VLOOKUP($B$11,Dimanche!$A$2:$F$65,3,0)</f>
        <v>0</v>
      </c>
      <c r="E11" s="136">
        <f>VLOOKUP($B$11,Dimanche!$A$2:$F$65,4,0)</f>
        <v>0</v>
      </c>
      <c r="F11" s="136">
        <f>VLOOKUP($B$11,Dimanche!$A$2:$F$65,5,0)</f>
        <v>0</v>
      </c>
      <c r="G11" s="136">
        <f t="shared" si="0"/>
        <v>0</v>
      </c>
      <c r="H11" s="41">
        <f t="shared" si="1"/>
        <v>0</v>
      </c>
      <c r="I11" s="44">
        <f>VLOOKUP($B$11,Dimanche!$A$2:$F$65,6,0)</f>
        <v>0</v>
      </c>
      <c r="J11" s="164"/>
      <c r="K11" s="136">
        <f t="shared" si="2"/>
        <v>0</v>
      </c>
      <c r="L11" s="49">
        <f t="shared" si="3"/>
        <v>0</v>
      </c>
      <c r="M11" s="51"/>
    </row>
    <row r="12" spans="1:16">
      <c r="A12" s="28">
        <v>43687</v>
      </c>
      <c r="B12" s="32">
        <v>1229</v>
      </c>
      <c r="C12" s="127">
        <f>VLOOKUP(B12,'P8 12345'!$A$2:$F$114,2,0)</f>
        <v>0.63402777777777775</v>
      </c>
      <c r="D12" s="131">
        <f>VLOOKUP(B12,'P8 12345'!$A$2:$F$114,3,0)</f>
        <v>0</v>
      </c>
      <c r="E12" s="127">
        <f>VLOOKUP(B12,'P8 12345'!$A$2:$F$114,4,0)</f>
        <v>0</v>
      </c>
      <c r="F12" s="131">
        <f>VLOOKUP(B12,'P8 12345'!$A$2:$F$114,5,0)</f>
        <v>0.94513888888888886</v>
      </c>
      <c r="G12" s="134">
        <f t="shared" si="0"/>
        <v>0.31111111111111112</v>
      </c>
      <c r="H12" s="40">
        <f t="shared" si="1"/>
        <v>7.4666666666666668</v>
      </c>
      <c r="I12" s="43" t="str">
        <f>VLOOKUP(B12,'P8 12345'!$A$2:$F$114,6,0)</f>
        <v>1-3</v>
      </c>
      <c r="J12" s="166"/>
      <c r="K12" s="134">
        <f t="shared" si="2"/>
        <v>0.11180555555555549</v>
      </c>
      <c r="L12" s="48">
        <f t="shared" si="3"/>
        <v>2.6833333333333318</v>
      </c>
      <c r="M12" s="52"/>
      <c r="N12" s="280" t="s">
        <v>37</v>
      </c>
    </row>
    <row r="13" spans="1:16">
      <c r="A13" s="28">
        <v>43688</v>
      </c>
      <c r="B13" s="32">
        <v>1209</v>
      </c>
      <c r="C13" s="127">
        <f>VLOOKUP(B13,'P8 12345'!$A$2:$F$114,2,0)</f>
        <v>0.51874999999999993</v>
      </c>
      <c r="D13" s="131">
        <f>VLOOKUP(B13,'P8 12345'!$A$2:$F$114,3,0)</f>
        <v>0</v>
      </c>
      <c r="E13" s="127">
        <f>VLOOKUP(B13,'P8 12345'!$A$2:$F$114,4,0)</f>
        <v>0</v>
      </c>
      <c r="F13" s="131">
        <f>VLOOKUP(B13,'P8 12345'!$A$2:$F$114,5,0)</f>
        <v>0.82013888888888886</v>
      </c>
      <c r="G13" s="134">
        <f t="shared" si="0"/>
        <v>0.30138888888888893</v>
      </c>
      <c r="H13" s="40">
        <f t="shared" si="1"/>
        <v>7.2333333333333343</v>
      </c>
      <c r="I13" s="43" t="str">
        <f>VLOOKUP(B13,'P8 12345'!$A$2:$F$114,6,0)</f>
        <v>14</v>
      </c>
      <c r="J13" s="166"/>
      <c r="K13" s="134">
        <f t="shared" si="2"/>
        <v>0</v>
      </c>
      <c r="L13" s="48">
        <f t="shared" si="3"/>
        <v>0</v>
      </c>
      <c r="M13" s="52"/>
      <c r="N13" s="277"/>
    </row>
    <row r="14" spans="1:16">
      <c r="A14" s="28">
        <v>43689</v>
      </c>
      <c r="B14" s="32" t="s">
        <v>14</v>
      </c>
      <c r="C14" s="127">
        <f>VLOOKUP(B14,'P8 12345'!$A$2:$F$114,2,0)</f>
        <v>0</v>
      </c>
      <c r="D14" s="131">
        <f>VLOOKUP(B14,'P8 12345'!$A$2:$F$114,3,0)</f>
        <v>0</v>
      </c>
      <c r="E14" s="127">
        <f>VLOOKUP(B14,'P8 12345'!$A$2:$F$114,4,0)</f>
        <v>0</v>
      </c>
      <c r="F14" s="131">
        <f>VLOOKUP(B14,'P8 12345'!$A$2:$F$114,5,0)</f>
        <v>0</v>
      </c>
      <c r="G14" s="134">
        <f t="shared" si="0"/>
        <v>0</v>
      </c>
      <c r="H14" s="40">
        <f t="shared" si="1"/>
        <v>0</v>
      </c>
      <c r="I14" s="43" t="str">
        <f>VLOOKUP(B14,'P8 12345'!$A$2:$F$114,6,0)</f>
        <v>0</v>
      </c>
      <c r="J14" s="166"/>
      <c r="K14" s="134">
        <f t="shared" si="2"/>
        <v>0</v>
      </c>
      <c r="L14" s="48">
        <f t="shared" si="3"/>
        <v>0</v>
      </c>
      <c r="M14" s="52"/>
      <c r="N14" s="277"/>
    </row>
    <row r="15" spans="1:16">
      <c r="A15" s="28">
        <v>43690</v>
      </c>
      <c r="B15" s="32" t="s">
        <v>14</v>
      </c>
      <c r="C15" s="127">
        <f>VLOOKUP(B15,'P8 12345'!$A$2:$F$114,2,0)</f>
        <v>0</v>
      </c>
      <c r="D15" s="131">
        <f>VLOOKUP(B15,'P8 12345'!$A$2:$F$114,3,0)</f>
        <v>0</v>
      </c>
      <c r="E15" s="127">
        <f>VLOOKUP(B15,'P8 12345'!$A$2:$F$114,4,0)</f>
        <v>0</v>
      </c>
      <c r="F15" s="131">
        <f>VLOOKUP(B15,'P8 12345'!$A$2:$F$114,5,0)</f>
        <v>0</v>
      </c>
      <c r="G15" s="134">
        <f t="shared" si="0"/>
        <v>0</v>
      </c>
      <c r="H15" s="40">
        <f t="shared" si="1"/>
        <v>0</v>
      </c>
      <c r="I15" s="43" t="str">
        <f>VLOOKUP(B15,'P8 12345'!$A$2:$F$114,6,0)</f>
        <v>0</v>
      </c>
      <c r="J15" s="166"/>
      <c r="K15" s="134">
        <f t="shared" si="2"/>
        <v>0</v>
      </c>
      <c r="L15" s="48">
        <f t="shared" si="3"/>
        <v>0</v>
      </c>
      <c r="M15" s="52"/>
      <c r="N15" s="277"/>
    </row>
    <row r="16" spans="1:16">
      <c r="A16" s="28">
        <v>43691</v>
      </c>
      <c r="B16" s="32" t="s">
        <v>14</v>
      </c>
      <c r="C16" s="127">
        <f>VLOOKUP(B16,'P8 12345'!$A$2:$F$114,2,0)</f>
        <v>0</v>
      </c>
      <c r="D16" s="131">
        <f>VLOOKUP(B16,'P8 12345'!$A$2:$F$114,3,0)</f>
        <v>0</v>
      </c>
      <c r="E16" s="127">
        <f>VLOOKUP(B16,'P8 12345'!$A$2:$F$114,4,0)</f>
        <v>0</v>
      </c>
      <c r="F16" s="131">
        <f>VLOOKUP(B16,'P8 12345'!$A$2:$F$114,5,0)</f>
        <v>0</v>
      </c>
      <c r="G16" s="134">
        <f t="shared" si="0"/>
        <v>0</v>
      </c>
      <c r="H16" s="40">
        <f t="shared" si="1"/>
        <v>0</v>
      </c>
      <c r="I16" s="43" t="str">
        <f>VLOOKUP(B16,'P8 12345'!$A$2:$F$114,6,0)</f>
        <v>0</v>
      </c>
      <c r="J16" s="166"/>
      <c r="K16" s="134">
        <f t="shared" si="2"/>
        <v>0</v>
      </c>
      <c r="L16" s="48">
        <f t="shared" si="3"/>
        <v>0</v>
      </c>
      <c r="M16" s="52"/>
      <c r="N16" s="269"/>
    </row>
    <row r="17" spans="1:14">
      <c r="A17" s="34">
        <v>43692</v>
      </c>
      <c r="B17" s="35">
        <v>1105</v>
      </c>
      <c r="C17" s="136">
        <f>VLOOKUP($B$17,Dimanche!$A$2:$F$65,2,0)</f>
        <v>0.20694444444444446</v>
      </c>
      <c r="D17" s="136">
        <f>VLOOKUP($B$17,Dimanche!$A$2:$F$65,3,0)</f>
        <v>0</v>
      </c>
      <c r="E17" s="136">
        <f>VLOOKUP($B$17,Dimanche!$A$2:$F$65,4,0)</f>
        <v>0</v>
      </c>
      <c r="F17" s="136">
        <f>VLOOKUP($B$17,Dimanche!$A$2:$F$65,5,0)</f>
        <v>0.53680555555555554</v>
      </c>
      <c r="G17" s="136">
        <f t="shared" si="0"/>
        <v>0.32986111111111105</v>
      </c>
      <c r="H17" s="41">
        <f t="shared" si="1"/>
        <v>7.9166666666666652</v>
      </c>
      <c r="I17" s="44" t="str">
        <f>VLOOKUP($B$17,Dimanche!$A$2:$F$65,6,0)</f>
        <v>25-35</v>
      </c>
      <c r="J17" s="164"/>
      <c r="K17" s="136">
        <f t="shared" si="2"/>
        <v>4.3055555555555541E-2</v>
      </c>
      <c r="L17" s="49">
        <f t="shared" si="3"/>
        <v>1.033333333333333</v>
      </c>
      <c r="M17" s="51"/>
    </row>
    <row r="18" spans="1:14">
      <c r="A18" s="34">
        <v>43693</v>
      </c>
      <c r="B18" s="35">
        <v>1102</v>
      </c>
      <c r="C18" s="136">
        <f>VLOOKUP($B$18,Dimanche!$A$2:$F$65,2,0)</f>
        <v>0.19583333333333333</v>
      </c>
      <c r="D18" s="136">
        <f>VLOOKUP($B$18,Dimanche!$A$2:$F$65,3,0)</f>
        <v>0</v>
      </c>
      <c r="E18" s="136">
        <f>VLOOKUP($B$18,Dimanche!$A$2:$F$65,4,0)</f>
        <v>0</v>
      </c>
      <c r="F18" s="136">
        <f>VLOOKUP($B$18,Dimanche!$A$2:$F$65,5,0)</f>
        <v>0.53333333333333333</v>
      </c>
      <c r="G18" s="136">
        <f t="shared" si="0"/>
        <v>0.33750000000000002</v>
      </c>
      <c r="H18" s="41">
        <f t="shared" si="1"/>
        <v>8.1000000000000014</v>
      </c>
      <c r="I18" s="44" t="str">
        <f>VLOOKUP($B$18,Dimanche!$A$2:$F$65,6,0)</f>
        <v>25-5</v>
      </c>
      <c r="J18" s="164"/>
      <c r="K18" s="136">
        <f t="shared" si="2"/>
        <v>5.4166666666666669E-2</v>
      </c>
      <c r="L18" s="49">
        <f t="shared" si="3"/>
        <v>1.3</v>
      </c>
      <c r="M18" s="51"/>
    </row>
    <row r="19" spans="1:14">
      <c r="A19" s="28">
        <v>43694</v>
      </c>
      <c r="B19" s="32">
        <v>1101</v>
      </c>
      <c r="C19" s="127">
        <f>VLOOKUP(B19,'P8 12345'!$A$2:$F$114,2,0)</f>
        <v>0.17361111111111113</v>
      </c>
      <c r="D19" s="131">
        <f>VLOOKUP(B19,'P8 12345'!$A$2:$F$114,3,0)</f>
        <v>0</v>
      </c>
      <c r="E19" s="127">
        <f>VLOOKUP(B19,'P8 12345'!$A$2:$F$114,4,0)</f>
        <v>0</v>
      </c>
      <c r="F19" s="131">
        <f>VLOOKUP(B19,'P8 12345'!$A$2:$F$114,5,0)</f>
        <v>0.51041666666666663</v>
      </c>
      <c r="G19" s="134">
        <f t="shared" si="0"/>
        <v>0.33680555555555547</v>
      </c>
      <c r="H19" s="40">
        <f t="shared" si="1"/>
        <v>8.0833333333333321</v>
      </c>
      <c r="I19" s="43" t="str">
        <f>VLOOKUP(B19,'P8 12345'!$A$2:$F$114,6,0)</f>
        <v>710</v>
      </c>
      <c r="J19" s="166"/>
      <c r="K19" s="134">
        <f t="shared" si="2"/>
        <v>7.6388888888888867E-2</v>
      </c>
      <c r="L19" s="48">
        <f t="shared" si="3"/>
        <v>1.8333333333333328</v>
      </c>
      <c r="M19" s="52"/>
      <c r="N19" s="280" t="s">
        <v>37</v>
      </c>
    </row>
    <row r="20" spans="1:14">
      <c r="A20" s="28">
        <v>43695</v>
      </c>
      <c r="B20" s="32" t="s">
        <v>14</v>
      </c>
      <c r="C20" s="127">
        <f>VLOOKUP(B20,'P8 12345'!$A$2:$F$114,2,0)</f>
        <v>0</v>
      </c>
      <c r="D20" s="131">
        <f>VLOOKUP(B20,'P8 12345'!$A$2:$F$114,3,0)</f>
        <v>0</v>
      </c>
      <c r="E20" s="127">
        <f>VLOOKUP(B20,'P8 12345'!$A$2:$F$114,4,0)</f>
        <v>0</v>
      </c>
      <c r="F20" s="131">
        <f>VLOOKUP(B20,'P8 12345'!$A$2:$F$114,5,0)</f>
        <v>0</v>
      </c>
      <c r="G20" s="134">
        <f t="shared" si="0"/>
        <v>0</v>
      </c>
      <c r="H20" s="40">
        <f t="shared" si="1"/>
        <v>0</v>
      </c>
      <c r="I20" s="43" t="str">
        <f>VLOOKUP(B20,'P8 12345'!$A$2:$F$114,6,0)</f>
        <v>0</v>
      </c>
      <c r="J20" s="166"/>
      <c r="K20" s="134">
        <f t="shared" si="2"/>
        <v>0</v>
      </c>
      <c r="L20" s="48">
        <f t="shared" si="3"/>
        <v>0</v>
      </c>
      <c r="M20" s="52"/>
      <c r="N20" s="277"/>
    </row>
    <row r="21" spans="1:14" ht="15.75" customHeight="1">
      <c r="A21" s="28">
        <v>43696</v>
      </c>
      <c r="B21" s="32">
        <v>1220</v>
      </c>
      <c r="C21" s="127">
        <f>VLOOKUP(B21,'P8 12345'!$A$2:$F$114,2,0)</f>
        <v>0.61805555555555558</v>
      </c>
      <c r="D21" s="131">
        <f>VLOOKUP(B21,'P8 12345'!$A$2:$F$114,3,0)</f>
        <v>0</v>
      </c>
      <c r="E21" s="127">
        <f>VLOOKUP(B21,'P8 12345'!$A$2:$F$114,4,0)</f>
        <v>0</v>
      </c>
      <c r="F21" s="131">
        <f>VLOOKUP(B21,'P8 12345'!$A$2:$F$114,5,0)</f>
        <v>0.9555555555555556</v>
      </c>
      <c r="G21" s="134">
        <f t="shared" si="0"/>
        <v>0.33750000000000002</v>
      </c>
      <c r="H21" s="40">
        <f t="shared" si="1"/>
        <v>8.1000000000000014</v>
      </c>
      <c r="I21" s="43" t="str">
        <f>VLOOKUP(B21,'P8 12345'!$A$2:$F$114,6,0)</f>
        <v>18</v>
      </c>
      <c r="J21" s="166"/>
      <c r="K21" s="134">
        <f t="shared" si="2"/>
        <v>0.12222222222222223</v>
      </c>
      <c r="L21" s="48">
        <f t="shared" si="3"/>
        <v>2.9333333333333336</v>
      </c>
      <c r="M21" s="52"/>
      <c r="N21" s="277"/>
    </row>
    <row r="22" spans="1:14" ht="15.75" customHeight="1">
      <c r="A22" s="28">
        <v>43697</v>
      </c>
      <c r="B22" s="32">
        <v>1218</v>
      </c>
      <c r="C22" s="127">
        <f>VLOOKUP(B22,'P8 12345'!$A$2:$F$114,2,0)</f>
        <v>0.49513888888888885</v>
      </c>
      <c r="D22" s="131">
        <f>VLOOKUP(B22,'P8 12345'!$A$2:$F$114,3,0)</f>
        <v>0</v>
      </c>
      <c r="E22" s="127">
        <f>VLOOKUP(B22,'P8 12345'!$A$2:$F$114,4,0)</f>
        <v>0</v>
      </c>
      <c r="F22" s="131">
        <f>VLOOKUP(B22,'P8 12345'!$A$2:$F$114,5,0)</f>
        <v>0.86249999999999993</v>
      </c>
      <c r="G22" s="134">
        <f t="shared" si="0"/>
        <v>0.36736111111111108</v>
      </c>
      <c r="H22" s="40">
        <f t="shared" si="1"/>
        <v>8.8166666666666664</v>
      </c>
      <c r="I22" s="43" t="str">
        <f>VLOOKUP(B22,'P8 12345'!$A$2:$F$114,6,0)</f>
        <v>710</v>
      </c>
      <c r="J22" s="166"/>
      <c r="K22" s="134">
        <f t="shared" si="2"/>
        <v>2.9166666666666563E-2</v>
      </c>
      <c r="L22" s="48">
        <f t="shared" si="3"/>
        <v>0.69999999999999751</v>
      </c>
      <c r="M22" s="52"/>
      <c r="N22" s="277"/>
    </row>
    <row r="23" spans="1:14" ht="15.75" customHeight="1">
      <c r="A23" s="28">
        <v>43698</v>
      </c>
      <c r="B23" s="32">
        <v>1217</v>
      </c>
      <c r="C23" s="127">
        <f>VLOOKUP(B23,'P8 12345'!$A$2:$F$114,2,0)</f>
        <v>0.59930555555555554</v>
      </c>
      <c r="D23" s="131">
        <f>VLOOKUP(B23,'P8 12345'!$A$2:$F$114,3,0)</f>
        <v>0</v>
      </c>
      <c r="E23" s="127">
        <f>VLOOKUP(B23,'P8 12345'!$A$2:$F$114,4,0)</f>
        <v>0</v>
      </c>
      <c r="F23" s="131">
        <f>VLOOKUP(B23,'P8 12345'!$A$2:$F$114,5,0)</f>
        <v>0.85069444444444453</v>
      </c>
      <c r="G23" s="134">
        <f t="shared" si="0"/>
        <v>0.25138888888888899</v>
      </c>
      <c r="H23" s="40">
        <f t="shared" si="1"/>
        <v>6.0333333333333359</v>
      </c>
      <c r="I23" s="43" t="str">
        <f>VLOOKUP(B23,'P8 12345'!$A$2:$F$114,6,0)</f>
        <v>12</v>
      </c>
      <c r="J23" s="166"/>
      <c r="K23" s="134">
        <f t="shared" si="2"/>
        <v>1.736111111111116E-2</v>
      </c>
      <c r="L23" s="48">
        <f t="shared" si="3"/>
        <v>0.41666666666666785</v>
      </c>
      <c r="M23" s="52"/>
      <c r="N23" s="269"/>
    </row>
    <row r="24" spans="1:14" ht="15.75" customHeight="1">
      <c r="A24" s="53">
        <v>43699</v>
      </c>
      <c r="B24" s="61" t="s">
        <v>14</v>
      </c>
      <c r="C24" s="129">
        <f>VLOOKUP($B$24,Samedi!$A$2:$F$96,2,0)</f>
        <v>0</v>
      </c>
      <c r="D24" s="129">
        <f>VLOOKUP($B$24,Samedi!$A$2:$F$96,3,0)</f>
        <v>0</v>
      </c>
      <c r="E24" s="129">
        <f>VLOOKUP($B$24,Samedi!$A$2:$F$96,4,0)</f>
        <v>0</v>
      </c>
      <c r="F24" s="129">
        <f>VLOOKUP($B$24,Samedi!$A$2:$F$96,5,0)</f>
        <v>0</v>
      </c>
      <c r="G24" s="129">
        <f t="shared" si="0"/>
        <v>0</v>
      </c>
      <c r="H24" s="56">
        <f t="shared" si="1"/>
        <v>0</v>
      </c>
      <c r="I24" s="57" t="str">
        <f>VLOOKUP($B$24,Samedi!$A$2:$F$96,6,0)</f>
        <v>0</v>
      </c>
      <c r="J24" s="167"/>
      <c r="K24" s="129">
        <f t="shared" si="2"/>
        <v>0</v>
      </c>
      <c r="L24" s="59">
        <f t="shared" si="3"/>
        <v>0</v>
      </c>
      <c r="M24" s="65"/>
    </row>
    <row r="25" spans="1:14" ht="15.75" customHeight="1">
      <c r="A25" s="34">
        <v>43700</v>
      </c>
      <c r="B25" s="35" t="s">
        <v>14</v>
      </c>
      <c r="C25" s="136">
        <f>VLOOKUP($B$25,Dimanche!$A$2:$F$65,2,0)</f>
        <v>0</v>
      </c>
      <c r="D25" s="136">
        <f>VLOOKUP($B$25,Dimanche!$A$2:$F$65,3,0)</f>
        <v>0</v>
      </c>
      <c r="E25" s="136">
        <f>VLOOKUP($B$25,Dimanche!$A$2:$F$65,4,0)</f>
        <v>0</v>
      </c>
      <c r="F25" s="136">
        <f>VLOOKUP($B$25,Dimanche!$A$2:$F$65,5,0)</f>
        <v>0</v>
      </c>
      <c r="G25" s="136">
        <f t="shared" si="0"/>
        <v>0</v>
      </c>
      <c r="H25" s="41">
        <f t="shared" si="1"/>
        <v>0</v>
      </c>
      <c r="I25" s="44">
        <f>VLOOKUP($B$25,Dimanche!$A$2:$F$65,6,0)</f>
        <v>0</v>
      </c>
      <c r="J25" s="164"/>
      <c r="K25" s="136">
        <f t="shared" si="2"/>
        <v>0</v>
      </c>
      <c r="L25" s="49">
        <f t="shared" si="3"/>
        <v>0</v>
      </c>
      <c r="M25" s="51"/>
    </row>
    <row r="26" spans="1:14" ht="15.75" customHeight="1">
      <c r="A26" s="28">
        <v>43701</v>
      </c>
      <c r="B26" s="32" t="s">
        <v>14</v>
      </c>
      <c r="C26" s="127">
        <f>VLOOKUP(B26,'P8 12345'!$A$2:$F$114,2,0)</f>
        <v>0</v>
      </c>
      <c r="D26" s="131">
        <f>VLOOKUP(B26,'P8 12345'!$A$2:$F$114,3,0)</f>
        <v>0</v>
      </c>
      <c r="E26" s="127">
        <f>VLOOKUP(B26,'P8 12345'!$A$2:$F$114,4,0)</f>
        <v>0</v>
      </c>
      <c r="F26" s="131">
        <f>VLOOKUP(B26,'P8 12345'!$A$2:$F$114,5,0)</f>
        <v>0</v>
      </c>
      <c r="G26" s="134">
        <f t="shared" si="0"/>
        <v>0</v>
      </c>
      <c r="H26" s="40">
        <f t="shared" si="1"/>
        <v>0</v>
      </c>
      <c r="I26" s="43" t="str">
        <f>VLOOKUP(B26,'P8 12345'!$A$2:$F$114,6,0)</f>
        <v>0</v>
      </c>
      <c r="J26" s="166"/>
      <c r="K26" s="134">
        <f t="shared" si="2"/>
        <v>0</v>
      </c>
      <c r="L26" s="48">
        <f t="shared" si="3"/>
        <v>0</v>
      </c>
      <c r="M26" s="52"/>
      <c r="N26" s="280" t="s">
        <v>37</v>
      </c>
    </row>
    <row r="27" spans="1:14" ht="15.75" customHeight="1">
      <c r="A27" s="28">
        <v>43702</v>
      </c>
      <c r="B27" s="32">
        <v>1108</v>
      </c>
      <c r="C27" s="127">
        <f>VLOOKUP(B27,'P8 12345'!$A$2:$F$114,2,0)</f>
        <v>0.23611111111111113</v>
      </c>
      <c r="D27" s="131">
        <f>VLOOKUP(B27,'P8 12345'!$A$2:$F$114,3,0)</f>
        <v>0</v>
      </c>
      <c r="E27" s="127">
        <f>VLOOKUP(B27,'P8 12345'!$A$2:$F$114,4,0)</f>
        <v>0</v>
      </c>
      <c r="F27" s="131">
        <f>VLOOKUP(B27,'P8 12345'!$A$2:$F$114,5,0)</f>
        <v>0.55972222222222223</v>
      </c>
      <c r="G27" s="134">
        <f t="shared" si="0"/>
        <v>0.32361111111111107</v>
      </c>
      <c r="H27" s="40">
        <f t="shared" si="1"/>
        <v>7.7666666666666657</v>
      </c>
      <c r="I27" s="43" t="str">
        <f>VLOOKUP(B27,'P8 12345'!$A$2:$F$114,6,0)</f>
        <v>28</v>
      </c>
      <c r="J27" s="166"/>
      <c r="K27" s="134">
        <f t="shared" si="2"/>
        <v>1.3888888888888867E-2</v>
      </c>
      <c r="L27" s="48">
        <f t="shared" si="3"/>
        <v>0.33333333333333282</v>
      </c>
      <c r="M27" s="52"/>
      <c r="N27" s="277"/>
    </row>
    <row r="28" spans="1:14" ht="15.75" customHeight="1">
      <c r="A28" s="28">
        <v>43703</v>
      </c>
      <c r="B28" s="32">
        <v>1105</v>
      </c>
      <c r="C28" s="127">
        <f>VLOOKUP(B28,'P8 12345'!$A$2:$F$114,2,0)</f>
        <v>0.20625000000000002</v>
      </c>
      <c r="D28" s="131">
        <f>VLOOKUP(B28,'P8 12345'!$A$2:$F$114,3,0)</f>
        <v>0</v>
      </c>
      <c r="E28" s="127">
        <f>VLOOKUP(B28,'P8 12345'!$A$2:$F$114,4,0)</f>
        <v>0</v>
      </c>
      <c r="F28" s="131">
        <f>VLOOKUP(B28,'P8 12345'!$A$2:$F$114,5,0)</f>
        <v>0.55555555555555558</v>
      </c>
      <c r="G28" s="134">
        <f t="shared" si="0"/>
        <v>0.34930555555555554</v>
      </c>
      <c r="H28" s="40">
        <f t="shared" si="1"/>
        <v>8.3833333333333329</v>
      </c>
      <c r="I28" s="43" t="str">
        <f>VLOOKUP(B28,'P8 12345'!$A$2:$F$114,6,0)</f>
        <v>25-35</v>
      </c>
      <c r="J28" s="166"/>
      <c r="K28" s="134">
        <f t="shared" si="2"/>
        <v>4.3749999999999983E-2</v>
      </c>
      <c r="L28" s="48">
        <f t="shared" si="3"/>
        <v>1.0499999999999996</v>
      </c>
      <c r="M28" s="52"/>
      <c r="N28" s="277"/>
    </row>
    <row r="29" spans="1:14" ht="15.75" customHeight="1">
      <c r="A29" s="28">
        <v>43704</v>
      </c>
      <c r="B29" s="32">
        <v>1116</v>
      </c>
      <c r="C29" s="127">
        <f>VLOOKUP(B29,'P8 12345'!$A$2:$F$114,2,0)</f>
        <v>0.18958333333333333</v>
      </c>
      <c r="D29" s="131">
        <f>VLOOKUP(B29,'P8 12345'!$A$2:$F$114,3,0)</f>
        <v>0</v>
      </c>
      <c r="E29" s="127">
        <f>VLOOKUP(B29,'P8 12345'!$A$2:$F$114,4,0)</f>
        <v>0</v>
      </c>
      <c r="F29" s="131">
        <f>VLOOKUP(B29,'P8 12345'!$A$2:$F$114,5,0)</f>
        <v>0.54861111111111105</v>
      </c>
      <c r="G29" s="134">
        <f t="shared" si="0"/>
        <v>0.35902777777777772</v>
      </c>
      <c r="H29" s="40">
        <f t="shared" si="1"/>
        <v>8.6166666666666654</v>
      </c>
      <c r="I29" s="43" t="str">
        <f>VLOOKUP(B29,'P8 12345'!$A$2:$F$114,6,0)</f>
        <v>18</v>
      </c>
      <c r="J29" s="166"/>
      <c r="K29" s="134">
        <f t="shared" si="2"/>
        <v>6.0416666666666674E-2</v>
      </c>
      <c r="L29" s="48">
        <f t="shared" si="3"/>
        <v>1.4500000000000002</v>
      </c>
      <c r="M29" s="52"/>
      <c r="N29" s="277"/>
    </row>
    <row r="30" spans="1:14" ht="15.75" customHeight="1">
      <c r="A30" s="28">
        <v>43705</v>
      </c>
      <c r="B30" s="32" t="s">
        <v>14</v>
      </c>
      <c r="C30" s="127">
        <f>VLOOKUP(B30,'P8 12345'!$A$2:$F$114,2,0)</f>
        <v>0</v>
      </c>
      <c r="D30" s="131">
        <f>VLOOKUP(B30,'P8 12345'!$A$2:$F$114,3,0)</f>
        <v>0</v>
      </c>
      <c r="E30" s="127">
        <f>VLOOKUP(B30,'P8 12345'!$A$2:$F$114,4,0)</f>
        <v>0</v>
      </c>
      <c r="F30" s="131">
        <f>VLOOKUP(B30,'P8 12345'!$A$2:$F$114,5,0)</f>
        <v>0</v>
      </c>
      <c r="G30" s="134">
        <f t="shared" si="0"/>
        <v>0</v>
      </c>
      <c r="H30" s="40">
        <f t="shared" si="1"/>
        <v>0</v>
      </c>
      <c r="I30" s="43" t="str">
        <f>VLOOKUP(B30,'P8 12345'!$A$2:$F$114,6,0)</f>
        <v>0</v>
      </c>
      <c r="J30" s="166"/>
      <c r="K30" s="134">
        <f t="shared" si="2"/>
        <v>0</v>
      </c>
      <c r="L30" s="48">
        <f t="shared" si="3"/>
        <v>0</v>
      </c>
      <c r="M30" s="52"/>
      <c r="N30" s="269"/>
    </row>
    <row r="31" spans="1:14" ht="15.75" customHeight="1">
      <c r="A31" s="53">
        <v>43706</v>
      </c>
      <c r="B31" s="61">
        <v>1225</v>
      </c>
      <c r="C31" s="129">
        <f>VLOOKUP($B$31,Samedi!$A$2:$F$96,2,0)</f>
        <v>0.62638888888888888</v>
      </c>
      <c r="D31" s="129">
        <f>VLOOKUP($B$31,Samedi!$A$2:$F$96,3,0)</f>
        <v>0</v>
      </c>
      <c r="E31" s="129">
        <f>VLOOKUP($B$31,Samedi!$A$2:$F$96,4,0)</f>
        <v>0</v>
      </c>
      <c r="F31" s="129">
        <f>VLOOKUP($B$31,Samedi!$A$2:$F$96,5,0)</f>
        <v>0.96250000000000002</v>
      </c>
      <c r="G31" s="129">
        <f t="shared" si="0"/>
        <v>0.33611111111111114</v>
      </c>
      <c r="H31" s="56">
        <f t="shared" si="1"/>
        <v>8.0666666666666664</v>
      </c>
      <c r="I31" s="57" t="str">
        <f>VLOOKUP($B$31,Samedi!$A$2:$F$96,6,0)</f>
        <v>18</v>
      </c>
      <c r="J31" s="167"/>
      <c r="K31" s="129">
        <f t="shared" si="2"/>
        <v>0.12916666666666665</v>
      </c>
      <c r="L31" s="59">
        <f t="shared" si="3"/>
        <v>3.0999999999999996</v>
      </c>
      <c r="M31" s="65"/>
    </row>
    <row r="32" spans="1:14" ht="15.75" customHeight="1">
      <c r="A32" s="34">
        <v>43707</v>
      </c>
      <c r="B32" s="35">
        <v>1216</v>
      </c>
      <c r="C32" s="136">
        <f>VLOOKUP($B$32,Dimanche!$A$2:$F$65,2,0)</f>
        <v>0.61111111111111105</v>
      </c>
      <c r="D32" s="136">
        <f>VLOOKUP($B$32,Dimanche!$A$2:$F$65,3,0)</f>
        <v>0</v>
      </c>
      <c r="E32" s="136">
        <f>VLOOKUP($B$32,Dimanche!$A$2:$F$65,4,0)</f>
        <v>0</v>
      </c>
      <c r="F32" s="136">
        <f>VLOOKUP($B$32,Dimanche!$A$2:$F$65,5,0)</f>
        <v>0.9604166666666667</v>
      </c>
      <c r="G32" s="136">
        <f t="shared" si="0"/>
        <v>0.34930555555555565</v>
      </c>
      <c r="H32" s="41">
        <f t="shared" si="1"/>
        <v>8.3833333333333364</v>
      </c>
      <c r="I32" s="44" t="str">
        <f>VLOOKUP($B$32,Dimanche!$A$2:$F$65,6,0)</f>
        <v>19</v>
      </c>
      <c r="J32" s="164"/>
      <c r="K32" s="136">
        <f t="shared" si="2"/>
        <v>0.12708333333333333</v>
      </c>
      <c r="L32" s="49">
        <f t="shared" si="3"/>
        <v>3.05</v>
      </c>
      <c r="M32" s="51"/>
    </row>
    <row r="33" spans="1:14" ht="15.75" customHeight="1">
      <c r="A33" s="72">
        <v>43708</v>
      </c>
      <c r="B33" s="75">
        <v>1212</v>
      </c>
      <c r="C33" s="142">
        <f>VLOOKUP(B33,'P8 12345'!$A$2:$F$114,2,0)</f>
        <v>0.51458333333333328</v>
      </c>
      <c r="D33" s="143">
        <f>VLOOKUP(B33,'P8 12345'!$A$2:$F$114,3,0)</f>
        <v>0</v>
      </c>
      <c r="E33" s="142">
        <f>VLOOKUP(B33,'P8 12345'!$A$2:$F$114,4,0)</f>
        <v>0</v>
      </c>
      <c r="F33" s="143">
        <f>VLOOKUP(B33,'P8 12345'!$A$2:$F$114,5,0)</f>
        <v>0.8305555555555556</v>
      </c>
      <c r="G33" s="144">
        <f t="shared" si="0"/>
        <v>0.31597222222222232</v>
      </c>
      <c r="H33" s="86">
        <f t="shared" si="1"/>
        <v>7.5833333333333357</v>
      </c>
      <c r="I33" s="88" t="str">
        <f>VLOOKUP(B33,'P8 12345'!$A$2:$F$114,6,0)</f>
        <v>18</v>
      </c>
      <c r="J33" s="170"/>
      <c r="K33" s="144">
        <f t="shared" si="2"/>
        <v>0</v>
      </c>
      <c r="L33" s="92">
        <f t="shared" si="3"/>
        <v>0</v>
      </c>
      <c r="M33" s="93"/>
      <c r="N33" s="168" t="s">
        <v>37</v>
      </c>
    </row>
    <row r="34" spans="1:14" ht="15.75" customHeight="1">
      <c r="G34" s="96">
        <f t="shared" ref="G34:H34" si="4">SUM(G3:G33)</f>
        <v>5.8854166666666661</v>
      </c>
      <c r="H34" s="98">
        <f t="shared" si="4"/>
        <v>141.25</v>
      </c>
      <c r="J34" s="108">
        <f t="shared" ref="J34:L34" si="5">SUM(J3:J33)</f>
        <v>0</v>
      </c>
      <c r="K34" s="96">
        <f t="shared" si="5"/>
        <v>0.92708333333333315</v>
      </c>
      <c r="L34" s="98">
        <f t="shared" si="5"/>
        <v>22.249999999999996</v>
      </c>
    </row>
    <row r="35" spans="1:14" ht="15.75" customHeight="1"/>
    <row r="36" spans="1:14" ht="15.75" customHeight="1"/>
    <row r="37" spans="1:14" ht="15.75" customHeight="1">
      <c r="A37" s="270" t="s">
        <v>17</v>
      </c>
      <c r="B37" s="271"/>
      <c r="C37" s="95">
        <f>158.6-(C47*8)-(C48*8)-(C49*8)-C50</f>
        <v>158.6</v>
      </c>
      <c r="D37" s="97"/>
      <c r="E37" s="99">
        <f t="shared" ref="E37:E51" si="6">C37*D37</f>
        <v>0</v>
      </c>
    </row>
    <row r="38" spans="1:14" ht="15.75" customHeight="1">
      <c r="A38" s="272" t="s">
        <v>18</v>
      </c>
      <c r="B38" s="273"/>
      <c r="C38" s="103">
        <f>H3+H10+H24+H31</f>
        <v>14.566666666666665</v>
      </c>
      <c r="D38" s="105"/>
      <c r="E38" s="107">
        <f t="shared" si="6"/>
        <v>0</v>
      </c>
    </row>
    <row r="39" spans="1:14" ht="15.75" customHeight="1">
      <c r="A39" s="272" t="s">
        <v>19</v>
      </c>
      <c r="B39" s="273"/>
      <c r="C39" s="103">
        <f>H4+H11+H17+H18+H25+H32</f>
        <v>24.400000000000002</v>
      </c>
      <c r="D39" s="105"/>
      <c r="E39" s="107">
        <f t="shared" si="6"/>
        <v>0</v>
      </c>
    </row>
    <row r="40" spans="1:14" ht="15.75" customHeight="1">
      <c r="A40" s="272" t="s">
        <v>20</v>
      </c>
      <c r="B40" s="273"/>
      <c r="C40" s="103">
        <v>1</v>
      </c>
      <c r="D40" s="109"/>
      <c r="E40" s="107">
        <f t="shared" si="6"/>
        <v>0</v>
      </c>
    </row>
    <row r="41" spans="1:14" ht="15.75" customHeight="1">
      <c r="A41" s="272" t="s">
        <v>21</v>
      </c>
      <c r="B41" s="273"/>
      <c r="C41" s="103">
        <v>6.7</v>
      </c>
      <c r="D41" s="105"/>
      <c r="E41" s="107">
        <f t="shared" si="6"/>
        <v>0</v>
      </c>
    </row>
    <row r="42" spans="1:14" ht="15.75" customHeight="1">
      <c r="A42" s="272" t="s">
        <v>22</v>
      </c>
      <c r="B42" s="273"/>
      <c r="C42" s="103">
        <f>L34</f>
        <v>22.249999999999996</v>
      </c>
      <c r="D42" s="105"/>
      <c r="E42" s="107">
        <f t="shared" si="6"/>
        <v>0</v>
      </c>
    </row>
    <row r="43" spans="1:14" ht="15.75" customHeight="1">
      <c r="A43" s="110"/>
      <c r="B43" s="111" t="s">
        <v>23</v>
      </c>
      <c r="C43" s="103"/>
      <c r="D43" s="105"/>
      <c r="E43" s="107">
        <f t="shared" si="6"/>
        <v>0</v>
      </c>
    </row>
    <row r="44" spans="1:14" ht="15.75" customHeight="1">
      <c r="A44" s="272" t="s">
        <v>24</v>
      </c>
      <c r="B44" s="273"/>
      <c r="C44" s="103"/>
      <c r="D44" s="105"/>
      <c r="E44" s="107">
        <f t="shared" si="6"/>
        <v>0</v>
      </c>
    </row>
    <row r="45" spans="1:14" ht="15.75" customHeight="1">
      <c r="A45" s="272" t="s">
        <v>25</v>
      </c>
      <c r="B45" s="273"/>
      <c r="C45" s="103"/>
      <c r="D45" s="105"/>
      <c r="E45" s="107">
        <f t="shared" si="6"/>
        <v>0</v>
      </c>
    </row>
    <row r="46" spans="1:14" ht="15.75" customHeight="1">
      <c r="A46" s="272" t="s">
        <v>26</v>
      </c>
      <c r="B46" s="273"/>
      <c r="C46" s="103"/>
      <c r="D46" s="105"/>
      <c r="E46" s="107">
        <f t="shared" si="6"/>
        <v>0</v>
      </c>
    </row>
    <row r="47" spans="1:14" ht="15.75" customHeight="1">
      <c r="A47" s="272" t="s">
        <v>27</v>
      </c>
      <c r="B47" s="273"/>
      <c r="C47" s="103"/>
      <c r="D47" s="105"/>
      <c r="E47" s="107">
        <f t="shared" si="6"/>
        <v>0</v>
      </c>
    </row>
    <row r="48" spans="1:14" ht="15.75" customHeight="1">
      <c r="A48" s="272" t="s">
        <v>28</v>
      </c>
      <c r="B48" s="273"/>
      <c r="C48" s="103"/>
      <c r="D48" s="105"/>
      <c r="E48" s="107">
        <f t="shared" si="6"/>
        <v>0</v>
      </c>
    </row>
    <row r="49" spans="1:5" ht="15.75" customHeight="1">
      <c r="A49" s="272" t="s">
        <v>29</v>
      </c>
      <c r="B49" s="273"/>
      <c r="C49" s="103"/>
      <c r="D49" s="105"/>
      <c r="E49" s="107">
        <f t="shared" si="6"/>
        <v>0</v>
      </c>
    </row>
    <row r="50" spans="1:5" ht="15.75" customHeight="1">
      <c r="A50" s="272" t="s">
        <v>30</v>
      </c>
      <c r="B50" s="273"/>
      <c r="C50" s="103"/>
      <c r="D50" s="105"/>
      <c r="E50" s="107">
        <f t="shared" si="6"/>
        <v>0</v>
      </c>
    </row>
    <row r="51" spans="1:5" ht="15.75" customHeight="1">
      <c r="A51" s="274" t="s">
        <v>31</v>
      </c>
      <c r="B51" s="275"/>
      <c r="C51" s="112"/>
      <c r="D51" s="113"/>
      <c r="E51" s="114">
        <f t="shared" si="6"/>
        <v>0</v>
      </c>
    </row>
    <row r="52" spans="1:5" ht="15.75" customHeight="1"/>
    <row r="53" spans="1:5" ht="15.75" customHeight="1">
      <c r="D53" s="115" t="s">
        <v>32</v>
      </c>
      <c r="E53" s="116">
        <f>SUM(E37:E51)</f>
        <v>0</v>
      </c>
    </row>
    <row r="54" spans="1:5" ht="15.75" customHeight="1"/>
    <row r="55" spans="1:5" ht="15.75" customHeight="1"/>
    <row r="56" spans="1:5" ht="15.75" customHeight="1"/>
    <row r="57" spans="1:5" ht="15.75" customHeight="1"/>
    <row r="58" spans="1:5" ht="15.75" customHeight="1"/>
    <row r="59" spans="1:5" ht="15.75" customHeight="1"/>
    <row r="60" spans="1:5" ht="15.75" customHeight="1"/>
    <row r="61" spans="1:5" ht="15.75" customHeight="1"/>
    <row r="62" spans="1:5" ht="15.75" customHeight="1"/>
    <row r="63" spans="1:5" ht="15.75" customHeight="1"/>
    <row r="64" spans="1: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9">
    <mergeCell ref="N26:N30"/>
    <mergeCell ref="N19:N23"/>
    <mergeCell ref="N5:N9"/>
    <mergeCell ref="A1:M1"/>
    <mergeCell ref="N12:N16"/>
    <mergeCell ref="A38:B38"/>
    <mergeCell ref="A37:B37"/>
    <mergeCell ref="A42:B42"/>
    <mergeCell ref="A45:B45"/>
    <mergeCell ref="A44:B44"/>
    <mergeCell ref="A51:B51"/>
    <mergeCell ref="A41:B41"/>
    <mergeCell ref="A39:B39"/>
    <mergeCell ref="A40:B40"/>
    <mergeCell ref="A46:B46"/>
    <mergeCell ref="A47:B47"/>
    <mergeCell ref="A48:B48"/>
    <mergeCell ref="A49:B49"/>
    <mergeCell ref="A50:B50"/>
  </mergeCells>
  <conditionalFormatting sqref="D3:E33">
    <cfRule type="cellIs" dxfId="13" priority="1" operator="equal">
      <formula>0</formula>
    </cfRule>
  </conditionalFormatting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ErrorMessage="1">
          <x14:formula1>
            <xm:f>'P8 12345'!$A$2:$A$114</xm:f>
          </x14:formula1>
          <xm:sqref>B5:B9 B12:B16 B19:B23 B26:B30 B33</xm:sqref>
        </x14:dataValidation>
        <x14:dataValidation type="list" allowBlank="1" showErrorMessage="1">
          <x14:formula1>
            <xm:f>Dimanche!$A$2:$A$65</xm:f>
          </x14:formula1>
          <xm:sqref>B4 B11 B17:B18 B25 B32</xm:sqref>
        </x14:dataValidation>
        <x14:dataValidation type="list" allowBlank="1" showErrorMessage="1">
          <x14:formula1>
            <xm:f>Samedi!$A$2:$A$96</xm:f>
          </x14:formula1>
          <xm:sqref>B3 B10 B24 B31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workbookViewId="0">
      <selection sqref="A1:M1"/>
    </sheetView>
  </sheetViews>
  <sheetFormatPr baseColWidth="10" defaultColWidth="14.42578125" defaultRowHeight="15" customHeight="1"/>
  <cols>
    <col min="1" max="8" width="10.7109375" customWidth="1"/>
    <col min="9" max="9" width="17.140625" customWidth="1"/>
    <col min="10" max="16" width="10.7109375" customWidth="1"/>
  </cols>
  <sheetData>
    <row r="1" spans="1:16" ht="18.75">
      <c r="A1" s="266" t="s">
        <v>39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1" t="s">
        <v>3</v>
      </c>
      <c r="O1" s="2">
        <v>0.25</v>
      </c>
      <c r="P1" s="3">
        <v>0.83333333333333337</v>
      </c>
    </row>
    <row r="2" spans="1:16">
      <c r="B2" s="4" t="s">
        <v>4</v>
      </c>
      <c r="C2" s="5" t="s">
        <v>5</v>
      </c>
      <c r="D2" s="5" t="s">
        <v>6</v>
      </c>
      <c r="E2" s="5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5" t="s">
        <v>10</v>
      </c>
      <c r="K2" s="5" t="s">
        <v>11</v>
      </c>
      <c r="L2" s="7" t="s">
        <v>12</v>
      </c>
      <c r="M2" s="8" t="s">
        <v>13</v>
      </c>
    </row>
    <row r="3" spans="1:16">
      <c r="A3" s="117">
        <v>43709</v>
      </c>
      <c r="B3" s="118">
        <v>1206</v>
      </c>
      <c r="C3" s="162">
        <f>VLOOKUP(B3,'P2 12x45'!$A$2:$F$161,2,0)</f>
        <v>0.48680555555555555</v>
      </c>
      <c r="D3" s="121">
        <f>VLOOKUP(B3,'P2 12x45'!$A$2:$F$161,3,0)</f>
        <v>0</v>
      </c>
      <c r="E3" s="162">
        <f>VLOOKUP(B3,'P2 12x45'!$A$2:$F$161,4,0)</f>
        <v>0</v>
      </c>
      <c r="F3" s="121">
        <f>VLOOKUP(B3,'P2 12x45'!$A$2:$F$161,5,0)</f>
        <v>0.77500000000000002</v>
      </c>
      <c r="G3" s="122">
        <f t="shared" ref="G3:G32" si="0">(D3-C3)+(F3-E3)</f>
        <v>0.28819444444444448</v>
      </c>
      <c r="H3" s="124">
        <f t="shared" ref="H3:H32" si="1">G3*24</f>
        <v>6.9166666666666679</v>
      </c>
      <c r="I3" s="125" t="str">
        <f>VLOOKUP(B3,'P2 12x45'!$A$2:$F$161,6,0)</f>
        <v>18-172</v>
      </c>
      <c r="J3" s="159"/>
      <c r="K3" s="122">
        <f t="shared" ref="K3:K7" si="2">IF(AND(C3&gt;0,C3&lt;$O$1),$O$1-C3,0)+IF(F3&lt;$P$1,0,F3-$P$1)</f>
        <v>0</v>
      </c>
      <c r="L3" s="130">
        <f t="shared" ref="L3:L32" si="3">K3*24</f>
        <v>0</v>
      </c>
      <c r="M3" s="163"/>
    </row>
    <row r="4" spans="1:16">
      <c r="A4" s="28">
        <v>43710</v>
      </c>
      <c r="B4" s="32" t="s">
        <v>14</v>
      </c>
      <c r="C4" s="165">
        <f>VLOOKUP($B$4,'P2 xx3xx'!$A$2:$F$130,2,0)</f>
        <v>0</v>
      </c>
      <c r="D4" s="131">
        <f>VLOOKUP($B$4,'P2 xx3xx'!$A$2:$F$130,3,0)</f>
        <v>0</v>
      </c>
      <c r="E4" s="165">
        <f>VLOOKUP($B$4,'P2 xx3xx'!$A$2:$F$130,4,0)</f>
        <v>0</v>
      </c>
      <c r="F4" s="131">
        <f>VLOOKUP($B$4,'P2 xx3xx'!$A$2:$F$130,5,0)</f>
        <v>0</v>
      </c>
      <c r="G4" s="134">
        <f t="shared" si="0"/>
        <v>0</v>
      </c>
      <c r="H4" s="40">
        <f t="shared" si="1"/>
        <v>0</v>
      </c>
      <c r="I4" s="43" t="str">
        <f>VLOOKUP(B4,'P2 xx3xx'!$A$2:$F$130,6,0)</f>
        <v>0</v>
      </c>
      <c r="J4" s="45"/>
      <c r="K4" s="134">
        <f t="shared" si="2"/>
        <v>0</v>
      </c>
      <c r="L4" s="48">
        <f t="shared" si="3"/>
        <v>0</v>
      </c>
      <c r="M4" s="50"/>
    </row>
    <row r="5" spans="1:16">
      <c r="A5" s="28">
        <v>43711</v>
      </c>
      <c r="B5" s="32">
        <v>1391</v>
      </c>
      <c r="C5" s="165">
        <f>VLOOKUP(B5,'P2 12x45'!$A$2:$F$161,2,0)</f>
        <v>0.30555555555555552</v>
      </c>
      <c r="D5" s="131">
        <f>VLOOKUP(B5,'P2 12x45'!$A$2:$F$161,3,0)</f>
        <v>0</v>
      </c>
      <c r="E5" s="165">
        <f>VLOOKUP(B5,'P2 12x45'!$A$2:$F$161,4,0)</f>
        <v>0</v>
      </c>
      <c r="F5" s="131">
        <f>VLOOKUP(B5,'P2 12x45'!$A$2:$F$161,5,0)</f>
        <v>0.71527777777777779</v>
      </c>
      <c r="G5" s="134">
        <f t="shared" si="0"/>
        <v>0.40972222222222227</v>
      </c>
      <c r="H5" s="40">
        <f t="shared" si="1"/>
        <v>9.8333333333333339</v>
      </c>
      <c r="I5" s="43" t="str">
        <f>VLOOKUP(B5,'P2 12x45'!$A$2:$F$161,6,0)</f>
        <v>Réserve</v>
      </c>
      <c r="J5" s="45"/>
      <c r="K5" s="134">
        <f t="shared" si="2"/>
        <v>0</v>
      </c>
      <c r="L5" s="48">
        <f t="shared" si="3"/>
        <v>0</v>
      </c>
      <c r="M5" s="50"/>
    </row>
    <row r="6" spans="1:16">
      <c r="A6" s="28">
        <v>43712</v>
      </c>
      <c r="B6" s="32">
        <v>1110</v>
      </c>
      <c r="C6" s="165">
        <f>VLOOKUP(B6,'P2 12x45'!$A$2:$F$161,2,0)</f>
        <v>0.21180555555555555</v>
      </c>
      <c r="D6" s="131">
        <f>VLOOKUP(B6,'P2 12x45'!$A$2:$F$161,3,0)</f>
        <v>0</v>
      </c>
      <c r="E6" s="165">
        <f>VLOOKUP(B6,'P2 12x45'!$A$2:$F$161,4,0)</f>
        <v>0</v>
      </c>
      <c r="F6" s="131">
        <f>VLOOKUP(B6,'P2 12x45'!$A$2:$F$161,5,0)</f>
        <v>0.54583333333333328</v>
      </c>
      <c r="G6" s="134">
        <f t="shared" si="0"/>
        <v>0.3340277777777777</v>
      </c>
      <c r="H6" s="40">
        <f t="shared" si="1"/>
        <v>8.0166666666666657</v>
      </c>
      <c r="I6" s="43" t="str">
        <f>VLOOKUP(B6,'P2 12x45'!$A$2:$F$161,6,0)</f>
        <v>1-3</v>
      </c>
      <c r="J6" s="45"/>
      <c r="K6" s="134">
        <f t="shared" si="2"/>
        <v>3.8194444444444448E-2</v>
      </c>
      <c r="L6" s="48">
        <f t="shared" si="3"/>
        <v>0.91666666666666674</v>
      </c>
      <c r="M6" s="50"/>
    </row>
    <row r="7" spans="1:16">
      <c r="A7" s="53">
        <v>43713</v>
      </c>
      <c r="B7" s="61">
        <v>1102</v>
      </c>
      <c r="C7" s="129">
        <f>VLOOKUP($B$7,Samedi!$A$2:$F$96,2,0)</f>
        <v>0.21249999999999999</v>
      </c>
      <c r="D7" s="129">
        <f>VLOOKUP($B$7,Samedi!$A$2:$F$96,3,0)</f>
        <v>0</v>
      </c>
      <c r="E7" s="129">
        <f>VLOOKUP($B$7,Samedi!$A$2:$F$96,4,0)</f>
        <v>0</v>
      </c>
      <c r="F7" s="129">
        <f>VLOOKUP($B$7,Samedi!$A$2:$F$96,5,0)</f>
        <v>0.5229166666666667</v>
      </c>
      <c r="G7" s="129">
        <f t="shared" si="0"/>
        <v>0.31041666666666667</v>
      </c>
      <c r="H7" s="56">
        <f t="shared" si="1"/>
        <v>7.45</v>
      </c>
      <c r="I7" s="57" t="str">
        <f>VLOOKUP(B7,Samedi!$A$2:$F$96,6,0)</f>
        <v>1</v>
      </c>
      <c r="J7" s="58"/>
      <c r="K7" s="129">
        <f t="shared" si="2"/>
        <v>3.7500000000000006E-2</v>
      </c>
      <c r="L7" s="59">
        <f t="shared" si="3"/>
        <v>0.90000000000000013</v>
      </c>
      <c r="M7" s="60"/>
    </row>
    <row r="8" spans="1:16">
      <c r="A8" s="34">
        <v>43714</v>
      </c>
      <c r="B8" s="35" t="s">
        <v>14</v>
      </c>
      <c r="C8" s="136">
        <f>VLOOKUP($B$8,Dimanche!$A$2:$F$65,2,0)</f>
        <v>0</v>
      </c>
      <c r="D8" s="136">
        <f>VLOOKUP($B$8,Dimanche!$A$2:$F$65,3,0)</f>
        <v>0</v>
      </c>
      <c r="E8" s="136">
        <f>VLOOKUP($B$8,Dimanche!$A$2:$F$65,4,0)</f>
        <v>0</v>
      </c>
      <c r="F8" s="136">
        <f>VLOOKUP($B$8,Dimanche!$A$2:$F$65,5,0)</f>
        <v>0</v>
      </c>
      <c r="G8" s="136">
        <f t="shared" si="0"/>
        <v>0</v>
      </c>
      <c r="H8" s="41">
        <f t="shared" si="1"/>
        <v>0</v>
      </c>
      <c r="I8" s="44">
        <f>VLOOKUP($B$8,Dimanche!$A$2:$F$65,6,0)</f>
        <v>0</v>
      </c>
      <c r="J8" s="66"/>
      <c r="K8" s="136">
        <f>IF(AND(C8&gt;0,C8&lt;$O$1),$O$1-C8,0)+IF(F8&lt;$P$1,0,F8-$P$1)*2</f>
        <v>0</v>
      </c>
      <c r="L8" s="49">
        <f t="shared" si="3"/>
        <v>0</v>
      </c>
      <c r="M8" s="67"/>
    </row>
    <row r="9" spans="1:16">
      <c r="A9" s="28">
        <v>43715</v>
      </c>
      <c r="B9" s="32" t="s">
        <v>14</v>
      </c>
      <c r="C9" s="165">
        <f>VLOOKUP(B9,'P2 12x45'!$A$2:$F$161,2,0)</f>
        <v>0</v>
      </c>
      <c r="D9" s="131">
        <f>VLOOKUP(B9,'P2 12x45'!$A$2:$F$161,3,0)</f>
        <v>0</v>
      </c>
      <c r="E9" s="165">
        <f>VLOOKUP(B9,'P2 12x45'!$A$2:$F$161,4,0)</f>
        <v>0</v>
      </c>
      <c r="F9" s="131">
        <f>VLOOKUP(B9,'P2 12x45'!$A$2:$F$161,5,0)</f>
        <v>0</v>
      </c>
      <c r="G9" s="134">
        <f t="shared" si="0"/>
        <v>0</v>
      </c>
      <c r="H9" s="40">
        <f t="shared" si="1"/>
        <v>0</v>
      </c>
      <c r="I9" s="43" t="str">
        <f>VLOOKUP(B9,'P2 12x45'!$A$2:$F$161,6,0)</f>
        <v>0</v>
      </c>
      <c r="J9" s="45"/>
      <c r="K9" s="134">
        <f t="shared" ref="K9:K14" si="4">IF(AND(C9&gt;0,C9&lt;$O$1),$O$1-C9,0)+IF(F9&lt;$P$1,0,F9-$P$1)</f>
        <v>0</v>
      </c>
      <c r="L9" s="48">
        <f t="shared" si="3"/>
        <v>0</v>
      </c>
      <c r="M9" s="50"/>
    </row>
    <row r="10" spans="1:16">
      <c r="A10" s="28">
        <v>43716</v>
      </c>
      <c r="B10" s="32">
        <v>1234</v>
      </c>
      <c r="C10" s="165">
        <f>VLOOKUP(B10,'P2 12x45'!$A$2:$F$161,2,0)</f>
        <v>0.64930555555555558</v>
      </c>
      <c r="D10" s="131">
        <f>VLOOKUP(B10,'P2 12x45'!$A$2:$F$161,3,0)</f>
        <v>0</v>
      </c>
      <c r="E10" s="165">
        <f>VLOOKUP(B10,'P2 12x45'!$A$2:$F$161,4,0)</f>
        <v>0</v>
      </c>
      <c r="F10" s="131">
        <f>VLOOKUP(B10,'P2 12x45'!$A$2:$F$161,5,0)</f>
        <v>0.99791666666666667</v>
      </c>
      <c r="G10" s="134">
        <f t="shared" si="0"/>
        <v>0.34861111111111109</v>
      </c>
      <c r="H10" s="40">
        <f t="shared" si="1"/>
        <v>8.3666666666666671</v>
      </c>
      <c r="I10" s="43" t="str">
        <f>VLOOKUP(B10,'P2 12x45'!$A$2:$F$161,6,0)</f>
        <v>19-20-710-M4ab</v>
      </c>
      <c r="J10" s="45"/>
      <c r="K10" s="134">
        <f t="shared" si="4"/>
        <v>0.1645833333333333</v>
      </c>
      <c r="L10" s="48">
        <f t="shared" si="3"/>
        <v>3.9499999999999993</v>
      </c>
      <c r="M10" s="50"/>
    </row>
    <row r="11" spans="1:16">
      <c r="A11" s="28">
        <v>43717</v>
      </c>
      <c r="B11" s="32">
        <v>1225</v>
      </c>
      <c r="C11" s="165">
        <f>VLOOKUP($B$11,'P2 xx3xx'!$A$2:$F$130,2,0)</f>
        <v>0.54236111111111118</v>
      </c>
      <c r="D11" s="131">
        <f>VLOOKUP($B$11,'P2 xx3xx'!$A$2:$F$130,3,0)</f>
        <v>0</v>
      </c>
      <c r="E11" s="165">
        <f>VLOOKUP($B$11,'P2 xx3xx'!$A$2:$F$130,4,0)</f>
        <v>0</v>
      </c>
      <c r="F11" s="131">
        <f>VLOOKUP($B$11,'P2 xx3xx'!$A$2:$F$130,5,0)</f>
        <v>0.85833333333333339</v>
      </c>
      <c r="G11" s="134">
        <f t="shared" si="0"/>
        <v>0.31597222222222221</v>
      </c>
      <c r="H11" s="40">
        <f t="shared" si="1"/>
        <v>7.583333333333333</v>
      </c>
      <c r="I11" s="43" t="str">
        <f>VLOOKUP($B$11,'P2 xx3xx'!$A$2:$F$130,6,0)</f>
        <v>18</v>
      </c>
      <c r="J11" s="45"/>
      <c r="K11" s="134">
        <f t="shared" si="4"/>
        <v>2.5000000000000022E-2</v>
      </c>
      <c r="L11" s="48">
        <f t="shared" si="3"/>
        <v>0.60000000000000053</v>
      </c>
      <c r="M11" s="50"/>
    </row>
    <row r="12" spans="1:16">
      <c r="A12" s="28">
        <v>43718</v>
      </c>
      <c r="B12" s="32">
        <v>1220</v>
      </c>
      <c r="C12" s="165">
        <f>VLOOKUP(B12,'P2 12x45'!$A$2:$F$161,2,0)</f>
        <v>0.5180555555555556</v>
      </c>
      <c r="D12" s="131">
        <f>VLOOKUP(B12,'P2 12x45'!$A$2:$F$161,3,0)</f>
        <v>0</v>
      </c>
      <c r="E12" s="165">
        <f>VLOOKUP(B12,'P2 12x45'!$A$2:$F$161,4,0)</f>
        <v>0</v>
      </c>
      <c r="F12" s="131">
        <f>VLOOKUP(B12,'P2 12x45'!$A$2:$F$161,5,0)</f>
        <v>0.86944444444444446</v>
      </c>
      <c r="G12" s="134">
        <f t="shared" si="0"/>
        <v>0.35138888888888886</v>
      </c>
      <c r="H12" s="40">
        <f t="shared" si="1"/>
        <v>8.4333333333333336</v>
      </c>
      <c r="I12" s="43" t="str">
        <f>VLOOKUP(B12,'P2 12x45'!$A$2:$F$161,6,0)</f>
        <v>21-172</v>
      </c>
      <c r="J12" s="45"/>
      <c r="K12" s="134">
        <f t="shared" si="4"/>
        <v>3.6111111111111094E-2</v>
      </c>
      <c r="L12" s="48">
        <f t="shared" si="3"/>
        <v>0.86666666666666625</v>
      </c>
      <c r="M12" s="50"/>
    </row>
    <row r="13" spans="1:16">
      <c r="A13" s="28">
        <v>43719</v>
      </c>
      <c r="B13" s="32">
        <v>1208</v>
      </c>
      <c r="C13" s="165">
        <f>VLOOKUP(B13,'P2 12x45'!$A$2:$F$161,2,0)</f>
        <v>0.51527777777777783</v>
      </c>
      <c r="D13" s="131">
        <f>VLOOKUP(B13,'P2 12x45'!$A$2:$F$161,3,0)</f>
        <v>0</v>
      </c>
      <c r="E13" s="165">
        <f>VLOOKUP(B13,'P2 12x45'!$A$2:$F$161,4,0)</f>
        <v>0</v>
      </c>
      <c r="F13" s="131">
        <f>VLOOKUP(B13,'P2 12x45'!$A$2:$F$161,5,0)</f>
        <v>0.79999999999999993</v>
      </c>
      <c r="G13" s="134">
        <f t="shared" si="0"/>
        <v>0.2847222222222221</v>
      </c>
      <c r="H13" s="40">
        <f t="shared" si="1"/>
        <v>6.8333333333333304</v>
      </c>
      <c r="I13" s="43" t="str">
        <f>VLOOKUP(B13,'P2 12x45'!$A$2:$F$161,6,0)</f>
        <v>1-3</v>
      </c>
      <c r="J13" s="45"/>
      <c r="K13" s="134">
        <f t="shared" si="4"/>
        <v>0</v>
      </c>
      <c r="L13" s="48">
        <f t="shared" si="3"/>
        <v>0</v>
      </c>
      <c r="M13" s="50"/>
    </row>
    <row r="14" spans="1:16">
      <c r="A14" s="53">
        <v>43720</v>
      </c>
      <c r="B14" s="61" t="s">
        <v>14</v>
      </c>
      <c r="C14" s="129">
        <f>VLOOKUP($B$14,Samedi!$A$2:$F$96,2,0)</f>
        <v>0</v>
      </c>
      <c r="D14" s="129">
        <f>VLOOKUP($B$14,Samedi!$A$2:$F$96,3,0)</f>
        <v>0</v>
      </c>
      <c r="E14" s="129">
        <f>VLOOKUP($B$14,Samedi!$A$2:$F$96,4,0)</f>
        <v>0</v>
      </c>
      <c r="F14" s="129">
        <f>VLOOKUP($B$14,Samedi!$A$2:$F$96,5,0)</f>
        <v>0</v>
      </c>
      <c r="G14" s="129">
        <f t="shared" si="0"/>
        <v>0</v>
      </c>
      <c r="H14" s="56">
        <f t="shared" si="1"/>
        <v>0</v>
      </c>
      <c r="I14" s="57" t="str">
        <f>VLOOKUP($B$14,Samedi!$A$2:$F$96,6,0)</f>
        <v>0</v>
      </c>
      <c r="J14" s="58"/>
      <c r="K14" s="129">
        <f t="shared" si="4"/>
        <v>0</v>
      </c>
      <c r="L14" s="59">
        <f t="shared" si="3"/>
        <v>0</v>
      </c>
      <c r="M14" s="60"/>
    </row>
    <row r="15" spans="1:16">
      <c r="A15" s="34">
        <v>43721</v>
      </c>
      <c r="B15" s="35" t="s">
        <v>14</v>
      </c>
      <c r="C15" s="136">
        <f>VLOOKUP($B$15,Dimanche!$A$2:$F$65,2,0)</f>
        <v>0</v>
      </c>
      <c r="D15" s="136">
        <f>VLOOKUP($B$15,Dimanche!$A$2:$F$65,3,0)</f>
        <v>0</v>
      </c>
      <c r="E15" s="136">
        <f>VLOOKUP($B$15,Dimanche!$A$2:$F$65,4,0)</f>
        <v>0</v>
      </c>
      <c r="F15" s="136">
        <f>VLOOKUP($B$15,Dimanche!$A$2:$F$65,5,0)</f>
        <v>0</v>
      </c>
      <c r="G15" s="136">
        <f t="shared" si="0"/>
        <v>0</v>
      </c>
      <c r="H15" s="41">
        <f t="shared" si="1"/>
        <v>0</v>
      </c>
      <c r="I15" s="44">
        <f>VLOOKUP($B$15,Dimanche!$A$2:$F$65,6,0)</f>
        <v>0</v>
      </c>
      <c r="J15" s="66"/>
      <c r="K15" s="136">
        <f>IF(AND(C15&gt;0,C15&lt;$O$1),$O$1-C15,0)+IF(F15&lt;$P$1,0,F15-$P$1)*2</f>
        <v>0</v>
      </c>
      <c r="L15" s="49">
        <f t="shared" si="3"/>
        <v>0</v>
      </c>
      <c r="M15" s="67"/>
    </row>
    <row r="16" spans="1:16">
      <c r="A16" s="28">
        <v>43722</v>
      </c>
      <c r="B16" s="32">
        <v>1138</v>
      </c>
      <c r="C16" s="165">
        <f>VLOOKUP(B16,'P2 12x45'!$A$2:$F$161,2,0)</f>
        <v>0.24513888888888888</v>
      </c>
      <c r="D16" s="131">
        <f>VLOOKUP(B16,'P2 12x45'!$A$2:$F$161,3,0)</f>
        <v>0</v>
      </c>
      <c r="E16" s="165">
        <f>VLOOKUP(B16,'P2 12x45'!$A$2:$F$161,4,0)</f>
        <v>0</v>
      </c>
      <c r="F16" s="131">
        <f>VLOOKUP(B16,'P2 12x45'!$A$2:$F$161,5,0)</f>
        <v>0.60277777777777775</v>
      </c>
      <c r="G16" s="134">
        <f t="shared" si="0"/>
        <v>0.35763888888888884</v>
      </c>
      <c r="H16" s="40">
        <f t="shared" si="1"/>
        <v>8.5833333333333321</v>
      </c>
      <c r="I16" s="43" t="str">
        <f>VLOOKUP(B16,'P2 12x45'!$A$2:$F$161,6,0)</f>
        <v>710</v>
      </c>
      <c r="J16" s="45"/>
      <c r="K16" s="134">
        <f t="shared" ref="K16:K21" si="5">IF(AND(C16&gt;0,C16&lt;$O$1),$O$1-C16,0)+IF(F16&lt;$P$1,0,F16-$P$1)</f>
        <v>4.8611111111111216E-3</v>
      </c>
      <c r="L16" s="48">
        <f t="shared" si="3"/>
        <v>0.11666666666666692</v>
      </c>
      <c r="M16" s="50"/>
    </row>
    <row r="17" spans="1:13">
      <c r="A17" s="28">
        <v>43723</v>
      </c>
      <c r="B17" s="32">
        <v>1113</v>
      </c>
      <c r="C17" s="165">
        <f>VLOOKUP(B17,'P2 12x45'!$A$2:$F$161,2,0)</f>
        <v>0.23124999999999998</v>
      </c>
      <c r="D17" s="131">
        <f>VLOOKUP(B17,'P2 12x45'!$A$2:$F$161,3,0)</f>
        <v>0</v>
      </c>
      <c r="E17" s="165">
        <f>VLOOKUP(B17,'P2 12x45'!$A$2:$F$161,4,0)</f>
        <v>0</v>
      </c>
      <c r="F17" s="131">
        <f>VLOOKUP(B17,'P2 12x45'!$A$2:$F$161,5,0)</f>
        <v>0.58472222222222225</v>
      </c>
      <c r="G17" s="134">
        <f t="shared" si="0"/>
        <v>0.3534722222222223</v>
      </c>
      <c r="H17" s="40">
        <f t="shared" si="1"/>
        <v>8.4833333333333343</v>
      </c>
      <c r="I17" s="43" t="str">
        <f>VLOOKUP(B17,'P2 12x45'!$A$2:$F$161,6,0)</f>
        <v>12b-11</v>
      </c>
      <c r="J17" s="45"/>
      <c r="K17" s="134">
        <f t="shared" si="5"/>
        <v>1.8750000000000017E-2</v>
      </c>
      <c r="L17" s="48">
        <f t="shared" si="3"/>
        <v>0.4500000000000004</v>
      </c>
      <c r="M17" s="50"/>
    </row>
    <row r="18" spans="1:13">
      <c r="A18" s="28">
        <v>43724</v>
      </c>
      <c r="B18" s="32">
        <v>1105</v>
      </c>
      <c r="C18" s="165">
        <f>VLOOKUP($B$18,'P2 xx3xx'!$A$2:$F$130,2,0)</f>
        <v>0.17361111111111113</v>
      </c>
      <c r="D18" s="131">
        <f>VLOOKUP($B$18,'P2 xx3xx'!$A$2:$F$130,3,0)</f>
        <v>0</v>
      </c>
      <c r="E18" s="165">
        <f>VLOOKUP($B$18,'P2 xx3xx'!$A$2:$F$130,4,0)</f>
        <v>0</v>
      </c>
      <c r="F18" s="131">
        <f>VLOOKUP($B$18,'P2 xx3xx'!$A$2:$F$130,5,0)</f>
        <v>0.46458333333333335</v>
      </c>
      <c r="G18" s="134">
        <f t="shared" si="0"/>
        <v>0.29097222222222219</v>
      </c>
      <c r="H18" s="40">
        <f t="shared" si="1"/>
        <v>6.9833333333333325</v>
      </c>
      <c r="I18" s="43" t="str">
        <f>VLOOKUP($B$18,'P2 xx3xx'!$A$2:$F$130,6,0)</f>
        <v>710-18</v>
      </c>
      <c r="J18" s="45"/>
      <c r="K18" s="134">
        <f t="shared" si="5"/>
        <v>7.6388888888888867E-2</v>
      </c>
      <c r="L18" s="48">
        <f t="shared" si="3"/>
        <v>1.8333333333333328</v>
      </c>
      <c r="M18" s="50"/>
    </row>
    <row r="19" spans="1:13">
      <c r="A19" s="28">
        <v>43725</v>
      </c>
      <c r="B19" s="32" t="s">
        <v>14</v>
      </c>
      <c r="C19" s="165">
        <f>VLOOKUP(B19,'P2 12x45'!$A$2:$F$161,2,0)</f>
        <v>0</v>
      </c>
      <c r="D19" s="131">
        <f>VLOOKUP(B19,'P2 12x45'!$A$2:$F$161,3,0)</f>
        <v>0</v>
      </c>
      <c r="E19" s="165">
        <f>VLOOKUP(B19,'P2 12x45'!$A$2:$F$161,4,0)</f>
        <v>0</v>
      </c>
      <c r="F19" s="131">
        <f>VLOOKUP(B19,'P2 12x45'!$A$2:$F$161,5,0)</f>
        <v>0</v>
      </c>
      <c r="G19" s="134">
        <f t="shared" si="0"/>
        <v>0</v>
      </c>
      <c r="H19" s="40">
        <f t="shared" si="1"/>
        <v>0</v>
      </c>
      <c r="I19" s="43" t="str">
        <f>VLOOKUP(B19,'P2 12x45'!$A$2:$F$161,6,0)</f>
        <v>0</v>
      </c>
      <c r="J19" s="45"/>
      <c r="K19" s="134">
        <f t="shared" si="5"/>
        <v>0</v>
      </c>
      <c r="L19" s="48">
        <f t="shared" si="3"/>
        <v>0</v>
      </c>
      <c r="M19" s="50"/>
    </row>
    <row r="20" spans="1:13">
      <c r="A20" s="28">
        <v>43726</v>
      </c>
      <c r="B20" s="32">
        <v>1224</v>
      </c>
      <c r="C20" s="165">
        <f>VLOOKUP(B20,'P2 12x45'!$A$2:$F$161,2,0)</f>
        <v>0.54166666666666663</v>
      </c>
      <c r="D20" s="131">
        <f>VLOOKUP(B20,'P2 12x45'!$A$2:$F$161,3,0)</f>
        <v>0</v>
      </c>
      <c r="E20" s="165">
        <f>VLOOKUP(B20,'P2 12x45'!$A$2:$F$161,4,0)</f>
        <v>0</v>
      </c>
      <c r="F20" s="131">
        <f>VLOOKUP(B20,'P2 12x45'!$A$2:$F$161,5,0)</f>
        <v>0.88611111111111107</v>
      </c>
      <c r="G20" s="134">
        <f t="shared" si="0"/>
        <v>0.34444444444444444</v>
      </c>
      <c r="H20" s="40">
        <f t="shared" si="1"/>
        <v>8.2666666666666657</v>
      </c>
      <c r="I20" s="43" t="str">
        <f>VLOOKUP(B20,'P2 12x45'!$A$2:$F$161,6,0)</f>
        <v>18</v>
      </c>
      <c r="J20" s="45"/>
      <c r="K20" s="134">
        <f t="shared" si="5"/>
        <v>5.2777777777777701E-2</v>
      </c>
      <c r="L20" s="48">
        <f t="shared" si="3"/>
        <v>1.2666666666666648</v>
      </c>
      <c r="M20" s="50"/>
    </row>
    <row r="21" spans="1:13" ht="15.75" customHeight="1">
      <c r="A21" s="53">
        <v>43727</v>
      </c>
      <c r="B21" s="61">
        <v>1216</v>
      </c>
      <c r="C21" s="129">
        <f>VLOOKUP($B$21,Samedi!$A$2:$F$96,2,0)</f>
        <v>0.57638888888888895</v>
      </c>
      <c r="D21" s="129">
        <f>VLOOKUP($B$21,Samedi!$A$2:$F$96,3,0)</f>
        <v>0</v>
      </c>
      <c r="E21" s="129">
        <f>VLOOKUP($B$21,Samedi!$A$2:$F$96,4,0)</f>
        <v>0</v>
      </c>
      <c r="F21" s="129">
        <f>VLOOKUP($B$21,Samedi!$A$2:$F$96,5,0)</f>
        <v>0.93194444444444446</v>
      </c>
      <c r="G21" s="129">
        <f t="shared" si="0"/>
        <v>0.35555555555555551</v>
      </c>
      <c r="H21" s="56">
        <f t="shared" si="1"/>
        <v>8.5333333333333314</v>
      </c>
      <c r="I21" s="57" t="str">
        <f>VLOOKUP($B$21,Samedi!$A$2:$F$96,6,0)</f>
        <v>25-35</v>
      </c>
      <c r="J21" s="58"/>
      <c r="K21" s="129">
        <f t="shared" si="5"/>
        <v>9.8611111111111094E-2</v>
      </c>
      <c r="L21" s="59">
        <f t="shared" si="3"/>
        <v>2.3666666666666663</v>
      </c>
      <c r="M21" s="60"/>
    </row>
    <row r="22" spans="1:13" ht="15.75" customHeight="1">
      <c r="A22" s="34">
        <v>43728</v>
      </c>
      <c r="B22" s="35">
        <v>1212</v>
      </c>
      <c r="C22" s="136">
        <f>VLOOKUP($B$22,Dimanche!$A$2:$F$65,2,0)</f>
        <v>0.55763888888888891</v>
      </c>
      <c r="D22" s="136">
        <f>VLOOKUP($B$22,Dimanche!$A$2:$F$65,3,0)</f>
        <v>0</v>
      </c>
      <c r="E22" s="136">
        <f>VLOOKUP($B$22,Dimanche!$A$2:$F$65,4,0)</f>
        <v>0</v>
      </c>
      <c r="F22" s="136">
        <f>VLOOKUP($B$22,Dimanche!$A$2:$F$65,5,0)</f>
        <v>0.89236111111111116</v>
      </c>
      <c r="G22" s="136">
        <f t="shared" si="0"/>
        <v>0.33472222222222225</v>
      </c>
      <c r="H22" s="41">
        <f t="shared" si="1"/>
        <v>8.033333333333335</v>
      </c>
      <c r="I22" s="44" t="str">
        <f>VLOOKUP($B$22,Dimanche!$A$2:$F$65,6,0)</f>
        <v>710-M4ab</v>
      </c>
      <c r="J22" s="66"/>
      <c r="K22" s="136">
        <f>IF(AND(C22&gt;0,C22&lt;$O$1),$O$1-C22,0)+IF(F22&lt;$P$1,0,F22-$P$1)*2</f>
        <v>0.11805555555555558</v>
      </c>
      <c r="L22" s="49">
        <f t="shared" si="3"/>
        <v>2.8333333333333339</v>
      </c>
      <c r="M22" s="67"/>
    </row>
    <row r="23" spans="1:13" ht="15.75" customHeight="1">
      <c r="A23" s="28">
        <v>43729</v>
      </c>
      <c r="B23" s="32" t="s">
        <v>14</v>
      </c>
      <c r="C23" s="165">
        <f>VLOOKUP(B23,'P2 12x45'!$A$2:$F$161,2,0)</f>
        <v>0</v>
      </c>
      <c r="D23" s="131">
        <f>VLOOKUP(B23,'P2 12x45'!$A$2:$F$161,3,0)</f>
        <v>0</v>
      </c>
      <c r="E23" s="165">
        <f>VLOOKUP(B23,'P2 12x45'!$A$2:$F$161,4,0)</f>
        <v>0</v>
      </c>
      <c r="F23" s="131">
        <f>VLOOKUP(B23,'P2 12x45'!$A$2:$F$161,5,0)</f>
        <v>0</v>
      </c>
      <c r="G23" s="134">
        <f t="shared" si="0"/>
        <v>0</v>
      </c>
      <c r="H23" s="40">
        <f t="shared" si="1"/>
        <v>0</v>
      </c>
      <c r="I23" s="43" t="str">
        <f>VLOOKUP(B23,'P2 12x45'!$A$2:$F$161,6,0)</f>
        <v>0</v>
      </c>
      <c r="J23" s="45"/>
      <c r="K23" s="134">
        <f t="shared" ref="K23:K28" si="6">IF(AND(C23&gt;0,C23&lt;$O$1),$O$1-C23,0)+IF(F23&lt;$P$1,0,F23-$P$1)</f>
        <v>0</v>
      </c>
      <c r="L23" s="48">
        <f t="shared" si="3"/>
        <v>0</v>
      </c>
      <c r="M23" s="50"/>
    </row>
    <row r="24" spans="1:13" ht="15.75" customHeight="1">
      <c r="A24" s="28">
        <v>43730</v>
      </c>
      <c r="B24" s="32" t="s">
        <v>14</v>
      </c>
      <c r="C24" s="165">
        <f>VLOOKUP(B24,'P2 12x45'!$A$2:$F$161,2,0)</f>
        <v>0</v>
      </c>
      <c r="D24" s="131">
        <f>VLOOKUP(B24,'P2 12x45'!$A$2:$F$161,3,0)</f>
        <v>0</v>
      </c>
      <c r="E24" s="165">
        <f>VLOOKUP(B24,'P2 12x45'!$A$2:$F$161,4,0)</f>
        <v>0</v>
      </c>
      <c r="F24" s="131">
        <f>VLOOKUP(B24,'P2 12x45'!$A$2:$F$161,5,0)</f>
        <v>0</v>
      </c>
      <c r="G24" s="134">
        <f t="shared" si="0"/>
        <v>0</v>
      </c>
      <c r="H24" s="40">
        <f t="shared" si="1"/>
        <v>0</v>
      </c>
      <c r="I24" s="43" t="str">
        <f>VLOOKUP(B24,'P2 12x45'!$A$2:$F$161,6,0)</f>
        <v>0</v>
      </c>
      <c r="J24" s="45"/>
      <c r="K24" s="134">
        <f t="shared" si="6"/>
        <v>0</v>
      </c>
      <c r="L24" s="48">
        <f t="shared" si="3"/>
        <v>0</v>
      </c>
      <c r="M24" s="50"/>
    </row>
    <row r="25" spans="1:13" ht="15.75" customHeight="1">
      <c r="A25" s="28">
        <v>43731</v>
      </c>
      <c r="B25" s="32">
        <v>1128</v>
      </c>
      <c r="C25" s="165">
        <f>VLOOKUP($B$25,'P2 xx3xx'!$A$2:$F$130,2,0)</f>
        <v>0.23124999999999998</v>
      </c>
      <c r="D25" s="131">
        <f>VLOOKUP($B$25,'P2 xx3xx'!$A$2:$F$130,3,0)</f>
        <v>0</v>
      </c>
      <c r="E25" s="165">
        <f>VLOOKUP($B$25,'P2 xx3xx'!$A$2:$F$130,4,0)</f>
        <v>0</v>
      </c>
      <c r="F25" s="131">
        <f>VLOOKUP($B$25,'P2 xx3xx'!$A$2:$F$130,5,0)</f>
        <v>0.54791666666666672</v>
      </c>
      <c r="G25" s="134">
        <f t="shared" si="0"/>
        <v>0.31666666666666676</v>
      </c>
      <c r="H25" s="40">
        <f t="shared" si="1"/>
        <v>7.6000000000000023</v>
      </c>
      <c r="I25" s="43" t="str">
        <f>VLOOKUP($B$25,'P2 xx3xx'!$A$2:$F$130,6,0)</f>
        <v>18</v>
      </c>
      <c r="J25" s="45"/>
      <c r="K25" s="134">
        <f t="shared" si="6"/>
        <v>1.8750000000000017E-2</v>
      </c>
      <c r="L25" s="48">
        <f t="shared" si="3"/>
        <v>0.4500000000000004</v>
      </c>
      <c r="M25" s="50"/>
    </row>
    <row r="26" spans="1:13" ht="15.75" customHeight="1">
      <c r="A26" s="28">
        <v>43732</v>
      </c>
      <c r="B26" s="32">
        <v>1120</v>
      </c>
      <c r="C26" s="165">
        <f>VLOOKUP(B26,'P2 12x45'!$A$2:$F$161,2,0)</f>
        <v>0.24791666666666667</v>
      </c>
      <c r="D26" s="131">
        <f>VLOOKUP(B26,'P2 12x45'!$A$2:$F$161,3,0)</f>
        <v>0</v>
      </c>
      <c r="E26" s="165">
        <f>VLOOKUP(B26,'P2 12x45'!$A$2:$F$161,4,0)</f>
        <v>0</v>
      </c>
      <c r="F26" s="131">
        <f>VLOOKUP(B26,'P2 12x45'!$A$2:$F$161,5,0)</f>
        <v>0.5625</v>
      </c>
      <c r="G26" s="134">
        <f t="shared" si="0"/>
        <v>0.31458333333333333</v>
      </c>
      <c r="H26" s="40">
        <f t="shared" si="1"/>
        <v>7.55</v>
      </c>
      <c r="I26" s="43" t="str">
        <f>VLOOKUP(B26,'P2 12x45'!$A$2:$F$161,6,0)</f>
        <v>35</v>
      </c>
      <c r="J26" s="45"/>
      <c r="K26" s="134">
        <f t="shared" si="6"/>
        <v>2.0833333333333259E-3</v>
      </c>
      <c r="L26" s="48">
        <f t="shared" si="3"/>
        <v>4.9999999999999822E-2</v>
      </c>
      <c r="M26" s="50"/>
    </row>
    <row r="27" spans="1:13" ht="15.75" customHeight="1">
      <c r="A27" s="28">
        <v>43733</v>
      </c>
      <c r="B27" s="32">
        <v>1125</v>
      </c>
      <c r="C27" s="165">
        <f>VLOOKUP(B27,'P2 12x45'!$A$2:$F$161,2,0)</f>
        <v>0.2298611111111111</v>
      </c>
      <c r="D27" s="131">
        <f>VLOOKUP(B27,'P2 12x45'!$A$2:$F$161,3,0)</f>
        <v>0</v>
      </c>
      <c r="E27" s="165">
        <f>VLOOKUP(B27,'P2 12x45'!$A$2:$F$161,4,0)</f>
        <v>0</v>
      </c>
      <c r="F27" s="131">
        <f>VLOOKUP(B27,'P2 12x45'!$A$2:$F$161,5,0)</f>
        <v>0.54722222222222217</v>
      </c>
      <c r="G27" s="134">
        <f t="shared" si="0"/>
        <v>0.31736111111111109</v>
      </c>
      <c r="H27" s="40">
        <f t="shared" si="1"/>
        <v>7.6166666666666663</v>
      </c>
      <c r="I27" s="43" t="str">
        <f>VLOOKUP(B27,'P2 12x45'!$A$2:$F$161,6,0)</f>
        <v>710</v>
      </c>
      <c r="J27" s="45"/>
      <c r="K27" s="134">
        <f t="shared" si="6"/>
        <v>2.0138888888888901E-2</v>
      </c>
      <c r="L27" s="48">
        <f t="shared" si="3"/>
        <v>0.48333333333333361</v>
      </c>
      <c r="M27" s="50"/>
    </row>
    <row r="28" spans="1:13" ht="15.75" customHeight="1">
      <c r="A28" s="53">
        <v>43734</v>
      </c>
      <c r="B28" s="61" t="s">
        <v>14</v>
      </c>
      <c r="C28" s="129">
        <f>VLOOKUP($B$28,Samedi!$A$2:$F$96,2,0)</f>
        <v>0</v>
      </c>
      <c r="D28" s="129">
        <f>VLOOKUP($B$28,Samedi!$A$2:$F$96,3,0)</f>
        <v>0</v>
      </c>
      <c r="E28" s="129">
        <f>VLOOKUP($B$28,Samedi!$A$2:$F$96,4,0)</f>
        <v>0</v>
      </c>
      <c r="F28" s="129">
        <f>VLOOKUP($B$28,Samedi!$A$2:$F$96,5,0)</f>
        <v>0</v>
      </c>
      <c r="G28" s="129">
        <f t="shared" si="0"/>
        <v>0</v>
      </c>
      <c r="H28" s="56">
        <f t="shared" si="1"/>
        <v>0</v>
      </c>
      <c r="I28" s="57" t="str">
        <f>VLOOKUP($B$28,Samedi!$A$2:$F$96,6,0)</f>
        <v>0</v>
      </c>
      <c r="J28" s="58"/>
      <c r="K28" s="129">
        <f t="shared" si="6"/>
        <v>0</v>
      </c>
      <c r="L28" s="59">
        <f t="shared" si="3"/>
        <v>0</v>
      </c>
      <c r="M28" s="60"/>
    </row>
    <row r="29" spans="1:13" ht="15.75" customHeight="1">
      <c r="A29" s="34">
        <v>43735</v>
      </c>
      <c r="B29" s="35" t="s">
        <v>14</v>
      </c>
      <c r="C29" s="136">
        <f>VLOOKUP($B$29,Dimanche!$A$2:$F$65,2,0)</f>
        <v>0</v>
      </c>
      <c r="D29" s="136">
        <f>VLOOKUP($B$29,Dimanche!$A$2:$F$65,3,0)</f>
        <v>0</v>
      </c>
      <c r="E29" s="136">
        <f>VLOOKUP($B$29,Dimanche!$A$2:$F$65,4,0)</f>
        <v>0</v>
      </c>
      <c r="F29" s="136">
        <f>VLOOKUP($B$29,Dimanche!$A$2:$F$65,5,0)</f>
        <v>0</v>
      </c>
      <c r="G29" s="136">
        <f t="shared" si="0"/>
        <v>0</v>
      </c>
      <c r="H29" s="41">
        <f t="shared" si="1"/>
        <v>0</v>
      </c>
      <c r="I29" s="44">
        <f>VLOOKUP($B$29,Dimanche!$A$2:$F$65,6,0)</f>
        <v>0</v>
      </c>
      <c r="J29" s="66"/>
      <c r="K29" s="136">
        <f>IF(AND(C29&gt;0,C29&lt;$O$1),$O$1-C29,0)+IF(F29&lt;$P$1,0,F29-$P$1)*2</f>
        <v>0</v>
      </c>
      <c r="L29" s="49">
        <f t="shared" si="3"/>
        <v>0</v>
      </c>
      <c r="M29" s="67"/>
    </row>
    <row r="30" spans="1:13" ht="15.75" customHeight="1">
      <c r="A30" s="28">
        <v>43736</v>
      </c>
      <c r="B30" s="32">
        <v>1238</v>
      </c>
      <c r="C30" s="165">
        <f>VLOOKUP(B30,'P2 12x45'!$A$2:$F$161,2,0)</f>
        <v>0.59930555555555554</v>
      </c>
      <c r="D30" s="131">
        <f>VLOOKUP(B30,'P2 12x45'!$A$2:$F$161,3,0)</f>
        <v>0</v>
      </c>
      <c r="E30" s="165">
        <f>VLOOKUP(B30,'P2 12x45'!$A$2:$F$161,4,0)</f>
        <v>0</v>
      </c>
      <c r="F30" s="131">
        <f>VLOOKUP(B30,'P2 12x45'!$A$2:$F$161,5,0)</f>
        <v>0.96250000000000002</v>
      </c>
      <c r="G30" s="134">
        <f t="shared" si="0"/>
        <v>0.36319444444444449</v>
      </c>
      <c r="H30" s="40">
        <f t="shared" si="1"/>
        <v>8.7166666666666686</v>
      </c>
      <c r="I30" s="43" t="str">
        <f>VLOOKUP(B30,'P2 12x45'!$A$2:$F$161,6,0)</f>
        <v>19-20</v>
      </c>
      <c r="J30" s="45"/>
      <c r="K30" s="134">
        <f t="shared" ref="K30:K32" si="7">IF(AND(C30&gt;0,C30&lt;$O$1),$O$1-C30,0)+IF(F30&lt;$P$1,0,F30-$P$1)</f>
        <v>0.12916666666666665</v>
      </c>
      <c r="L30" s="48">
        <f t="shared" si="3"/>
        <v>3.0999999999999996</v>
      </c>
      <c r="M30" s="50"/>
    </row>
    <row r="31" spans="1:13" ht="15.75" customHeight="1">
      <c r="A31" s="28">
        <v>43737</v>
      </c>
      <c r="B31" s="32">
        <v>1229</v>
      </c>
      <c r="C31" s="165">
        <f>VLOOKUP(B31,'P2 12x45'!$A$2:$F$161,2,0)</f>
        <v>0.52916666666666667</v>
      </c>
      <c r="D31" s="131">
        <f>VLOOKUP(B31,'P2 12x45'!$A$2:$F$161,3,0)</f>
        <v>0</v>
      </c>
      <c r="E31" s="165">
        <f>VLOOKUP(B31,'P2 12x45'!$A$2:$F$161,4,0)</f>
        <v>0</v>
      </c>
      <c r="F31" s="131">
        <f>VLOOKUP(B31,'P2 12x45'!$A$2:$F$161,5,0)</f>
        <v>0.82986111111111116</v>
      </c>
      <c r="G31" s="134">
        <f t="shared" si="0"/>
        <v>0.30069444444444449</v>
      </c>
      <c r="H31" s="40">
        <f t="shared" si="1"/>
        <v>7.2166666666666677</v>
      </c>
      <c r="I31" s="43" t="str">
        <f>VLOOKUP(B31,'P2 12x45'!$A$2:$F$161,6,0)</f>
        <v>14</v>
      </c>
      <c r="J31" s="45"/>
      <c r="K31" s="134">
        <f t="shared" si="7"/>
        <v>0</v>
      </c>
      <c r="L31" s="48">
        <f t="shared" si="3"/>
        <v>0</v>
      </c>
      <c r="M31" s="50"/>
    </row>
    <row r="32" spans="1:13" ht="15.75" customHeight="1">
      <c r="A32" s="72">
        <v>43738</v>
      </c>
      <c r="B32" s="75">
        <v>1204</v>
      </c>
      <c r="C32" s="173">
        <f>VLOOKUP($B$32,'P2 xx3xx'!$A$2:$F$130,2,0)</f>
        <v>0.53055555555555556</v>
      </c>
      <c r="D32" s="143">
        <f>VLOOKUP($B$32,'P2 xx3xx'!$A$2:$F$130,3,0)</f>
        <v>0</v>
      </c>
      <c r="E32" s="173">
        <f>VLOOKUP($B$32,'P2 xx3xx'!$A$2:$F$130,4,0)</f>
        <v>0</v>
      </c>
      <c r="F32" s="143">
        <f>VLOOKUP($B$32,'P2 xx3xx'!$A$2:$F$130,5,0)</f>
        <v>0.8340277777777777</v>
      </c>
      <c r="G32" s="144">
        <f t="shared" si="0"/>
        <v>0.30347222222222214</v>
      </c>
      <c r="H32" s="86">
        <f t="shared" si="1"/>
        <v>7.2833333333333314</v>
      </c>
      <c r="I32" s="88" t="str">
        <f>VLOOKUP($B$32,'P2 xx3xx'!$A$2:$F$130,6,0)</f>
        <v>710</v>
      </c>
      <c r="J32" s="100"/>
      <c r="K32" s="144">
        <f t="shared" si="7"/>
        <v>6.9444444444433095E-4</v>
      </c>
      <c r="L32" s="92">
        <f t="shared" si="3"/>
        <v>1.6666666666663943E-2</v>
      </c>
      <c r="M32" s="101"/>
    </row>
    <row r="33" spans="1:13" ht="15.75" customHeight="1">
      <c r="A33" s="82"/>
      <c r="B33" s="83"/>
      <c r="C33" s="83"/>
      <c r="D33" s="83"/>
      <c r="E33" s="83"/>
      <c r="F33" s="83"/>
      <c r="G33" s="96">
        <f t="shared" ref="G33:H33" si="8">SUM(G3:G32)</f>
        <v>6.5958333333333341</v>
      </c>
      <c r="H33" s="98">
        <f t="shared" si="8"/>
        <v>158.30000000000001</v>
      </c>
      <c r="I33" s="174"/>
      <c r="J33" s="108">
        <f t="shared" ref="J33:L33" si="9">SUM(J3:J32)</f>
        <v>0</v>
      </c>
      <c r="K33" s="96">
        <f t="shared" si="9"/>
        <v>0.84166666666666656</v>
      </c>
      <c r="L33" s="98">
        <f t="shared" si="9"/>
        <v>20.200000000000003</v>
      </c>
      <c r="M33" s="83"/>
    </row>
    <row r="34" spans="1:13" ht="15.75" customHeight="1"/>
    <row r="35" spans="1:13" ht="15.75" customHeight="1"/>
    <row r="36" spans="1:13" ht="15.75" customHeight="1"/>
    <row r="37" spans="1:13" ht="15.75" customHeight="1">
      <c r="A37" s="270" t="s">
        <v>17</v>
      </c>
      <c r="B37" s="271"/>
      <c r="C37" s="95">
        <f>158.6-(C47*8)-(C48*8)-(C49*8)-C50</f>
        <v>158.6</v>
      </c>
      <c r="D37" s="97"/>
      <c r="E37" s="99">
        <f t="shared" ref="E37:E51" si="10">C37*D37</f>
        <v>0</v>
      </c>
    </row>
    <row r="38" spans="1:13" ht="15.75" customHeight="1">
      <c r="A38" s="272" t="s">
        <v>18</v>
      </c>
      <c r="B38" s="273"/>
      <c r="C38" s="103">
        <f>H28+H21+H14+H7</f>
        <v>15.983333333333331</v>
      </c>
      <c r="D38" s="105"/>
      <c r="E38" s="107">
        <f t="shared" si="10"/>
        <v>0</v>
      </c>
    </row>
    <row r="39" spans="1:13" ht="15.75" customHeight="1">
      <c r="A39" s="272" t="s">
        <v>19</v>
      </c>
      <c r="B39" s="273"/>
      <c r="C39" s="103">
        <f>H8+H15+H22+H29</f>
        <v>8.033333333333335</v>
      </c>
      <c r="D39" s="105"/>
      <c r="E39" s="107">
        <f t="shared" si="10"/>
        <v>0</v>
      </c>
    </row>
    <row r="40" spans="1:13" ht="15.75" customHeight="1">
      <c r="A40" s="272" t="s">
        <v>20</v>
      </c>
      <c r="B40" s="273"/>
      <c r="C40" s="103">
        <v>1</v>
      </c>
      <c r="D40" s="109"/>
      <c r="E40" s="107">
        <f t="shared" si="10"/>
        <v>0</v>
      </c>
    </row>
    <row r="41" spans="1:13" ht="15.75" customHeight="1">
      <c r="A41" s="272" t="s">
        <v>21</v>
      </c>
      <c r="B41" s="273"/>
      <c r="C41" s="103">
        <v>6.7</v>
      </c>
      <c r="D41" s="105"/>
      <c r="E41" s="107">
        <f t="shared" si="10"/>
        <v>0</v>
      </c>
    </row>
    <row r="42" spans="1:13" ht="15.75" customHeight="1">
      <c r="A42" s="272" t="s">
        <v>22</v>
      </c>
      <c r="B42" s="273"/>
      <c r="C42" s="103">
        <f>L33</f>
        <v>20.200000000000003</v>
      </c>
      <c r="D42" s="105"/>
      <c r="E42" s="107">
        <f t="shared" si="10"/>
        <v>0</v>
      </c>
    </row>
    <row r="43" spans="1:13" ht="15.75" customHeight="1">
      <c r="A43" s="110"/>
      <c r="B43" s="111" t="s">
        <v>23</v>
      </c>
      <c r="C43" s="103"/>
      <c r="D43" s="105"/>
      <c r="E43" s="107">
        <f t="shared" si="10"/>
        <v>0</v>
      </c>
    </row>
    <row r="44" spans="1:13" ht="15.75" customHeight="1">
      <c r="A44" s="272" t="s">
        <v>24</v>
      </c>
      <c r="B44" s="273"/>
      <c r="C44" s="103"/>
      <c r="D44" s="105"/>
      <c r="E44" s="107">
        <f t="shared" si="10"/>
        <v>0</v>
      </c>
    </row>
    <row r="45" spans="1:13" ht="15.75" customHeight="1">
      <c r="A45" s="272" t="s">
        <v>25</v>
      </c>
      <c r="B45" s="273"/>
      <c r="C45" s="103"/>
      <c r="D45" s="105"/>
      <c r="E45" s="107">
        <f t="shared" si="10"/>
        <v>0</v>
      </c>
    </row>
    <row r="46" spans="1:13" ht="15.75" customHeight="1">
      <c r="A46" s="272" t="s">
        <v>26</v>
      </c>
      <c r="B46" s="273"/>
      <c r="C46" s="103"/>
      <c r="D46" s="105"/>
      <c r="E46" s="107">
        <f t="shared" si="10"/>
        <v>0</v>
      </c>
    </row>
    <row r="47" spans="1:13" ht="15.75" customHeight="1">
      <c r="A47" s="272" t="s">
        <v>27</v>
      </c>
      <c r="B47" s="273"/>
      <c r="C47" s="103"/>
      <c r="D47" s="105"/>
      <c r="E47" s="107">
        <f t="shared" si="10"/>
        <v>0</v>
      </c>
    </row>
    <row r="48" spans="1:13" ht="15.75" customHeight="1">
      <c r="A48" s="272" t="s">
        <v>28</v>
      </c>
      <c r="B48" s="273"/>
      <c r="C48" s="103"/>
      <c r="D48" s="105"/>
      <c r="E48" s="107">
        <f t="shared" si="10"/>
        <v>0</v>
      </c>
    </row>
    <row r="49" spans="1:5" ht="15.75" customHeight="1">
      <c r="A49" s="272" t="s">
        <v>29</v>
      </c>
      <c r="B49" s="273"/>
      <c r="C49" s="103"/>
      <c r="D49" s="105"/>
      <c r="E49" s="107">
        <f t="shared" si="10"/>
        <v>0</v>
      </c>
    </row>
    <row r="50" spans="1:5" ht="15.75" customHeight="1">
      <c r="A50" s="272" t="s">
        <v>30</v>
      </c>
      <c r="B50" s="273"/>
      <c r="C50" s="103"/>
      <c r="D50" s="105"/>
      <c r="E50" s="107">
        <f t="shared" si="10"/>
        <v>0</v>
      </c>
    </row>
    <row r="51" spans="1:5" ht="15.75" customHeight="1">
      <c r="A51" s="274" t="s">
        <v>31</v>
      </c>
      <c r="B51" s="275"/>
      <c r="C51" s="112"/>
      <c r="D51" s="113"/>
      <c r="E51" s="114">
        <f t="shared" si="10"/>
        <v>0</v>
      </c>
    </row>
    <row r="52" spans="1:5" ht="15.75" customHeight="1"/>
    <row r="53" spans="1:5" ht="15.75" customHeight="1">
      <c r="D53" s="115" t="s">
        <v>32</v>
      </c>
      <c r="E53" s="116">
        <f>SUM(E37:E51)</f>
        <v>0</v>
      </c>
    </row>
    <row r="54" spans="1:5" ht="15.75" customHeight="1"/>
    <row r="55" spans="1:5" ht="15.75" customHeight="1"/>
    <row r="56" spans="1:5" ht="15.75" customHeight="1"/>
    <row r="57" spans="1:5" ht="15.75" customHeight="1"/>
    <row r="58" spans="1:5" ht="15.75" customHeight="1"/>
    <row r="59" spans="1:5" ht="15.75" customHeight="1"/>
    <row r="60" spans="1:5" ht="15.75" customHeight="1"/>
    <row r="61" spans="1:5" ht="15.75" customHeight="1"/>
    <row r="62" spans="1:5" ht="15.75" customHeight="1"/>
    <row r="63" spans="1:5" ht="15.75" customHeight="1"/>
    <row r="64" spans="1: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5">
    <mergeCell ref="A50:B50"/>
    <mergeCell ref="A51:B51"/>
    <mergeCell ref="A46:B46"/>
    <mergeCell ref="A1:M1"/>
    <mergeCell ref="A37:B37"/>
    <mergeCell ref="A38:B38"/>
    <mergeCell ref="A39:B39"/>
    <mergeCell ref="A40:B40"/>
    <mergeCell ref="A41:B41"/>
    <mergeCell ref="A42:B42"/>
    <mergeCell ref="A44:B44"/>
    <mergeCell ref="A45:B45"/>
    <mergeCell ref="A47:B47"/>
    <mergeCell ref="A48:B48"/>
    <mergeCell ref="A49:B49"/>
  </mergeCells>
  <conditionalFormatting sqref="D3:E32">
    <cfRule type="cellIs" dxfId="12" priority="1" operator="equal">
      <formula>0</formula>
    </cfRule>
  </conditionalFormatting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ErrorMessage="1">
          <x14:formula1>
            <xm:f>'P2 xx3xx'!$A$2:$A$130</xm:f>
          </x14:formula1>
          <xm:sqref>B4 B11 B18 B25 B32</xm:sqref>
        </x14:dataValidation>
        <x14:dataValidation type="list" allowBlank="1" showErrorMessage="1">
          <x14:formula1>
            <xm:f>Dimanche!$A$2:$A$65</xm:f>
          </x14:formula1>
          <xm:sqref>B8 B15 B22 B29</xm:sqref>
        </x14:dataValidation>
        <x14:dataValidation type="list" allowBlank="1" showErrorMessage="1">
          <x14:formula1>
            <xm:f>'P2 12x45'!$A$2:$A$161</xm:f>
          </x14:formula1>
          <xm:sqref>B3 B5:B6 B9:B10 B12:B13 B16:B17 B19:B20 B23:B24 B26:B27 B30:B31</xm:sqref>
        </x14:dataValidation>
        <x14:dataValidation type="list" allowBlank="1" showErrorMessage="1">
          <x14:formula1>
            <xm:f>Samedi!$A$2:$A$96</xm:f>
          </x14:formula1>
          <xm:sqref>B7 B14 B21 B28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workbookViewId="0">
      <selection activeCell="O10" sqref="O10"/>
    </sheetView>
  </sheetViews>
  <sheetFormatPr baseColWidth="10" defaultColWidth="14.42578125" defaultRowHeight="15" customHeight="1"/>
  <cols>
    <col min="1" max="8" width="10.7109375" customWidth="1"/>
    <col min="9" max="9" width="17.140625" customWidth="1"/>
    <col min="10" max="16" width="10.7109375" customWidth="1"/>
  </cols>
  <sheetData>
    <row r="1" spans="1:16" ht="18.75">
      <c r="A1" s="266" t="s">
        <v>40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1" t="s">
        <v>3</v>
      </c>
      <c r="O1" s="2">
        <v>0.25</v>
      </c>
      <c r="P1" s="3">
        <v>0.83333333333333337</v>
      </c>
    </row>
    <row r="2" spans="1:16">
      <c r="B2" s="4" t="s">
        <v>4</v>
      </c>
      <c r="C2" s="5" t="s">
        <v>5</v>
      </c>
      <c r="D2" s="5" t="s">
        <v>6</v>
      </c>
      <c r="E2" s="5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5" t="s">
        <v>10</v>
      </c>
      <c r="K2" s="5" t="s">
        <v>11</v>
      </c>
      <c r="L2" s="7" t="s">
        <v>12</v>
      </c>
      <c r="M2" s="8" t="s">
        <v>13</v>
      </c>
    </row>
    <row r="3" spans="1:16">
      <c r="A3" s="117">
        <v>43739</v>
      </c>
      <c r="B3" s="118">
        <v>1210</v>
      </c>
      <c r="C3" s="162">
        <f>VLOOKUP(B3,'P2 12x45'!$A$2:$F$161,2,0)</f>
        <v>0.51458333333333328</v>
      </c>
      <c r="D3" s="121">
        <f>VLOOKUP(B3,'P2 12x45'!$A$2:$F$161,3,0)</f>
        <v>0</v>
      </c>
      <c r="E3" s="162">
        <f>VLOOKUP(B3,'P2 12x45'!$A$2:$F$161,4,0)</f>
        <v>0</v>
      </c>
      <c r="F3" s="121">
        <f>VLOOKUP(B3,'P2 12x45'!$A$2:$F$161,5,0)</f>
        <v>0.80833333333333324</v>
      </c>
      <c r="G3" s="122">
        <f t="shared" ref="G3:G33" si="0">(D3-C3)+(F3-E3)</f>
        <v>0.29374999999999996</v>
      </c>
      <c r="H3" s="124">
        <f t="shared" ref="H3:H33" si="1">G3*24</f>
        <v>7.0499999999999989</v>
      </c>
      <c r="I3" s="125" t="str">
        <f>VLOOKUP(B3,'P2 12x45'!$A$2:$F$161,6,0)</f>
        <v>18-13</v>
      </c>
      <c r="J3" s="159"/>
      <c r="K3" s="122">
        <f t="shared" ref="K3:K5" si="2">IF(AND(C3&gt;0,C3&lt;$O$1),$O$1-C3,0)+IF(F3&lt;$P$1,0,F3-$P$1)</f>
        <v>0</v>
      </c>
      <c r="L3" s="171">
        <f t="shared" ref="L3:L33" si="3">K3*24</f>
        <v>0</v>
      </c>
      <c r="M3" s="163"/>
    </row>
    <row r="4" spans="1:16">
      <c r="A4" s="28">
        <v>43740</v>
      </c>
      <c r="B4" s="32" t="s">
        <v>14</v>
      </c>
      <c r="C4" s="165">
        <f>VLOOKUP(B4,'P2 12x45'!$A$2:$F$161,2,0)</f>
        <v>0</v>
      </c>
      <c r="D4" s="131">
        <f>VLOOKUP(B4,'P2 12x45'!$A$2:$F$161,3,0)</f>
        <v>0</v>
      </c>
      <c r="E4" s="165">
        <f>VLOOKUP(B4,'P2 12x45'!$A$2:$F$161,4,0)</f>
        <v>0</v>
      </c>
      <c r="F4" s="131">
        <f>VLOOKUP(B4,'P2 12x45'!$A$2:$F$161,5,0)</f>
        <v>0</v>
      </c>
      <c r="G4" s="134">
        <f t="shared" si="0"/>
        <v>0</v>
      </c>
      <c r="H4" s="40">
        <f t="shared" si="1"/>
        <v>0</v>
      </c>
      <c r="I4" s="43" t="str">
        <f>VLOOKUP(B4,'P2 12x45'!$A$2:$F$161,6,0)</f>
        <v>0</v>
      </c>
      <c r="J4" s="45"/>
      <c r="K4" s="134">
        <f t="shared" si="2"/>
        <v>0</v>
      </c>
      <c r="L4" s="172">
        <f t="shared" si="3"/>
        <v>0</v>
      </c>
      <c r="M4" s="50"/>
    </row>
    <row r="5" spans="1:16">
      <c r="A5" s="53">
        <v>43741</v>
      </c>
      <c r="B5" s="61">
        <v>1132</v>
      </c>
      <c r="C5" s="129">
        <f>VLOOKUP($B$5,Samedi!$A$2:$F$96,2,0)</f>
        <v>0.28611111111111115</v>
      </c>
      <c r="D5" s="129">
        <f>VLOOKUP($B$5,Samedi!$A$2:$F$96,3,0)</f>
        <v>0</v>
      </c>
      <c r="E5" s="129">
        <f>VLOOKUP($B$5,Samedi!$A$2:$F$96,4,0)</f>
        <v>0</v>
      </c>
      <c r="F5" s="129">
        <f>VLOOKUP($B$5,Samedi!$A$2:$F$96,5,0)</f>
        <v>0.62708333333333333</v>
      </c>
      <c r="G5" s="129">
        <f t="shared" si="0"/>
        <v>0.34097222222222218</v>
      </c>
      <c r="H5" s="56">
        <f t="shared" si="1"/>
        <v>8.1833333333333318</v>
      </c>
      <c r="I5" s="57" t="str">
        <f>VLOOKUP($B$5,Samedi!$A$2:$F$96,6,0)</f>
        <v>13</v>
      </c>
      <c r="J5" s="58"/>
      <c r="K5" s="129">
        <f t="shared" si="2"/>
        <v>0</v>
      </c>
      <c r="L5" s="59">
        <f t="shared" si="3"/>
        <v>0</v>
      </c>
      <c r="M5" s="60"/>
    </row>
    <row r="6" spans="1:16">
      <c r="A6" s="34">
        <v>43742</v>
      </c>
      <c r="B6" s="35">
        <v>1117</v>
      </c>
      <c r="C6" s="136">
        <f>VLOOKUP($B$6,Dimanche!$A$2:$F$65,2,0)</f>
        <v>0.26805555555555555</v>
      </c>
      <c r="D6" s="136">
        <f>VLOOKUP($B$6,Dimanche!$A$2:$F$65,3,0)</f>
        <v>0</v>
      </c>
      <c r="E6" s="136">
        <f>VLOOKUP($B$6,Dimanche!$A$2:$F$65,4,0)</f>
        <v>0</v>
      </c>
      <c r="F6" s="136">
        <f>VLOOKUP($B$6,Dimanche!$A$2:$F$65,5,0)</f>
        <v>0.59722222222222221</v>
      </c>
      <c r="G6" s="136">
        <f t="shared" si="0"/>
        <v>0.32916666666666666</v>
      </c>
      <c r="H6" s="41">
        <f t="shared" si="1"/>
        <v>7.9</v>
      </c>
      <c r="I6" s="44" t="str">
        <f>VLOOKUP($B$6,Dimanche!$A$2:$F$65,6,0)</f>
        <v>28</v>
      </c>
      <c r="J6" s="66"/>
      <c r="K6" s="136">
        <f>IF(AND(C6&gt;0,C6&lt;$O$1),$O$1-C6,0)+IF(F6&lt;$P$1,0,F6-$P$1)*2</f>
        <v>0</v>
      </c>
      <c r="L6" s="49">
        <f t="shared" si="3"/>
        <v>0</v>
      </c>
      <c r="M6" s="67"/>
    </row>
    <row r="7" spans="1:16">
      <c r="A7" s="28">
        <v>43743</v>
      </c>
      <c r="B7" s="32">
        <v>1119</v>
      </c>
      <c r="C7" s="165">
        <f>VLOOKUP(B7,'P2 12x45'!$A$2:$F$161,2,0)</f>
        <v>0.20694444444444446</v>
      </c>
      <c r="D7" s="131">
        <f>VLOOKUP(B7,'P2 12x45'!$A$2:$F$161,3,0)</f>
        <v>0</v>
      </c>
      <c r="E7" s="165">
        <f>VLOOKUP(B7,'P2 12x45'!$A$2:$F$161,4,0)</f>
        <v>0</v>
      </c>
      <c r="F7" s="131">
        <f>VLOOKUP(B7,'P2 12x45'!$A$2:$F$161,5,0)</f>
        <v>0.55069444444444449</v>
      </c>
      <c r="G7" s="134">
        <f t="shared" si="0"/>
        <v>0.34375</v>
      </c>
      <c r="H7" s="40">
        <f t="shared" si="1"/>
        <v>8.25</v>
      </c>
      <c r="I7" s="43" t="str">
        <f>VLOOKUP(B7,'P2 12x45'!$A$2:$F$161,6,0)</f>
        <v>19-20</v>
      </c>
      <c r="J7" s="45"/>
      <c r="K7" s="134">
        <f t="shared" ref="K7:K12" si="4">IF(AND(C7&gt;0,C7&lt;$O$1),$O$1-C7,0)+IF(F7&lt;$P$1,0,F7-$P$1)</f>
        <v>4.3055555555555541E-2</v>
      </c>
      <c r="L7" s="172">
        <f t="shared" si="3"/>
        <v>1.033333333333333</v>
      </c>
      <c r="M7" s="50"/>
    </row>
    <row r="8" spans="1:16">
      <c r="A8" s="28">
        <v>43744</v>
      </c>
      <c r="B8" s="32" t="s">
        <v>14</v>
      </c>
      <c r="C8" s="165">
        <f>VLOOKUP(B8,'P2 12x45'!$A$2:$F$161,2,0)</f>
        <v>0</v>
      </c>
      <c r="D8" s="131">
        <f>VLOOKUP(B8,'P2 12x45'!$A$2:$F$161,3,0)</f>
        <v>0</v>
      </c>
      <c r="E8" s="165">
        <f>VLOOKUP(B8,'P2 12x45'!$A$2:$F$161,4,0)</f>
        <v>0</v>
      </c>
      <c r="F8" s="131">
        <f>VLOOKUP(B8,'P2 12x45'!$A$2:$F$161,5,0)</f>
        <v>0</v>
      </c>
      <c r="G8" s="134">
        <f t="shared" si="0"/>
        <v>0</v>
      </c>
      <c r="H8" s="40">
        <f t="shared" si="1"/>
        <v>0</v>
      </c>
      <c r="I8" s="43" t="str">
        <f>VLOOKUP(B8,'P2 12x45'!$A$2:$F$161,6,0)</f>
        <v>0</v>
      </c>
      <c r="J8" s="45"/>
      <c r="K8" s="134">
        <f t="shared" si="4"/>
        <v>0</v>
      </c>
      <c r="L8" s="172">
        <f t="shared" si="3"/>
        <v>0</v>
      </c>
      <c r="M8" s="50"/>
    </row>
    <row r="9" spans="1:16">
      <c r="A9" s="28">
        <v>43745</v>
      </c>
      <c r="B9" s="32" t="s">
        <v>14</v>
      </c>
      <c r="C9" s="165">
        <f>VLOOKUP($B$9,'P2 xx3xx'!$A$2:$F$130,2,0)</f>
        <v>0</v>
      </c>
      <c r="D9" s="131">
        <f>VLOOKUP($B$9,'P2 xx3xx'!$A$2:$F$130,3,0)</f>
        <v>0</v>
      </c>
      <c r="E9" s="165">
        <f>VLOOKUP($B$9,'P2 xx3xx'!$A$2:$F$130,4,0)</f>
        <v>0</v>
      </c>
      <c r="F9" s="131">
        <f>VLOOKUP($B$9,'P2 xx3xx'!$A$2:$F$130,5,0)</f>
        <v>0</v>
      </c>
      <c r="G9" s="134">
        <f t="shared" si="0"/>
        <v>0</v>
      </c>
      <c r="H9" s="40">
        <f t="shared" si="1"/>
        <v>0</v>
      </c>
      <c r="I9" s="43" t="str">
        <f>VLOOKUP($B$9,'P2 xx3xx'!$A$2:$F$130,6,0)</f>
        <v>0</v>
      </c>
      <c r="J9" s="45"/>
      <c r="K9" s="134">
        <f t="shared" si="4"/>
        <v>0</v>
      </c>
      <c r="L9" s="172">
        <f t="shared" si="3"/>
        <v>0</v>
      </c>
      <c r="M9" s="50"/>
    </row>
    <row r="10" spans="1:16">
      <c r="A10" s="28">
        <v>43746</v>
      </c>
      <c r="B10" s="32">
        <v>1236</v>
      </c>
      <c r="C10" s="165">
        <f>VLOOKUP(B10,'P2 12x45'!$A$2:$F$161,2,0)</f>
        <v>0.65486111111111112</v>
      </c>
      <c r="D10" s="131">
        <f>VLOOKUP(B10,'P2 12x45'!$A$2:$F$161,3,0)</f>
        <v>0</v>
      </c>
      <c r="E10" s="165">
        <f>VLOOKUP(B10,'P2 12x45'!$A$2:$F$161,4,0)</f>
        <v>0</v>
      </c>
      <c r="F10" s="131">
        <f>VLOOKUP(B10,'P2 12x45'!$A$2:$F$161,5,0)</f>
        <v>0.97638888888888886</v>
      </c>
      <c r="G10" s="134">
        <f t="shared" si="0"/>
        <v>0.32152777777777775</v>
      </c>
      <c r="H10" s="40">
        <f t="shared" si="1"/>
        <v>7.7166666666666659</v>
      </c>
      <c r="I10" s="43" t="str">
        <f>VLOOKUP(B10,'P2 12x45'!$A$2:$F$161,6,0)</f>
        <v>28-25-21</v>
      </c>
      <c r="J10" s="45"/>
      <c r="K10" s="134">
        <f t="shared" si="4"/>
        <v>0.14305555555555549</v>
      </c>
      <c r="L10" s="172">
        <f t="shared" si="3"/>
        <v>3.4333333333333318</v>
      </c>
      <c r="M10" s="50"/>
    </row>
    <row r="11" spans="1:16">
      <c r="A11" s="28">
        <v>43747</v>
      </c>
      <c r="B11" s="32">
        <v>1212</v>
      </c>
      <c r="C11" s="165">
        <f>VLOOKUP(B11,'P2 12x45'!$A$2:$F$161,2,0)</f>
        <v>0.59861111111111109</v>
      </c>
      <c r="D11" s="131">
        <f>VLOOKUP(B11,'P2 12x45'!$A$2:$F$161,3,0)</f>
        <v>0</v>
      </c>
      <c r="E11" s="165">
        <f>VLOOKUP(B11,'P2 12x45'!$A$2:$F$161,4,0)</f>
        <v>0</v>
      </c>
      <c r="F11" s="131">
        <f>VLOOKUP(B11,'P2 12x45'!$A$2:$F$161,5,0)</f>
        <v>0.93541666666666667</v>
      </c>
      <c r="G11" s="134">
        <f t="shared" si="0"/>
        <v>0.33680555555555558</v>
      </c>
      <c r="H11" s="40">
        <f t="shared" si="1"/>
        <v>8.0833333333333339</v>
      </c>
      <c r="I11" s="43" t="str">
        <f>VLOOKUP(B11,'P2 12x45'!$A$2:$F$161,6,0)</f>
        <v>1-3</v>
      </c>
      <c r="J11" s="45"/>
      <c r="K11" s="134">
        <f t="shared" si="4"/>
        <v>0.1020833333333333</v>
      </c>
      <c r="L11" s="172">
        <f t="shared" si="3"/>
        <v>2.4499999999999993</v>
      </c>
      <c r="M11" s="50"/>
    </row>
    <row r="12" spans="1:16">
      <c r="A12" s="53">
        <v>43748</v>
      </c>
      <c r="B12" s="61">
        <v>1212</v>
      </c>
      <c r="C12" s="129">
        <f>VLOOKUP($B$12,Samedi!$A$2:$F$96,2,0)</f>
        <v>0.53541666666666665</v>
      </c>
      <c r="D12" s="129">
        <f>VLOOKUP($B$12,Samedi!$A$2:$F$96,3,0)</f>
        <v>0</v>
      </c>
      <c r="E12" s="129">
        <f>VLOOKUP($B$12,Samedi!$A$2:$F$96,4,0)</f>
        <v>0</v>
      </c>
      <c r="F12" s="129">
        <f>VLOOKUP($B$12,Samedi!$A$2:$F$96,5,0)</f>
        <v>0.85416666666666663</v>
      </c>
      <c r="G12" s="129">
        <f t="shared" si="0"/>
        <v>0.31874999999999998</v>
      </c>
      <c r="H12" s="56">
        <f t="shared" si="1"/>
        <v>7.6499999999999995</v>
      </c>
      <c r="I12" s="57" t="str">
        <f>VLOOKUP($B$12,Samedi!$A$2:$F$96,6,0)</f>
        <v>11</v>
      </c>
      <c r="J12" s="58"/>
      <c r="K12" s="129">
        <f t="shared" si="4"/>
        <v>2.0833333333333259E-2</v>
      </c>
      <c r="L12" s="59">
        <f t="shared" si="3"/>
        <v>0.49999999999999822</v>
      </c>
      <c r="M12" s="60"/>
    </row>
    <row r="13" spans="1:16">
      <c r="A13" s="34">
        <v>43749</v>
      </c>
      <c r="B13" s="35" t="s">
        <v>14</v>
      </c>
      <c r="C13" s="136">
        <f>VLOOKUP($B$13,Dimanche!$A$2:$F$65,2,0)</f>
        <v>0</v>
      </c>
      <c r="D13" s="136">
        <f>VLOOKUP($B$13,Dimanche!$A$2:$F$65,3,0)</f>
        <v>0</v>
      </c>
      <c r="E13" s="136">
        <f>VLOOKUP($B$13,Dimanche!$A$2:$F$65,4,0)</f>
        <v>0</v>
      </c>
      <c r="F13" s="136">
        <f>VLOOKUP($B$13,Dimanche!$A$2:$F$65,5,0)</f>
        <v>0</v>
      </c>
      <c r="G13" s="136">
        <f t="shared" si="0"/>
        <v>0</v>
      </c>
      <c r="H13" s="41">
        <f t="shared" si="1"/>
        <v>0</v>
      </c>
      <c r="I13" s="44">
        <f>VLOOKUP($B$13,Dimanche!$A$2:$F$65,6,0)</f>
        <v>0</v>
      </c>
      <c r="J13" s="66"/>
      <c r="K13" s="136">
        <f>IF(AND(C13&gt;0,C13&lt;$O$1),$O$1-C13,0)+IF(F13&lt;$P$1,0,F13-$P$1)*2</f>
        <v>0</v>
      </c>
      <c r="L13" s="49">
        <f t="shared" si="3"/>
        <v>0</v>
      </c>
      <c r="M13" s="67"/>
    </row>
    <row r="14" spans="1:16">
      <c r="A14" s="28">
        <v>43750</v>
      </c>
      <c r="B14" s="32" t="s">
        <v>14</v>
      </c>
      <c r="C14" s="165">
        <f>VLOOKUP(B14,'P2 12x45'!$A$2:$F$161,2,0)</f>
        <v>0</v>
      </c>
      <c r="D14" s="131">
        <f>VLOOKUP(B14,'P2 12x45'!$A$2:$F$161,3,0)</f>
        <v>0</v>
      </c>
      <c r="E14" s="165">
        <f>VLOOKUP(B14,'P2 12x45'!$A$2:$F$161,4,0)</f>
        <v>0</v>
      </c>
      <c r="F14" s="131">
        <f>VLOOKUP(B14,'P2 12x45'!$A$2:$F$161,5,0)</f>
        <v>0</v>
      </c>
      <c r="G14" s="134">
        <f t="shared" si="0"/>
        <v>0</v>
      </c>
      <c r="H14" s="40">
        <f t="shared" si="1"/>
        <v>0</v>
      </c>
      <c r="I14" s="43" t="str">
        <f>VLOOKUP(B14,'P2 12x45'!$A$2:$F$161,6,0)</f>
        <v>0</v>
      </c>
      <c r="J14" s="45"/>
      <c r="K14" s="134">
        <f t="shared" ref="K14:K19" si="5">IF(AND(C14&gt;0,C14&lt;$O$1),$O$1-C14,0)+IF(F14&lt;$P$1,0,F14-$P$1)</f>
        <v>0</v>
      </c>
      <c r="L14" s="172">
        <f t="shared" si="3"/>
        <v>0</v>
      </c>
      <c r="M14" s="50"/>
    </row>
    <row r="15" spans="1:16">
      <c r="A15" s="28">
        <v>43751</v>
      </c>
      <c r="B15" s="32">
        <v>1116</v>
      </c>
      <c r="C15" s="165">
        <f>VLOOKUP(B15,'P2 12x45'!$A$2:$F$161,2,0)</f>
        <v>0.21388888888888891</v>
      </c>
      <c r="D15" s="131">
        <f>VLOOKUP(B15,'P2 12x45'!$A$2:$F$161,3,0)</f>
        <v>0</v>
      </c>
      <c r="E15" s="165">
        <f>VLOOKUP(B15,'P2 12x45'!$A$2:$F$161,4,0)</f>
        <v>0</v>
      </c>
      <c r="F15" s="131">
        <f>VLOOKUP(B15,'P2 12x45'!$A$2:$F$161,5,0)</f>
        <v>0.54027777777777775</v>
      </c>
      <c r="G15" s="134">
        <f t="shared" si="0"/>
        <v>0.32638888888888884</v>
      </c>
      <c r="H15" s="40">
        <f t="shared" si="1"/>
        <v>7.8333333333333321</v>
      </c>
      <c r="I15" s="43" t="str">
        <f>VLOOKUP(B15,'P2 12x45'!$A$2:$F$161,6,0)</f>
        <v>172</v>
      </c>
      <c r="J15" s="45"/>
      <c r="K15" s="134">
        <f t="shared" si="5"/>
        <v>3.6111111111111094E-2</v>
      </c>
      <c r="L15" s="172">
        <f t="shared" si="3"/>
        <v>0.86666666666666625</v>
      </c>
      <c r="M15" s="50"/>
    </row>
    <row r="16" spans="1:16">
      <c r="A16" s="28">
        <v>43752</v>
      </c>
      <c r="B16" s="32">
        <v>1140</v>
      </c>
      <c r="C16" s="165">
        <f>VLOOKUP($B$16,'P2 xx3xx'!$A$2:$F$130,2,0)</f>
        <v>0.25138888888888888</v>
      </c>
      <c r="D16" s="131">
        <f>VLOOKUP($B$16,'P2 xx3xx'!$A$2:$F$130,3,0)</f>
        <v>0</v>
      </c>
      <c r="E16" s="165">
        <f>VLOOKUP($B$16,'P2 xx3xx'!$A$2:$F$130,4,0)</f>
        <v>0</v>
      </c>
      <c r="F16" s="131">
        <f>VLOOKUP($B$16,'P2 xx3xx'!$A$2:$F$130,5,0)</f>
        <v>0.56458333333333333</v>
      </c>
      <c r="G16" s="134">
        <f t="shared" si="0"/>
        <v>0.31319444444444444</v>
      </c>
      <c r="H16" s="40">
        <f t="shared" si="1"/>
        <v>7.5166666666666666</v>
      </c>
      <c r="I16" s="43" t="str">
        <f>VLOOKUP($B$16,'P2 xx3xx'!$A$2:$F$130,6,0)</f>
        <v>1-3</v>
      </c>
      <c r="J16" s="45"/>
      <c r="K16" s="134">
        <f t="shared" si="5"/>
        <v>0</v>
      </c>
      <c r="L16" s="172">
        <f t="shared" si="3"/>
        <v>0</v>
      </c>
      <c r="M16" s="50"/>
    </row>
    <row r="17" spans="1:13">
      <c r="A17" s="28">
        <v>43753</v>
      </c>
      <c r="B17" s="32">
        <v>1133</v>
      </c>
      <c r="C17" s="165">
        <f>VLOOKUP(B17,'P2 12x45'!$A$2:$F$161,2,0)</f>
        <v>0.25763888888888892</v>
      </c>
      <c r="D17" s="131">
        <f>VLOOKUP(B17,'P2 12x45'!$A$2:$F$161,3,0)</f>
        <v>0</v>
      </c>
      <c r="E17" s="165">
        <f>VLOOKUP(B17,'P2 12x45'!$A$2:$F$161,4,0)</f>
        <v>0</v>
      </c>
      <c r="F17" s="131">
        <f>VLOOKUP(B17,'P2 12x45'!$A$2:$F$161,5,0)</f>
        <v>0.56736111111111109</v>
      </c>
      <c r="G17" s="134">
        <f t="shared" si="0"/>
        <v>0.30972222222222218</v>
      </c>
      <c r="H17" s="40">
        <f t="shared" si="1"/>
        <v>7.4333333333333318</v>
      </c>
      <c r="I17" s="43" t="str">
        <f>VLOOKUP(B17,'P2 12x45'!$A$2:$F$161,6,0)</f>
        <v>12</v>
      </c>
      <c r="J17" s="45"/>
      <c r="K17" s="134">
        <f t="shared" si="5"/>
        <v>0</v>
      </c>
      <c r="L17" s="172">
        <f t="shared" si="3"/>
        <v>0</v>
      </c>
      <c r="M17" s="50"/>
    </row>
    <row r="18" spans="1:13">
      <c r="A18" s="28">
        <v>43754</v>
      </c>
      <c r="B18" s="32">
        <v>1102</v>
      </c>
      <c r="C18" s="165">
        <f>VLOOKUP(B18,'P2 12x45'!$A$2:$F$161,2,0)</f>
        <v>0.19444444444444445</v>
      </c>
      <c r="D18" s="131">
        <f>VLOOKUP(B18,'P2 12x45'!$A$2:$F$161,3,0)</f>
        <v>0</v>
      </c>
      <c r="E18" s="165">
        <f>VLOOKUP(B18,'P2 12x45'!$A$2:$F$161,4,0)</f>
        <v>0</v>
      </c>
      <c r="F18" s="131">
        <f>VLOOKUP(B18,'P2 12x45'!$A$2:$F$161,5,0)</f>
        <v>0.51944444444444449</v>
      </c>
      <c r="G18" s="134">
        <f t="shared" si="0"/>
        <v>0.32500000000000007</v>
      </c>
      <c r="H18" s="40">
        <f t="shared" si="1"/>
        <v>7.8000000000000016</v>
      </c>
      <c r="I18" s="43">
        <f>VLOOKUP(B18,'P2 12x45'!$A$2:$F$161,6,0)</f>
        <v>710</v>
      </c>
      <c r="J18" s="45"/>
      <c r="K18" s="134">
        <f t="shared" si="5"/>
        <v>5.5555555555555552E-2</v>
      </c>
      <c r="L18" s="172">
        <f t="shared" si="3"/>
        <v>1.3333333333333333</v>
      </c>
      <c r="M18" s="50"/>
    </row>
    <row r="19" spans="1:13">
      <c r="A19" s="53">
        <v>43755</v>
      </c>
      <c r="B19" s="61" t="s">
        <v>14</v>
      </c>
      <c r="C19" s="129">
        <f>VLOOKUP($B$19,Samedi!$A$2:$F$96,2,0)</f>
        <v>0</v>
      </c>
      <c r="D19" s="129">
        <f>VLOOKUP($B$19,Samedi!$A$2:$F$96,3,0)</f>
        <v>0</v>
      </c>
      <c r="E19" s="129">
        <f>VLOOKUP($B$19,Samedi!$A$2:$F$96,4,0)</f>
        <v>0</v>
      </c>
      <c r="F19" s="129">
        <f>VLOOKUP($B$19,Samedi!$A$2:$F$96,5,0)</f>
        <v>0</v>
      </c>
      <c r="G19" s="129">
        <f t="shared" si="0"/>
        <v>0</v>
      </c>
      <c r="H19" s="56">
        <f t="shared" si="1"/>
        <v>0</v>
      </c>
      <c r="I19" s="57" t="str">
        <f>VLOOKUP($B$19,Samedi!$A$2:$F$96,6,0)</f>
        <v>0</v>
      </c>
      <c r="J19" s="58"/>
      <c r="K19" s="129">
        <f t="shared" si="5"/>
        <v>0</v>
      </c>
      <c r="L19" s="59">
        <f t="shared" si="3"/>
        <v>0</v>
      </c>
      <c r="M19" s="60"/>
    </row>
    <row r="20" spans="1:13">
      <c r="A20" s="34">
        <v>43756</v>
      </c>
      <c r="B20" s="35" t="s">
        <v>14</v>
      </c>
      <c r="C20" s="136">
        <f>VLOOKUP($B$20,Dimanche!$A$2:$F$65,2,0)</f>
        <v>0</v>
      </c>
      <c r="D20" s="136">
        <f>VLOOKUP($B$20,Dimanche!$A$2:$F$65,3,0)</f>
        <v>0</v>
      </c>
      <c r="E20" s="136">
        <f>VLOOKUP($B$20,Dimanche!$A$2:$F$65,4,0)</f>
        <v>0</v>
      </c>
      <c r="F20" s="136">
        <f>VLOOKUP($B$20,Dimanche!$A$2:$F$65,5,0)</f>
        <v>0</v>
      </c>
      <c r="G20" s="136">
        <f t="shared" si="0"/>
        <v>0</v>
      </c>
      <c r="H20" s="41">
        <f t="shared" si="1"/>
        <v>0</v>
      </c>
      <c r="I20" s="44">
        <f>VLOOKUP($B$20,Dimanche!$A$2:$F$65,6,0)</f>
        <v>0</v>
      </c>
      <c r="J20" s="66"/>
      <c r="K20" s="136">
        <f>IF(AND(C20&gt;0,C20&lt;$O$1),$O$1-C20,0)+IF(F20&lt;$P$1,0,F20-$P$1)*2</f>
        <v>0</v>
      </c>
      <c r="L20" s="49">
        <f t="shared" si="3"/>
        <v>0</v>
      </c>
      <c r="M20" s="67"/>
    </row>
    <row r="21" spans="1:13" ht="15.75" customHeight="1">
      <c r="A21" s="28">
        <v>43757</v>
      </c>
      <c r="B21" s="32">
        <v>1128</v>
      </c>
      <c r="C21" s="165">
        <f>VLOOKUP(B21,'P2 12x45'!$A$2:$F$161,2,0)</f>
        <v>0.23124999999999998</v>
      </c>
      <c r="D21" s="131">
        <f>VLOOKUP(B21,'P2 12x45'!$A$2:$F$161,3,0)</f>
        <v>0</v>
      </c>
      <c r="E21" s="165">
        <f>VLOOKUP(B21,'P2 12x45'!$A$2:$F$161,4,0)</f>
        <v>0</v>
      </c>
      <c r="F21" s="131">
        <f>VLOOKUP(B21,'P2 12x45'!$A$2:$F$161,5,0)</f>
        <v>0.54791666666666672</v>
      </c>
      <c r="G21" s="134">
        <f t="shared" si="0"/>
        <v>0.31666666666666676</v>
      </c>
      <c r="H21" s="40">
        <f t="shared" si="1"/>
        <v>7.6000000000000023</v>
      </c>
      <c r="I21" s="43" t="str">
        <f>VLOOKUP(B21,'P2 12x45'!$A$2:$F$161,6,0)</f>
        <v>18</v>
      </c>
      <c r="J21" s="45"/>
      <c r="K21" s="134">
        <f t="shared" ref="K21:K26" si="6">IF(AND(C21&gt;0,C21&lt;$O$1),$O$1-C21,0)+IF(F21&lt;$P$1,0,F21-$P$1)</f>
        <v>1.8750000000000017E-2</v>
      </c>
      <c r="L21" s="172">
        <f t="shared" si="3"/>
        <v>0.4500000000000004</v>
      </c>
      <c r="M21" s="50"/>
    </row>
    <row r="22" spans="1:13" ht="15.75" customHeight="1">
      <c r="A22" s="28">
        <v>43758</v>
      </c>
      <c r="B22" s="32">
        <v>1215</v>
      </c>
      <c r="C22" s="165">
        <f>VLOOKUP(B22,'P2 12x45'!$A$2:$F$161,2,0)</f>
        <v>0.46319444444444446</v>
      </c>
      <c r="D22" s="131">
        <f>VLOOKUP(B22,'P2 12x45'!$A$2:$F$161,3,0)</f>
        <v>0</v>
      </c>
      <c r="E22" s="165">
        <f>VLOOKUP(B22,'P2 12x45'!$A$2:$F$161,4,0)</f>
        <v>0</v>
      </c>
      <c r="F22" s="131">
        <f>VLOOKUP(B22,'P2 12x45'!$A$2:$F$161,5,0)</f>
        <v>0.76458333333333339</v>
      </c>
      <c r="G22" s="134">
        <f t="shared" si="0"/>
        <v>0.30138888888888893</v>
      </c>
      <c r="H22" s="40">
        <f t="shared" si="1"/>
        <v>7.2333333333333343</v>
      </c>
      <c r="I22" s="43" t="str">
        <f>VLOOKUP(B22,'P2 12x45'!$A$2:$F$161,6,0)</f>
        <v>25-18</v>
      </c>
      <c r="J22" s="45"/>
      <c r="K22" s="134">
        <f t="shared" si="6"/>
        <v>0</v>
      </c>
      <c r="L22" s="172">
        <f t="shared" si="3"/>
        <v>0</v>
      </c>
      <c r="M22" s="50"/>
    </row>
    <row r="23" spans="1:13" ht="15.75" customHeight="1">
      <c r="A23" s="28">
        <v>43759</v>
      </c>
      <c r="B23" s="32" t="s">
        <v>14</v>
      </c>
      <c r="C23" s="165">
        <f>VLOOKUP($B$23,'P2 xx3xx'!$A$2:$F$130,2,0)</f>
        <v>0</v>
      </c>
      <c r="D23" s="131">
        <f>VLOOKUP($B$23,'P2 xx3xx'!$A$2:$F$130,3,0)</f>
        <v>0</v>
      </c>
      <c r="E23" s="165">
        <f>VLOOKUP($B$23,'P2 xx3xx'!$A$2:$F$130,4,0)</f>
        <v>0</v>
      </c>
      <c r="F23" s="131">
        <f>VLOOKUP($B$23,'P2 xx3xx'!$A$2:$F$130,5,0)</f>
        <v>0</v>
      </c>
      <c r="G23" s="134">
        <f t="shared" si="0"/>
        <v>0</v>
      </c>
      <c r="H23" s="40">
        <f t="shared" si="1"/>
        <v>0</v>
      </c>
      <c r="I23" s="43" t="str">
        <f>VLOOKUP($B$23,'P2 xx3xx'!$A$2:$F$130,6,0)</f>
        <v>0</v>
      </c>
      <c r="J23" s="45"/>
      <c r="K23" s="134">
        <f t="shared" si="6"/>
        <v>0</v>
      </c>
      <c r="L23" s="172">
        <f t="shared" si="3"/>
        <v>0</v>
      </c>
      <c r="M23" s="50"/>
    </row>
    <row r="24" spans="1:13" ht="15.75" customHeight="1">
      <c r="A24" s="28">
        <v>43760</v>
      </c>
      <c r="B24" s="32" t="s">
        <v>14</v>
      </c>
      <c r="C24" s="165">
        <f>VLOOKUP(B24,'P2 12x45'!$A$2:$F$161,2,0)</f>
        <v>0</v>
      </c>
      <c r="D24" s="131">
        <f>VLOOKUP(B24,'P2 12x45'!$A$2:$F$161,3,0)</f>
        <v>0</v>
      </c>
      <c r="E24" s="165">
        <f>VLOOKUP(B24,'P2 12x45'!$A$2:$F$161,4,0)</f>
        <v>0</v>
      </c>
      <c r="F24" s="131">
        <f>VLOOKUP(B24,'P2 12x45'!$A$2:$F$161,5,0)</f>
        <v>0</v>
      </c>
      <c r="G24" s="134">
        <f t="shared" si="0"/>
        <v>0</v>
      </c>
      <c r="H24" s="40">
        <f t="shared" si="1"/>
        <v>0</v>
      </c>
      <c r="I24" s="43" t="str">
        <f>VLOOKUP(B24,'P2 12x45'!$A$2:$F$161,6,0)</f>
        <v>0</v>
      </c>
      <c r="J24" s="45"/>
      <c r="K24" s="134">
        <f t="shared" si="6"/>
        <v>0</v>
      </c>
      <c r="L24" s="172">
        <f t="shared" si="3"/>
        <v>0</v>
      </c>
      <c r="M24" s="50"/>
    </row>
    <row r="25" spans="1:13" ht="15.75" customHeight="1">
      <c r="A25" s="28">
        <v>43761</v>
      </c>
      <c r="B25" s="32">
        <v>1112</v>
      </c>
      <c r="C25" s="165">
        <f>VLOOKUP(B25,'P2 12x45'!$A$2:$F$161,2,0)</f>
        <v>0.2673611111111111</v>
      </c>
      <c r="D25" s="131">
        <f>VLOOKUP(B25,'P2 12x45'!$A$2:$F$161,3,0)</f>
        <v>0</v>
      </c>
      <c r="E25" s="165">
        <f>VLOOKUP(B25,'P2 12x45'!$A$2:$F$161,4,0)</f>
        <v>0</v>
      </c>
      <c r="F25" s="131">
        <f>VLOOKUP(B25,'P2 12x45'!$A$2:$F$161,5,0)</f>
        <v>0.58958333333333335</v>
      </c>
      <c r="G25" s="134">
        <f t="shared" si="0"/>
        <v>0.32222222222222224</v>
      </c>
      <c r="H25" s="40">
        <f t="shared" si="1"/>
        <v>7.7333333333333343</v>
      </c>
      <c r="I25" s="43" t="str">
        <f>VLOOKUP(B25,'P2 12x45'!$A$2:$F$161,6,0)</f>
        <v>18</v>
      </c>
      <c r="J25" s="45"/>
      <c r="K25" s="134">
        <f t="shared" si="6"/>
        <v>0</v>
      </c>
      <c r="L25" s="172">
        <f t="shared" si="3"/>
        <v>0</v>
      </c>
      <c r="M25" s="50"/>
    </row>
    <row r="26" spans="1:13" ht="15.75" customHeight="1">
      <c r="A26" s="53">
        <v>43762</v>
      </c>
      <c r="B26" s="61">
        <v>1119</v>
      </c>
      <c r="C26" s="129">
        <f>VLOOKUP($B$26,Samedi!$A$2:$F$96,2,0)</f>
        <v>0.23750000000000002</v>
      </c>
      <c r="D26" s="129">
        <f>VLOOKUP($B$26,Samedi!$A$2:$F$96,3,0)</f>
        <v>0</v>
      </c>
      <c r="E26" s="129">
        <f>VLOOKUP($B$26,Samedi!$A$2:$F$96,4,0)</f>
        <v>0</v>
      </c>
      <c r="F26" s="129">
        <f>VLOOKUP($B$26,Samedi!$A$2:$F$96,5,0)</f>
        <v>0.55138888888888882</v>
      </c>
      <c r="G26" s="129">
        <f t="shared" si="0"/>
        <v>0.31388888888888877</v>
      </c>
      <c r="H26" s="56">
        <f t="shared" si="1"/>
        <v>7.5333333333333306</v>
      </c>
      <c r="I26" s="57" t="str">
        <f>VLOOKUP($B$26,Samedi!$A$2:$F$96,6,0)</f>
        <v>28</v>
      </c>
      <c r="J26" s="58"/>
      <c r="K26" s="129">
        <f t="shared" si="6"/>
        <v>1.2499999999999983E-2</v>
      </c>
      <c r="L26" s="59">
        <f t="shared" si="3"/>
        <v>0.2999999999999996</v>
      </c>
      <c r="M26" s="60"/>
    </row>
    <row r="27" spans="1:13" ht="15.75" customHeight="1">
      <c r="A27" s="34">
        <v>43763</v>
      </c>
      <c r="B27" s="35">
        <v>1108</v>
      </c>
      <c r="C27" s="136">
        <f>VLOOKUP($B$27,Dimanche!$A$2:$F$65,2,0)</f>
        <v>0.23402777777777781</v>
      </c>
      <c r="D27" s="136">
        <f>VLOOKUP($B$27,Dimanche!$A$2:$F$65,3,0)</f>
        <v>0</v>
      </c>
      <c r="E27" s="136">
        <f>VLOOKUP($B$27,Dimanche!$A$2:$F$65,4,0)</f>
        <v>0</v>
      </c>
      <c r="F27" s="136">
        <f>VLOOKUP($B$27,Dimanche!$A$2:$F$65,5,0)</f>
        <v>0.57986111111111105</v>
      </c>
      <c r="G27" s="136">
        <f t="shared" si="0"/>
        <v>0.34583333333333321</v>
      </c>
      <c r="H27" s="41">
        <f t="shared" si="1"/>
        <v>8.2999999999999972</v>
      </c>
      <c r="I27" s="44" t="str">
        <f>VLOOKUP($B$27,Dimanche!$A$2:$F$65,6,0)</f>
        <v>1-3</v>
      </c>
      <c r="J27" s="66"/>
      <c r="K27" s="136">
        <f>IF(AND(C27&gt;0,C27&lt;$O$1),$O$1-C27,0)+IF(F27&lt;$P$1,0,F27-$P$1)*2</f>
        <v>1.5972222222222193E-2</v>
      </c>
      <c r="L27" s="49">
        <f t="shared" si="3"/>
        <v>0.38333333333333264</v>
      </c>
      <c r="M27" s="67"/>
    </row>
    <row r="28" spans="1:13" ht="15.75" customHeight="1">
      <c r="A28" s="28">
        <v>43764</v>
      </c>
      <c r="B28" s="32">
        <v>1101</v>
      </c>
      <c r="C28" s="165">
        <f>VLOOKUP(B28,'P2 12x45'!$A$2:$F$161,2,0)</f>
        <v>0.18958333333333333</v>
      </c>
      <c r="D28" s="131">
        <f>VLOOKUP(B28,'P2 12x45'!$A$2:$F$161,3,0)</f>
        <v>0</v>
      </c>
      <c r="E28" s="165">
        <f>VLOOKUP(B28,'P2 12x45'!$A$2:$F$161,4,0)</f>
        <v>0</v>
      </c>
      <c r="F28" s="131">
        <f>VLOOKUP(B28,'P2 12x45'!$A$2:$F$161,5,0)</f>
        <v>0.50624999999999998</v>
      </c>
      <c r="G28" s="134">
        <f t="shared" si="0"/>
        <v>0.31666666666666665</v>
      </c>
      <c r="H28" s="40">
        <f t="shared" si="1"/>
        <v>7.6</v>
      </c>
      <c r="I28" s="43">
        <f>VLOOKUP(B28,'P2 12x45'!$A$2:$F$161,6,0)</f>
        <v>18</v>
      </c>
      <c r="J28" s="45"/>
      <c r="K28" s="134">
        <f t="shared" ref="K28:K33" si="7">IF(AND(C28&gt;0,C28&lt;$O$1),$O$1-C28,0)+IF(F28&lt;$P$1,0,F28-$P$1)</f>
        <v>6.0416666666666674E-2</v>
      </c>
      <c r="L28" s="172">
        <f t="shared" si="3"/>
        <v>1.4500000000000002</v>
      </c>
      <c r="M28" s="50"/>
    </row>
    <row r="29" spans="1:13" ht="15.75" customHeight="1">
      <c r="A29" s="28">
        <v>43765</v>
      </c>
      <c r="B29" s="32" t="s">
        <v>14</v>
      </c>
      <c r="C29" s="165">
        <f>VLOOKUP(B29,'P2 12x45'!$A$2:$F$161,2,0)</f>
        <v>0</v>
      </c>
      <c r="D29" s="131">
        <f>VLOOKUP(B29,'P2 12x45'!$A$2:$F$161,3,0)</f>
        <v>0</v>
      </c>
      <c r="E29" s="165">
        <f>VLOOKUP(B29,'P2 12x45'!$A$2:$F$161,4,0)</f>
        <v>0</v>
      </c>
      <c r="F29" s="131">
        <f>VLOOKUP(B29,'P2 12x45'!$A$2:$F$161,5,0)</f>
        <v>0</v>
      </c>
      <c r="G29" s="134">
        <f t="shared" si="0"/>
        <v>0</v>
      </c>
      <c r="H29" s="40">
        <f t="shared" si="1"/>
        <v>0</v>
      </c>
      <c r="I29" s="43" t="str">
        <f>VLOOKUP(B29,'P2 12x45'!$A$2:$F$161,6,0)</f>
        <v>0</v>
      </c>
      <c r="J29" s="45"/>
      <c r="K29" s="134">
        <f t="shared" si="7"/>
        <v>0</v>
      </c>
      <c r="L29" s="172">
        <f t="shared" si="3"/>
        <v>0</v>
      </c>
      <c r="M29" s="50"/>
    </row>
    <row r="30" spans="1:13" ht="15.75" customHeight="1">
      <c r="A30" s="28">
        <v>43766</v>
      </c>
      <c r="B30" s="32">
        <v>1244</v>
      </c>
      <c r="C30" s="165">
        <f>VLOOKUP($B$30,'P2 xx3xx'!$A$2:$F$130,2,0)</f>
        <v>0.625</v>
      </c>
      <c r="D30" s="131">
        <f>VLOOKUP($B$30,'P2 xx3xx'!$A$2:$F$130,3,0)</f>
        <v>0</v>
      </c>
      <c r="E30" s="165">
        <f>VLOOKUP($B$30,'P2 xx3xx'!$A$2:$F$130,4,0)</f>
        <v>0</v>
      </c>
      <c r="F30" s="131">
        <f>VLOOKUP($B$30,'P2 xx3xx'!$A$2:$F$130,5,0)</f>
        <v>0.96944444444444444</v>
      </c>
      <c r="G30" s="134">
        <f t="shared" si="0"/>
        <v>0.34444444444444444</v>
      </c>
      <c r="H30" s="40">
        <f t="shared" si="1"/>
        <v>8.2666666666666657</v>
      </c>
      <c r="I30" s="43" t="str">
        <f>VLOOKUP($B$30,'P2 xx3xx'!$A$2:$F$130,6,0)</f>
        <v>18</v>
      </c>
      <c r="J30" s="45"/>
      <c r="K30" s="134">
        <f t="shared" si="7"/>
        <v>0.13611111111111107</v>
      </c>
      <c r="L30" s="172">
        <f t="shared" si="3"/>
        <v>3.2666666666666657</v>
      </c>
      <c r="M30" s="50"/>
    </row>
    <row r="31" spans="1:13" ht="15.75" customHeight="1">
      <c r="A31" s="28">
        <v>43767</v>
      </c>
      <c r="B31" s="32">
        <v>1221</v>
      </c>
      <c r="C31" s="165">
        <f>VLOOKUP(B31,'P2 12x45'!$A$2:$F$161,2,0)</f>
        <v>0.53541666666666665</v>
      </c>
      <c r="D31" s="131">
        <f>VLOOKUP(B31,'P2 12x45'!$A$2:$F$161,3,0)</f>
        <v>0</v>
      </c>
      <c r="E31" s="165">
        <f>VLOOKUP(B31,'P2 12x45'!$A$2:$F$161,4,0)</f>
        <v>0</v>
      </c>
      <c r="F31" s="131">
        <f>VLOOKUP(B31,'P2 12x45'!$A$2:$F$161,5,0)</f>
        <v>0.85</v>
      </c>
      <c r="G31" s="134">
        <f t="shared" si="0"/>
        <v>0.31458333333333333</v>
      </c>
      <c r="H31" s="40">
        <f t="shared" si="1"/>
        <v>7.55</v>
      </c>
      <c r="I31" s="43" t="str">
        <f>VLOOKUP(B31,'P2 12x45'!$A$2:$F$161,6,0)</f>
        <v>13</v>
      </c>
      <c r="J31" s="45"/>
      <c r="K31" s="134">
        <f t="shared" si="7"/>
        <v>1.6666666666666607E-2</v>
      </c>
      <c r="L31" s="172">
        <f t="shared" si="3"/>
        <v>0.39999999999999858</v>
      </c>
      <c r="M31" s="50"/>
    </row>
    <row r="32" spans="1:13" ht="15.75" customHeight="1">
      <c r="A32" s="28">
        <v>43768</v>
      </c>
      <c r="B32" s="32">
        <v>1223</v>
      </c>
      <c r="C32" s="165">
        <f>VLOOKUP(B32,'P2 12x45'!$A$2:$F$161,2,0)</f>
        <v>0.57708333333333328</v>
      </c>
      <c r="D32" s="131">
        <f>VLOOKUP(B32,'P2 12x45'!$A$2:$F$161,3,0)</f>
        <v>0</v>
      </c>
      <c r="E32" s="165">
        <f>VLOOKUP(B32,'P2 12x45'!$A$2:$F$161,4,0)</f>
        <v>0</v>
      </c>
      <c r="F32" s="131">
        <f>VLOOKUP(B32,'P2 12x45'!$A$2:$F$161,5,0)</f>
        <v>0.83263888888888893</v>
      </c>
      <c r="G32" s="134">
        <f t="shared" si="0"/>
        <v>0.25555555555555565</v>
      </c>
      <c r="H32" s="40">
        <f t="shared" si="1"/>
        <v>6.1333333333333355</v>
      </c>
      <c r="I32" s="43" t="str">
        <f>VLOOKUP(B32,'P2 12x45'!$A$2:$F$161,6,0)</f>
        <v>11</v>
      </c>
      <c r="J32" s="45"/>
      <c r="K32" s="134">
        <f t="shared" si="7"/>
        <v>0</v>
      </c>
      <c r="L32" s="172">
        <f t="shared" si="3"/>
        <v>0</v>
      </c>
      <c r="M32" s="50"/>
    </row>
    <row r="33" spans="1:13" ht="15.75" customHeight="1">
      <c r="A33" s="69">
        <v>43769</v>
      </c>
      <c r="B33" s="70" t="s">
        <v>14</v>
      </c>
      <c r="C33" s="176">
        <f>VLOOKUP($B$33,Samedi!$A$2:$F$96,2,0)</f>
        <v>0</v>
      </c>
      <c r="D33" s="176">
        <f>VLOOKUP($B$33,Samedi!$A$2:$F$96,3,0)</f>
        <v>0</v>
      </c>
      <c r="E33" s="176">
        <f>VLOOKUP($B$33,Samedi!$A$2:$F$96,4,0)</f>
        <v>0</v>
      </c>
      <c r="F33" s="176">
        <f>VLOOKUP($B$33,Samedi!$A$2:$F$96,5,0)</f>
        <v>0</v>
      </c>
      <c r="G33" s="176">
        <f t="shared" si="0"/>
        <v>0</v>
      </c>
      <c r="H33" s="74">
        <f t="shared" si="1"/>
        <v>0</v>
      </c>
      <c r="I33" s="76" t="str">
        <f>VLOOKUP($B$33,Samedi!$A$2:$F$96,6,0)</f>
        <v>0</v>
      </c>
      <c r="J33" s="177"/>
      <c r="K33" s="176">
        <f t="shared" si="7"/>
        <v>0</v>
      </c>
      <c r="L33" s="80">
        <f t="shared" si="3"/>
        <v>0</v>
      </c>
      <c r="M33" s="178"/>
    </row>
    <row r="34" spans="1:13" ht="15.75" customHeight="1">
      <c r="G34" s="96">
        <f t="shared" ref="G34:H34" si="8">SUM(G3:G33)</f>
        <v>6.3902777777777775</v>
      </c>
      <c r="H34" s="98">
        <f t="shared" si="8"/>
        <v>153.36666666666667</v>
      </c>
      <c r="J34" s="108">
        <f t="shared" ref="J34:L34" si="9">SUM(J3:J33)</f>
        <v>0</v>
      </c>
      <c r="K34" s="96">
        <f t="shared" si="9"/>
        <v>0.66111111111111076</v>
      </c>
      <c r="L34" s="98">
        <f t="shared" si="9"/>
        <v>15.86666666666666</v>
      </c>
    </row>
    <row r="35" spans="1:13" ht="15.75" customHeight="1"/>
    <row r="36" spans="1:13" ht="15.75" customHeight="1"/>
    <row r="37" spans="1:13" ht="15.75" customHeight="1">
      <c r="A37" s="270" t="s">
        <v>17</v>
      </c>
      <c r="B37" s="271"/>
      <c r="C37" s="95">
        <f>158.6-(C47*8)-(C48*8)-(C49*8)-C50</f>
        <v>158.6</v>
      </c>
      <c r="D37" s="97"/>
      <c r="E37" s="99">
        <f t="shared" ref="E37:E51" si="10">C37*D37</f>
        <v>0</v>
      </c>
    </row>
    <row r="38" spans="1:13" ht="15.75" customHeight="1">
      <c r="A38" s="272" t="s">
        <v>18</v>
      </c>
      <c r="B38" s="273"/>
      <c r="C38" s="103">
        <f>H33+H26+H19+H12+H5</f>
        <v>23.36666666666666</v>
      </c>
      <c r="D38" s="105"/>
      <c r="E38" s="107">
        <f t="shared" si="10"/>
        <v>0</v>
      </c>
    </row>
    <row r="39" spans="1:13" ht="15.75" customHeight="1">
      <c r="A39" s="272" t="s">
        <v>19</v>
      </c>
      <c r="B39" s="273"/>
      <c r="C39" s="103">
        <f>H6+H13+H20+H27</f>
        <v>16.199999999999996</v>
      </c>
      <c r="D39" s="105"/>
      <c r="E39" s="107">
        <f t="shared" si="10"/>
        <v>0</v>
      </c>
    </row>
    <row r="40" spans="1:13" ht="15.75" customHeight="1">
      <c r="A40" s="272" t="s">
        <v>20</v>
      </c>
      <c r="B40" s="273"/>
      <c r="C40" s="103">
        <v>1</v>
      </c>
      <c r="D40" s="109"/>
      <c r="E40" s="107">
        <f t="shared" si="10"/>
        <v>0</v>
      </c>
    </row>
    <row r="41" spans="1:13" ht="15.75" customHeight="1">
      <c r="A41" s="272" t="s">
        <v>21</v>
      </c>
      <c r="B41" s="273"/>
      <c r="C41" s="103">
        <v>6.7</v>
      </c>
      <c r="D41" s="105"/>
      <c r="E41" s="107">
        <f t="shared" si="10"/>
        <v>0</v>
      </c>
    </row>
    <row r="42" spans="1:13" ht="15.75" customHeight="1">
      <c r="A42" s="272" t="s">
        <v>22</v>
      </c>
      <c r="B42" s="273"/>
      <c r="C42" s="103">
        <f>L34</f>
        <v>15.86666666666666</v>
      </c>
      <c r="D42" s="105"/>
      <c r="E42" s="107">
        <f t="shared" si="10"/>
        <v>0</v>
      </c>
    </row>
    <row r="43" spans="1:13" ht="15.75" customHeight="1">
      <c r="A43" s="110"/>
      <c r="B43" s="111" t="s">
        <v>23</v>
      </c>
      <c r="C43" s="103"/>
      <c r="D43" s="105"/>
      <c r="E43" s="107">
        <f t="shared" si="10"/>
        <v>0</v>
      </c>
    </row>
    <row r="44" spans="1:13" ht="15.75" customHeight="1">
      <c r="A44" s="272" t="s">
        <v>24</v>
      </c>
      <c r="B44" s="273"/>
      <c r="C44" s="103"/>
      <c r="D44" s="105"/>
      <c r="E44" s="107">
        <f t="shared" si="10"/>
        <v>0</v>
      </c>
    </row>
    <row r="45" spans="1:13" ht="15.75" customHeight="1">
      <c r="A45" s="272" t="s">
        <v>25</v>
      </c>
      <c r="B45" s="273"/>
      <c r="C45" s="103"/>
      <c r="D45" s="105"/>
      <c r="E45" s="107">
        <f t="shared" si="10"/>
        <v>0</v>
      </c>
    </row>
    <row r="46" spans="1:13" ht="15.75" customHeight="1">
      <c r="A46" s="272" t="s">
        <v>26</v>
      </c>
      <c r="B46" s="273"/>
      <c r="C46" s="103"/>
      <c r="D46" s="105"/>
      <c r="E46" s="107">
        <f t="shared" si="10"/>
        <v>0</v>
      </c>
    </row>
    <row r="47" spans="1:13" ht="15.75" customHeight="1">
      <c r="A47" s="272" t="s">
        <v>27</v>
      </c>
      <c r="B47" s="273"/>
      <c r="C47" s="103"/>
      <c r="D47" s="105"/>
      <c r="E47" s="107">
        <f t="shared" si="10"/>
        <v>0</v>
      </c>
    </row>
    <row r="48" spans="1:13" ht="15.75" customHeight="1">
      <c r="A48" s="272" t="s">
        <v>28</v>
      </c>
      <c r="B48" s="273"/>
      <c r="C48" s="103"/>
      <c r="D48" s="105"/>
      <c r="E48" s="107">
        <f t="shared" si="10"/>
        <v>0</v>
      </c>
    </row>
    <row r="49" spans="1:5" ht="15.75" customHeight="1">
      <c r="A49" s="272" t="s">
        <v>29</v>
      </c>
      <c r="B49" s="273"/>
      <c r="C49" s="103"/>
      <c r="D49" s="105"/>
      <c r="E49" s="107">
        <f t="shared" si="10"/>
        <v>0</v>
      </c>
    </row>
    <row r="50" spans="1:5" ht="15.75" customHeight="1">
      <c r="A50" s="272" t="s">
        <v>30</v>
      </c>
      <c r="B50" s="273"/>
      <c r="C50" s="103"/>
      <c r="D50" s="105"/>
      <c r="E50" s="107">
        <f t="shared" si="10"/>
        <v>0</v>
      </c>
    </row>
    <row r="51" spans="1:5" ht="15.75" customHeight="1">
      <c r="A51" s="274" t="s">
        <v>31</v>
      </c>
      <c r="B51" s="275"/>
      <c r="C51" s="112"/>
      <c r="D51" s="113"/>
      <c r="E51" s="114">
        <f t="shared" si="10"/>
        <v>0</v>
      </c>
    </row>
    <row r="52" spans="1:5" ht="15.75" customHeight="1"/>
    <row r="53" spans="1:5" ht="15.75" customHeight="1">
      <c r="D53" s="115" t="s">
        <v>32</v>
      </c>
      <c r="E53" s="116">
        <f>SUM(E37:E51)</f>
        <v>0</v>
      </c>
    </row>
    <row r="54" spans="1:5" ht="15.75" customHeight="1"/>
    <row r="55" spans="1:5" ht="15.75" customHeight="1"/>
    <row r="56" spans="1:5" ht="15.75" customHeight="1"/>
    <row r="57" spans="1:5" ht="15.75" customHeight="1"/>
    <row r="58" spans="1:5" ht="15.75" customHeight="1"/>
    <row r="59" spans="1:5" ht="15.75" customHeight="1"/>
    <row r="60" spans="1:5" ht="15.75" customHeight="1"/>
    <row r="61" spans="1:5" ht="15.75" customHeight="1"/>
    <row r="62" spans="1:5" ht="15.75" customHeight="1"/>
    <row r="63" spans="1:5" ht="15.75" customHeight="1"/>
    <row r="64" spans="1: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5">
    <mergeCell ref="A50:B50"/>
    <mergeCell ref="A51:B51"/>
    <mergeCell ref="A46:B46"/>
    <mergeCell ref="A1:M1"/>
    <mergeCell ref="A37:B37"/>
    <mergeCell ref="A38:B38"/>
    <mergeCell ref="A39:B39"/>
    <mergeCell ref="A40:B40"/>
    <mergeCell ref="A41:B41"/>
    <mergeCell ref="A42:B42"/>
    <mergeCell ref="A44:B44"/>
    <mergeCell ref="A45:B45"/>
    <mergeCell ref="A47:B47"/>
    <mergeCell ref="A48:B48"/>
    <mergeCell ref="A49:B49"/>
  </mergeCells>
  <conditionalFormatting sqref="D3:E33">
    <cfRule type="cellIs" dxfId="11" priority="1" operator="equal">
      <formula>0</formula>
    </cfRule>
  </conditionalFormatting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>
          <x14:formula1>
            <xm:f>'P2 xx3xx'!$A$2:$A$130</xm:f>
          </x14:formula1>
          <xm:sqref>B16 B23 B30</xm:sqref>
        </x14:dataValidation>
        <x14:dataValidation type="list" allowBlank="1" showErrorMessage="1">
          <x14:formula1>
            <xm:f>'P2 xx3xx'!$A$1:$A$130</xm:f>
          </x14:formula1>
          <xm:sqref>B9</xm:sqref>
        </x14:dataValidation>
        <x14:dataValidation type="list" allowBlank="1" showErrorMessage="1">
          <x14:formula1>
            <xm:f>Dimanche!$A$2:$A$65</xm:f>
          </x14:formula1>
          <xm:sqref>B6 B13 B20 B27</xm:sqref>
        </x14:dataValidation>
        <x14:dataValidation type="list" allowBlank="1" showErrorMessage="1">
          <x14:formula1>
            <xm:f>'P2 12x45'!$A$2:$A$161</xm:f>
          </x14:formula1>
          <xm:sqref>B3:B4 B7:B8 B10:B11 B14:B15 B17:B18 B21:B22 B24:B25 B28:B29 B31:B32</xm:sqref>
        </x14:dataValidation>
        <x14:dataValidation type="list" allowBlank="1" showErrorMessage="1">
          <x14:formula1>
            <xm:f>Samedi!$A$2:$A$96</xm:f>
          </x14:formula1>
          <xm:sqref>B5 B12 B19 B26 B33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workbookViewId="0">
      <selection sqref="A1:M1"/>
    </sheetView>
  </sheetViews>
  <sheetFormatPr baseColWidth="10" defaultColWidth="14.42578125" defaultRowHeight="15" customHeight="1"/>
  <cols>
    <col min="1" max="8" width="10.7109375" customWidth="1"/>
    <col min="9" max="9" width="17.140625" customWidth="1"/>
    <col min="10" max="16" width="10.7109375" customWidth="1"/>
  </cols>
  <sheetData>
    <row r="1" spans="1:16" ht="18.75">
      <c r="A1" s="266" t="s">
        <v>41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1" t="s">
        <v>3</v>
      </c>
      <c r="O1" s="2">
        <v>0.25</v>
      </c>
      <c r="P1" s="3">
        <v>0.83333333333333337</v>
      </c>
    </row>
    <row r="2" spans="1:16">
      <c r="B2" s="4" t="s">
        <v>4</v>
      </c>
      <c r="C2" s="5" t="s">
        <v>5</v>
      </c>
      <c r="D2" s="5" t="s">
        <v>6</v>
      </c>
      <c r="E2" s="5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5" t="s">
        <v>10</v>
      </c>
      <c r="K2" s="5" t="s">
        <v>11</v>
      </c>
      <c r="L2" s="7" t="s">
        <v>12</v>
      </c>
      <c r="M2" s="8" t="s">
        <v>13</v>
      </c>
    </row>
    <row r="3" spans="1:16">
      <c r="A3" s="10">
        <v>43770</v>
      </c>
      <c r="B3" s="12" t="s">
        <v>14</v>
      </c>
      <c r="C3" s="119">
        <f>VLOOKUP($B$3,Dimanche!$A$2:$F$65,2,0)</f>
        <v>0</v>
      </c>
      <c r="D3" s="119">
        <f>VLOOKUP($B$3,Dimanche!$A$2:$F$65,3,0)</f>
        <v>0</v>
      </c>
      <c r="E3" s="119">
        <f>VLOOKUP($B$3,Dimanche!$A$2:$F$65,4,0)</f>
        <v>0</v>
      </c>
      <c r="F3" s="119">
        <f>VLOOKUP($B$3,Dimanche!$A$2:$F$65,5,0)</f>
        <v>0</v>
      </c>
      <c r="G3" s="119">
        <f t="shared" ref="G3:G32" si="0">(D3-C3)+(F3-E3)</f>
        <v>0</v>
      </c>
      <c r="H3" s="18">
        <f t="shared" ref="H3:H32" si="1">G3*24</f>
        <v>0</v>
      </c>
      <c r="I3" s="20">
        <f>VLOOKUP(B3,Dimanche!$A$2:$F$65,6,0)</f>
        <v>0</v>
      </c>
      <c r="J3" s="22"/>
      <c r="K3" s="119">
        <f>IF(AND(C3&gt;0,C3&lt;$O$1),$O$1-C3,0)+IF(F3&lt;$P$1,0,F3-$P$1)*2</f>
        <v>0</v>
      </c>
      <c r="L3" s="24">
        <f t="shared" ref="L3:L32" si="2">K3*24</f>
        <v>0</v>
      </c>
      <c r="M3" s="26"/>
    </row>
    <row r="4" spans="1:16">
      <c r="A4" s="28">
        <v>43771</v>
      </c>
      <c r="B4" s="32">
        <v>1141</v>
      </c>
      <c r="C4" s="165">
        <f>VLOOKUP(B4,'P3 12345'!$A$2:$F$126,2,0)</f>
        <v>0.25625000000000003</v>
      </c>
      <c r="D4" s="131">
        <f>VLOOKUP(B4,'P3 12345'!$A$2:$F$126,3,0)</f>
        <v>0</v>
      </c>
      <c r="E4" s="165">
        <f>VLOOKUP(B4,'P3 12345'!$A$2:$F$126,4,0)</f>
        <v>0</v>
      </c>
      <c r="F4" s="131">
        <f>VLOOKUP(B4,'P3 12345'!$A$2:$F$126,5,0)</f>
        <v>0.61458333333333337</v>
      </c>
      <c r="G4" s="134">
        <f t="shared" si="0"/>
        <v>0.35833333333333334</v>
      </c>
      <c r="H4" s="40">
        <f t="shared" si="1"/>
        <v>8.6</v>
      </c>
      <c r="I4" s="43" t="str">
        <f>VLOOKUP(B4,'P3 12345'!$A$2:$F$126,6,0)</f>
        <v>710</v>
      </c>
      <c r="J4" s="45"/>
      <c r="K4" s="134">
        <f t="shared" ref="K4:K9" si="3">IF(AND(C4&gt;0,C4&lt;$O$1),$O$1-C4,0)+IF(F4&lt;$P$1,0,F4-$P$1)</f>
        <v>0</v>
      </c>
      <c r="L4" s="172">
        <f t="shared" si="2"/>
        <v>0</v>
      </c>
      <c r="M4" s="52"/>
      <c r="N4" s="281" t="s">
        <v>15</v>
      </c>
    </row>
    <row r="5" spans="1:16">
      <c r="A5" s="28">
        <v>43772</v>
      </c>
      <c r="B5" s="32">
        <v>1129</v>
      </c>
      <c r="C5" s="165">
        <f>VLOOKUP(B5,'P3 12345'!$A$2:$F$126,2,0)</f>
        <v>0.25277777777777777</v>
      </c>
      <c r="D5" s="131">
        <f>VLOOKUP(B5,'P3 12345'!$A$2:$F$126,3,0)</f>
        <v>0</v>
      </c>
      <c r="E5" s="165">
        <f>VLOOKUP(B5,'P3 12345'!$A$2:$F$126,4,0)</f>
        <v>0</v>
      </c>
      <c r="F5" s="131">
        <f>VLOOKUP(B5,'P3 12345'!$A$2:$F$126,5,0)</f>
        <v>0.5541666666666667</v>
      </c>
      <c r="G5" s="134">
        <f t="shared" si="0"/>
        <v>0.30138888888888893</v>
      </c>
      <c r="H5" s="40">
        <f t="shared" si="1"/>
        <v>7.2333333333333343</v>
      </c>
      <c r="I5" s="43" t="str">
        <f>VLOOKUP(B5,'P3 12345'!$A$2:$F$126,6,0)</f>
        <v>1-3</v>
      </c>
      <c r="J5" s="45"/>
      <c r="K5" s="134">
        <f t="shared" si="3"/>
        <v>0</v>
      </c>
      <c r="L5" s="172">
        <f t="shared" si="2"/>
        <v>0</v>
      </c>
      <c r="M5" s="52"/>
      <c r="N5" s="277"/>
    </row>
    <row r="6" spans="1:16">
      <c r="A6" s="28">
        <v>43773</v>
      </c>
      <c r="B6" s="32">
        <v>1135</v>
      </c>
      <c r="C6" s="165">
        <f>VLOOKUP(B6,'P3 12345'!$A$2:$F$126,2,0)</f>
        <v>0.21180555555555555</v>
      </c>
      <c r="D6" s="131">
        <f>VLOOKUP(B6,'P3 12345'!$A$2:$F$126,3,0)</f>
        <v>0</v>
      </c>
      <c r="E6" s="165">
        <f>VLOOKUP(B6,'P3 12345'!$A$2:$F$126,4,0)</f>
        <v>0</v>
      </c>
      <c r="F6" s="131">
        <f>VLOOKUP(B6,'P3 12345'!$A$2:$F$126,5,0)</f>
        <v>0.54583333333333328</v>
      </c>
      <c r="G6" s="134">
        <f t="shared" si="0"/>
        <v>0.3340277777777777</v>
      </c>
      <c r="H6" s="40">
        <f t="shared" si="1"/>
        <v>8.0166666666666657</v>
      </c>
      <c r="I6" s="43" t="str">
        <f>VLOOKUP(B6,'P3 12345'!$A$2:$F$126,6,0)</f>
        <v>1-3</v>
      </c>
      <c r="J6" s="45"/>
      <c r="K6" s="134">
        <f t="shared" si="3"/>
        <v>3.8194444444444448E-2</v>
      </c>
      <c r="L6" s="172">
        <f t="shared" si="2"/>
        <v>0.91666666666666674</v>
      </c>
      <c r="M6" s="52"/>
      <c r="N6" s="277"/>
    </row>
    <row r="7" spans="1:16">
      <c r="A7" s="28">
        <v>43774</v>
      </c>
      <c r="B7" s="32" t="s">
        <v>14</v>
      </c>
      <c r="C7" s="165">
        <f>VLOOKUP(B7,'P3 12345'!$A$2:$F$126,2,0)</f>
        <v>0</v>
      </c>
      <c r="D7" s="131">
        <f>VLOOKUP(B7,'P3 12345'!$A$2:$F$126,3,0)</f>
        <v>0</v>
      </c>
      <c r="E7" s="165">
        <f>VLOOKUP(B7,'P3 12345'!$A$2:$F$126,4,0)</f>
        <v>0</v>
      </c>
      <c r="F7" s="131">
        <f>VLOOKUP(B7,'P3 12345'!$A$2:$F$126,5,0)</f>
        <v>0</v>
      </c>
      <c r="G7" s="134">
        <f t="shared" si="0"/>
        <v>0</v>
      </c>
      <c r="H7" s="40">
        <f t="shared" si="1"/>
        <v>0</v>
      </c>
      <c r="I7" s="43" t="str">
        <f>VLOOKUP(B7,'P3 12345'!$A$2:$F$126,6,0)</f>
        <v>0</v>
      </c>
      <c r="J7" s="45"/>
      <c r="K7" s="134">
        <f t="shared" si="3"/>
        <v>0</v>
      </c>
      <c r="L7" s="172">
        <f t="shared" si="2"/>
        <v>0</v>
      </c>
      <c r="M7" s="52"/>
      <c r="N7" s="277"/>
    </row>
    <row r="8" spans="1:16">
      <c r="A8" s="28">
        <v>43775</v>
      </c>
      <c r="B8" s="32" t="s">
        <v>14</v>
      </c>
      <c r="C8" s="165">
        <f>VLOOKUP(B8,'P3 12345'!$A$2:$F$126,2,0)</f>
        <v>0</v>
      </c>
      <c r="D8" s="131">
        <f>VLOOKUP(B8,'P3 12345'!$A$2:$F$126,3,0)</f>
        <v>0</v>
      </c>
      <c r="E8" s="165">
        <f>VLOOKUP(B8,'P3 12345'!$A$2:$F$126,4,0)</f>
        <v>0</v>
      </c>
      <c r="F8" s="131">
        <f>VLOOKUP(B8,'P3 12345'!$A$2:$F$126,5,0)</f>
        <v>0</v>
      </c>
      <c r="G8" s="134">
        <f t="shared" si="0"/>
        <v>0</v>
      </c>
      <c r="H8" s="40">
        <f t="shared" si="1"/>
        <v>0</v>
      </c>
      <c r="I8" s="43" t="str">
        <f>VLOOKUP(B8,'P3 12345'!$A$2:$F$126,6,0)</f>
        <v>0</v>
      </c>
      <c r="J8" s="45"/>
      <c r="K8" s="134">
        <f t="shared" si="3"/>
        <v>0</v>
      </c>
      <c r="L8" s="172">
        <f t="shared" si="2"/>
        <v>0</v>
      </c>
      <c r="M8" s="52"/>
      <c r="N8" s="269"/>
    </row>
    <row r="9" spans="1:16">
      <c r="A9" s="53">
        <v>43776</v>
      </c>
      <c r="B9" s="61">
        <v>1228</v>
      </c>
      <c r="C9" s="129">
        <f>VLOOKUP($B$9,Samedi!$A$2:$F$96,2,0)</f>
        <v>0.61319444444444449</v>
      </c>
      <c r="D9" s="129">
        <f>VLOOKUP($B$9,Samedi!$A$2:$F$96,3,0)</f>
        <v>0</v>
      </c>
      <c r="E9" s="129">
        <f>VLOOKUP($B$9,Samedi!$A$2:$F$96,4,0)</f>
        <v>0</v>
      </c>
      <c r="F9" s="129">
        <f>VLOOKUP($B$9,Samedi!$A$2:$F$96,5,0)</f>
        <v>0.96944444444444444</v>
      </c>
      <c r="G9" s="129">
        <f t="shared" si="0"/>
        <v>0.35624999999999996</v>
      </c>
      <c r="H9" s="56">
        <f t="shared" si="1"/>
        <v>8.5499999999999989</v>
      </c>
      <c r="I9" s="57" t="str">
        <f>VLOOKUP($B$9,Samedi!$A$2:$F$96,6,0)</f>
        <v>14-28</v>
      </c>
      <c r="J9" s="58"/>
      <c r="K9" s="129">
        <f t="shared" si="3"/>
        <v>0.13611111111111107</v>
      </c>
      <c r="L9" s="59">
        <f t="shared" si="2"/>
        <v>3.2666666666666657</v>
      </c>
      <c r="M9" s="65"/>
    </row>
    <row r="10" spans="1:16">
      <c r="A10" s="34">
        <v>43777</v>
      </c>
      <c r="B10" s="35">
        <v>1217</v>
      </c>
      <c r="C10" s="136">
        <f>VLOOKUP($B$10,Dimanche!$A$2:$F$65,2,0)</f>
        <v>0.6333333333333333</v>
      </c>
      <c r="D10" s="136">
        <f>VLOOKUP($B$10,Dimanche!$A$2:$F$65,3,0)</f>
        <v>0</v>
      </c>
      <c r="E10" s="136">
        <f>VLOOKUP($B$10,Dimanche!$A$2:$F$65,4,0)</f>
        <v>0</v>
      </c>
      <c r="F10" s="136">
        <f>VLOOKUP($B$10,Dimanche!$A$2:$F$65,5,0)</f>
        <v>0.97083333333333333</v>
      </c>
      <c r="G10" s="136">
        <f t="shared" si="0"/>
        <v>0.33750000000000002</v>
      </c>
      <c r="H10" s="41">
        <f t="shared" si="1"/>
        <v>8.1000000000000014</v>
      </c>
      <c r="I10" s="44" t="str">
        <f>VLOOKUP($B$10,Dimanche!$A$2:$F$65,6,0)</f>
        <v>25-35</v>
      </c>
      <c r="J10" s="66"/>
      <c r="K10" s="136">
        <f>IF(AND(C10&gt;0,C10&lt;$O$1),$O$1-C10,0)+IF(F10&lt;$P$1,0,F10-$P$1)*2</f>
        <v>0.27499999999999991</v>
      </c>
      <c r="L10" s="49">
        <f t="shared" si="2"/>
        <v>6.5999999999999979</v>
      </c>
      <c r="M10" s="51"/>
    </row>
    <row r="11" spans="1:16">
      <c r="A11" s="28">
        <v>43778</v>
      </c>
      <c r="B11" s="32">
        <v>1201</v>
      </c>
      <c r="C11" s="165">
        <f>VLOOKUP(B11,'P2 12x45'!$A$2:$F$161,2,0)</f>
        <v>0.52569444444444446</v>
      </c>
      <c r="D11" s="131">
        <f>VLOOKUP(B11,'P2 12x45'!$A$2:$F$161,3,0)</f>
        <v>0</v>
      </c>
      <c r="E11" s="165">
        <f>VLOOKUP(B11,'P2 12x45'!$A$2:$F$161,4,0)</f>
        <v>0</v>
      </c>
      <c r="F11" s="131">
        <f>VLOOKUP(B11,'P2 12x45'!$A$2:$F$161,5,0)</f>
        <v>0.82500000000000007</v>
      </c>
      <c r="G11" s="134">
        <f t="shared" si="0"/>
        <v>0.2993055555555556</v>
      </c>
      <c r="H11" s="40">
        <f t="shared" si="1"/>
        <v>7.1833333333333345</v>
      </c>
      <c r="I11" s="43" t="str">
        <f>VLOOKUP(B11,'P2 12x45'!$A$2:$F$161,6,0)</f>
        <v>25</v>
      </c>
      <c r="J11" s="45"/>
      <c r="K11" s="134">
        <f t="shared" ref="K11:K12" si="4">IF(AND(C11&gt;0,C11&lt;$O$1),$O$1-C11,0)+IF(F11&lt;$P$1,0,F11-$P$1)</f>
        <v>0</v>
      </c>
      <c r="L11" s="172">
        <f t="shared" si="2"/>
        <v>0</v>
      </c>
      <c r="M11" s="52"/>
    </row>
    <row r="12" spans="1:16">
      <c r="A12" s="28">
        <v>43779</v>
      </c>
      <c r="B12" s="32">
        <v>1213</v>
      </c>
      <c r="C12" s="165">
        <f>VLOOKUP(B12,'P2 12x45'!$A$2:$F$161,2,0)</f>
        <v>0.48402777777777778</v>
      </c>
      <c r="D12" s="131">
        <f>VLOOKUP(B12,'P2 12x45'!$A$2:$F$161,3,0)</f>
        <v>0</v>
      </c>
      <c r="E12" s="165">
        <f>VLOOKUP(B12,'P2 12x45'!$A$2:$F$161,4,0)</f>
        <v>0</v>
      </c>
      <c r="F12" s="131">
        <f>VLOOKUP(B12,'P2 12x45'!$A$2:$F$161,5,0)</f>
        <v>0.79513888888888884</v>
      </c>
      <c r="G12" s="134">
        <f t="shared" si="0"/>
        <v>0.31111111111111106</v>
      </c>
      <c r="H12" s="40">
        <f t="shared" si="1"/>
        <v>7.466666666666665</v>
      </c>
      <c r="I12" s="43" t="str">
        <f>VLOOKUP(B12,'P2 12x45'!$A$2:$F$161,6,0)</f>
        <v>19-20</v>
      </c>
      <c r="J12" s="45"/>
      <c r="K12" s="134">
        <f t="shared" si="4"/>
        <v>0</v>
      </c>
      <c r="L12" s="172">
        <f t="shared" si="2"/>
        <v>0</v>
      </c>
      <c r="M12" s="52"/>
    </row>
    <row r="13" spans="1:16">
      <c r="A13" s="34">
        <v>43780</v>
      </c>
      <c r="B13" s="35" t="s">
        <v>14</v>
      </c>
      <c r="C13" s="136">
        <f>VLOOKUP($B$13,Dimanche!$A$2:$F$65,2,0)</f>
        <v>0</v>
      </c>
      <c r="D13" s="136">
        <f>VLOOKUP($B$13,Dimanche!$A$2:$F$65,3,0)</f>
        <v>0</v>
      </c>
      <c r="E13" s="136">
        <f>VLOOKUP($B$13,Dimanche!$A$2:$F$65,4,0)</f>
        <v>0</v>
      </c>
      <c r="F13" s="136">
        <f>VLOOKUP($B$13,Dimanche!$A$2:$F$65,5,0)</f>
        <v>0</v>
      </c>
      <c r="G13" s="136">
        <f t="shared" si="0"/>
        <v>0</v>
      </c>
      <c r="H13" s="41">
        <f t="shared" si="1"/>
        <v>0</v>
      </c>
      <c r="I13" s="44">
        <f>VLOOKUP($B$13,Dimanche!$A$2:$F$65,6,0)</f>
        <v>0</v>
      </c>
      <c r="J13" s="66"/>
      <c r="K13" s="136">
        <f>IF(AND(C13&gt;0,C13&lt;$O$1),$O$1-C13,0)+IF(F13&lt;$P$1,0,F13-$P$1)*2</f>
        <v>0</v>
      </c>
      <c r="L13" s="49">
        <f t="shared" si="2"/>
        <v>0</v>
      </c>
      <c r="M13" s="51"/>
    </row>
    <row r="14" spans="1:16">
      <c r="A14" s="28">
        <v>43781</v>
      </c>
      <c r="B14" s="32">
        <v>1130</v>
      </c>
      <c r="C14" s="165">
        <f>VLOOKUP(B14,'P2 12x45'!$A$2:$F$161,2,0)</f>
        <v>0.21527777777777779</v>
      </c>
      <c r="D14" s="131">
        <f>VLOOKUP(B14,'P2 12x45'!$A$2:$F$161,3,0)</f>
        <v>0</v>
      </c>
      <c r="E14" s="165">
        <f>VLOOKUP(B14,'P2 12x45'!$A$2:$F$161,4,0)</f>
        <v>0</v>
      </c>
      <c r="F14" s="131">
        <f>VLOOKUP(B14,'P2 12x45'!$A$2:$F$161,5,0)</f>
        <v>0.57291666666666663</v>
      </c>
      <c r="G14" s="134">
        <f t="shared" si="0"/>
        <v>0.35763888888888884</v>
      </c>
      <c r="H14" s="40">
        <f t="shared" si="1"/>
        <v>8.5833333333333321</v>
      </c>
      <c r="I14" s="43" t="str">
        <f>VLOOKUP(B14,'P2 12x45'!$A$2:$F$161,6,0)</f>
        <v>710</v>
      </c>
      <c r="J14" s="45"/>
      <c r="K14" s="134">
        <f t="shared" ref="K14:K16" si="5">IF(AND(C14&gt;0,C14&lt;$O$1),$O$1-C14,0)+IF(F14&lt;$P$1,0,F14-$P$1)</f>
        <v>3.472222222222221E-2</v>
      </c>
      <c r="L14" s="172">
        <f t="shared" si="2"/>
        <v>0.83333333333333304</v>
      </c>
      <c r="M14" s="52"/>
    </row>
    <row r="15" spans="1:16">
      <c r="A15" s="28">
        <v>43782</v>
      </c>
      <c r="B15" s="32">
        <v>1123</v>
      </c>
      <c r="C15" s="165">
        <f>VLOOKUP(B15,'P2 12x45'!$A$2:$F$161,2,0)</f>
        <v>0.22222222222222221</v>
      </c>
      <c r="D15" s="131">
        <f>VLOOKUP(B15,'P2 12x45'!$A$2:$F$161,3,0)</f>
        <v>0</v>
      </c>
      <c r="E15" s="165">
        <f>VLOOKUP(B15,'P2 12x45'!$A$2:$F$161,4,0)</f>
        <v>0</v>
      </c>
      <c r="F15" s="131">
        <f>VLOOKUP(B15,'P2 12x45'!$A$2:$F$161,5,0)</f>
        <v>0.54305555555555551</v>
      </c>
      <c r="G15" s="134">
        <f t="shared" si="0"/>
        <v>0.3208333333333333</v>
      </c>
      <c r="H15" s="40">
        <f t="shared" si="1"/>
        <v>7.6999999999999993</v>
      </c>
      <c r="I15" s="43" t="str">
        <f>VLOOKUP(B15,'P2 12x45'!$A$2:$F$161,6,0)</f>
        <v>11</v>
      </c>
      <c r="J15" s="45"/>
      <c r="K15" s="134">
        <f t="shared" si="5"/>
        <v>2.777777777777779E-2</v>
      </c>
      <c r="L15" s="172">
        <f t="shared" si="2"/>
        <v>0.66666666666666696</v>
      </c>
      <c r="M15" s="52"/>
    </row>
    <row r="16" spans="1:16">
      <c r="A16" s="53">
        <v>43783</v>
      </c>
      <c r="B16" s="61">
        <v>1109</v>
      </c>
      <c r="C16" s="129">
        <f>VLOOKUP($B$16,Samedi!$A$2:$F$96,2,0)</f>
        <v>0.22222222222222221</v>
      </c>
      <c r="D16" s="129">
        <f>VLOOKUP($B$16,Samedi!$A$2:$F$96,3,0)</f>
        <v>0</v>
      </c>
      <c r="E16" s="129">
        <f>VLOOKUP($B$16,Samedi!$A$2:$F$96,4,0)</f>
        <v>0</v>
      </c>
      <c r="F16" s="129">
        <f>VLOOKUP($B$16,Samedi!$A$2:$F$96,5,0)</f>
        <v>0.53333333333333333</v>
      </c>
      <c r="G16" s="129">
        <f t="shared" si="0"/>
        <v>0.31111111111111112</v>
      </c>
      <c r="H16" s="56">
        <f t="shared" si="1"/>
        <v>7.4666666666666668</v>
      </c>
      <c r="I16" s="57" t="str">
        <f>VLOOKUP($B$16,Samedi!$A$2:$F$96,6,0)</f>
        <v>25-35</v>
      </c>
      <c r="J16" s="58"/>
      <c r="K16" s="129">
        <f t="shared" si="5"/>
        <v>2.777777777777779E-2</v>
      </c>
      <c r="L16" s="59">
        <f t="shared" si="2"/>
        <v>0.66666666666666696</v>
      </c>
      <c r="M16" s="65"/>
    </row>
    <row r="17" spans="1:13">
      <c r="A17" s="34">
        <v>43784</v>
      </c>
      <c r="B17" s="35" t="s">
        <v>14</v>
      </c>
      <c r="C17" s="136">
        <f>VLOOKUP($B$17,Dimanche!$A$2:$F$65,2,0)</f>
        <v>0</v>
      </c>
      <c r="D17" s="136">
        <f>VLOOKUP($B$17,Dimanche!$A$2:$F$65,3,0)</f>
        <v>0</v>
      </c>
      <c r="E17" s="136">
        <f>VLOOKUP($B$17,Dimanche!$A$2:$F$65,4,0)</f>
        <v>0</v>
      </c>
      <c r="F17" s="136">
        <f>VLOOKUP($B$17,Dimanche!$A$2:$F$65,5,0)</f>
        <v>0</v>
      </c>
      <c r="G17" s="136">
        <f t="shared" si="0"/>
        <v>0</v>
      </c>
      <c r="H17" s="41">
        <f t="shared" si="1"/>
        <v>0</v>
      </c>
      <c r="I17" s="44">
        <f>VLOOKUP($B$17,Dimanche!$A$2:$F$65,6,0)</f>
        <v>0</v>
      </c>
      <c r="J17" s="66"/>
      <c r="K17" s="136">
        <f>IF(AND(C17&gt;0,C17&lt;$O$1),$O$1-C17,0)+IF(F17&lt;$P$1,0,F17-$P$1)*2</f>
        <v>0</v>
      </c>
      <c r="L17" s="49">
        <f t="shared" si="2"/>
        <v>0</v>
      </c>
      <c r="M17" s="51"/>
    </row>
    <row r="18" spans="1:13">
      <c r="A18" s="28">
        <v>43785</v>
      </c>
      <c r="B18" s="32" t="s">
        <v>14</v>
      </c>
      <c r="C18" s="165">
        <f>VLOOKUP(B18,'P2 12x45'!$A$2:$F$161,2,0)</f>
        <v>0</v>
      </c>
      <c r="D18" s="131">
        <f>VLOOKUP(B18,'P2 12x45'!$A$2:$F$161,3,0)</f>
        <v>0</v>
      </c>
      <c r="E18" s="165">
        <f>VLOOKUP(B18,'P2 12x45'!$A$2:$F$161,4,0)</f>
        <v>0</v>
      </c>
      <c r="F18" s="131">
        <f>VLOOKUP(B18,'P2 12x45'!$A$2:$F$161,5,0)</f>
        <v>0</v>
      </c>
      <c r="G18" s="134">
        <f t="shared" si="0"/>
        <v>0</v>
      </c>
      <c r="H18" s="40">
        <f t="shared" si="1"/>
        <v>0</v>
      </c>
      <c r="I18" s="43" t="str">
        <f>VLOOKUP(B18,'P2 12x45'!$A$2:$F$161,6,0)</f>
        <v>0</v>
      </c>
      <c r="J18" s="45"/>
      <c r="K18" s="134">
        <f t="shared" ref="K18:K23" si="6">IF(AND(C18&gt;0,C18&lt;$O$1),$O$1-C18,0)+IF(F18&lt;$P$1,0,F18-$P$1)</f>
        <v>0</v>
      </c>
      <c r="L18" s="172">
        <f t="shared" si="2"/>
        <v>0</v>
      </c>
      <c r="M18" s="52"/>
    </row>
    <row r="19" spans="1:13">
      <c r="A19" s="28">
        <v>43786</v>
      </c>
      <c r="B19" s="32">
        <v>1242</v>
      </c>
      <c r="C19" s="165">
        <f>VLOOKUP(B19,'P2 12x45'!$A$2:$F$161,2,0)</f>
        <v>0.62777777777777777</v>
      </c>
      <c r="D19" s="131">
        <f>VLOOKUP(B19,'P2 12x45'!$A$2:$F$161,3,0)</f>
        <v>0</v>
      </c>
      <c r="E19" s="165">
        <f>VLOOKUP(B19,'P2 12x45'!$A$2:$F$161,4,0)</f>
        <v>0</v>
      </c>
      <c r="F19" s="131">
        <f>VLOOKUP(B19,'P2 12x45'!$A$2:$F$161,5,0)</f>
        <v>0.9770833333333333</v>
      </c>
      <c r="G19" s="134">
        <f t="shared" si="0"/>
        <v>0.34930555555555554</v>
      </c>
      <c r="H19" s="40">
        <f t="shared" si="1"/>
        <v>8.3833333333333329</v>
      </c>
      <c r="I19" s="43" t="str">
        <f>VLOOKUP(B19,'P2 12x45'!$A$2:$F$161,6,0)</f>
        <v>710-M4ab</v>
      </c>
      <c r="J19" s="45"/>
      <c r="K19" s="134">
        <f t="shared" si="6"/>
        <v>0.14374999999999993</v>
      </c>
      <c r="L19" s="172">
        <f t="shared" si="2"/>
        <v>3.4499999999999984</v>
      </c>
      <c r="M19" s="52"/>
    </row>
    <row r="20" spans="1:13">
      <c r="A20" s="28">
        <v>43787</v>
      </c>
      <c r="B20" s="32">
        <v>1233</v>
      </c>
      <c r="C20" s="165">
        <f>VLOOKUP($B$20,'P2 xx3xx'!$A$2:$F$130,2,0)</f>
        <v>0.55069444444444449</v>
      </c>
      <c r="D20" s="131">
        <f>VLOOKUP($B$20,'P2 xx3xx'!$A$2:$F$130,3,0)</f>
        <v>0</v>
      </c>
      <c r="E20" s="165">
        <f>VLOOKUP($B$20,'P2 xx3xx'!$A$2:$F$130,4,0)</f>
        <v>0</v>
      </c>
      <c r="F20" s="131">
        <f>VLOOKUP($B$20,'P2 xx3xx'!$A$2:$F$130,5,0)</f>
        <v>0.8666666666666667</v>
      </c>
      <c r="G20" s="134">
        <f t="shared" si="0"/>
        <v>0.31597222222222221</v>
      </c>
      <c r="H20" s="40">
        <f t="shared" si="1"/>
        <v>7.583333333333333</v>
      </c>
      <c r="I20" s="43" t="str">
        <f>VLOOKUP($B$20,'P2 xx3xx'!$A$2:$F$130,6,0)</f>
        <v>12</v>
      </c>
      <c r="J20" s="45"/>
      <c r="K20" s="134">
        <f t="shared" si="6"/>
        <v>3.3333333333333326E-2</v>
      </c>
      <c r="L20" s="172">
        <f t="shared" si="2"/>
        <v>0.79999999999999982</v>
      </c>
      <c r="M20" s="52"/>
    </row>
    <row r="21" spans="1:13" ht="15.75" customHeight="1">
      <c r="A21" s="28">
        <v>43788</v>
      </c>
      <c r="B21" s="32">
        <v>1205</v>
      </c>
      <c r="C21" s="165">
        <f>VLOOKUP(B21,'P2 12x45'!$A$2:$F$161,2,0)</f>
        <v>0.5131944444444444</v>
      </c>
      <c r="D21" s="131">
        <f>VLOOKUP(B21,'P2 12x45'!$A$2:$F$161,3,0)</f>
        <v>0</v>
      </c>
      <c r="E21" s="165">
        <f>VLOOKUP(B21,'P2 12x45'!$A$2:$F$161,4,0)</f>
        <v>0</v>
      </c>
      <c r="F21" s="131">
        <f>VLOOKUP(B21,'P2 12x45'!$A$2:$F$161,5,0)</f>
        <v>0.85138888888888886</v>
      </c>
      <c r="G21" s="134">
        <f t="shared" si="0"/>
        <v>0.33819444444444446</v>
      </c>
      <c r="H21" s="40">
        <f t="shared" si="1"/>
        <v>8.1166666666666671</v>
      </c>
      <c r="I21" s="43" t="str">
        <f>VLOOKUP(B21,'P2 12x45'!$A$2:$F$161,6,0)</f>
        <v>28</v>
      </c>
      <c r="J21" s="45"/>
      <c r="K21" s="134">
        <f t="shared" si="6"/>
        <v>1.8055555555555491E-2</v>
      </c>
      <c r="L21" s="172">
        <f t="shared" si="2"/>
        <v>0.43333333333333179</v>
      </c>
      <c r="M21" s="52"/>
    </row>
    <row r="22" spans="1:13" ht="15.75" customHeight="1">
      <c r="A22" s="28">
        <v>43789</v>
      </c>
      <c r="B22" s="32" t="s">
        <v>14</v>
      </c>
      <c r="C22" s="165">
        <f>VLOOKUP(B22,'P2 12x45'!$A$2:$F$161,2,0)</f>
        <v>0</v>
      </c>
      <c r="D22" s="131">
        <f>VLOOKUP(B22,'P2 12x45'!$A$2:$F$161,3,0)</f>
        <v>0</v>
      </c>
      <c r="E22" s="165">
        <f>VLOOKUP(B22,'P2 12x45'!$A$2:$F$161,4,0)</f>
        <v>0</v>
      </c>
      <c r="F22" s="131">
        <f>VLOOKUP(B22,'P2 12x45'!$A$2:$F$161,5,0)</f>
        <v>0</v>
      </c>
      <c r="G22" s="134">
        <f t="shared" si="0"/>
        <v>0</v>
      </c>
      <c r="H22" s="40">
        <f t="shared" si="1"/>
        <v>0</v>
      </c>
      <c r="I22" s="43" t="str">
        <f>VLOOKUP(B22,'P2 12x45'!$A$2:$F$161,6,0)</f>
        <v>0</v>
      </c>
      <c r="J22" s="45"/>
      <c r="K22" s="134">
        <f t="shared" si="6"/>
        <v>0</v>
      </c>
      <c r="L22" s="172">
        <f t="shared" si="2"/>
        <v>0</v>
      </c>
      <c r="M22" s="52"/>
    </row>
    <row r="23" spans="1:13" ht="15.75" customHeight="1">
      <c r="A23" s="53">
        <v>43790</v>
      </c>
      <c r="B23" s="61" t="s">
        <v>14</v>
      </c>
      <c r="C23" s="129">
        <f>VLOOKUP($B$23,Samedi!$A$2:$F$96,2,0)</f>
        <v>0</v>
      </c>
      <c r="D23" s="129">
        <f>VLOOKUP($B$23,Samedi!$A$2:$F$96,3,0)</f>
        <v>0</v>
      </c>
      <c r="E23" s="129">
        <f>VLOOKUP($B$23,Samedi!$A$2:$F$96,4,0)</f>
        <v>0</v>
      </c>
      <c r="F23" s="129">
        <f>VLOOKUP($B$23,Samedi!$A$2:$F$96,5,0)</f>
        <v>0</v>
      </c>
      <c r="G23" s="129">
        <f t="shared" si="0"/>
        <v>0</v>
      </c>
      <c r="H23" s="56">
        <f t="shared" si="1"/>
        <v>0</v>
      </c>
      <c r="I23" s="57" t="str">
        <f>VLOOKUP($B$23,Samedi!$A$2:$F$96,6,0)</f>
        <v>0</v>
      </c>
      <c r="J23" s="58"/>
      <c r="K23" s="129">
        <f t="shared" si="6"/>
        <v>0</v>
      </c>
      <c r="L23" s="59">
        <f t="shared" si="2"/>
        <v>0</v>
      </c>
      <c r="M23" s="65"/>
    </row>
    <row r="24" spans="1:13" ht="15.75" customHeight="1">
      <c r="A24" s="34">
        <v>43791</v>
      </c>
      <c r="B24" s="35" t="s">
        <v>14</v>
      </c>
      <c r="C24" s="136">
        <f>VLOOKUP($B$24,Dimanche!$A$2:$F$65,2,0)</f>
        <v>0</v>
      </c>
      <c r="D24" s="136">
        <f>VLOOKUP($B$24,Dimanche!$A$2:$F$65,3,0)</f>
        <v>0</v>
      </c>
      <c r="E24" s="136">
        <f>VLOOKUP($B$24,Dimanche!$A$2:$F$65,4,0)</f>
        <v>0</v>
      </c>
      <c r="F24" s="136">
        <f>VLOOKUP($B$24,Dimanche!$A$2:$F$65,5,0)</f>
        <v>0</v>
      </c>
      <c r="G24" s="136">
        <f t="shared" si="0"/>
        <v>0</v>
      </c>
      <c r="H24" s="41">
        <f t="shared" si="1"/>
        <v>0</v>
      </c>
      <c r="I24" s="44">
        <f>VLOOKUP($B$24,Dimanche!$A$2:$F$65,6,0)</f>
        <v>0</v>
      </c>
      <c r="J24" s="66"/>
      <c r="K24" s="136">
        <f>IF(AND(C24&gt;0,C24&lt;$O$1),$O$1-C24,0)+IF(F24&lt;$P$1,0,F24-$P$1)*2</f>
        <v>0</v>
      </c>
      <c r="L24" s="49">
        <f t="shared" si="2"/>
        <v>0</v>
      </c>
      <c r="M24" s="51"/>
    </row>
    <row r="25" spans="1:13" ht="15.75" customHeight="1">
      <c r="A25" s="28">
        <v>43792</v>
      </c>
      <c r="B25" s="32">
        <v>1132</v>
      </c>
      <c r="C25" s="165">
        <f>VLOOKUP(B25,'P2 12x45'!$A$2:$F$161,2,0)</f>
        <v>0.22708333333333333</v>
      </c>
      <c r="D25" s="131">
        <f>VLOOKUP(B25,'P2 12x45'!$A$2:$F$161,3,0)</f>
        <v>0</v>
      </c>
      <c r="E25" s="165">
        <f>VLOOKUP(B25,'P2 12x45'!$A$2:$F$161,4,0)</f>
        <v>0</v>
      </c>
      <c r="F25" s="131">
        <f>VLOOKUP(B25,'P2 12x45'!$A$2:$F$161,5,0)</f>
        <v>0.54166666666666663</v>
      </c>
      <c r="G25" s="134">
        <f t="shared" si="0"/>
        <v>0.31458333333333333</v>
      </c>
      <c r="H25" s="40">
        <f t="shared" si="1"/>
        <v>7.55</v>
      </c>
      <c r="I25" s="43" t="str">
        <f>VLOOKUP(B25,'P2 12x45'!$A$2:$F$161,6,0)</f>
        <v>35</v>
      </c>
      <c r="J25" s="45"/>
      <c r="K25" s="134">
        <f t="shared" ref="K25:K30" si="7">IF(AND(C25&gt;0,C25&lt;$O$1),$O$1-C25,0)+IF(F25&lt;$P$1,0,F25-$P$1)</f>
        <v>2.2916666666666669E-2</v>
      </c>
      <c r="L25" s="172">
        <f t="shared" si="2"/>
        <v>0.55000000000000004</v>
      </c>
      <c r="M25" s="52"/>
    </row>
    <row r="26" spans="1:13" ht="15.75" customHeight="1">
      <c r="A26" s="28">
        <v>43793</v>
      </c>
      <c r="B26" s="32">
        <v>1106</v>
      </c>
      <c r="C26" s="165">
        <f>VLOOKUP(B26,'P2 12x45'!$A$2:$F$161,2,0)</f>
        <v>0.2388888888888889</v>
      </c>
      <c r="D26" s="131">
        <f>VLOOKUP(B26,'P2 12x45'!$A$2:$F$161,3,0)</f>
        <v>0</v>
      </c>
      <c r="E26" s="165">
        <f>VLOOKUP(B26,'P2 12x45'!$A$2:$F$161,4,0)</f>
        <v>0</v>
      </c>
      <c r="F26" s="131">
        <f>VLOOKUP(B26,'P2 12x45'!$A$2:$F$161,5,0)</f>
        <v>0.5395833333333333</v>
      </c>
      <c r="G26" s="134">
        <f t="shared" si="0"/>
        <v>0.30069444444444438</v>
      </c>
      <c r="H26" s="40">
        <f t="shared" si="1"/>
        <v>7.216666666666665</v>
      </c>
      <c r="I26" s="43">
        <f>VLOOKUP(B26,'P2 12x45'!$A$2:$F$161,6,0)</f>
        <v>14</v>
      </c>
      <c r="J26" s="45"/>
      <c r="K26" s="134">
        <f t="shared" si="7"/>
        <v>1.1111111111111099E-2</v>
      </c>
      <c r="L26" s="172">
        <f t="shared" si="2"/>
        <v>0.26666666666666639</v>
      </c>
      <c r="M26" s="52"/>
    </row>
    <row r="27" spans="1:13" ht="15.75" customHeight="1">
      <c r="A27" s="28">
        <v>43794</v>
      </c>
      <c r="B27" s="32">
        <v>1126</v>
      </c>
      <c r="C27" s="165">
        <f>VLOOKUP($B$27,'P2 xx3xx'!$A$2:$F$130,2,0)</f>
        <v>0.20347222222222219</v>
      </c>
      <c r="D27" s="131">
        <f>VLOOKUP($B$27,'P2 xx3xx'!$A$2:$F$130,3,0)</f>
        <v>0</v>
      </c>
      <c r="E27" s="165">
        <f>VLOOKUP($B$27,'P2 xx3xx'!$A$2:$F$130,4,0)</f>
        <v>0</v>
      </c>
      <c r="F27" s="131">
        <f>VLOOKUP($B$27,'P2 xx3xx'!$A$2:$F$130,5,0)</f>
        <v>0.52013888888888882</v>
      </c>
      <c r="G27" s="134">
        <f t="shared" si="0"/>
        <v>0.31666666666666665</v>
      </c>
      <c r="H27" s="40">
        <f t="shared" si="1"/>
        <v>7.6</v>
      </c>
      <c r="I27" s="43" t="str">
        <f>VLOOKUP($B$27,'P2 xx3xx'!$A$2:$F$130,6,0)</f>
        <v>18</v>
      </c>
      <c r="J27" s="45"/>
      <c r="K27" s="134">
        <f t="shared" si="7"/>
        <v>4.6527777777777807E-2</v>
      </c>
      <c r="L27" s="172">
        <f t="shared" si="2"/>
        <v>1.1166666666666674</v>
      </c>
      <c r="M27" s="52"/>
    </row>
    <row r="28" spans="1:13" ht="15.75" customHeight="1">
      <c r="A28" s="28">
        <v>43795</v>
      </c>
      <c r="B28" s="32" t="s">
        <v>14</v>
      </c>
      <c r="C28" s="165">
        <f>VLOOKUP(B28,'P2 12x45'!$A$2:$F$161,2,0)</f>
        <v>0</v>
      </c>
      <c r="D28" s="131">
        <f>VLOOKUP(B28,'P2 12x45'!$A$2:$F$161,3,0)</f>
        <v>0</v>
      </c>
      <c r="E28" s="165">
        <f>VLOOKUP(B28,'P2 12x45'!$A$2:$F$161,4,0)</f>
        <v>0</v>
      </c>
      <c r="F28" s="131">
        <f>VLOOKUP(B28,'P2 12x45'!$A$2:$F$161,5,0)</f>
        <v>0</v>
      </c>
      <c r="G28" s="134">
        <f t="shared" si="0"/>
        <v>0</v>
      </c>
      <c r="H28" s="40">
        <f t="shared" si="1"/>
        <v>0</v>
      </c>
      <c r="I28" s="43" t="str">
        <f>VLOOKUP(B28,'P2 12x45'!$A$2:$F$161,6,0)</f>
        <v>0</v>
      </c>
      <c r="J28" s="45"/>
      <c r="K28" s="134">
        <f t="shared" si="7"/>
        <v>0</v>
      </c>
      <c r="L28" s="172">
        <f t="shared" si="2"/>
        <v>0</v>
      </c>
      <c r="M28" s="52"/>
    </row>
    <row r="29" spans="1:13" ht="15.75" customHeight="1">
      <c r="A29" s="28">
        <v>43796</v>
      </c>
      <c r="B29" s="32">
        <v>1241</v>
      </c>
      <c r="C29" s="165">
        <f>VLOOKUP(B29,'P2 12x45'!$A$2:$F$161,2,0)</f>
        <v>0.61875000000000002</v>
      </c>
      <c r="D29" s="131">
        <f>VLOOKUP(B29,'P2 12x45'!$A$2:$F$161,3,0)</f>
        <v>0</v>
      </c>
      <c r="E29" s="165">
        <f>VLOOKUP(B29,'P2 12x45'!$A$2:$F$161,4,0)</f>
        <v>0</v>
      </c>
      <c r="F29" s="131">
        <f>VLOOKUP(B29,'P2 12x45'!$A$2:$F$161,5,0)</f>
        <v>0.97222222222222221</v>
      </c>
      <c r="G29" s="134">
        <f t="shared" si="0"/>
        <v>0.35347222222222219</v>
      </c>
      <c r="H29" s="40">
        <f t="shared" si="1"/>
        <v>8.4833333333333325</v>
      </c>
      <c r="I29" s="43" t="str">
        <f>VLOOKUP(B29,'P2 12x45'!$A$2:$F$161,6,0)</f>
        <v>28</v>
      </c>
      <c r="J29" s="45"/>
      <c r="K29" s="134">
        <f t="shared" si="7"/>
        <v>0.13888888888888884</v>
      </c>
      <c r="L29" s="172">
        <f t="shared" si="2"/>
        <v>3.3333333333333321</v>
      </c>
      <c r="M29" s="52"/>
    </row>
    <row r="30" spans="1:13" ht="15.75" customHeight="1">
      <c r="A30" s="53">
        <v>43797</v>
      </c>
      <c r="B30" s="61">
        <v>1202</v>
      </c>
      <c r="C30" s="129">
        <f>VLOOKUP($B$30,Samedi!$A$2:$F$96,2,0)</f>
        <v>0.49374999999999997</v>
      </c>
      <c r="D30" s="129">
        <f>VLOOKUP($B$30,Samedi!$A$2:$F$96,3,0)</f>
        <v>0</v>
      </c>
      <c r="E30" s="129">
        <f>VLOOKUP($B$30,Samedi!$A$2:$F$96,4,0)</f>
        <v>0</v>
      </c>
      <c r="F30" s="129">
        <f>VLOOKUP($B$30,Samedi!$A$2:$F$96,5,0)</f>
        <v>0.83472222222222225</v>
      </c>
      <c r="G30" s="129">
        <f t="shared" si="0"/>
        <v>0.34097222222222229</v>
      </c>
      <c r="H30" s="56">
        <f t="shared" si="1"/>
        <v>8.1833333333333353</v>
      </c>
      <c r="I30" s="57" t="str">
        <f>VLOOKUP($B$30,Samedi!$A$2:$F$96,6,0)</f>
        <v>11</v>
      </c>
      <c r="J30" s="58"/>
      <c r="K30" s="129">
        <f t="shared" si="7"/>
        <v>1.388888888888884E-3</v>
      </c>
      <c r="L30" s="59">
        <f t="shared" si="2"/>
        <v>3.3333333333333215E-2</v>
      </c>
      <c r="M30" s="65"/>
    </row>
    <row r="31" spans="1:13" ht="15.75" customHeight="1">
      <c r="A31" s="34">
        <v>43798</v>
      </c>
      <c r="B31" s="35">
        <v>1203</v>
      </c>
      <c r="C31" s="136">
        <f>VLOOKUP($B$31,Dimanche!$A$2:$F$65,2,0)</f>
        <v>0.56319444444444444</v>
      </c>
      <c r="D31" s="136">
        <f>VLOOKUP($B$31,Dimanche!$A$2:$F$65,3,0)</f>
        <v>0</v>
      </c>
      <c r="E31" s="136">
        <f>VLOOKUP($B$31,Dimanche!$A$2:$F$65,4,0)</f>
        <v>0</v>
      </c>
      <c r="F31" s="136">
        <f>VLOOKUP($B$31,Dimanche!$A$2:$F$65,5,0)</f>
        <v>0.92083333333333339</v>
      </c>
      <c r="G31" s="136">
        <f t="shared" si="0"/>
        <v>0.35763888888888895</v>
      </c>
      <c r="H31" s="41">
        <f t="shared" si="1"/>
        <v>8.5833333333333357</v>
      </c>
      <c r="I31" s="44" t="str">
        <f>VLOOKUP($B$31,Dimanche!$A$2:$F$65,6,0)</f>
        <v>18</v>
      </c>
      <c r="J31" s="66"/>
      <c r="K31" s="136">
        <f>IF(AND(C31&gt;0,C31&lt;$O$1),$O$1-C31,0)+IF(F31&lt;$P$1,0,F31-$P$1)*2</f>
        <v>0.17500000000000004</v>
      </c>
      <c r="L31" s="49">
        <f t="shared" si="2"/>
        <v>4.2000000000000011</v>
      </c>
      <c r="M31" s="51"/>
    </row>
    <row r="32" spans="1:13" ht="15.75" customHeight="1">
      <c r="A32" s="72">
        <v>43799</v>
      </c>
      <c r="B32" s="75">
        <v>1206</v>
      </c>
      <c r="C32" s="173">
        <f>VLOOKUP(B32,'P2 12x45'!$A$2:$F$161,2,0)</f>
        <v>0.48680555555555555</v>
      </c>
      <c r="D32" s="143">
        <f>VLOOKUP(B32,'P2 12x45'!$A$2:$F$161,3,0)</f>
        <v>0</v>
      </c>
      <c r="E32" s="173">
        <f>VLOOKUP($B$32,Dimanche!$A$2:$F$65,4,0)</f>
        <v>0</v>
      </c>
      <c r="F32" s="143">
        <f>VLOOKUP(B32,'P2 12x45'!$A$2:$F$161,5,0)</f>
        <v>0.77500000000000002</v>
      </c>
      <c r="G32" s="144">
        <f t="shared" si="0"/>
        <v>0.28819444444444448</v>
      </c>
      <c r="H32" s="86">
        <f t="shared" si="1"/>
        <v>6.9166666666666679</v>
      </c>
      <c r="I32" s="88" t="str">
        <f>VLOOKUP(B32,'P2 12x45'!$A$2:$F$161,6,0)</f>
        <v>18-172</v>
      </c>
      <c r="J32" s="100"/>
      <c r="K32" s="144">
        <f>IF(AND(C32&gt;0,C32&lt;$O$1),$O$1-C32,0)+IF(F32&lt;$P$1,0,F32-$P$1)</f>
        <v>0</v>
      </c>
      <c r="L32" s="179">
        <f t="shared" si="2"/>
        <v>0</v>
      </c>
      <c r="M32" s="93"/>
    </row>
    <row r="33" spans="1:13" ht="15.75" customHeight="1">
      <c r="A33" s="82"/>
      <c r="B33" s="83"/>
      <c r="C33" s="83"/>
      <c r="D33" s="83"/>
      <c r="E33" s="83"/>
      <c r="F33" s="83"/>
      <c r="G33" s="85">
        <f t="shared" ref="G33:H33" si="8">SUM(G3:G32)</f>
        <v>6.563194444444445</v>
      </c>
      <c r="H33" s="87">
        <f t="shared" si="8"/>
        <v>157.51666666666665</v>
      </c>
      <c r="I33" s="180"/>
      <c r="J33" s="89">
        <f t="shared" ref="J33:L33" si="9">SUM(J3:J32)</f>
        <v>0</v>
      </c>
      <c r="K33" s="85">
        <f t="shared" si="9"/>
        <v>1.1305555555555553</v>
      </c>
      <c r="L33" s="87">
        <f t="shared" si="9"/>
        <v>27.133333333333333</v>
      </c>
      <c r="M33" s="83"/>
    </row>
    <row r="34" spans="1:13" ht="15.75" customHeight="1"/>
    <row r="35" spans="1:13" ht="15.75" customHeight="1"/>
    <row r="36" spans="1:13" ht="15.75" customHeight="1"/>
    <row r="37" spans="1:13" ht="15.75" customHeight="1">
      <c r="A37" s="270" t="s">
        <v>17</v>
      </c>
      <c r="B37" s="271"/>
      <c r="C37" s="95">
        <f>158.6-(C47*8)-(C48*8)-(C49*8)-C50</f>
        <v>158.6</v>
      </c>
      <c r="D37" s="97"/>
      <c r="E37" s="99">
        <f t="shared" ref="E37:E51" si="10">C37*D37</f>
        <v>0</v>
      </c>
    </row>
    <row r="38" spans="1:13" ht="15.75" customHeight="1">
      <c r="A38" s="272" t="s">
        <v>18</v>
      </c>
      <c r="B38" s="273"/>
      <c r="C38" s="103">
        <f>H9+H16+H23+H30</f>
        <v>24.200000000000003</v>
      </c>
      <c r="D38" s="105"/>
      <c r="E38" s="107">
        <f t="shared" si="10"/>
        <v>0</v>
      </c>
    </row>
    <row r="39" spans="1:13" ht="15.75" customHeight="1">
      <c r="A39" s="272" t="s">
        <v>19</v>
      </c>
      <c r="B39" s="273"/>
      <c r="C39" s="103">
        <f>H3+H10+H13+H17+H24+H31</f>
        <v>16.683333333333337</v>
      </c>
      <c r="D39" s="105"/>
      <c r="E39" s="107">
        <f t="shared" si="10"/>
        <v>0</v>
      </c>
    </row>
    <row r="40" spans="1:13" ht="15.75" customHeight="1">
      <c r="A40" s="272" t="s">
        <v>20</v>
      </c>
      <c r="B40" s="273"/>
      <c r="C40" s="103">
        <v>1</v>
      </c>
      <c r="D40" s="109"/>
      <c r="E40" s="107">
        <f t="shared" si="10"/>
        <v>0</v>
      </c>
    </row>
    <row r="41" spans="1:13" ht="15.75" customHeight="1">
      <c r="A41" s="272" t="s">
        <v>21</v>
      </c>
      <c r="B41" s="273"/>
      <c r="C41" s="103">
        <v>6.7</v>
      </c>
      <c r="D41" s="105"/>
      <c r="E41" s="107">
        <f t="shared" si="10"/>
        <v>0</v>
      </c>
    </row>
    <row r="42" spans="1:13" ht="15.75" customHeight="1">
      <c r="A42" s="272" t="s">
        <v>22</v>
      </c>
      <c r="B42" s="273"/>
      <c r="C42" s="103">
        <f>L33</f>
        <v>27.133333333333333</v>
      </c>
      <c r="D42" s="105"/>
      <c r="E42" s="107">
        <f t="shared" si="10"/>
        <v>0</v>
      </c>
    </row>
    <row r="43" spans="1:13" ht="15.75" customHeight="1">
      <c r="A43" s="110"/>
      <c r="B43" s="111" t="s">
        <v>23</v>
      </c>
      <c r="C43" s="103"/>
      <c r="D43" s="105"/>
      <c r="E43" s="107">
        <f t="shared" si="10"/>
        <v>0</v>
      </c>
    </row>
    <row r="44" spans="1:13" ht="15.75" customHeight="1">
      <c r="A44" s="272" t="s">
        <v>24</v>
      </c>
      <c r="B44" s="273"/>
      <c r="C44" s="103"/>
      <c r="D44" s="105"/>
      <c r="E44" s="107">
        <f t="shared" si="10"/>
        <v>0</v>
      </c>
    </row>
    <row r="45" spans="1:13" ht="15.75" customHeight="1">
      <c r="A45" s="272" t="s">
        <v>25</v>
      </c>
      <c r="B45" s="273"/>
      <c r="C45" s="103"/>
      <c r="D45" s="105"/>
      <c r="E45" s="107">
        <f t="shared" si="10"/>
        <v>0</v>
      </c>
    </row>
    <row r="46" spans="1:13" ht="15.75" customHeight="1">
      <c r="A46" s="272" t="s">
        <v>26</v>
      </c>
      <c r="B46" s="273"/>
      <c r="C46" s="103"/>
      <c r="D46" s="105"/>
      <c r="E46" s="107">
        <f t="shared" si="10"/>
        <v>0</v>
      </c>
    </row>
    <row r="47" spans="1:13" ht="15.75" customHeight="1">
      <c r="A47" s="272" t="s">
        <v>27</v>
      </c>
      <c r="B47" s="273"/>
      <c r="C47" s="103"/>
      <c r="D47" s="105"/>
      <c r="E47" s="107">
        <f t="shared" si="10"/>
        <v>0</v>
      </c>
    </row>
    <row r="48" spans="1:13" ht="15.75" customHeight="1">
      <c r="A48" s="272" t="s">
        <v>28</v>
      </c>
      <c r="B48" s="273"/>
      <c r="C48" s="103"/>
      <c r="D48" s="105"/>
      <c r="E48" s="107">
        <f t="shared" si="10"/>
        <v>0</v>
      </c>
    </row>
    <row r="49" spans="1:5" ht="15.75" customHeight="1">
      <c r="A49" s="272" t="s">
        <v>29</v>
      </c>
      <c r="B49" s="273"/>
      <c r="C49" s="103"/>
      <c r="D49" s="105"/>
      <c r="E49" s="107">
        <f t="shared" si="10"/>
        <v>0</v>
      </c>
    </row>
    <row r="50" spans="1:5" ht="15.75" customHeight="1">
      <c r="A50" s="272" t="s">
        <v>30</v>
      </c>
      <c r="B50" s="273"/>
      <c r="C50" s="103"/>
      <c r="D50" s="105"/>
      <c r="E50" s="107">
        <f t="shared" si="10"/>
        <v>0</v>
      </c>
    </row>
    <row r="51" spans="1:5" ht="15.75" customHeight="1">
      <c r="A51" s="274" t="s">
        <v>31</v>
      </c>
      <c r="B51" s="275"/>
      <c r="C51" s="112"/>
      <c r="D51" s="113"/>
      <c r="E51" s="114">
        <f t="shared" si="10"/>
        <v>0</v>
      </c>
    </row>
    <row r="52" spans="1:5" ht="15.75" customHeight="1"/>
    <row r="53" spans="1:5" ht="15.75" customHeight="1">
      <c r="D53" s="115" t="s">
        <v>32</v>
      </c>
      <c r="E53" s="116">
        <f>SUM(E37:E51)</f>
        <v>0</v>
      </c>
    </row>
    <row r="54" spans="1:5" ht="15.75" customHeight="1"/>
    <row r="55" spans="1:5" ht="15.75" customHeight="1"/>
    <row r="56" spans="1:5" ht="15.75" customHeight="1"/>
    <row r="57" spans="1:5" ht="15.75" customHeight="1"/>
    <row r="58" spans="1:5" ht="15.75" customHeight="1"/>
    <row r="59" spans="1:5" ht="15.75" customHeight="1"/>
    <row r="60" spans="1:5" ht="15.75" customHeight="1"/>
    <row r="61" spans="1:5" ht="15.75" customHeight="1"/>
    <row r="62" spans="1:5" ht="15.75" customHeight="1"/>
    <row r="63" spans="1:5" ht="15.75" customHeight="1"/>
    <row r="64" spans="1: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6">
    <mergeCell ref="A48:B48"/>
    <mergeCell ref="A49:B49"/>
    <mergeCell ref="A50:B50"/>
    <mergeCell ref="A51:B51"/>
    <mergeCell ref="A41:B41"/>
    <mergeCell ref="A42:B42"/>
    <mergeCell ref="A45:B45"/>
    <mergeCell ref="A46:B46"/>
    <mergeCell ref="A47:B47"/>
    <mergeCell ref="A44:B44"/>
    <mergeCell ref="A39:B39"/>
    <mergeCell ref="A40:B40"/>
    <mergeCell ref="N4:N8"/>
    <mergeCell ref="A1:M1"/>
    <mergeCell ref="A37:B37"/>
    <mergeCell ref="A38:B38"/>
  </mergeCells>
  <conditionalFormatting sqref="D3:E32">
    <cfRule type="cellIs" dxfId="10" priority="1" operator="equal">
      <formula>0</formula>
    </cfRule>
  </conditionalFormatting>
  <pageMargins left="0.7" right="0.7" top="0.75" bottom="0.75" header="0" footer="0"/>
  <pageSetup paperSize="9" orientation="landscape"/>
  <rowBreaks count="1" manualBreakCount="1">
    <brk id="33" man="1"/>
  </rowBreaks>
  <colBreaks count="1" manualBreakCount="1">
    <brk id="13" man="1"/>
  </colBreak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>
          <x14:formula1>
            <xm:f>'P2 xx3xx'!$A$2:$A$130</xm:f>
          </x14:formula1>
          <xm:sqref>B20 B27</xm:sqref>
        </x14:dataValidation>
        <x14:dataValidation type="list" allowBlank="1" showErrorMessage="1">
          <x14:formula1>
            <xm:f>'P3 12345'!$A$2:$A$126</xm:f>
          </x14:formula1>
          <xm:sqref>B4:B8</xm:sqref>
        </x14:dataValidation>
        <x14:dataValidation type="list" allowBlank="1" showErrorMessage="1">
          <x14:formula1>
            <xm:f>Dimanche!$A$2:$A$65</xm:f>
          </x14:formula1>
          <xm:sqref>B3 B10 B13 B17 B24 B31</xm:sqref>
        </x14:dataValidation>
        <x14:dataValidation type="list" allowBlank="1" showErrorMessage="1">
          <x14:formula1>
            <xm:f>'P2 12x45'!$A$2:$A$161</xm:f>
          </x14:formula1>
          <xm:sqref>B11:B12 B14:B15 B18:B19 B21:B22 B25:B26 B28:B29 B32</xm:sqref>
        </x14:dataValidation>
        <x14:dataValidation type="list" allowBlank="1" showErrorMessage="1">
          <x14:formula1>
            <xm:f>Samedi!$A$2:$A$96</xm:f>
          </x14:formula1>
          <xm:sqref>B9 B16 B23 B30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workbookViewId="0">
      <selection sqref="A1:M1"/>
    </sheetView>
  </sheetViews>
  <sheetFormatPr baseColWidth="10" defaultColWidth="14.42578125" defaultRowHeight="15" customHeight="1"/>
  <cols>
    <col min="1" max="8" width="10.7109375" customWidth="1"/>
    <col min="9" max="9" width="17.140625" customWidth="1"/>
    <col min="10" max="16" width="10.7109375" customWidth="1"/>
  </cols>
  <sheetData>
    <row r="1" spans="1:16" ht="18.75">
      <c r="A1" s="266" t="s">
        <v>42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1" t="s">
        <v>3</v>
      </c>
      <c r="O1" s="2">
        <v>0.25</v>
      </c>
      <c r="P1" s="3">
        <v>0.83333333333333337</v>
      </c>
    </row>
    <row r="2" spans="1:16">
      <c r="B2" s="4" t="s">
        <v>4</v>
      </c>
      <c r="C2" s="5" t="s">
        <v>5</v>
      </c>
      <c r="D2" s="5" t="s">
        <v>6</v>
      </c>
      <c r="E2" s="5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5" t="s">
        <v>10</v>
      </c>
      <c r="K2" s="5" t="s">
        <v>11</v>
      </c>
      <c r="L2" s="7" t="s">
        <v>12</v>
      </c>
      <c r="M2" s="8" t="s">
        <v>13</v>
      </c>
    </row>
    <row r="3" spans="1:16">
      <c r="A3" s="117">
        <v>43800</v>
      </c>
      <c r="B3" s="118" t="s">
        <v>14</v>
      </c>
      <c r="C3" s="162">
        <f>VLOOKUP(B3,'P2 12x45'!$A$2:$F$161,2,0)</f>
        <v>0</v>
      </c>
      <c r="D3" s="121">
        <f>VLOOKUP(B3,'P2 12x45'!$A$2:$F$161,3,0)</f>
        <v>0</v>
      </c>
      <c r="E3" s="162">
        <f>VLOOKUP(B3,'P2 12x45'!$A$2:$F$161,4,0)</f>
        <v>0</v>
      </c>
      <c r="F3" s="121">
        <f>VLOOKUP(B3,'P2 12x45'!$A$2:$F$161,5,0)</f>
        <v>0</v>
      </c>
      <c r="G3" s="122">
        <f t="shared" ref="G3:G33" si="0">(D3-C3)+(F3-E3)</f>
        <v>0</v>
      </c>
      <c r="H3" s="124">
        <f t="shared" ref="H3:H33" si="1">G3*24</f>
        <v>0</v>
      </c>
      <c r="I3" s="125" t="str">
        <f>VLOOKUP(B3,'P2 12x45'!$A$2:$F$161,6,0)</f>
        <v>0</v>
      </c>
      <c r="J3" s="159"/>
      <c r="K3" s="122">
        <f t="shared" ref="K3:K7" si="2">IF(AND(C3&gt;0,C3&lt;$O$1),$O$1-C3,0)+IF(F3&lt;$P$1,0,F3-$P$1)</f>
        <v>0</v>
      </c>
      <c r="L3" s="175">
        <f t="shared" ref="L3:L33" si="3">K3*24</f>
        <v>0</v>
      </c>
      <c r="M3" s="163"/>
    </row>
    <row r="4" spans="1:16">
      <c r="A4" s="28">
        <v>43801</v>
      </c>
      <c r="B4" s="32">
        <v>1139</v>
      </c>
      <c r="C4" s="165">
        <f>VLOOKUP($B$4,'P2 xx3xx'!$A$2:$F$130,2,0)</f>
        <v>0.24583333333333335</v>
      </c>
      <c r="D4" s="131">
        <f>VLOOKUP($B$4,'P2 xx3xx'!$A$2:$F$130,3,0)</f>
        <v>0</v>
      </c>
      <c r="E4" s="165">
        <f>VLOOKUP($B$4,'P2 xx3xx'!$A$2:$F$130,4,0)</f>
        <v>0</v>
      </c>
      <c r="F4" s="131">
        <f>VLOOKUP($B$4,'P2 xx3xx'!$A$2:$F$130,5,0)</f>
        <v>0.58958333333333335</v>
      </c>
      <c r="G4" s="134">
        <f t="shared" si="0"/>
        <v>0.34375</v>
      </c>
      <c r="H4" s="40">
        <f t="shared" si="1"/>
        <v>8.25</v>
      </c>
      <c r="I4" s="43" t="str">
        <f>VLOOKUP($B$4,'P2 xx3xx'!$A$2:$F$130,6,0)</f>
        <v>11-12b</v>
      </c>
      <c r="J4" s="45"/>
      <c r="K4" s="134">
        <f t="shared" si="2"/>
        <v>4.1666666666666519E-3</v>
      </c>
      <c r="L4" s="138">
        <f t="shared" si="3"/>
        <v>9.9999999999999645E-2</v>
      </c>
      <c r="M4" s="50"/>
    </row>
    <row r="5" spans="1:16">
      <c r="A5" s="28">
        <v>43802</v>
      </c>
      <c r="B5" s="32">
        <v>1111</v>
      </c>
      <c r="C5" s="165">
        <f>VLOOKUP(B5,'P2 12x45'!$A$2:$F$161,2,0)</f>
        <v>0.19444444444444445</v>
      </c>
      <c r="D5" s="131">
        <f>VLOOKUP(B5,'P2 12x45'!$A$2:$F$161,3,0)</f>
        <v>0</v>
      </c>
      <c r="E5" s="165">
        <f>VLOOKUP(B5,'P2 12x45'!$A$2:$F$161,4,0)</f>
        <v>0</v>
      </c>
      <c r="F5" s="131">
        <f>VLOOKUP(B5,'P2 12x45'!$A$2:$F$161,5,0)</f>
        <v>0.56180555555555556</v>
      </c>
      <c r="G5" s="134">
        <f t="shared" si="0"/>
        <v>0.36736111111111114</v>
      </c>
      <c r="H5" s="40">
        <f t="shared" si="1"/>
        <v>8.8166666666666664</v>
      </c>
      <c r="I5" s="43">
        <f>VLOOKUP(B5,'P2 12x45'!$A$2:$F$161,6,0)</f>
        <v>18</v>
      </c>
      <c r="J5" s="45"/>
      <c r="K5" s="134">
        <f t="shared" si="2"/>
        <v>5.5555555555555552E-2</v>
      </c>
      <c r="L5" s="138">
        <f t="shared" si="3"/>
        <v>1.3333333333333333</v>
      </c>
      <c r="M5" s="50"/>
    </row>
    <row r="6" spans="1:16">
      <c r="A6" s="28">
        <v>43803</v>
      </c>
      <c r="B6" s="32">
        <v>1115</v>
      </c>
      <c r="C6" s="165">
        <f>VLOOKUP(B6,'P2 12x45'!$A$2:$F$161,2,0)</f>
        <v>0.18124999999999999</v>
      </c>
      <c r="D6" s="131">
        <f>VLOOKUP(B6,'P2 12x45'!$A$2:$F$161,3,0)</f>
        <v>0</v>
      </c>
      <c r="E6" s="165">
        <f>VLOOKUP(B6,'P2 12x45'!$A$2:$F$161,4,0)</f>
        <v>0</v>
      </c>
      <c r="F6" s="131">
        <f>VLOOKUP(B6,'P2 12x45'!$A$2:$F$161,5,0)</f>
        <v>0.52083333333333337</v>
      </c>
      <c r="G6" s="134">
        <f t="shared" si="0"/>
        <v>0.33958333333333335</v>
      </c>
      <c r="H6" s="40">
        <f t="shared" si="1"/>
        <v>8.15</v>
      </c>
      <c r="I6" s="43" t="str">
        <f>VLOOKUP(B6,'P2 12x45'!$A$2:$F$161,6,0)</f>
        <v>25-35</v>
      </c>
      <c r="J6" s="45"/>
      <c r="K6" s="134">
        <f t="shared" si="2"/>
        <v>6.8750000000000006E-2</v>
      </c>
      <c r="L6" s="138">
        <f t="shared" si="3"/>
        <v>1.6500000000000001</v>
      </c>
      <c r="M6" s="50"/>
    </row>
    <row r="7" spans="1:16">
      <c r="A7" s="53">
        <v>43804</v>
      </c>
      <c r="B7" s="61" t="s">
        <v>14</v>
      </c>
      <c r="C7" s="129">
        <f>VLOOKUP($B$7,Samedi!$A$2:$F$96,2,0)</f>
        <v>0</v>
      </c>
      <c r="D7" s="129">
        <f>VLOOKUP($B$7,Samedi!$A$2:$F$96,3,0)</f>
        <v>0</v>
      </c>
      <c r="E7" s="129">
        <f>VLOOKUP($B$7,Samedi!$A$2:$F$96,4,0)</f>
        <v>0</v>
      </c>
      <c r="F7" s="129">
        <f>VLOOKUP($B$7,Samedi!$A$2:$F$96,5,0)</f>
        <v>0</v>
      </c>
      <c r="G7" s="129">
        <f t="shared" si="0"/>
        <v>0</v>
      </c>
      <c r="H7" s="56">
        <f t="shared" si="1"/>
        <v>0</v>
      </c>
      <c r="I7" s="57" t="str">
        <f>VLOOKUP($B$7,Samedi!$A$2:$F$96,6,0)</f>
        <v>0</v>
      </c>
      <c r="J7" s="58"/>
      <c r="K7" s="129">
        <f t="shared" si="2"/>
        <v>0</v>
      </c>
      <c r="L7" s="59">
        <f t="shared" si="3"/>
        <v>0</v>
      </c>
      <c r="M7" s="60"/>
    </row>
    <row r="8" spans="1:16">
      <c r="A8" s="34">
        <v>43805</v>
      </c>
      <c r="B8" s="35" t="s">
        <v>14</v>
      </c>
      <c r="C8" s="136">
        <f>VLOOKUP($B$8,Dimanche!$A$2:$F$65,2,0)</f>
        <v>0</v>
      </c>
      <c r="D8" s="136">
        <f>VLOOKUP($B$8,Dimanche!$A$2:$F$65,3,0)</f>
        <v>0</v>
      </c>
      <c r="E8" s="136">
        <f>VLOOKUP($B$8,Dimanche!$A$2:$F$65,4,0)</f>
        <v>0</v>
      </c>
      <c r="F8" s="136">
        <f>VLOOKUP($B$8,Dimanche!$A$2:$F$65,5,0)</f>
        <v>0</v>
      </c>
      <c r="G8" s="136">
        <f t="shared" si="0"/>
        <v>0</v>
      </c>
      <c r="H8" s="41">
        <f t="shared" si="1"/>
        <v>0</v>
      </c>
      <c r="I8" s="44">
        <f>VLOOKUP($B$8,Dimanche!$A$2:$F$65,6,0)</f>
        <v>0</v>
      </c>
      <c r="J8" s="66"/>
      <c r="K8" s="136">
        <f>IF(AND(C8&gt;0,C8&lt;$O$1),$O$1-C8,0)+IF(F8&lt;$P$1,0,F8-$P$1)*2</f>
        <v>0</v>
      </c>
      <c r="L8" s="49">
        <f t="shared" si="3"/>
        <v>0</v>
      </c>
      <c r="M8" s="67"/>
    </row>
    <row r="9" spans="1:16">
      <c r="A9" s="28">
        <v>43806</v>
      </c>
      <c r="B9" s="32">
        <v>1234</v>
      </c>
      <c r="C9" s="165">
        <f>VLOOKUP(B9,'P2 12x45'!$A$2:$F$161,2,0)</f>
        <v>0.64930555555555558</v>
      </c>
      <c r="D9" s="131">
        <f>VLOOKUP(B9,'P2 12x45'!$A$2:$F$161,3,0)</f>
        <v>0</v>
      </c>
      <c r="E9" s="165">
        <f>VLOOKUP(B9,'P2 12x45'!$A$2:$F$161,4,0)</f>
        <v>0</v>
      </c>
      <c r="F9" s="131">
        <f>VLOOKUP(B9,'P2 12x45'!$A$2:$F$161,5,0)</f>
        <v>0.99791666666666667</v>
      </c>
      <c r="G9" s="134">
        <f t="shared" si="0"/>
        <v>0.34861111111111109</v>
      </c>
      <c r="H9" s="40">
        <f t="shared" si="1"/>
        <v>8.3666666666666671</v>
      </c>
      <c r="I9" s="43" t="str">
        <f>VLOOKUP(B9,'P2 12x45'!$A$2:$F$161,6,0)</f>
        <v>19-20-710-M4ab</v>
      </c>
      <c r="J9" s="45"/>
      <c r="K9" s="134">
        <f t="shared" ref="K9:K14" si="4">IF(AND(C9&gt;0,C9&lt;$O$1),$O$1-C9,0)+IF(F9&lt;$P$1,0,F9-$P$1)</f>
        <v>0.1645833333333333</v>
      </c>
      <c r="L9" s="138">
        <f t="shared" si="3"/>
        <v>3.9499999999999993</v>
      </c>
      <c r="M9" s="50"/>
    </row>
    <row r="10" spans="1:16">
      <c r="A10" s="28">
        <v>43807</v>
      </c>
      <c r="B10" s="32">
        <v>1225</v>
      </c>
      <c r="C10" s="165">
        <f>VLOOKUP(B10,'P2 12x45'!$A$2:$F$161,2,0)</f>
        <v>0.54236111111111118</v>
      </c>
      <c r="D10" s="131">
        <f>VLOOKUP(B10,'P2 12x45'!$A$2:$F$161,3,0)</f>
        <v>0</v>
      </c>
      <c r="E10" s="165">
        <f>VLOOKUP(B10,'P2 12x45'!$A$2:$F$161,4,0)</f>
        <v>0</v>
      </c>
      <c r="F10" s="131">
        <f>VLOOKUP(B10,'P2 12x45'!$A$2:$F$161,5,0)</f>
        <v>0.85833333333333339</v>
      </c>
      <c r="G10" s="134">
        <f t="shared" si="0"/>
        <v>0.31597222222222221</v>
      </c>
      <c r="H10" s="40">
        <f t="shared" si="1"/>
        <v>7.583333333333333</v>
      </c>
      <c r="I10" s="43" t="str">
        <f>VLOOKUP(B10,'P2 12x45'!$A$2:$F$161,6,0)</f>
        <v>18</v>
      </c>
      <c r="J10" s="45"/>
      <c r="K10" s="134">
        <f t="shared" si="4"/>
        <v>2.5000000000000022E-2</v>
      </c>
      <c r="L10" s="138">
        <f t="shared" si="3"/>
        <v>0.60000000000000053</v>
      </c>
      <c r="M10" s="50"/>
    </row>
    <row r="11" spans="1:16">
      <c r="A11" s="28">
        <v>43808</v>
      </c>
      <c r="B11" s="32">
        <v>1220</v>
      </c>
      <c r="C11" s="165">
        <f>VLOOKUP($B$11,'P2 xx3xx'!$A$2:$F$130,2,0)</f>
        <v>0.5180555555555556</v>
      </c>
      <c r="D11" s="131">
        <f>VLOOKUP($B$11,'P2 xx3xx'!$A$2:$F$130,3,0)</f>
        <v>0</v>
      </c>
      <c r="E11" s="165">
        <f>VLOOKUP($B$11,'P2 xx3xx'!$A$2:$F$130,4,0)</f>
        <v>0</v>
      </c>
      <c r="F11" s="131">
        <f>VLOOKUP($B$11,'P2 xx3xx'!$A$2:$F$130,5,0)</f>
        <v>0.86944444444444446</v>
      </c>
      <c r="G11" s="134">
        <f t="shared" si="0"/>
        <v>0.35138888888888886</v>
      </c>
      <c r="H11" s="40">
        <f t="shared" si="1"/>
        <v>8.4333333333333336</v>
      </c>
      <c r="I11" s="43" t="str">
        <f>VLOOKUP($B$11,'P2 xx3xx'!$A$2:$F$130,6,0)</f>
        <v>21-172</v>
      </c>
      <c r="J11" s="45"/>
      <c r="K11" s="134">
        <f t="shared" si="4"/>
        <v>3.6111111111111094E-2</v>
      </c>
      <c r="L11" s="138">
        <f t="shared" si="3"/>
        <v>0.86666666666666625</v>
      </c>
      <c r="M11" s="50"/>
    </row>
    <row r="12" spans="1:16">
      <c r="A12" s="28">
        <v>43809</v>
      </c>
      <c r="B12" s="32">
        <v>1208</v>
      </c>
      <c r="C12" s="165">
        <f>VLOOKUP(B12,'P2 12x45'!$A$2:$F$161,2,0)</f>
        <v>0.51527777777777783</v>
      </c>
      <c r="D12" s="131">
        <f>VLOOKUP(B12,'P2 12x45'!$A$2:$F$161,3,0)</f>
        <v>0</v>
      </c>
      <c r="E12" s="165">
        <f>VLOOKUP(B12,'P2 12x45'!$A$2:$F$161,4,0)</f>
        <v>0</v>
      </c>
      <c r="F12" s="131">
        <f>VLOOKUP(B12,'P2 12x45'!$A$2:$F$161,5,0)</f>
        <v>0.79999999999999993</v>
      </c>
      <c r="G12" s="134">
        <f t="shared" si="0"/>
        <v>0.2847222222222221</v>
      </c>
      <c r="H12" s="40">
        <f t="shared" si="1"/>
        <v>6.8333333333333304</v>
      </c>
      <c r="I12" s="43" t="str">
        <f>VLOOKUP(B12,'P2 12x45'!$A$2:$F$161,6,0)</f>
        <v>1-3</v>
      </c>
      <c r="J12" s="45"/>
      <c r="K12" s="134">
        <f t="shared" si="4"/>
        <v>0</v>
      </c>
      <c r="L12" s="138">
        <f t="shared" si="3"/>
        <v>0</v>
      </c>
      <c r="M12" s="50"/>
    </row>
    <row r="13" spans="1:16">
      <c r="A13" s="28">
        <v>43810</v>
      </c>
      <c r="B13" s="32" t="s">
        <v>14</v>
      </c>
      <c r="C13" s="165">
        <f>VLOOKUP(B13,'P2 12x45'!$A$2:$F$161,2,0)</f>
        <v>0</v>
      </c>
      <c r="D13" s="131">
        <f>VLOOKUP(B13,'P2 12x45'!$A$2:$F$161,3,0)</f>
        <v>0</v>
      </c>
      <c r="E13" s="165">
        <f>VLOOKUP(B13,'P2 12x45'!$A$2:$F$161,4,0)</f>
        <v>0</v>
      </c>
      <c r="F13" s="131">
        <f>VLOOKUP(B13,'P2 12x45'!$A$2:$F$161,5,0)</f>
        <v>0</v>
      </c>
      <c r="G13" s="134">
        <f t="shared" si="0"/>
        <v>0</v>
      </c>
      <c r="H13" s="40">
        <f t="shared" si="1"/>
        <v>0</v>
      </c>
      <c r="I13" s="43" t="str">
        <f>VLOOKUP(B13,'P2 12x45'!$A$2:$F$161,6,0)</f>
        <v>0</v>
      </c>
      <c r="J13" s="45"/>
      <c r="K13" s="134">
        <f t="shared" si="4"/>
        <v>0</v>
      </c>
      <c r="L13" s="138">
        <f t="shared" si="3"/>
        <v>0</v>
      </c>
      <c r="M13" s="50"/>
    </row>
    <row r="14" spans="1:16">
      <c r="A14" s="53">
        <v>43811</v>
      </c>
      <c r="B14" s="61">
        <v>1113</v>
      </c>
      <c r="C14" s="129">
        <f>VLOOKUP($B$14,Samedi!$A$2:$F$96,2,0)</f>
        <v>0.23055555555555554</v>
      </c>
      <c r="D14" s="129">
        <f>VLOOKUP($B$14,Samedi!$A$2:$F$96,3,0)</f>
        <v>0</v>
      </c>
      <c r="E14" s="129">
        <f>VLOOKUP($B$14,Samedi!$A$2:$F$96,4,0)</f>
        <v>0</v>
      </c>
      <c r="F14" s="129">
        <f>VLOOKUP($B$14,Samedi!$A$2:$F$96,5,0)</f>
        <v>0.59166666666666667</v>
      </c>
      <c r="G14" s="129">
        <f t="shared" si="0"/>
        <v>0.36111111111111116</v>
      </c>
      <c r="H14" s="56">
        <f t="shared" si="1"/>
        <v>8.6666666666666679</v>
      </c>
      <c r="I14" s="57" t="str">
        <f>VLOOKUP($B$14,Samedi!$A$2:$F$96,6,0)</f>
        <v>710</v>
      </c>
      <c r="J14" s="58"/>
      <c r="K14" s="129">
        <f t="shared" si="4"/>
        <v>1.9444444444444459E-2</v>
      </c>
      <c r="L14" s="59">
        <f t="shared" si="3"/>
        <v>0.46666666666666701</v>
      </c>
      <c r="M14" s="60"/>
    </row>
    <row r="15" spans="1:16">
      <c r="A15" s="34">
        <v>43812</v>
      </c>
      <c r="B15" s="35">
        <v>1113</v>
      </c>
      <c r="C15" s="136">
        <f>VLOOKUP($B$15,Dimanche!$A$2:$F$65,2,0)</f>
        <v>0.23333333333333331</v>
      </c>
      <c r="D15" s="136">
        <f>VLOOKUP($B$15,Dimanche!$A$2:$F$65,3,0)</f>
        <v>0</v>
      </c>
      <c r="E15" s="136">
        <f>VLOOKUP($B$15,Dimanche!$A$2:$F$65,4,0)</f>
        <v>0</v>
      </c>
      <c r="F15" s="136">
        <f>VLOOKUP($B$15,Dimanche!$A$2:$F$65,5,0)</f>
        <v>0.54027777777777775</v>
      </c>
      <c r="G15" s="136">
        <f t="shared" si="0"/>
        <v>0.30694444444444446</v>
      </c>
      <c r="H15" s="41">
        <f t="shared" si="1"/>
        <v>7.3666666666666671</v>
      </c>
      <c r="I15" s="44" t="str">
        <f>VLOOKUP($B$15,Dimanche!$A$2:$F$65,6,0)</f>
        <v>18</v>
      </c>
      <c r="J15" s="66"/>
      <c r="K15" s="136">
        <f>IF(AND(C15&gt;0,C15&lt;$O$1),$O$1-C15,0)+IF(F15&lt;$P$1,0,F15-$P$1)*2</f>
        <v>1.6666666666666691E-2</v>
      </c>
      <c r="L15" s="49">
        <f t="shared" si="3"/>
        <v>0.40000000000000058</v>
      </c>
      <c r="M15" s="67"/>
    </row>
    <row r="16" spans="1:16">
      <c r="A16" s="28">
        <v>43813</v>
      </c>
      <c r="B16" s="32">
        <v>1113</v>
      </c>
      <c r="C16" s="165">
        <f>VLOOKUP(B16,'P2 12x45'!$A$2:$F$161,2,0)</f>
        <v>0.23124999999999998</v>
      </c>
      <c r="D16" s="131">
        <f>VLOOKUP(B16,'P2 12x45'!$A$2:$F$161,3,0)</f>
        <v>0</v>
      </c>
      <c r="E16" s="165">
        <f>VLOOKUP(B16,'P2 12x45'!$A$2:$F$161,4,0)</f>
        <v>0</v>
      </c>
      <c r="F16" s="131">
        <f>VLOOKUP(B16,'P2 12x45'!$A$2:$F$161,5,0)</f>
        <v>0.58472222222222225</v>
      </c>
      <c r="G16" s="134">
        <f t="shared" si="0"/>
        <v>0.3534722222222223</v>
      </c>
      <c r="H16" s="40">
        <f t="shared" si="1"/>
        <v>8.4833333333333343</v>
      </c>
      <c r="I16" s="43" t="str">
        <f>VLOOKUP(B16,'P2 12x45'!$A$2:$F$161,6,0)</f>
        <v>12b-11</v>
      </c>
      <c r="J16" s="45"/>
      <c r="K16" s="134">
        <f t="shared" ref="K16:K21" si="5">IF(AND(C16&gt;0,C16&lt;$O$1),$O$1-C16,0)+IF(F16&lt;$P$1,0,F16-$P$1)</f>
        <v>1.8750000000000017E-2</v>
      </c>
      <c r="L16" s="138">
        <f t="shared" si="3"/>
        <v>0.4500000000000004</v>
      </c>
      <c r="M16" s="50"/>
    </row>
    <row r="17" spans="1:14">
      <c r="A17" s="28">
        <v>43814</v>
      </c>
      <c r="B17" s="32">
        <v>1105</v>
      </c>
      <c r="C17" s="165">
        <f>VLOOKUP(B17,'P2 12x45'!$A$2:$F$161,2,0)</f>
        <v>0.17361111111111113</v>
      </c>
      <c r="D17" s="131">
        <f>VLOOKUP(B17,'P2 12x45'!$A$2:$F$161,3,0)</f>
        <v>0</v>
      </c>
      <c r="E17" s="165">
        <f>VLOOKUP(B17,'P2 12x45'!$A$2:$F$161,4,0)</f>
        <v>0</v>
      </c>
      <c r="F17" s="131">
        <f>VLOOKUP(B17,'P2 12x45'!$A$2:$F$161,5,0)</f>
        <v>0.46458333333333335</v>
      </c>
      <c r="G17" s="134">
        <f t="shared" si="0"/>
        <v>0.29097222222222219</v>
      </c>
      <c r="H17" s="40">
        <f t="shared" si="1"/>
        <v>6.9833333333333325</v>
      </c>
      <c r="I17" s="43" t="str">
        <f>VLOOKUP(B17,'P2 12x45'!$A$2:$F$161,6,0)</f>
        <v>710-18</v>
      </c>
      <c r="J17" s="45"/>
      <c r="K17" s="134">
        <f t="shared" si="5"/>
        <v>7.6388888888888867E-2</v>
      </c>
      <c r="L17" s="138">
        <f t="shared" si="3"/>
        <v>1.8333333333333328</v>
      </c>
      <c r="M17" s="50"/>
    </row>
    <row r="18" spans="1:14">
      <c r="A18" s="28">
        <v>43815</v>
      </c>
      <c r="B18" s="32" t="s">
        <v>14</v>
      </c>
      <c r="C18" s="165">
        <f>VLOOKUP($B$18,'P2 xx3xx'!$A$2:$F$130,2,0)</f>
        <v>0</v>
      </c>
      <c r="D18" s="131">
        <f>VLOOKUP($B$18,'P2 xx3xx'!$A$2:$F$130,3,0)</f>
        <v>0</v>
      </c>
      <c r="E18" s="165">
        <f>VLOOKUP($B$18,'P2 xx3xx'!$A$2:$F$130,4,0)</f>
        <v>0</v>
      </c>
      <c r="F18" s="131">
        <f>VLOOKUP($B$18,'P2 xx3xx'!$A$2:$F$130,5,0)</f>
        <v>0</v>
      </c>
      <c r="G18" s="134">
        <f t="shared" si="0"/>
        <v>0</v>
      </c>
      <c r="H18" s="40">
        <f t="shared" si="1"/>
        <v>0</v>
      </c>
      <c r="I18" s="43" t="str">
        <f>VLOOKUP($B$18,'P2 xx3xx'!$A$2:$F$130,6,0)</f>
        <v>0</v>
      </c>
      <c r="J18" s="45"/>
      <c r="K18" s="134">
        <f t="shared" si="5"/>
        <v>0</v>
      </c>
      <c r="L18" s="138">
        <f t="shared" si="3"/>
        <v>0</v>
      </c>
      <c r="M18" s="50"/>
    </row>
    <row r="19" spans="1:14">
      <c r="A19" s="28">
        <v>43816</v>
      </c>
      <c r="B19" s="32">
        <v>1224</v>
      </c>
      <c r="C19" s="165">
        <f>VLOOKUP(B19,'P2 12x45'!$A$2:$F$161,2,0)</f>
        <v>0.54166666666666663</v>
      </c>
      <c r="D19" s="131">
        <f>VLOOKUP(B19,'P2 12x45'!$A$2:$F$161,3,0)</f>
        <v>0</v>
      </c>
      <c r="E19" s="165">
        <f>VLOOKUP(B19,'P2 12x45'!$A$2:$F$161,4,0)</f>
        <v>0</v>
      </c>
      <c r="F19" s="131">
        <f>VLOOKUP(B19,'P2 12x45'!$A$2:$F$161,5,0)</f>
        <v>0.88611111111111107</v>
      </c>
      <c r="G19" s="134">
        <f t="shared" si="0"/>
        <v>0.34444444444444444</v>
      </c>
      <c r="H19" s="40">
        <f t="shared" si="1"/>
        <v>8.2666666666666657</v>
      </c>
      <c r="I19" s="43" t="str">
        <f>VLOOKUP(B19,'P2 12x45'!$A$2:$F$161,6,0)</f>
        <v>18</v>
      </c>
      <c r="J19" s="45"/>
      <c r="K19" s="134">
        <f t="shared" si="5"/>
        <v>5.2777777777777701E-2</v>
      </c>
      <c r="L19" s="138">
        <f t="shared" si="3"/>
        <v>1.2666666666666648</v>
      </c>
      <c r="M19" s="50"/>
    </row>
    <row r="20" spans="1:14">
      <c r="A20" s="28">
        <v>43817</v>
      </c>
      <c r="B20" s="32">
        <v>1214</v>
      </c>
      <c r="C20" s="165">
        <f>VLOOKUP(B20,'P2 12x45'!$A$2:$F$161,2,0)</f>
        <v>0.51666666666666672</v>
      </c>
      <c r="D20" s="131">
        <f>VLOOKUP(B20,'P2 12x45'!$A$2:$F$161,3,0)</f>
        <v>0</v>
      </c>
      <c r="E20" s="165">
        <f>VLOOKUP(B20,'P2 12x45'!$A$2:$F$161,4,0)</f>
        <v>0</v>
      </c>
      <c r="F20" s="131">
        <f>VLOOKUP(B20,'P2 12x45'!$A$2:$F$161,5,0)</f>
        <v>0.85277777777777775</v>
      </c>
      <c r="G20" s="134">
        <f t="shared" si="0"/>
        <v>0.33611111111111103</v>
      </c>
      <c r="H20" s="40">
        <f t="shared" si="1"/>
        <v>8.0666666666666647</v>
      </c>
      <c r="I20" s="43" t="str">
        <f>VLOOKUP(B20,'P2 12x45'!$A$2:$F$161,6,0)</f>
        <v>172</v>
      </c>
      <c r="J20" s="45"/>
      <c r="K20" s="134">
        <f t="shared" si="5"/>
        <v>1.9444444444444375E-2</v>
      </c>
      <c r="L20" s="138">
        <f t="shared" si="3"/>
        <v>0.46666666666666501</v>
      </c>
      <c r="M20" s="50"/>
    </row>
    <row r="21" spans="1:14" ht="15.75" customHeight="1">
      <c r="A21" s="53">
        <v>43818</v>
      </c>
      <c r="B21" s="61">
        <v>1211</v>
      </c>
      <c r="C21" s="129">
        <f>VLOOKUP($B$21,Samedi!$A$2:$F$96,2,0)</f>
        <v>0.50416666666666665</v>
      </c>
      <c r="D21" s="129">
        <f>VLOOKUP($B$21,Samedi!$A$2:$F$96,3,0)</f>
        <v>0</v>
      </c>
      <c r="E21" s="129">
        <f>VLOOKUP($B$21,Samedi!$A$2:$F$96,4,0)</f>
        <v>0</v>
      </c>
      <c r="F21" s="129">
        <f>VLOOKUP($B$21,Samedi!$A$2:$F$96,5,0)</f>
        <v>0.83888888888888891</v>
      </c>
      <c r="G21" s="129">
        <f t="shared" si="0"/>
        <v>0.33472222222222225</v>
      </c>
      <c r="H21" s="56">
        <f t="shared" si="1"/>
        <v>8.033333333333335</v>
      </c>
      <c r="I21" s="57" t="str">
        <f>VLOOKUP($B$21,Samedi!$A$2:$F$96,6,0)</f>
        <v>25-35</v>
      </c>
      <c r="J21" s="58"/>
      <c r="K21" s="129">
        <f t="shared" si="5"/>
        <v>5.5555555555555358E-3</v>
      </c>
      <c r="L21" s="59">
        <f t="shared" si="3"/>
        <v>0.13333333333333286</v>
      </c>
      <c r="M21" s="60"/>
    </row>
    <row r="22" spans="1:14" ht="15.75" customHeight="1">
      <c r="A22" s="34">
        <v>43819</v>
      </c>
      <c r="B22" s="35" t="s">
        <v>14</v>
      </c>
      <c r="C22" s="136">
        <f>VLOOKUP($B$22,Dimanche!$A$2:$F$65,2,0)</f>
        <v>0</v>
      </c>
      <c r="D22" s="136">
        <f>VLOOKUP($B$22,Dimanche!$A$2:$F$65,3,0)</f>
        <v>0</v>
      </c>
      <c r="E22" s="136">
        <f>VLOOKUP($B$22,Dimanche!$A$2:$F$65,4,0)</f>
        <v>0</v>
      </c>
      <c r="F22" s="136">
        <f>VLOOKUP($B$22,Dimanche!$A$2:$F$65,5,0)</f>
        <v>0</v>
      </c>
      <c r="G22" s="136">
        <f t="shared" si="0"/>
        <v>0</v>
      </c>
      <c r="H22" s="41">
        <f t="shared" si="1"/>
        <v>0</v>
      </c>
      <c r="I22" s="44">
        <f>VLOOKUP($B$22,Dimanche!$A$2:$F$65,6,0)</f>
        <v>0</v>
      </c>
      <c r="J22" s="66"/>
      <c r="K22" s="136">
        <f>IF(AND(C22&gt;0,C22&lt;$O$1),$O$1-C22,0)+IF(F22&lt;$P$1,0,F22-$P$1)*2</f>
        <v>0</v>
      </c>
      <c r="L22" s="49">
        <f t="shared" si="3"/>
        <v>0</v>
      </c>
      <c r="M22" s="67"/>
    </row>
    <row r="23" spans="1:14" ht="15.75" customHeight="1">
      <c r="A23" s="28">
        <v>43820</v>
      </c>
      <c r="B23" s="32" t="s">
        <v>14</v>
      </c>
      <c r="C23" s="165">
        <f>VLOOKUP(B23,'P3 12345'!$A$2:$F$126,2,0)</f>
        <v>0</v>
      </c>
      <c r="D23" s="131">
        <f>VLOOKUP(B23,'P3 12345'!$A$2:$F$126,3,0)</f>
        <v>0</v>
      </c>
      <c r="E23" s="165">
        <f>VLOOKUP(B23,'P3 12345'!$A$2:$F$126,4,0)</f>
        <v>0</v>
      </c>
      <c r="F23" s="131">
        <f>VLOOKUP(B23,'P3 12345'!$A$2:$F$126,5,0)</f>
        <v>0</v>
      </c>
      <c r="G23" s="134">
        <f t="shared" si="0"/>
        <v>0</v>
      </c>
      <c r="H23" s="40">
        <f t="shared" si="1"/>
        <v>0</v>
      </c>
      <c r="I23" s="43" t="str">
        <f>VLOOKUP(B23,'P3 12345'!$A$2:$F$126,6,0)</f>
        <v>0</v>
      </c>
      <c r="J23" s="45"/>
      <c r="K23" s="134">
        <f t="shared" ref="K23:K26" si="6">IF(AND(C23&gt;0,C23&lt;$O$1),$O$1-C23,0)+IF(F23&lt;$P$1,0,F23-$P$1)</f>
        <v>0</v>
      </c>
      <c r="L23" s="138">
        <f t="shared" si="3"/>
        <v>0</v>
      </c>
      <c r="M23" s="50"/>
      <c r="N23" s="282" t="s">
        <v>15</v>
      </c>
    </row>
    <row r="24" spans="1:14" ht="15.75" customHeight="1">
      <c r="A24" s="28">
        <v>43821</v>
      </c>
      <c r="B24" s="32">
        <v>1128</v>
      </c>
      <c r="C24" s="165">
        <f>VLOOKUP(B24,'P3 12345'!$A$2:$F$126,2,0)</f>
        <v>0.28055555555555556</v>
      </c>
      <c r="D24" s="131">
        <f>VLOOKUP(B24,'P3 12345'!$A$2:$F$126,3,0)</f>
        <v>0</v>
      </c>
      <c r="E24" s="165">
        <f>VLOOKUP(B24,'P3 12345'!$A$2:$F$126,4,0)</f>
        <v>0</v>
      </c>
      <c r="F24" s="131">
        <f>VLOOKUP(B24,'P3 12345'!$A$2:$F$126,5,0)</f>
        <v>0.61319444444444449</v>
      </c>
      <c r="G24" s="134">
        <f t="shared" si="0"/>
        <v>0.33263888888888893</v>
      </c>
      <c r="H24" s="40">
        <f t="shared" si="1"/>
        <v>7.9833333333333343</v>
      </c>
      <c r="I24" s="43" t="str">
        <f>VLOOKUP(B24,'P3 12345'!$A$2:$F$126,6,0)</f>
        <v>14</v>
      </c>
      <c r="J24" s="45"/>
      <c r="K24" s="134">
        <f t="shared" si="6"/>
        <v>0</v>
      </c>
      <c r="L24" s="138">
        <f t="shared" si="3"/>
        <v>0</v>
      </c>
      <c r="M24" s="50"/>
      <c r="N24" s="277"/>
    </row>
    <row r="25" spans="1:14" ht="15.75" customHeight="1">
      <c r="A25" s="28">
        <v>43822</v>
      </c>
      <c r="B25" s="32">
        <v>1120</v>
      </c>
      <c r="C25" s="165">
        <f>VLOOKUP(B25,'P3 12345'!$A$2:$F$126,2,0)</f>
        <v>0.26597222222222222</v>
      </c>
      <c r="D25" s="131">
        <f>VLOOKUP(B25,'P3 12345'!$A$2:$F$126,3,0)</f>
        <v>0</v>
      </c>
      <c r="E25" s="165">
        <f>VLOOKUP(B25,'P3 12345'!$A$2:$F$126,4,0)</f>
        <v>0</v>
      </c>
      <c r="F25" s="131">
        <f>VLOOKUP(B25,'P3 12345'!$A$2:$F$126,5,0)</f>
        <v>0.58750000000000002</v>
      </c>
      <c r="G25" s="134">
        <f t="shared" si="0"/>
        <v>0.3215277777777778</v>
      </c>
      <c r="H25" s="40">
        <f t="shared" si="1"/>
        <v>7.7166666666666668</v>
      </c>
      <c r="I25" s="43" t="str">
        <f>VLOOKUP(B25,'P3 12345'!$A$2:$F$126,6,0)</f>
        <v>28</v>
      </c>
      <c r="J25" s="45"/>
      <c r="K25" s="134">
        <f t="shared" si="6"/>
        <v>0</v>
      </c>
      <c r="L25" s="138">
        <f t="shared" si="3"/>
        <v>0</v>
      </c>
      <c r="M25" s="50"/>
      <c r="N25" s="277"/>
    </row>
    <row r="26" spans="1:14" ht="15.75" customHeight="1">
      <c r="A26" s="28">
        <v>43823</v>
      </c>
      <c r="B26" s="32">
        <v>1125</v>
      </c>
      <c r="C26" s="165">
        <f>VLOOKUP(B26,'P3 12345'!$A$2:$F$126,2,0)</f>
        <v>0.22222222222222221</v>
      </c>
      <c r="D26" s="131">
        <f>VLOOKUP(B26,'P3 12345'!$A$2:$F$126,3,0)</f>
        <v>0</v>
      </c>
      <c r="E26" s="165">
        <f>VLOOKUP(B26,'P3 12345'!$A$2:$F$126,4,0)</f>
        <v>0</v>
      </c>
      <c r="F26" s="131">
        <f>VLOOKUP(B26,'P3 12345'!$A$2:$F$126,5,0)</f>
        <v>0.54305555555555551</v>
      </c>
      <c r="G26" s="134">
        <f t="shared" si="0"/>
        <v>0.3208333333333333</v>
      </c>
      <c r="H26" s="40">
        <f t="shared" si="1"/>
        <v>7.6999999999999993</v>
      </c>
      <c r="I26" s="43" t="str">
        <f>VLOOKUP(B26,'P3 12345'!$A$2:$F$126,6,0)</f>
        <v>11</v>
      </c>
      <c r="J26" s="45"/>
      <c r="K26" s="134">
        <f t="shared" si="6"/>
        <v>2.777777777777779E-2</v>
      </c>
      <c r="L26" s="138">
        <f t="shared" si="3"/>
        <v>0.66666666666666696</v>
      </c>
      <c r="M26" s="50"/>
      <c r="N26" s="269"/>
    </row>
    <row r="27" spans="1:14" ht="15.75" customHeight="1">
      <c r="A27" s="34">
        <v>43824</v>
      </c>
      <c r="B27" s="35" t="s">
        <v>14</v>
      </c>
      <c r="C27" s="136">
        <f>VLOOKUP($B$27,Dimanche!$A$2:$F$65,2,0)</f>
        <v>0</v>
      </c>
      <c r="D27" s="136">
        <f>VLOOKUP($B$27,Dimanche!$A$2:$F$65,3,0)</f>
        <v>0</v>
      </c>
      <c r="E27" s="136">
        <f>VLOOKUP($B$27,Dimanche!$A$2:$F$65,4,0)</f>
        <v>0</v>
      </c>
      <c r="F27" s="136">
        <f>VLOOKUP($B$27,Dimanche!$A$2:$F$65,5,0)</f>
        <v>0</v>
      </c>
      <c r="G27" s="136">
        <f t="shared" si="0"/>
        <v>0</v>
      </c>
      <c r="H27" s="41">
        <f t="shared" si="1"/>
        <v>0</v>
      </c>
      <c r="I27" s="44">
        <f>VLOOKUP($B$27,Dimanche!$A$2:$F$65,6,0)</f>
        <v>0</v>
      </c>
      <c r="J27" s="66"/>
      <c r="K27" s="136">
        <f>IF(AND(C27&gt;0,C27&lt;$O$1),$O$1-C27,0)+IF(F27&lt;$P$1,0,F27-$P$1)*2</f>
        <v>0</v>
      </c>
      <c r="L27" s="49">
        <f t="shared" si="3"/>
        <v>0</v>
      </c>
      <c r="M27" s="67"/>
    </row>
    <row r="28" spans="1:14" ht="15.75" customHeight="1">
      <c r="A28" s="53">
        <v>43825</v>
      </c>
      <c r="B28" s="61" t="s">
        <v>14</v>
      </c>
      <c r="C28" s="129">
        <f>VLOOKUP($B$28,Samedi!$A$2:$F$96,2,0)</f>
        <v>0</v>
      </c>
      <c r="D28" s="129">
        <f>VLOOKUP($B$28,Samedi!$A$2:$F$96,3,0)</f>
        <v>0</v>
      </c>
      <c r="E28" s="129">
        <f>VLOOKUP($B$28,Samedi!$A$2:$F$96,4,0)</f>
        <v>0</v>
      </c>
      <c r="F28" s="129">
        <f>VLOOKUP($B$28,Samedi!$A$2:$F$96,5,0)</f>
        <v>0</v>
      </c>
      <c r="G28" s="129">
        <f t="shared" si="0"/>
        <v>0</v>
      </c>
      <c r="H28" s="56">
        <f t="shared" si="1"/>
        <v>0</v>
      </c>
      <c r="I28" s="57" t="str">
        <f>VLOOKUP($B$28,Samedi!$A$2:$F$96,6,0)</f>
        <v>0</v>
      </c>
      <c r="J28" s="58"/>
      <c r="K28" s="129">
        <f>IF(AND(C28&gt;0,C28&lt;$O$1),$O$1-C28,0)+IF(F28&lt;$P$1,0,F28-$P$1)</f>
        <v>0</v>
      </c>
      <c r="L28" s="59">
        <f t="shared" si="3"/>
        <v>0</v>
      </c>
      <c r="M28" s="60"/>
    </row>
    <row r="29" spans="1:14" ht="15.75" customHeight="1">
      <c r="A29" s="34">
        <v>43826</v>
      </c>
      <c r="B29" s="35" t="s">
        <v>14</v>
      </c>
      <c r="C29" s="136">
        <f>VLOOKUP($B$29,Dimanche!$A$2:$F$65,2,0)</f>
        <v>0</v>
      </c>
      <c r="D29" s="136">
        <f>VLOOKUP($B$29,Dimanche!$A$2:$F$65,3,0)</f>
        <v>0</v>
      </c>
      <c r="E29" s="136">
        <f>VLOOKUP($B$29,Dimanche!$A$2:$F$65,4,0)</f>
        <v>0</v>
      </c>
      <c r="F29" s="136">
        <f>VLOOKUP($B$29,Dimanche!$A$2:$F$65,5,0)</f>
        <v>0</v>
      </c>
      <c r="G29" s="136">
        <f t="shared" si="0"/>
        <v>0</v>
      </c>
      <c r="H29" s="41">
        <f t="shared" si="1"/>
        <v>0</v>
      </c>
      <c r="I29" s="44">
        <f>VLOOKUP($B$29,Dimanche!$A$2:$F$65,6,0)</f>
        <v>0</v>
      </c>
      <c r="J29" s="66"/>
      <c r="K29" s="136">
        <f>IF(AND(C29&gt;0,C29&lt;$O$1),$O$1-C29,0)+IF(F29&lt;$P$1,0,F29-$P$1)*2</f>
        <v>0</v>
      </c>
      <c r="L29" s="49">
        <f t="shared" si="3"/>
        <v>0</v>
      </c>
      <c r="M29" s="67"/>
    </row>
    <row r="30" spans="1:14" ht="15.75" customHeight="1">
      <c r="A30" s="28">
        <v>43827</v>
      </c>
      <c r="B30" s="32">
        <v>1229</v>
      </c>
      <c r="C30" s="165">
        <f>VLOOKUP(B30,'P3 12345'!$A$2:$F$126,2,0)</f>
        <v>0.55763888888888891</v>
      </c>
      <c r="D30" s="131">
        <f>VLOOKUP(B30,'P3 12345'!$A$2:$F$126,3,0)</f>
        <v>0</v>
      </c>
      <c r="E30" s="165">
        <f>VLOOKUP(B30,'P3 12345'!$A$2:$F$126,4,0)</f>
        <v>0</v>
      </c>
      <c r="F30" s="131">
        <f>VLOOKUP(B30,'P3 12345'!$A$2:$F$126,5,0)</f>
        <v>0.87152777777777779</v>
      </c>
      <c r="G30" s="134">
        <f t="shared" si="0"/>
        <v>0.31388888888888888</v>
      </c>
      <c r="H30" s="40">
        <f t="shared" si="1"/>
        <v>7.5333333333333332</v>
      </c>
      <c r="I30" s="43" t="str">
        <f>VLOOKUP(B30,'P3 12345'!$A$2:$F$126,6,0)</f>
        <v>12</v>
      </c>
      <c r="J30" s="45"/>
      <c r="K30" s="134">
        <f t="shared" ref="K30:K33" si="7">IF(AND(C30&gt;0,C30&lt;$O$1),$O$1-C30,0)+IF(F30&lt;$P$1,0,F30-$P$1)</f>
        <v>3.819444444444442E-2</v>
      </c>
      <c r="L30" s="138">
        <f t="shared" si="3"/>
        <v>0.91666666666666607</v>
      </c>
      <c r="M30" s="50"/>
      <c r="N30" s="282" t="s">
        <v>15</v>
      </c>
    </row>
    <row r="31" spans="1:14" ht="15.75" customHeight="1">
      <c r="A31" s="28">
        <v>43828</v>
      </c>
      <c r="B31" s="32">
        <v>1204</v>
      </c>
      <c r="C31" s="165">
        <f>VLOOKUP(B31,'P3 12345'!$A$2:$F$126,2,0)</f>
        <v>0.53055555555555556</v>
      </c>
      <c r="D31" s="131">
        <f>VLOOKUP(B31,'P3 12345'!$A$2:$F$126,3,0)</f>
        <v>0</v>
      </c>
      <c r="E31" s="165">
        <f>VLOOKUP(B31,'P3 12345'!$A$2:$F$126,4,0)</f>
        <v>0</v>
      </c>
      <c r="F31" s="131">
        <f>VLOOKUP(B31,'P3 12345'!$A$2:$F$126,5,0)</f>
        <v>0.8340277777777777</v>
      </c>
      <c r="G31" s="134">
        <f t="shared" si="0"/>
        <v>0.30347222222222214</v>
      </c>
      <c r="H31" s="40">
        <f t="shared" si="1"/>
        <v>7.2833333333333314</v>
      </c>
      <c r="I31" s="43" t="str">
        <f>VLOOKUP(B31,'P3 12345'!$A$2:$F$126,6,0)</f>
        <v>710</v>
      </c>
      <c r="J31" s="45"/>
      <c r="K31" s="134">
        <f t="shared" si="7"/>
        <v>6.9444444444433095E-4</v>
      </c>
      <c r="L31" s="138">
        <f t="shared" si="3"/>
        <v>1.6666666666663943E-2</v>
      </c>
      <c r="M31" s="50"/>
      <c r="N31" s="277"/>
    </row>
    <row r="32" spans="1:14" ht="15.75" customHeight="1">
      <c r="A32" s="28">
        <v>43829</v>
      </c>
      <c r="B32" s="32">
        <v>1210</v>
      </c>
      <c r="C32" s="165">
        <f>VLOOKUP(B32,'P3 12345'!$A$2:$F$126,2,0)</f>
        <v>0.50347222222222221</v>
      </c>
      <c r="D32" s="131">
        <f>VLOOKUP(B32,'P3 12345'!$A$2:$F$126,3,0)</f>
        <v>0</v>
      </c>
      <c r="E32" s="165">
        <f>VLOOKUP(B32,'P3 12345'!$A$2:$F$126,4,0)</f>
        <v>0</v>
      </c>
      <c r="F32" s="131">
        <f>VLOOKUP(B32,'P3 12345'!$A$2:$F$126,5,0)</f>
        <v>0.77430555555555547</v>
      </c>
      <c r="G32" s="134">
        <f t="shared" si="0"/>
        <v>0.27083333333333326</v>
      </c>
      <c r="H32" s="40">
        <f t="shared" si="1"/>
        <v>6.4999999999999982</v>
      </c>
      <c r="I32" s="43" t="str">
        <f>VLOOKUP(B32,'P3 12345'!$A$2:$F$126,6,0)</f>
        <v>19-20</v>
      </c>
      <c r="J32" s="45"/>
      <c r="K32" s="134">
        <f t="shared" si="7"/>
        <v>0</v>
      </c>
      <c r="L32" s="138">
        <f t="shared" si="3"/>
        <v>0</v>
      </c>
      <c r="M32" s="50"/>
      <c r="N32" s="277"/>
    </row>
    <row r="33" spans="1:14" ht="15.75" customHeight="1">
      <c r="A33" s="72">
        <v>43830</v>
      </c>
      <c r="B33" s="75" t="s">
        <v>14</v>
      </c>
      <c r="C33" s="173">
        <f>VLOOKUP(B33,'P3 12345'!$A$2:$F$126,2,0)</f>
        <v>0</v>
      </c>
      <c r="D33" s="143">
        <f>VLOOKUP(B33,'P3 12345'!$A$2:$F$126,3,0)</f>
        <v>0</v>
      </c>
      <c r="E33" s="173">
        <f>VLOOKUP(B33,'P3 12345'!$A$2:$F$126,4,0)</f>
        <v>0</v>
      </c>
      <c r="F33" s="143">
        <f>VLOOKUP(B33,'P3 12345'!$A$2:$F$126,5,0)</f>
        <v>0</v>
      </c>
      <c r="G33" s="144">
        <f t="shared" si="0"/>
        <v>0</v>
      </c>
      <c r="H33" s="86">
        <f t="shared" si="1"/>
        <v>0</v>
      </c>
      <c r="I33" s="88" t="str">
        <f>VLOOKUP(B33,'P3 12345'!$A$2:$F$126,6,0)</f>
        <v>0</v>
      </c>
      <c r="J33" s="100"/>
      <c r="K33" s="144">
        <f t="shared" si="7"/>
        <v>0</v>
      </c>
      <c r="L33" s="157">
        <f t="shared" si="3"/>
        <v>0</v>
      </c>
      <c r="M33" s="101"/>
      <c r="N33" s="269"/>
    </row>
    <row r="34" spans="1:14" ht="15.75" customHeight="1">
      <c r="G34" s="96">
        <f t="shared" ref="G34:H34" si="8">SUM(G3:G33)</f>
        <v>6.5423611111111111</v>
      </c>
      <c r="H34" s="98">
        <f t="shared" si="8"/>
        <v>157.01666666666665</v>
      </c>
      <c r="J34" s="108">
        <f t="shared" ref="J34:L34" si="9">SUM(J3:J33)</f>
        <v>0</v>
      </c>
      <c r="K34" s="96">
        <f t="shared" si="9"/>
        <v>0.62986111111111087</v>
      </c>
      <c r="L34" s="98">
        <f t="shared" si="9"/>
        <v>15.11666666666666</v>
      </c>
    </row>
    <row r="35" spans="1:14" ht="15.75" customHeight="1"/>
    <row r="36" spans="1:14" ht="15.75" customHeight="1"/>
    <row r="37" spans="1:14" ht="15.75" customHeight="1">
      <c r="A37" s="270" t="s">
        <v>17</v>
      </c>
      <c r="B37" s="271"/>
      <c r="C37" s="95">
        <f>158.6-(C47*8)-(C48*8)-(C49*8)-C50</f>
        <v>158.6</v>
      </c>
      <c r="D37" s="97"/>
      <c r="E37" s="99">
        <f t="shared" ref="E37:E51" si="10">C37*D37</f>
        <v>0</v>
      </c>
    </row>
    <row r="38" spans="1:14" ht="15.75" customHeight="1">
      <c r="A38" s="272" t="s">
        <v>18</v>
      </c>
      <c r="B38" s="273"/>
      <c r="C38" s="103">
        <f>H7+H14+H21+H28</f>
        <v>16.700000000000003</v>
      </c>
      <c r="D38" s="105"/>
      <c r="E38" s="107">
        <f t="shared" si="10"/>
        <v>0</v>
      </c>
    </row>
    <row r="39" spans="1:14" ht="15.75" customHeight="1">
      <c r="A39" s="272" t="s">
        <v>19</v>
      </c>
      <c r="B39" s="273"/>
      <c r="C39" s="103">
        <f>H8+H15+H22+H27+H29</f>
        <v>7.3666666666666671</v>
      </c>
      <c r="D39" s="105"/>
      <c r="E39" s="107">
        <f t="shared" si="10"/>
        <v>0</v>
      </c>
    </row>
    <row r="40" spans="1:14" ht="15.75" customHeight="1">
      <c r="A40" s="272" t="s">
        <v>20</v>
      </c>
      <c r="B40" s="273"/>
      <c r="C40" s="103">
        <v>1</v>
      </c>
      <c r="D40" s="109"/>
      <c r="E40" s="107">
        <f t="shared" si="10"/>
        <v>0</v>
      </c>
    </row>
    <row r="41" spans="1:14" ht="15.75" customHeight="1">
      <c r="A41" s="272" t="s">
        <v>21</v>
      </c>
      <c r="B41" s="273"/>
      <c r="C41" s="103">
        <v>6.7</v>
      </c>
      <c r="D41" s="105"/>
      <c r="E41" s="107">
        <f t="shared" si="10"/>
        <v>0</v>
      </c>
    </row>
    <row r="42" spans="1:14" ht="15.75" customHeight="1">
      <c r="A42" s="272" t="s">
        <v>22</v>
      </c>
      <c r="B42" s="273"/>
      <c r="C42" s="103">
        <f>L34</f>
        <v>15.11666666666666</v>
      </c>
      <c r="D42" s="105"/>
      <c r="E42" s="107">
        <f t="shared" si="10"/>
        <v>0</v>
      </c>
    </row>
    <row r="43" spans="1:14" ht="15.75" customHeight="1">
      <c r="A43" s="110"/>
      <c r="B43" s="111" t="s">
        <v>23</v>
      </c>
      <c r="C43" s="103"/>
      <c r="D43" s="105"/>
      <c r="E43" s="107">
        <f t="shared" si="10"/>
        <v>0</v>
      </c>
    </row>
    <row r="44" spans="1:14" ht="15.75" customHeight="1">
      <c r="A44" s="272" t="s">
        <v>24</v>
      </c>
      <c r="B44" s="273"/>
      <c r="C44" s="103"/>
      <c r="D44" s="105"/>
      <c r="E44" s="107">
        <f t="shared" si="10"/>
        <v>0</v>
      </c>
    </row>
    <row r="45" spans="1:14" ht="15.75" customHeight="1">
      <c r="A45" s="272" t="s">
        <v>25</v>
      </c>
      <c r="B45" s="273"/>
      <c r="C45" s="103"/>
      <c r="D45" s="105"/>
      <c r="E45" s="107">
        <f t="shared" si="10"/>
        <v>0</v>
      </c>
    </row>
    <row r="46" spans="1:14" ht="15.75" customHeight="1">
      <c r="A46" s="272" t="s">
        <v>26</v>
      </c>
      <c r="B46" s="273"/>
      <c r="C46" s="103"/>
      <c r="D46" s="105"/>
      <c r="E46" s="107">
        <f t="shared" si="10"/>
        <v>0</v>
      </c>
    </row>
    <row r="47" spans="1:14" ht="15.75" customHeight="1">
      <c r="A47" s="272" t="s">
        <v>27</v>
      </c>
      <c r="B47" s="273"/>
      <c r="C47" s="103"/>
      <c r="D47" s="105"/>
      <c r="E47" s="107">
        <f t="shared" si="10"/>
        <v>0</v>
      </c>
    </row>
    <row r="48" spans="1:14" ht="15.75" customHeight="1">
      <c r="A48" s="272" t="s">
        <v>28</v>
      </c>
      <c r="B48" s="273"/>
      <c r="C48" s="103"/>
      <c r="D48" s="105"/>
      <c r="E48" s="107">
        <f t="shared" si="10"/>
        <v>0</v>
      </c>
    </row>
    <row r="49" spans="1:5" ht="15.75" customHeight="1">
      <c r="A49" s="272" t="s">
        <v>29</v>
      </c>
      <c r="B49" s="273"/>
      <c r="C49" s="103"/>
      <c r="D49" s="105"/>
      <c r="E49" s="107">
        <f t="shared" si="10"/>
        <v>0</v>
      </c>
    </row>
    <row r="50" spans="1:5" ht="15.75" customHeight="1">
      <c r="A50" s="272" t="s">
        <v>30</v>
      </c>
      <c r="B50" s="273"/>
      <c r="C50" s="103"/>
      <c r="D50" s="105"/>
      <c r="E50" s="107">
        <f t="shared" si="10"/>
        <v>0</v>
      </c>
    </row>
    <row r="51" spans="1:5" ht="15.75" customHeight="1">
      <c r="A51" s="274" t="s">
        <v>31</v>
      </c>
      <c r="B51" s="275"/>
      <c r="C51" s="112"/>
      <c r="D51" s="113"/>
      <c r="E51" s="114">
        <f t="shared" si="10"/>
        <v>0</v>
      </c>
    </row>
    <row r="52" spans="1:5" ht="15.75" customHeight="1"/>
    <row r="53" spans="1:5" ht="15.75" customHeight="1">
      <c r="D53" s="115" t="s">
        <v>32</v>
      </c>
      <c r="E53" s="116">
        <f>SUM(E37:E51)</f>
        <v>0</v>
      </c>
    </row>
    <row r="54" spans="1:5" ht="15.75" customHeight="1"/>
    <row r="55" spans="1:5" ht="15.75" customHeight="1"/>
    <row r="56" spans="1:5" ht="15.75" customHeight="1"/>
    <row r="57" spans="1:5" ht="15.75" customHeight="1"/>
    <row r="58" spans="1:5" ht="15.75" customHeight="1"/>
    <row r="59" spans="1:5" ht="15.75" customHeight="1"/>
    <row r="60" spans="1:5" ht="15.75" customHeight="1"/>
    <row r="61" spans="1:5" ht="15.75" customHeight="1"/>
    <row r="62" spans="1:5" ht="15.75" customHeight="1"/>
    <row r="63" spans="1:5" ht="15.75" customHeight="1"/>
    <row r="64" spans="1: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7">
    <mergeCell ref="N30:N33"/>
    <mergeCell ref="N23:N26"/>
    <mergeCell ref="A1:M1"/>
    <mergeCell ref="A37:B37"/>
    <mergeCell ref="A45:B45"/>
    <mergeCell ref="A44:B44"/>
    <mergeCell ref="A41:B41"/>
    <mergeCell ref="A42:B42"/>
    <mergeCell ref="A38:B38"/>
    <mergeCell ref="A39:B39"/>
    <mergeCell ref="A40:B40"/>
    <mergeCell ref="A48:B48"/>
    <mergeCell ref="A49:B49"/>
    <mergeCell ref="A50:B50"/>
    <mergeCell ref="A51:B51"/>
    <mergeCell ref="A46:B46"/>
    <mergeCell ref="A47:B47"/>
  </mergeCells>
  <conditionalFormatting sqref="D3:E33">
    <cfRule type="cellIs" dxfId="9" priority="1" operator="equal">
      <formula>0</formula>
    </cfRule>
  </conditionalFormatting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>
          <x14:formula1>
            <xm:f>'P2 xx3xx'!$A$2:$A$130</xm:f>
          </x14:formula1>
          <xm:sqref>B4 B11 B18</xm:sqref>
        </x14:dataValidation>
        <x14:dataValidation type="list" allowBlank="1" showErrorMessage="1">
          <x14:formula1>
            <xm:f>'P3 12345'!$A$2:$A$126</xm:f>
          </x14:formula1>
          <xm:sqref>B23:B26 B30:B33</xm:sqref>
        </x14:dataValidation>
        <x14:dataValidation type="list" allowBlank="1" showErrorMessage="1">
          <x14:formula1>
            <xm:f>Dimanche!$A$2:$A$65</xm:f>
          </x14:formula1>
          <xm:sqref>B8 B15 B22 B27 B29</xm:sqref>
        </x14:dataValidation>
        <x14:dataValidation type="list" allowBlank="1" showErrorMessage="1">
          <x14:formula1>
            <xm:f>'P2 12x45'!$A$2:$A$161</xm:f>
          </x14:formula1>
          <xm:sqref>B3 B5:B6 B9:B10 B12:B13 B16:B17 B19:B20</xm:sqref>
        </x14:dataValidation>
        <x14:dataValidation type="list" allowBlank="1" showErrorMessage="1">
          <x14:formula1>
            <xm:f>Samedi!$A$2:$A$96</xm:f>
          </x14:formula1>
          <xm:sqref>B7 B14 B21 B28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0"/>
  <sheetViews>
    <sheetView workbookViewId="0">
      <selection sqref="A1:E2"/>
    </sheetView>
  </sheetViews>
  <sheetFormatPr baseColWidth="10" defaultColWidth="14.42578125" defaultRowHeight="15" customHeight="1"/>
  <cols>
    <col min="1" max="1" width="10.7109375" customWidth="1"/>
    <col min="2" max="2" width="16.7109375" customWidth="1"/>
    <col min="3" max="3" width="17.42578125" customWidth="1"/>
    <col min="4" max="6" width="10.7109375" customWidth="1"/>
  </cols>
  <sheetData>
    <row r="1" spans="1:5">
      <c r="A1" s="283" t="s">
        <v>43</v>
      </c>
      <c r="B1" s="284"/>
      <c r="C1" s="284"/>
      <c r="D1" s="284"/>
      <c r="E1" s="285"/>
    </row>
    <row r="2" spans="1:5">
      <c r="A2" s="286"/>
      <c r="B2" s="287"/>
      <c r="C2" s="287"/>
      <c r="D2" s="287"/>
      <c r="E2" s="288"/>
    </row>
    <row r="3" spans="1:5" ht="21">
      <c r="B3" s="181"/>
      <c r="C3" s="182" t="s">
        <v>44</v>
      </c>
      <c r="E3" s="8" t="s">
        <v>45</v>
      </c>
    </row>
    <row r="4" spans="1:5" ht="21">
      <c r="B4" s="183" t="s">
        <v>46</v>
      </c>
      <c r="C4" s="184"/>
      <c r="E4" s="185"/>
    </row>
    <row r="5" spans="1:5" ht="21">
      <c r="B5" s="186" t="s">
        <v>47</v>
      </c>
      <c r="C5" s="187"/>
      <c r="E5" s="188"/>
    </row>
    <row r="6" spans="1:5" ht="21">
      <c r="B6" s="186" t="s">
        <v>48</v>
      </c>
      <c r="C6" s="187"/>
      <c r="E6" s="188"/>
    </row>
    <row r="7" spans="1:5" ht="21">
      <c r="B7" s="186" t="s">
        <v>49</v>
      </c>
      <c r="C7" s="187"/>
      <c r="E7" s="188"/>
    </row>
    <row r="8" spans="1:5" ht="21">
      <c r="B8" s="186" t="s">
        <v>50</v>
      </c>
      <c r="C8" s="187"/>
      <c r="E8" s="188"/>
    </row>
    <row r="9" spans="1:5" ht="21">
      <c r="B9" s="186" t="s">
        <v>51</v>
      </c>
      <c r="C9" s="187"/>
      <c r="E9" s="188"/>
    </row>
    <row r="10" spans="1:5" ht="21">
      <c r="B10" s="186" t="s">
        <v>52</v>
      </c>
      <c r="C10" s="187"/>
      <c r="E10" s="188"/>
    </row>
    <row r="11" spans="1:5" ht="21">
      <c r="B11" s="186" t="s">
        <v>53</v>
      </c>
      <c r="C11" s="187"/>
      <c r="E11" s="188"/>
    </row>
    <row r="12" spans="1:5" ht="21">
      <c r="B12" s="186" t="s">
        <v>54</v>
      </c>
      <c r="C12" s="187"/>
      <c r="E12" s="188"/>
    </row>
    <row r="13" spans="1:5" ht="21">
      <c r="B13" s="186" t="s">
        <v>55</v>
      </c>
      <c r="C13" s="187"/>
      <c r="E13" s="188"/>
    </row>
    <row r="14" spans="1:5" ht="21">
      <c r="B14" s="186" t="s">
        <v>56</v>
      </c>
      <c r="C14" s="187"/>
      <c r="E14" s="188"/>
    </row>
    <row r="15" spans="1:5" ht="21">
      <c r="B15" s="189" t="s">
        <v>57</v>
      </c>
      <c r="C15" s="190"/>
      <c r="E15" s="191"/>
    </row>
    <row r="16" spans="1:5">
      <c r="C16" s="192"/>
    </row>
    <row r="17" spans="1:5">
      <c r="C17" s="192">
        <f>SUM(C4:C15)</f>
        <v>0</v>
      </c>
      <c r="E17" s="192">
        <f>SUM(E4:E15)</f>
        <v>0</v>
      </c>
    </row>
    <row r="18" spans="1:5" ht="21">
      <c r="A18" s="289" t="s">
        <v>58</v>
      </c>
      <c r="B18" s="290"/>
      <c r="C18" s="192"/>
    </row>
    <row r="19" spans="1:5" ht="21">
      <c r="A19" s="289" t="s">
        <v>59</v>
      </c>
      <c r="B19" s="290"/>
      <c r="C19" s="192"/>
    </row>
    <row r="20" spans="1:5" ht="21">
      <c r="A20" s="289" t="s">
        <v>60</v>
      </c>
      <c r="B20" s="290"/>
      <c r="C20" s="192"/>
    </row>
    <row r="21" spans="1:5" ht="15.75" customHeight="1">
      <c r="A21" s="181"/>
      <c r="B21" s="181"/>
      <c r="C21" s="192"/>
    </row>
    <row r="22" spans="1:5" ht="15.75" customHeight="1">
      <c r="A22" s="291" t="s">
        <v>61</v>
      </c>
      <c r="B22" s="290"/>
      <c r="C22" s="193">
        <f>C19+C18+C17+C20+E17</f>
        <v>0</v>
      </c>
    </row>
    <row r="23" spans="1:5" ht="15.75" customHeight="1"/>
    <row r="24" spans="1:5" ht="15.75" customHeight="1"/>
    <row r="25" spans="1:5" ht="15.75" customHeight="1"/>
    <row r="26" spans="1:5" ht="15.75" customHeight="1"/>
    <row r="27" spans="1:5" ht="15.75" customHeight="1"/>
    <row r="28" spans="1:5" ht="15.75" customHeight="1"/>
    <row r="29" spans="1:5" ht="15.75" customHeight="1"/>
    <row r="30" spans="1:5" ht="15.75" customHeight="1"/>
    <row r="31" spans="1:5" ht="15.75" customHeight="1"/>
    <row r="32" spans="1:5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5">
    <mergeCell ref="A1:E2"/>
    <mergeCell ref="A18:B18"/>
    <mergeCell ref="A19:B19"/>
    <mergeCell ref="A20:B20"/>
    <mergeCell ref="A22:B22"/>
  </mergeCells>
  <pageMargins left="0.7" right="0.7" top="0.75" bottom="0.75" header="0" footer="0"/>
  <pageSetup paperSize="9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000"/>
  <sheetViews>
    <sheetView workbookViewId="0">
      <selection activeCell="M3" sqref="M3:O3"/>
    </sheetView>
  </sheetViews>
  <sheetFormatPr baseColWidth="10" defaultColWidth="14.42578125" defaultRowHeight="15" customHeight="1"/>
  <cols>
    <col min="1" max="1" width="13.7109375" customWidth="1"/>
    <col min="2" max="32" width="4.7109375" customWidth="1"/>
    <col min="33" max="33" width="6.5703125" customWidth="1"/>
    <col min="34" max="42" width="7.7109375" customWidth="1"/>
  </cols>
  <sheetData>
    <row r="1" spans="1:42" ht="18.75">
      <c r="A1" s="194" t="s">
        <v>62</v>
      </c>
      <c r="B1" s="293">
        <v>5241</v>
      </c>
      <c r="C1" s="273"/>
      <c r="E1" s="297" t="s">
        <v>68</v>
      </c>
      <c r="F1" s="296"/>
      <c r="G1" s="293">
        <v>658</v>
      </c>
      <c r="H1" s="273"/>
      <c r="J1" s="294" t="s">
        <v>69</v>
      </c>
      <c r="K1" s="295"/>
      <c r="L1" s="296"/>
      <c r="M1" s="293">
        <v>254</v>
      </c>
      <c r="N1" s="273"/>
      <c r="S1" s="106" t="s">
        <v>70</v>
      </c>
      <c r="U1" s="106" t="s">
        <v>27</v>
      </c>
      <c r="V1" s="104">
        <v>0</v>
      </c>
    </row>
    <row r="2" spans="1:42">
      <c r="A2" s="198"/>
      <c r="U2" s="106" t="s">
        <v>28</v>
      </c>
      <c r="V2" s="104">
        <v>0</v>
      </c>
    </row>
    <row r="3" spans="1:42" ht="18.75">
      <c r="A3" s="194" t="s">
        <v>71</v>
      </c>
      <c r="B3" s="293" t="s">
        <v>262</v>
      </c>
      <c r="C3" s="298"/>
      <c r="D3" s="298"/>
      <c r="E3" s="298"/>
      <c r="F3" s="298"/>
      <c r="G3" s="298"/>
      <c r="H3" s="273"/>
      <c r="J3" s="294" t="s">
        <v>73</v>
      </c>
      <c r="K3" s="295"/>
      <c r="L3" s="296"/>
      <c r="M3" s="293" t="s">
        <v>263</v>
      </c>
      <c r="N3" s="298"/>
      <c r="O3" s="273"/>
      <c r="U3" s="106" t="s">
        <v>74</v>
      </c>
      <c r="V3" s="104">
        <v>0</v>
      </c>
    </row>
    <row r="5" spans="1:42" ht="32.25" customHeight="1">
      <c r="A5" s="201">
        <v>2020</v>
      </c>
      <c r="B5" s="203">
        <v>1</v>
      </c>
      <c r="C5" s="205">
        <v>2</v>
      </c>
      <c r="D5" s="205">
        <v>3</v>
      </c>
      <c r="E5" s="205">
        <v>4</v>
      </c>
      <c r="F5" s="205">
        <v>5</v>
      </c>
      <c r="G5" s="205">
        <v>6</v>
      </c>
      <c r="H5" s="205">
        <v>7</v>
      </c>
      <c r="I5" s="205">
        <v>8</v>
      </c>
      <c r="J5" s="205">
        <v>9</v>
      </c>
      <c r="K5" s="205">
        <v>10</v>
      </c>
      <c r="L5" s="205">
        <v>11</v>
      </c>
      <c r="M5" s="205">
        <v>12</v>
      </c>
      <c r="N5" s="205">
        <v>13</v>
      </c>
      <c r="O5" s="205">
        <v>14</v>
      </c>
      <c r="P5" s="205">
        <v>15</v>
      </c>
      <c r="Q5" s="205">
        <v>16</v>
      </c>
      <c r="R5" s="205">
        <v>17</v>
      </c>
      <c r="S5" s="205">
        <v>18</v>
      </c>
      <c r="T5" s="205">
        <v>19</v>
      </c>
      <c r="U5" s="205">
        <v>20</v>
      </c>
      <c r="V5" s="205">
        <v>21</v>
      </c>
      <c r="W5" s="205">
        <v>22</v>
      </c>
      <c r="X5" s="205">
        <v>23</v>
      </c>
      <c r="Y5" s="205">
        <v>24</v>
      </c>
      <c r="Z5" s="205">
        <v>25</v>
      </c>
      <c r="AA5" s="205">
        <v>26</v>
      </c>
      <c r="AB5" s="205">
        <v>27</v>
      </c>
      <c r="AC5" s="205">
        <v>28</v>
      </c>
      <c r="AD5" s="205">
        <v>29</v>
      </c>
      <c r="AE5" s="205">
        <v>30</v>
      </c>
      <c r="AF5" s="206">
        <v>31</v>
      </c>
      <c r="AH5" s="207" t="s">
        <v>77</v>
      </c>
      <c r="AI5" s="208" t="s">
        <v>79</v>
      </c>
      <c r="AJ5" s="208" t="s">
        <v>28</v>
      </c>
      <c r="AK5" s="208" t="s">
        <v>27</v>
      </c>
      <c r="AL5" s="208" t="s">
        <v>74</v>
      </c>
      <c r="AM5" s="208" t="s">
        <v>31</v>
      </c>
      <c r="AN5" s="208" t="s">
        <v>29</v>
      </c>
      <c r="AO5" s="209" t="s">
        <v>81</v>
      </c>
      <c r="AP5" s="210"/>
    </row>
    <row r="6" spans="1:42" ht="32.25" customHeight="1">
      <c r="A6" s="211" t="s">
        <v>46</v>
      </c>
      <c r="B6" s="212" t="s">
        <v>82</v>
      </c>
      <c r="C6" s="213"/>
      <c r="D6" s="213"/>
      <c r="E6" s="214"/>
      <c r="F6" s="214" t="s">
        <v>85</v>
      </c>
      <c r="G6" s="213" t="s">
        <v>82</v>
      </c>
      <c r="H6" s="213"/>
      <c r="I6" s="213"/>
      <c r="J6" s="213"/>
      <c r="K6" s="213" t="s">
        <v>85</v>
      </c>
      <c r="L6" s="214" t="s">
        <v>85</v>
      </c>
      <c r="M6" s="214" t="s">
        <v>85</v>
      </c>
      <c r="N6" s="213"/>
      <c r="O6" s="213"/>
      <c r="P6" s="213"/>
      <c r="Q6" s="213" t="s">
        <v>82</v>
      </c>
      <c r="R6" s="213"/>
      <c r="S6" s="214"/>
      <c r="T6" s="214"/>
      <c r="U6" s="213"/>
      <c r="V6" s="213" t="s">
        <v>82</v>
      </c>
      <c r="W6" s="213"/>
      <c r="X6" s="213"/>
      <c r="Y6" s="213"/>
      <c r="Z6" s="214" t="s">
        <v>85</v>
      </c>
      <c r="AA6" s="214" t="s">
        <v>82</v>
      </c>
      <c r="AB6" s="213"/>
      <c r="AC6" s="213"/>
      <c r="AD6" s="213"/>
      <c r="AE6" s="213"/>
      <c r="AF6" s="215" t="s">
        <v>82</v>
      </c>
      <c r="AH6" s="216">
        <f t="shared" ref="AH6:AH17" si="0">COUNTIFS(B6:AF6,"CC")</f>
        <v>5</v>
      </c>
      <c r="AI6" s="217">
        <f t="shared" ref="AI6:AI17" si="1">COUNTIFS(B6:AF6,"CR")</f>
        <v>6</v>
      </c>
      <c r="AJ6" s="217">
        <f t="shared" ref="AJ6:AJ17" si="2">COUNTIFS(B6:AF6,"VA")</f>
        <v>0</v>
      </c>
      <c r="AK6" s="217">
        <f t="shared" ref="AK6:AK17" si="3">COUNTIFS(B6:AF6,"SU")</f>
        <v>0</v>
      </c>
      <c r="AL6" s="217">
        <f t="shared" ref="AL6:AL17" si="4">COUNTIFS(B6:AF6,"C+")</f>
        <v>0</v>
      </c>
      <c r="AM6" s="217">
        <f t="shared" ref="AM6:AM17" si="5">COUNTIFS(B6:AF6,"PR")</f>
        <v>0</v>
      </c>
      <c r="AN6" s="217">
        <f t="shared" ref="AN6:AN17" si="6">COUNTIFS(B6:AF6,"RCTD")</f>
        <v>0</v>
      </c>
      <c r="AO6" s="218">
        <f t="shared" ref="AO6:AO17" si="7">COUNTIFS(B6:AF6,R66)</f>
        <v>0</v>
      </c>
      <c r="AP6" s="301">
        <f>SUM(AH6:AO8)</f>
        <v>31</v>
      </c>
    </row>
    <row r="7" spans="1:42" ht="32.25" customHeight="1">
      <c r="A7" s="211" t="s">
        <v>47</v>
      </c>
      <c r="B7" s="219"/>
      <c r="C7" s="220"/>
      <c r="D7" s="221"/>
      <c r="E7" s="221"/>
      <c r="F7" s="221" t="s">
        <v>82</v>
      </c>
      <c r="G7" s="221"/>
      <c r="H7" s="221"/>
      <c r="I7" s="220"/>
      <c r="J7" s="220" t="s">
        <v>85</v>
      </c>
      <c r="K7" s="221" t="s">
        <v>85</v>
      </c>
      <c r="L7" s="221"/>
      <c r="M7" s="221"/>
      <c r="N7" s="221"/>
      <c r="O7" s="221"/>
      <c r="P7" s="220" t="s">
        <v>82</v>
      </c>
      <c r="Q7" s="220" t="s">
        <v>85</v>
      </c>
      <c r="R7" s="221"/>
      <c r="S7" s="221"/>
      <c r="T7" s="221"/>
      <c r="U7" s="221" t="s">
        <v>82</v>
      </c>
      <c r="V7" s="221"/>
      <c r="W7" s="220"/>
      <c r="X7" s="220"/>
      <c r="Y7" s="222" t="s">
        <v>85</v>
      </c>
      <c r="Z7" s="222" t="s">
        <v>82</v>
      </c>
      <c r="AA7" s="222"/>
      <c r="AB7" s="222"/>
      <c r="AC7" s="222"/>
      <c r="AD7" s="220" t="s">
        <v>85</v>
      </c>
      <c r="AE7" s="223"/>
      <c r="AF7" s="224"/>
      <c r="AH7" s="225">
        <f t="shared" si="0"/>
        <v>5</v>
      </c>
      <c r="AI7" s="226">
        <f t="shared" si="1"/>
        <v>4</v>
      </c>
      <c r="AJ7" s="226">
        <f t="shared" si="2"/>
        <v>0</v>
      </c>
      <c r="AK7" s="226">
        <f t="shared" si="3"/>
        <v>0</v>
      </c>
      <c r="AL7" s="226">
        <f t="shared" si="4"/>
        <v>0</v>
      </c>
      <c r="AM7" s="226">
        <f t="shared" si="5"/>
        <v>0</v>
      </c>
      <c r="AN7" s="226">
        <f t="shared" si="6"/>
        <v>0</v>
      </c>
      <c r="AO7" s="227">
        <f t="shared" si="7"/>
        <v>0</v>
      </c>
      <c r="AP7" s="277"/>
    </row>
    <row r="8" spans="1:42" ht="32.25" customHeight="1">
      <c r="A8" s="211" t="s">
        <v>48</v>
      </c>
      <c r="B8" s="219" t="s">
        <v>82</v>
      </c>
      <c r="C8" s="221"/>
      <c r="D8" s="228"/>
      <c r="E8" s="221"/>
      <c r="F8" s="221"/>
      <c r="G8" s="221" t="s">
        <v>82</v>
      </c>
      <c r="H8" s="220"/>
      <c r="I8" s="220"/>
      <c r="J8" s="221"/>
      <c r="K8" s="221" t="s">
        <v>85</v>
      </c>
      <c r="L8" s="221" t="s">
        <v>85</v>
      </c>
      <c r="M8" s="221"/>
      <c r="N8" s="221"/>
      <c r="O8" s="220"/>
      <c r="P8" s="220" t="s">
        <v>85</v>
      </c>
      <c r="Q8" s="221" t="s">
        <v>82</v>
      </c>
      <c r="R8" s="221"/>
      <c r="S8" s="221"/>
      <c r="T8" s="221"/>
      <c r="U8" s="221"/>
      <c r="V8" s="220" t="s">
        <v>82</v>
      </c>
      <c r="W8" s="220" t="s">
        <v>85</v>
      </c>
      <c r="X8" s="221"/>
      <c r="Y8" s="221"/>
      <c r="Z8" s="221" t="s">
        <v>85</v>
      </c>
      <c r="AA8" s="221" t="s">
        <v>82</v>
      </c>
      <c r="AB8" s="221"/>
      <c r="AC8" s="220"/>
      <c r="AD8" s="220"/>
      <c r="AE8" s="221"/>
      <c r="AF8" s="229" t="s">
        <v>82</v>
      </c>
      <c r="AH8" s="225">
        <f t="shared" si="0"/>
        <v>5</v>
      </c>
      <c r="AI8" s="226">
        <f t="shared" si="1"/>
        <v>6</v>
      </c>
      <c r="AJ8" s="226">
        <f t="shared" si="2"/>
        <v>0</v>
      </c>
      <c r="AK8" s="226">
        <f t="shared" si="3"/>
        <v>0</v>
      </c>
      <c r="AL8" s="226">
        <f t="shared" si="4"/>
        <v>0</v>
      </c>
      <c r="AM8" s="226">
        <f t="shared" si="5"/>
        <v>0</v>
      </c>
      <c r="AN8" s="226">
        <f t="shared" si="6"/>
        <v>0</v>
      </c>
      <c r="AO8" s="227">
        <f t="shared" si="7"/>
        <v>0</v>
      </c>
      <c r="AP8" s="300"/>
    </row>
    <row r="9" spans="1:42" ht="32.25" customHeight="1">
      <c r="A9" s="211" t="s">
        <v>49</v>
      </c>
      <c r="B9" s="230"/>
      <c r="C9" s="221"/>
      <c r="D9" s="221"/>
      <c r="E9" s="220" t="s">
        <v>85</v>
      </c>
      <c r="F9" s="220" t="s">
        <v>82</v>
      </c>
      <c r="G9" s="222"/>
      <c r="H9" s="222"/>
      <c r="I9" s="222"/>
      <c r="J9" s="222" t="s">
        <v>85</v>
      </c>
      <c r="K9" s="222" t="s">
        <v>85</v>
      </c>
      <c r="L9" s="220"/>
      <c r="M9" s="220"/>
      <c r="N9" s="231"/>
      <c r="O9" s="222"/>
      <c r="P9" s="222" t="s">
        <v>82</v>
      </c>
      <c r="Q9" s="222"/>
      <c r="R9" s="222"/>
      <c r="S9" s="220"/>
      <c r="T9" s="220" t="s">
        <v>85</v>
      </c>
      <c r="U9" s="221" t="s">
        <v>82</v>
      </c>
      <c r="V9" s="221"/>
      <c r="W9" s="228"/>
      <c r="X9" s="221"/>
      <c r="Y9" s="221" t="s">
        <v>85</v>
      </c>
      <c r="Z9" s="220" t="s">
        <v>82</v>
      </c>
      <c r="AA9" s="220" t="s">
        <v>85</v>
      </c>
      <c r="AB9" s="221"/>
      <c r="AC9" s="221"/>
      <c r="AD9" s="221"/>
      <c r="AE9" s="221" t="s">
        <v>82</v>
      </c>
      <c r="AF9" s="224"/>
      <c r="AH9" s="225">
        <f t="shared" si="0"/>
        <v>6</v>
      </c>
      <c r="AI9" s="226">
        <f t="shared" si="1"/>
        <v>5</v>
      </c>
      <c r="AJ9" s="226">
        <f t="shared" si="2"/>
        <v>0</v>
      </c>
      <c r="AK9" s="226">
        <f t="shared" si="3"/>
        <v>0</v>
      </c>
      <c r="AL9" s="226">
        <f t="shared" si="4"/>
        <v>0</v>
      </c>
      <c r="AM9" s="226">
        <f t="shared" si="5"/>
        <v>0</v>
      </c>
      <c r="AN9" s="226">
        <f t="shared" si="6"/>
        <v>0</v>
      </c>
      <c r="AO9" s="227">
        <f t="shared" si="7"/>
        <v>0</v>
      </c>
      <c r="AP9" s="299">
        <f>SUM(AH9:AO11)</f>
        <v>30</v>
      </c>
    </row>
    <row r="10" spans="1:42" ht="32.25" customHeight="1">
      <c r="A10" s="211" t="s">
        <v>50</v>
      </c>
      <c r="B10" s="232"/>
      <c r="C10" s="220"/>
      <c r="D10" s="220"/>
      <c r="E10" s="221"/>
      <c r="F10" s="221" t="s">
        <v>82</v>
      </c>
      <c r="G10" s="221"/>
      <c r="H10" s="221"/>
      <c r="I10" s="221"/>
      <c r="J10" s="220" t="s">
        <v>85</v>
      </c>
      <c r="K10" s="220" t="s">
        <v>85</v>
      </c>
      <c r="L10" s="221"/>
      <c r="M10" s="221"/>
      <c r="N10" s="221"/>
      <c r="O10" s="221"/>
      <c r="P10" s="221" t="s">
        <v>82</v>
      </c>
      <c r="Q10" s="220"/>
      <c r="R10" s="220"/>
      <c r="S10" s="221"/>
      <c r="T10" s="221"/>
      <c r="U10" s="221" t="s">
        <v>82</v>
      </c>
      <c r="V10" s="231"/>
      <c r="W10" s="221"/>
      <c r="X10" s="220"/>
      <c r="Y10" s="220" t="s">
        <v>85</v>
      </c>
      <c r="Z10" s="221" t="s">
        <v>82</v>
      </c>
      <c r="AA10" s="221"/>
      <c r="AB10" s="221"/>
      <c r="AC10" s="221"/>
      <c r="AD10" s="221"/>
      <c r="AE10" s="220" t="s">
        <v>82</v>
      </c>
      <c r="AF10" s="233" t="s">
        <v>85</v>
      </c>
      <c r="AH10" s="225">
        <f t="shared" si="0"/>
        <v>4</v>
      </c>
      <c r="AI10" s="226">
        <f t="shared" si="1"/>
        <v>5</v>
      </c>
      <c r="AJ10" s="226">
        <f t="shared" si="2"/>
        <v>0</v>
      </c>
      <c r="AK10" s="226">
        <f t="shared" si="3"/>
        <v>0</v>
      </c>
      <c r="AL10" s="226">
        <f t="shared" si="4"/>
        <v>0</v>
      </c>
      <c r="AM10" s="226">
        <f t="shared" si="5"/>
        <v>0</v>
      </c>
      <c r="AN10" s="226">
        <f t="shared" si="6"/>
        <v>0</v>
      </c>
      <c r="AO10" s="227">
        <f t="shared" si="7"/>
        <v>0</v>
      </c>
      <c r="AP10" s="277"/>
    </row>
    <row r="11" spans="1:42" ht="32.25" customHeight="1">
      <c r="A11" s="211" t="s">
        <v>51</v>
      </c>
      <c r="B11" s="232"/>
      <c r="C11" s="221"/>
      <c r="D11" s="221"/>
      <c r="E11" s="221" t="s">
        <v>82</v>
      </c>
      <c r="F11" s="221"/>
      <c r="G11" s="220"/>
      <c r="H11" s="220"/>
      <c r="I11" s="221" t="s">
        <v>85</v>
      </c>
      <c r="J11" s="221" t="s">
        <v>85</v>
      </c>
      <c r="K11" s="221"/>
      <c r="L11" s="221"/>
      <c r="M11" s="221"/>
      <c r="N11" s="220" t="s">
        <v>85</v>
      </c>
      <c r="O11" s="220" t="s">
        <v>82</v>
      </c>
      <c r="P11" s="221"/>
      <c r="Q11" s="221"/>
      <c r="R11" s="221"/>
      <c r="S11" s="221"/>
      <c r="T11" s="221" t="s">
        <v>82</v>
      </c>
      <c r="U11" s="220"/>
      <c r="V11" s="220"/>
      <c r="W11" s="221"/>
      <c r="X11" s="221" t="s">
        <v>85</v>
      </c>
      <c r="Y11" s="221" t="s">
        <v>82</v>
      </c>
      <c r="Z11" s="221"/>
      <c r="AA11" s="221"/>
      <c r="AB11" s="220"/>
      <c r="AC11" s="220" t="s">
        <v>85</v>
      </c>
      <c r="AD11" s="221" t="s">
        <v>82</v>
      </c>
      <c r="AE11" s="221"/>
      <c r="AF11" s="224"/>
      <c r="AH11" s="225">
        <f t="shared" si="0"/>
        <v>5</v>
      </c>
      <c r="AI11" s="226">
        <f t="shared" si="1"/>
        <v>5</v>
      </c>
      <c r="AJ11" s="226">
        <f t="shared" si="2"/>
        <v>0</v>
      </c>
      <c r="AK11" s="226">
        <f t="shared" si="3"/>
        <v>0</v>
      </c>
      <c r="AL11" s="226">
        <f t="shared" si="4"/>
        <v>0</v>
      </c>
      <c r="AM11" s="226">
        <f t="shared" si="5"/>
        <v>0</v>
      </c>
      <c r="AN11" s="226">
        <f t="shared" si="6"/>
        <v>0</v>
      </c>
      <c r="AO11" s="227">
        <f t="shared" si="7"/>
        <v>0</v>
      </c>
      <c r="AP11" s="300"/>
    </row>
    <row r="12" spans="1:42" ht="32.25" customHeight="1">
      <c r="A12" s="211" t="s">
        <v>52</v>
      </c>
      <c r="B12" s="234"/>
      <c r="C12" s="235"/>
      <c r="D12" s="235"/>
      <c r="E12" s="220" t="s">
        <v>82</v>
      </c>
      <c r="F12" s="220" t="s">
        <v>85</v>
      </c>
      <c r="G12" s="235"/>
      <c r="H12" s="235"/>
      <c r="I12" s="236" t="s">
        <v>85</v>
      </c>
      <c r="J12" s="235" t="s">
        <v>85</v>
      </c>
      <c r="K12" s="235"/>
      <c r="L12" s="220"/>
      <c r="M12" s="220"/>
      <c r="N12" s="235"/>
      <c r="O12" s="235" t="s">
        <v>82</v>
      </c>
      <c r="P12" s="235"/>
      <c r="Q12" s="235"/>
      <c r="R12" s="235"/>
      <c r="S12" s="220" t="s">
        <v>85</v>
      </c>
      <c r="T12" s="220" t="s">
        <v>82</v>
      </c>
      <c r="U12" s="235"/>
      <c r="V12" s="231"/>
      <c r="W12" s="235"/>
      <c r="X12" s="235" t="s">
        <v>85</v>
      </c>
      <c r="Y12" s="235" t="s">
        <v>82</v>
      </c>
      <c r="Z12" s="220"/>
      <c r="AA12" s="220"/>
      <c r="AB12" s="235"/>
      <c r="AC12" s="235"/>
      <c r="AD12" s="235" t="s">
        <v>82</v>
      </c>
      <c r="AE12" s="235"/>
      <c r="AF12" s="238"/>
      <c r="AH12" s="225">
        <f t="shared" si="0"/>
        <v>5</v>
      </c>
      <c r="AI12" s="226">
        <f t="shared" si="1"/>
        <v>5</v>
      </c>
      <c r="AJ12" s="226">
        <f t="shared" si="2"/>
        <v>0</v>
      </c>
      <c r="AK12" s="226">
        <f t="shared" si="3"/>
        <v>0</v>
      </c>
      <c r="AL12" s="226">
        <f t="shared" si="4"/>
        <v>0</v>
      </c>
      <c r="AM12" s="226">
        <f t="shared" si="5"/>
        <v>0</v>
      </c>
      <c r="AN12" s="226">
        <f t="shared" si="6"/>
        <v>0</v>
      </c>
      <c r="AO12" s="227">
        <f t="shared" si="7"/>
        <v>0</v>
      </c>
      <c r="AP12" s="299">
        <f>SUM(AH12:AO14)</f>
        <v>30</v>
      </c>
    </row>
    <row r="13" spans="1:42" ht="32.25" customHeight="1">
      <c r="A13" s="211" t="s">
        <v>53</v>
      </c>
      <c r="B13" s="219"/>
      <c r="C13" s="220" t="s">
        <v>85</v>
      </c>
      <c r="D13" s="235" t="s">
        <v>82</v>
      </c>
      <c r="E13" s="235"/>
      <c r="F13" s="235"/>
      <c r="G13" s="235"/>
      <c r="H13" s="235" t="s">
        <v>85</v>
      </c>
      <c r="I13" s="220" t="s">
        <v>85</v>
      </c>
      <c r="J13" s="220" t="s">
        <v>85</v>
      </c>
      <c r="K13" s="235"/>
      <c r="L13" s="235"/>
      <c r="M13" s="235"/>
      <c r="N13" s="235" t="s">
        <v>82</v>
      </c>
      <c r="O13" s="235"/>
      <c r="P13" s="231"/>
      <c r="Q13" s="220"/>
      <c r="R13" s="235"/>
      <c r="S13" s="235" t="s">
        <v>82</v>
      </c>
      <c r="T13" s="235"/>
      <c r="U13" s="235"/>
      <c r="V13" s="235"/>
      <c r="W13" s="220" t="s">
        <v>85</v>
      </c>
      <c r="X13" s="220" t="s">
        <v>82</v>
      </c>
      <c r="Y13" s="235"/>
      <c r="Z13" s="235"/>
      <c r="AA13" s="235"/>
      <c r="AB13" s="235"/>
      <c r="AC13" s="235" t="s">
        <v>82</v>
      </c>
      <c r="AD13" s="220"/>
      <c r="AE13" s="220"/>
      <c r="AF13" s="238"/>
      <c r="AH13" s="225">
        <f t="shared" si="0"/>
        <v>5</v>
      </c>
      <c r="AI13" s="226">
        <f t="shared" si="1"/>
        <v>5</v>
      </c>
      <c r="AJ13" s="226">
        <f t="shared" si="2"/>
        <v>0</v>
      </c>
      <c r="AK13" s="226">
        <f t="shared" si="3"/>
        <v>0</v>
      </c>
      <c r="AL13" s="226">
        <f t="shared" si="4"/>
        <v>0</v>
      </c>
      <c r="AM13" s="226">
        <f t="shared" si="5"/>
        <v>0</v>
      </c>
      <c r="AN13" s="226">
        <f t="shared" si="6"/>
        <v>0</v>
      </c>
      <c r="AO13" s="227">
        <f t="shared" si="7"/>
        <v>0</v>
      </c>
      <c r="AP13" s="277"/>
    </row>
    <row r="14" spans="1:42" ht="32.25" customHeight="1">
      <c r="A14" s="211" t="s">
        <v>54</v>
      </c>
      <c r="B14" s="230"/>
      <c r="C14" s="221" t="s">
        <v>82</v>
      </c>
      <c r="D14" s="221"/>
      <c r="E14" s="221"/>
      <c r="F14" s="220"/>
      <c r="G14" s="220" t="s">
        <v>85</v>
      </c>
      <c r="H14" s="221" t="s">
        <v>85</v>
      </c>
      <c r="I14" s="221"/>
      <c r="J14" s="221"/>
      <c r="K14" s="221"/>
      <c r="L14" s="221"/>
      <c r="M14" s="220" t="s">
        <v>82</v>
      </c>
      <c r="N14" s="220" t="s">
        <v>85</v>
      </c>
      <c r="O14" s="221"/>
      <c r="P14" s="221"/>
      <c r="Q14" s="221"/>
      <c r="R14" s="221" t="s">
        <v>82</v>
      </c>
      <c r="S14" s="221"/>
      <c r="T14" s="220"/>
      <c r="U14" s="220"/>
      <c r="V14" s="221" t="s">
        <v>85</v>
      </c>
      <c r="W14" s="221" t="s">
        <v>82</v>
      </c>
      <c r="X14" s="221"/>
      <c r="Y14" s="221"/>
      <c r="Z14" s="221"/>
      <c r="AA14" s="220" t="s">
        <v>85</v>
      </c>
      <c r="AB14" s="239" t="s">
        <v>82</v>
      </c>
      <c r="AC14" s="221"/>
      <c r="AD14" s="221"/>
      <c r="AE14" s="221"/>
      <c r="AF14" s="224"/>
      <c r="AH14" s="225">
        <f t="shared" si="0"/>
        <v>5</v>
      </c>
      <c r="AI14" s="226">
        <f t="shared" si="1"/>
        <v>5</v>
      </c>
      <c r="AJ14" s="226">
        <f t="shared" si="2"/>
        <v>0</v>
      </c>
      <c r="AK14" s="226">
        <f t="shared" si="3"/>
        <v>0</v>
      </c>
      <c r="AL14" s="226">
        <f t="shared" si="4"/>
        <v>0</v>
      </c>
      <c r="AM14" s="226">
        <f t="shared" si="5"/>
        <v>0</v>
      </c>
      <c r="AN14" s="226">
        <f t="shared" si="6"/>
        <v>0</v>
      </c>
      <c r="AO14" s="227">
        <f t="shared" si="7"/>
        <v>0</v>
      </c>
      <c r="AP14" s="300"/>
    </row>
    <row r="15" spans="1:42" ht="32.25" customHeight="1">
      <c r="A15" s="211" t="s">
        <v>55</v>
      </c>
      <c r="B15" s="230"/>
      <c r="C15" s="221" t="s">
        <v>82</v>
      </c>
      <c r="D15" s="220"/>
      <c r="E15" s="220"/>
      <c r="F15" s="221"/>
      <c r="G15" s="221" t="s">
        <v>85</v>
      </c>
      <c r="H15" s="221" t="s">
        <v>85</v>
      </c>
      <c r="I15" s="221"/>
      <c r="J15" s="221"/>
      <c r="K15" s="220"/>
      <c r="L15" s="220" t="s">
        <v>85</v>
      </c>
      <c r="M15" s="228" t="s">
        <v>82</v>
      </c>
      <c r="N15" s="221"/>
      <c r="O15" s="221"/>
      <c r="P15" s="221"/>
      <c r="Q15" s="221"/>
      <c r="R15" s="220" t="s">
        <v>82</v>
      </c>
      <c r="S15" s="220" t="s">
        <v>85</v>
      </c>
      <c r="T15" s="221"/>
      <c r="U15" s="221"/>
      <c r="V15" s="221" t="s">
        <v>85</v>
      </c>
      <c r="W15" s="221" t="s">
        <v>82</v>
      </c>
      <c r="X15" s="221"/>
      <c r="Y15" s="220"/>
      <c r="Z15" s="220"/>
      <c r="AA15" s="221"/>
      <c r="AB15" s="221" t="s">
        <v>82</v>
      </c>
      <c r="AC15" s="221"/>
      <c r="AD15" s="221"/>
      <c r="AE15" s="221"/>
      <c r="AF15" s="233" t="s">
        <v>85</v>
      </c>
      <c r="AH15" s="225">
        <f t="shared" si="0"/>
        <v>6</v>
      </c>
      <c r="AI15" s="226">
        <f t="shared" si="1"/>
        <v>5</v>
      </c>
      <c r="AJ15" s="226">
        <f t="shared" si="2"/>
        <v>0</v>
      </c>
      <c r="AK15" s="226">
        <f t="shared" si="3"/>
        <v>0</v>
      </c>
      <c r="AL15" s="226">
        <f t="shared" si="4"/>
        <v>0</v>
      </c>
      <c r="AM15" s="226">
        <f t="shared" si="5"/>
        <v>0</v>
      </c>
      <c r="AN15" s="226">
        <f t="shared" si="6"/>
        <v>0</v>
      </c>
      <c r="AO15" s="227">
        <f t="shared" si="7"/>
        <v>0</v>
      </c>
      <c r="AP15" s="299">
        <f>SUM(AH15:AO17)</f>
        <v>31</v>
      </c>
    </row>
    <row r="16" spans="1:42" ht="32.25" customHeight="1">
      <c r="A16" s="211" t="s">
        <v>56</v>
      </c>
      <c r="B16" s="232" t="s">
        <v>82</v>
      </c>
      <c r="C16" s="222"/>
      <c r="D16" s="222"/>
      <c r="E16" s="222"/>
      <c r="F16" s="222" t="s">
        <v>85</v>
      </c>
      <c r="G16" s="222" t="s">
        <v>85</v>
      </c>
      <c r="H16" s="220"/>
      <c r="I16" s="220"/>
      <c r="J16" s="221"/>
      <c r="K16" s="221"/>
      <c r="L16" s="231" t="s">
        <v>82</v>
      </c>
      <c r="M16" s="221"/>
      <c r="N16" s="221"/>
      <c r="O16" s="220"/>
      <c r="P16" s="220" t="s">
        <v>85</v>
      </c>
      <c r="Q16" s="221" t="s">
        <v>82</v>
      </c>
      <c r="R16" s="221"/>
      <c r="S16" s="228"/>
      <c r="T16" s="221"/>
      <c r="U16" s="221" t="s">
        <v>85</v>
      </c>
      <c r="V16" s="220" t="s">
        <v>82</v>
      </c>
      <c r="W16" s="220" t="s">
        <v>85</v>
      </c>
      <c r="X16" s="221"/>
      <c r="Y16" s="221"/>
      <c r="Z16" s="221"/>
      <c r="AA16" s="221" t="s">
        <v>82</v>
      </c>
      <c r="AB16" s="221"/>
      <c r="AC16" s="220"/>
      <c r="AD16" s="220"/>
      <c r="AE16" s="221"/>
      <c r="AF16" s="224"/>
      <c r="AH16" s="225">
        <f t="shared" si="0"/>
        <v>5</v>
      </c>
      <c r="AI16" s="226">
        <f t="shared" si="1"/>
        <v>5</v>
      </c>
      <c r="AJ16" s="226">
        <f t="shared" si="2"/>
        <v>0</v>
      </c>
      <c r="AK16" s="226">
        <f t="shared" si="3"/>
        <v>0</v>
      </c>
      <c r="AL16" s="226">
        <f t="shared" si="4"/>
        <v>0</v>
      </c>
      <c r="AM16" s="226">
        <f t="shared" si="5"/>
        <v>0</v>
      </c>
      <c r="AN16" s="226">
        <f t="shared" si="6"/>
        <v>0</v>
      </c>
      <c r="AO16" s="227">
        <f t="shared" si="7"/>
        <v>0</v>
      </c>
      <c r="AP16" s="277"/>
    </row>
    <row r="17" spans="1:42" ht="32.25" customHeight="1">
      <c r="A17" s="240" t="s">
        <v>57</v>
      </c>
      <c r="B17" s="241" t="s">
        <v>82</v>
      </c>
      <c r="C17" s="242"/>
      <c r="D17" s="242"/>
      <c r="E17" s="242"/>
      <c r="F17" s="243" t="s">
        <v>85</v>
      </c>
      <c r="G17" s="243" t="s">
        <v>85</v>
      </c>
      <c r="H17" s="242"/>
      <c r="I17" s="242"/>
      <c r="J17" s="242"/>
      <c r="K17" s="242"/>
      <c r="L17" s="242" t="s">
        <v>82</v>
      </c>
      <c r="M17" s="243"/>
      <c r="N17" s="243"/>
      <c r="O17" s="242"/>
      <c r="P17" s="242"/>
      <c r="Q17" s="242" t="s">
        <v>82</v>
      </c>
      <c r="R17" s="242"/>
      <c r="S17" s="242"/>
      <c r="T17" s="243"/>
      <c r="U17" s="243" t="s">
        <v>85</v>
      </c>
      <c r="V17" s="244" t="s">
        <v>82</v>
      </c>
      <c r="W17" s="244"/>
      <c r="X17" s="244"/>
      <c r="Y17" s="244"/>
      <c r="Z17" s="245"/>
      <c r="AA17" s="243" t="s">
        <v>82</v>
      </c>
      <c r="AB17" s="243" t="s">
        <v>85</v>
      </c>
      <c r="AC17" s="244"/>
      <c r="AD17" s="244"/>
      <c r="AE17" s="244"/>
      <c r="AF17" s="246" t="s">
        <v>82</v>
      </c>
      <c r="AH17" s="247">
        <f t="shared" si="0"/>
        <v>4</v>
      </c>
      <c r="AI17" s="248">
        <f t="shared" si="1"/>
        <v>6</v>
      </c>
      <c r="AJ17" s="248">
        <f t="shared" si="2"/>
        <v>0</v>
      </c>
      <c r="AK17" s="248">
        <f t="shared" si="3"/>
        <v>0</v>
      </c>
      <c r="AL17" s="248">
        <f t="shared" si="4"/>
        <v>0</v>
      </c>
      <c r="AM17" s="248">
        <f t="shared" si="5"/>
        <v>0</v>
      </c>
      <c r="AN17" s="248">
        <f t="shared" si="6"/>
        <v>0</v>
      </c>
      <c r="AO17" s="249">
        <f t="shared" si="7"/>
        <v>0</v>
      </c>
      <c r="AP17" s="269"/>
    </row>
    <row r="18" spans="1:42" ht="32.25" customHeight="1">
      <c r="AD18" s="292" t="s">
        <v>32</v>
      </c>
      <c r="AE18" s="267"/>
      <c r="AF18" s="290"/>
      <c r="AH18" s="251">
        <f t="shared" ref="AH18:AO18" si="8">SUM(AH6:AH17)</f>
        <v>60</v>
      </c>
      <c r="AI18" s="251">
        <f t="shared" si="8"/>
        <v>62</v>
      </c>
      <c r="AJ18" s="251">
        <f t="shared" si="8"/>
        <v>0</v>
      </c>
      <c r="AK18" s="251">
        <f t="shared" si="8"/>
        <v>0</v>
      </c>
      <c r="AL18" s="253">
        <f t="shared" si="8"/>
        <v>0</v>
      </c>
      <c r="AM18" s="255">
        <f t="shared" si="8"/>
        <v>0</v>
      </c>
      <c r="AN18" s="255">
        <f t="shared" si="8"/>
        <v>0</v>
      </c>
      <c r="AO18" s="256">
        <f t="shared" si="8"/>
        <v>0</v>
      </c>
      <c r="AP18" s="257">
        <f>SUM(AH18:AO18)</f>
        <v>122</v>
      </c>
    </row>
    <row r="21" spans="1:42" ht="15.75" customHeight="1"/>
    <row r="22" spans="1:42" ht="15.75" customHeight="1"/>
    <row r="23" spans="1:42" ht="15.75" customHeight="1"/>
    <row r="24" spans="1:42" ht="15.75" customHeight="1"/>
    <row r="25" spans="1:42" ht="15.75" customHeight="1"/>
    <row r="26" spans="1:42" ht="15.75" customHeight="1"/>
    <row r="27" spans="1:42" ht="15.75" customHeight="1"/>
    <row r="28" spans="1:42" ht="15.75" customHeight="1"/>
    <row r="29" spans="1:42" ht="15.75" customHeight="1"/>
    <row r="30" spans="1:42" ht="15.75" customHeight="1"/>
    <row r="31" spans="1:42" ht="15.75" customHeight="1"/>
    <row r="32" spans="1:4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3">
    <mergeCell ref="AP12:AP14"/>
    <mergeCell ref="AP6:AP8"/>
    <mergeCell ref="AP9:AP11"/>
    <mergeCell ref="AP15:AP17"/>
    <mergeCell ref="AD18:AF18"/>
    <mergeCell ref="G1:H1"/>
    <mergeCell ref="J1:L1"/>
    <mergeCell ref="E1:F1"/>
    <mergeCell ref="B1:C1"/>
    <mergeCell ref="B3:H3"/>
    <mergeCell ref="M1:N1"/>
    <mergeCell ref="J3:L3"/>
    <mergeCell ref="M3:O3"/>
  </mergeCells>
  <conditionalFormatting sqref="B6:AF17">
    <cfRule type="containsText" dxfId="8" priority="1" operator="containsText" text="C+">
      <formula>NOT(ISERROR(SEARCH(("C+"),(B6))))</formula>
    </cfRule>
  </conditionalFormatting>
  <conditionalFormatting sqref="B6:AF17">
    <cfRule type="containsText" dxfId="7" priority="2" operator="containsText" text="SU">
      <formula>NOT(ISERROR(SEARCH(("SU"),(B6))))</formula>
    </cfRule>
  </conditionalFormatting>
  <conditionalFormatting sqref="B6:AF17">
    <cfRule type="containsText" dxfId="6" priority="3" operator="containsText" text="VA">
      <formula>NOT(ISERROR(SEARCH(("VA"),(B6))))</formula>
    </cfRule>
  </conditionalFormatting>
  <conditionalFormatting sqref="AM18">
    <cfRule type="containsText" dxfId="5" priority="4" operator="containsText" text="C+">
      <formula>NOT(ISERROR(SEARCH(("C+"),(AM18))))</formula>
    </cfRule>
  </conditionalFormatting>
  <conditionalFormatting sqref="AM18">
    <cfRule type="containsText" dxfId="4" priority="5" operator="containsText" text="SU">
      <formula>NOT(ISERROR(SEARCH(("SU"),(AM18))))</formula>
    </cfRule>
  </conditionalFormatting>
  <conditionalFormatting sqref="AM18">
    <cfRule type="containsText" dxfId="3" priority="6" operator="containsText" text="VA">
      <formula>NOT(ISERROR(SEARCH(("VA"),(AM18))))</formula>
    </cfRule>
  </conditionalFormatting>
  <conditionalFormatting sqref="AN18">
    <cfRule type="containsText" dxfId="2" priority="7" operator="containsText" text="C+">
      <formula>NOT(ISERROR(SEARCH(("C+"),(AN18))))</formula>
    </cfRule>
  </conditionalFormatting>
  <conditionalFormatting sqref="AN18">
    <cfRule type="containsText" dxfId="1" priority="8" operator="containsText" text="SU">
      <formula>NOT(ISERROR(SEARCH(("SU"),(AN18))))</formula>
    </cfRule>
  </conditionalFormatting>
  <conditionalFormatting sqref="AN18">
    <cfRule type="containsText" dxfId="0" priority="9" operator="containsText" text="VA">
      <formula>NOT(ISERROR(SEARCH(("VA"),(AN18))))</formula>
    </cfRule>
  </conditionalFormatting>
  <pageMargins left="0.7" right="0.7" top="0.75" bottom="0.75" header="0" footer="0"/>
  <pageSetup paperSize="9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0"/>
  <sheetViews>
    <sheetView workbookViewId="0"/>
  </sheetViews>
  <sheetFormatPr baseColWidth="10" defaultColWidth="14.42578125" defaultRowHeight="15" customHeight="1"/>
  <cols>
    <col min="1" max="5" width="10.7109375" customWidth="1"/>
    <col min="6" max="6" width="21.42578125" customWidth="1"/>
  </cols>
  <sheetData>
    <row r="1" spans="1:6">
      <c r="A1" s="4" t="s">
        <v>4</v>
      </c>
      <c r="B1" s="5" t="s">
        <v>63</v>
      </c>
      <c r="C1" s="5" t="s">
        <v>64</v>
      </c>
      <c r="D1" s="5" t="s">
        <v>65</v>
      </c>
      <c r="E1" s="5" t="s">
        <v>66</v>
      </c>
      <c r="F1" s="195" t="s">
        <v>67</v>
      </c>
    </row>
    <row r="2" spans="1:6">
      <c r="A2" s="196" t="s">
        <v>14</v>
      </c>
      <c r="B2" s="197">
        <v>0</v>
      </c>
      <c r="C2" s="197"/>
      <c r="D2" s="197"/>
      <c r="E2" s="197">
        <v>0</v>
      </c>
      <c r="F2" s="199" t="s">
        <v>72</v>
      </c>
    </row>
    <row r="3" spans="1:6">
      <c r="A3" s="200">
        <v>1101</v>
      </c>
      <c r="B3" s="202">
        <v>0.18958333333333333</v>
      </c>
      <c r="C3" s="202"/>
      <c r="D3" s="202"/>
      <c r="E3" s="202">
        <v>0.50624999999999998</v>
      </c>
      <c r="F3" s="204">
        <v>18</v>
      </c>
    </row>
    <row r="4" spans="1:6">
      <c r="A4" s="200">
        <v>1102</v>
      </c>
      <c r="B4" s="202">
        <v>0.19444444444444445</v>
      </c>
      <c r="C4" s="202"/>
      <c r="D4" s="202"/>
      <c r="E4" s="202">
        <v>0.51944444444444449</v>
      </c>
      <c r="F4" s="204">
        <v>710</v>
      </c>
    </row>
    <row r="5" spans="1:6">
      <c r="A5" s="200">
        <v>1103</v>
      </c>
      <c r="B5" s="202">
        <v>0.25347222222222221</v>
      </c>
      <c r="C5" s="202"/>
      <c r="D5" s="202"/>
      <c r="E5" s="202">
        <v>0.56874999999999998</v>
      </c>
      <c r="F5" s="204">
        <v>12</v>
      </c>
    </row>
    <row r="6" spans="1:6">
      <c r="A6" s="200">
        <v>1104</v>
      </c>
      <c r="B6" s="202">
        <v>0.21527777777777779</v>
      </c>
      <c r="C6" s="202"/>
      <c r="D6" s="202"/>
      <c r="E6" s="202">
        <v>0.54513888888888895</v>
      </c>
      <c r="F6" s="204" t="s">
        <v>75</v>
      </c>
    </row>
    <row r="7" spans="1:6">
      <c r="A7" s="200">
        <v>1105</v>
      </c>
      <c r="B7" s="202">
        <v>0.17361111111111113</v>
      </c>
      <c r="C7" s="202"/>
      <c r="D7" s="202"/>
      <c r="E7" s="202">
        <v>0.46458333333333335</v>
      </c>
      <c r="F7" s="204" t="s">
        <v>76</v>
      </c>
    </row>
    <row r="8" spans="1:6">
      <c r="A8" s="200">
        <v>1106</v>
      </c>
      <c r="B8" s="202">
        <v>0.2388888888888889</v>
      </c>
      <c r="C8" s="202"/>
      <c r="D8" s="202"/>
      <c r="E8" s="202">
        <v>0.5395833333333333</v>
      </c>
      <c r="F8" s="204">
        <v>14</v>
      </c>
    </row>
    <row r="9" spans="1:6">
      <c r="A9" s="200">
        <v>1107</v>
      </c>
      <c r="B9" s="202">
        <v>0.26666666666666666</v>
      </c>
      <c r="C9" s="202"/>
      <c r="D9" s="202"/>
      <c r="E9" s="202">
        <v>0.58333333333333337</v>
      </c>
      <c r="F9" s="204" t="s">
        <v>78</v>
      </c>
    </row>
    <row r="10" spans="1:6">
      <c r="A10" s="200">
        <v>1108</v>
      </c>
      <c r="B10" s="202">
        <v>0.19999999999999998</v>
      </c>
      <c r="C10" s="202"/>
      <c r="D10" s="202"/>
      <c r="E10" s="202">
        <v>0.52013888888888882</v>
      </c>
      <c r="F10" s="204" t="s">
        <v>80</v>
      </c>
    </row>
    <row r="11" spans="1:6">
      <c r="A11" s="200">
        <v>1109</v>
      </c>
      <c r="B11" s="202">
        <v>0.26527777777777778</v>
      </c>
      <c r="C11" s="202"/>
      <c r="D11" s="202"/>
      <c r="E11" s="202">
        <v>0.58750000000000002</v>
      </c>
      <c r="F11" s="204">
        <v>28</v>
      </c>
    </row>
    <row r="12" spans="1:6">
      <c r="A12" s="200">
        <v>1110</v>
      </c>
      <c r="B12" s="202">
        <v>0.21180555555555555</v>
      </c>
      <c r="C12" s="202"/>
      <c r="D12" s="202"/>
      <c r="E12" s="202">
        <v>0.54583333333333328</v>
      </c>
      <c r="F12" s="204" t="s">
        <v>80</v>
      </c>
    </row>
    <row r="13" spans="1:6">
      <c r="A13" s="200">
        <v>1111</v>
      </c>
      <c r="B13" s="202">
        <v>0.19444444444444445</v>
      </c>
      <c r="C13" s="202"/>
      <c r="D13" s="202"/>
      <c r="E13" s="202">
        <v>0.56180555555555556</v>
      </c>
      <c r="F13" s="204">
        <v>18</v>
      </c>
    </row>
    <row r="14" spans="1:6">
      <c r="A14" s="200">
        <v>1112</v>
      </c>
      <c r="B14" s="202">
        <v>0.2673611111111111</v>
      </c>
      <c r="C14" s="202"/>
      <c r="D14" s="202"/>
      <c r="E14" s="202">
        <v>0.58958333333333335</v>
      </c>
      <c r="F14" s="204" t="s">
        <v>83</v>
      </c>
    </row>
    <row r="15" spans="1:6">
      <c r="A15" s="200">
        <v>1113</v>
      </c>
      <c r="B15" s="202">
        <v>0.23124999999999998</v>
      </c>
      <c r="C15" s="202"/>
      <c r="D15" s="202"/>
      <c r="E15" s="202">
        <v>0.58472222222222225</v>
      </c>
      <c r="F15" s="204" t="s">
        <v>84</v>
      </c>
    </row>
    <row r="16" spans="1:6">
      <c r="A16" s="200">
        <v>1114</v>
      </c>
      <c r="B16" s="202">
        <v>0.22638888888888889</v>
      </c>
      <c r="C16" s="202"/>
      <c r="D16" s="202"/>
      <c r="E16" s="202">
        <v>0.54166666666666663</v>
      </c>
      <c r="F16" s="204" t="s">
        <v>86</v>
      </c>
    </row>
    <row r="17" spans="1:6">
      <c r="A17" s="200">
        <v>1115</v>
      </c>
      <c r="B17" s="202">
        <v>0.18124999999999999</v>
      </c>
      <c r="C17" s="202"/>
      <c r="D17" s="202"/>
      <c r="E17" s="202">
        <v>0.52083333333333337</v>
      </c>
      <c r="F17" s="204" t="s">
        <v>78</v>
      </c>
    </row>
    <row r="18" spans="1:6">
      <c r="A18" s="200">
        <v>1116</v>
      </c>
      <c r="B18" s="202">
        <v>0.21388888888888891</v>
      </c>
      <c r="C18" s="202"/>
      <c r="D18" s="202"/>
      <c r="E18" s="202">
        <v>0.54027777777777775</v>
      </c>
      <c r="F18" s="204" t="s">
        <v>87</v>
      </c>
    </row>
    <row r="19" spans="1:6">
      <c r="A19" s="200">
        <v>1117</v>
      </c>
      <c r="B19" s="202">
        <v>0.22777777777777777</v>
      </c>
      <c r="C19" s="202"/>
      <c r="D19" s="202"/>
      <c r="E19" s="202">
        <v>0.53680555555555554</v>
      </c>
      <c r="F19" s="204" t="s">
        <v>88</v>
      </c>
    </row>
    <row r="20" spans="1:6">
      <c r="A20" s="200">
        <v>1118</v>
      </c>
      <c r="B20" s="202">
        <v>0.21875</v>
      </c>
      <c r="C20" s="202"/>
      <c r="D20" s="202"/>
      <c r="E20" s="202">
        <v>0.58194444444444449</v>
      </c>
      <c r="F20" s="204" t="s">
        <v>87</v>
      </c>
    </row>
    <row r="21" spans="1:6" ht="15.75" customHeight="1">
      <c r="A21" s="200">
        <v>1119</v>
      </c>
      <c r="B21" s="202">
        <v>0.20694444444444446</v>
      </c>
      <c r="C21" s="202"/>
      <c r="D21" s="202"/>
      <c r="E21" s="202">
        <v>0.55069444444444449</v>
      </c>
      <c r="F21" s="204" t="s">
        <v>88</v>
      </c>
    </row>
    <row r="22" spans="1:6" ht="15.75" customHeight="1">
      <c r="A22" s="200">
        <v>1120</v>
      </c>
      <c r="B22" s="202">
        <v>0.24791666666666667</v>
      </c>
      <c r="C22" s="202"/>
      <c r="D22" s="202"/>
      <c r="E22" s="202">
        <v>0.5625</v>
      </c>
      <c r="F22" s="204" t="s">
        <v>89</v>
      </c>
    </row>
    <row r="23" spans="1:6" ht="15.75" customHeight="1">
      <c r="A23" s="200">
        <v>1121</v>
      </c>
      <c r="B23" s="202">
        <v>0.23124999999999998</v>
      </c>
      <c r="C23" s="202"/>
      <c r="D23" s="202"/>
      <c r="E23" s="202">
        <v>0.53125</v>
      </c>
      <c r="F23" s="204" t="s">
        <v>90</v>
      </c>
    </row>
    <row r="24" spans="1:6" ht="15.75" customHeight="1">
      <c r="A24" s="200">
        <v>1122</v>
      </c>
      <c r="B24" s="202">
        <v>0.21736111111111112</v>
      </c>
      <c r="C24" s="202"/>
      <c r="D24" s="202"/>
      <c r="E24" s="202">
        <v>0.53402777777777777</v>
      </c>
      <c r="F24" s="204" t="s">
        <v>83</v>
      </c>
    </row>
    <row r="25" spans="1:6" ht="15.75" customHeight="1">
      <c r="A25" s="200">
        <v>1123</v>
      </c>
      <c r="B25" s="202">
        <v>0.22222222222222221</v>
      </c>
      <c r="C25" s="202"/>
      <c r="D25" s="202"/>
      <c r="E25" s="202">
        <v>0.54305555555555551</v>
      </c>
      <c r="F25" s="204" t="s">
        <v>91</v>
      </c>
    </row>
    <row r="26" spans="1:6" ht="15.75" customHeight="1">
      <c r="A26" s="200">
        <v>1124</v>
      </c>
      <c r="B26" s="202">
        <v>0.20625000000000002</v>
      </c>
      <c r="C26" s="202"/>
      <c r="D26" s="202"/>
      <c r="E26" s="202">
        <v>0.53194444444444444</v>
      </c>
      <c r="F26" s="204" t="s">
        <v>92</v>
      </c>
    </row>
    <row r="27" spans="1:6" ht="15.75" customHeight="1">
      <c r="A27" s="200">
        <v>1125</v>
      </c>
      <c r="B27" s="202">
        <v>0.2298611111111111</v>
      </c>
      <c r="C27" s="202"/>
      <c r="D27" s="202"/>
      <c r="E27" s="202">
        <v>0.54722222222222217</v>
      </c>
      <c r="F27" s="204" t="s">
        <v>90</v>
      </c>
    </row>
    <row r="28" spans="1:6" ht="15.75" customHeight="1">
      <c r="A28" s="200">
        <v>1126</v>
      </c>
      <c r="B28" s="202">
        <v>0.20347222222222219</v>
      </c>
      <c r="C28" s="202"/>
      <c r="D28" s="202"/>
      <c r="E28" s="202">
        <v>0.52013888888888882</v>
      </c>
      <c r="F28" s="204" t="s">
        <v>83</v>
      </c>
    </row>
    <row r="29" spans="1:6" ht="15.75" customHeight="1">
      <c r="A29" s="200">
        <v>1127</v>
      </c>
      <c r="B29" s="202">
        <v>0.2638888888888889</v>
      </c>
      <c r="C29" s="202"/>
      <c r="D29" s="202"/>
      <c r="E29" s="202">
        <v>0.59930555555555554</v>
      </c>
      <c r="F29" s="204" t="s">
        <v>88</v>
      </c>
    </row>
    <row r="30" spans="1:6" ht="15.75" customHeight="1">
      <c r="A30" s="200">
        <v>1128</v>
      </c>
      <c r="B30" s="202">
        <v>0.23124999999999998</v>
      </c>
      <c r="C30" s="202"/>
      <c r="D30" s="202"/>
      <c r="E30" s="202">
        <v>0.54791666666666672</v>
      </c>
      <c r="F30" s="204" t="s">
        <v>83</v>
      </c>
    </row>
    <row r="31" spans="1:6" ht="15.75" customHeight="1">
      <c r="A31" s="200">
        <v>1129</v>
      </c>
      <c r="B31" s="202">
        <v>0.20208333333333331</v>
      </c>
      <c r="C31" s="202"/>
      <c r="D31" s="202"/>
      <c r="E31" s="202">
        <v>0.55555555555555558</v>
      </c>
      <c r="F31" s="204" t="s">
        <v>78</v>
      </c>
    </row>
    <row r="32" spans="1:6" ht="15.75" customHeight="1">
      <c r="A32" s="200">
        <v>1130</v>
      </c>
      <c r="B32" s="202">
        <v>0.21527777777777779</v>
      </c>
      <c r="C32" s="202"/>
      <c r="D32" s="202"/>
      <c r="E32" s="202">
        <v>0.57291666666666663</v>
      </c>
      <c r="F32" s="204" t="s">
        <v>90</v>
      </c>
    </row>
    <row r="33" spans="1:6" ht="15.75" customHeight="1">
      <c r="A33" s="200">
        <v>1131</v>
      </c>
      <c r="B33" s="202">
        <v>0.20625000000000002</v>
      </c>
      <c r="C33" s="202"/>
      <c r="D33" s="202"/>
      <c r="E33" s="202">
        <v>0.52708333333333335</v>
      </c>
      <c r="F33" s="204" t="s">
        <v>78</v>
      </c>
    </row>
    <row r="34" spans="1:6" ht="15.75" customHeight="1">
      <c r="A34" s="200">
        <v>1132</v>
      </c>
      <c r="B34" s="202">
        <v>0.22708333333333333</v>
      </c>
      <c r="C34" s="202"/>
      <c r="D34" s="202"/>
      <c r="E34" s="202">
        <v>0.54166666666666663</v>
      </c>
      <c r="F34" s="204" t="s">
        <v>89</v>
      </c>
    </row>
    <row r="35" spans="1:6" ht="15.75" customHeight="1">
      <c r="A35" s="200">
        <v>1133</v>
      </c>
      <c r="B35" s="202">
        <v>0.25763888888888892</v>
      </c>
      <c r="C35" s="202"/>
      <c r="D35" s="202"/>
      <c r="E35" s="202">
        <v>0.56736111111111109</v>
      </c>
      <c r="F35" s="204" t="s">
        <v>93</v>
      </c>
    </row>
    <row r="36" spans="1:6" ht="15.75" customHeight="1">
      <c r="A36" s="200">
        <v>1135</v>
      </c>
      <c r="B36" s="202">
        <v>0.23680555555555557</v>
      </c>
      <c r="C36" s="202"/>
      <c r="D36" s="202"/>
      <c r="E36" s="202">
        <v>0.52986111111111112</v>
      </c>
      <c r="F36" s="204" t="s">
        <v>94</v>
      </c>
    </row>
    <row r="37" spans="1:6" ht="15.75" customHeight="1">
      <c r="A37" s="200">
        <v>1136</v>
      </c>
      <c r="B37" s="202">
        <v>0.25625000000000003</v>
      </c>
      <c r="C37" s="202"/>
      <c r="D37" s="202"/>
      <c r="E37" s="202">
        <v>0.61458333333333337</v>
      </c>
      <c r="F37" s="204" t="s">
        <v>90</v>
      </c>
    </row>
    <row r="38" spans="1:6" ht="15.75" customHeight="1">
      <c r="A38" s="200">
        <v>1137</v>
      </c>
      <c r="B38" s="202">
        <v>0.26874999999999999</v>
      </c>
      <c r="C38" s="202"/>
      <c r="D38" s="202"/>
      <c r="E38" s="202">
        <v>0.63541666666666663</v>
      </c>
      <c r="F38" s="204" t="s">
        <v>78</v>
      </c>
    </row>
    <row r="39" spans="1:6" ht="15.75" customHeight="1">
      <c r="A39" s="200">
        <v>1138</v>
      </c>
      <c r="B39" s="202">
        <v>0.24513888888888888</v>
      </c>
      <c r="C39" s="202"/>
      <c r="D39" s="202"/>
      <c r="E39" s="202">
        <v>0.60277777777777775</v>
      </c>
      <c r="F39" s="204" t="s">
        <v>90</v>
      </c>
    </row>
    <row r="40" spans="1:6" ht="15.75" customHeight="1">
      <c r="A40" s="200">
        <v>1139</v>
      </c>
      <c r="B40" s="202">
        <v>0.24583333333333335</v>
      </c>
      <c r="C40" s="202"/>
      <c r="D40" s="202"/>
      <c r="E40" s="202">
        <v>0.58958333333333335</v>
      </c>
      <c r="F40" s="204" t="s">
        <v>95</v>
      </c>
    </row>
    <row r="41" spans="1:6" ht="15.75" customHeight="1">
      <c r="A41" s="200">
        <v>1140</v>
      </c>
      <c r="B41" s="202">
        <v>0.25138888888888888</v>
      </c>
      <c r="C41" s="202"/>
      <c r="D41" s="202"/>
      <c r="E41" s="202">
        <v>0.56458333333333333</v>
      </c>
      <c r="F41" s="204" t="s">
        <v>80</v>
      </c>
    </row>
    <row r="42" spans="1:6" ht="15.75" customHeight="1">
      <c r="A42" s="200">
        <v>1141</v>
      </c>
      <c r="B42" s="202">
        <v>0.26805555555555555</v>
      </c>
      <c r="C42" s="202"/>
      <c r="D42" s="202"/>
      <c r="E42" s="202">
        <v>0.58333333333333337</v>
      </c>
      <c r="F42" s="204" t="s">
        <v>86</v>
      </c>
    </row>
    <row r="43" spans="1:6" ht="15.75" customHeight="1">
      <c r="A43" s="200">
        <v>1142</v>
      </c>
      <c r="B43" s="202">
        <v>0.24166666666666667</v>
      </c>
      <c r="C43" s="202"/>
      <c r="D43" s="202"/>
      <c r="E43" s="202">
        <v>0.55972222222222223</v>
      </c>
      <c r="F43" s="204" t="s">
        <v>88</v>
      </c>
    </row>
    <row r="44" spans="1:6" ht="15.75" customHeight="1">
      <c r="A44" s="200">
        <v>1143</v>
      </c>
      <c r="B44" s="202">
        <v>0.36180555555555555</v>
      </c>
      <c r="C44" s="202"/>
      <c r="D44" s="202"/>
      <c r="E44" s="202">
        <v>0.6875</v>
      </c>
      <c r="F44" s="204" t="s">
        <v>83</v>
      </c>
    </row>
    <row r="45" spans="1:6" ht="15.75" customHeight="1">
      <c r="A45" s="200">
        <v>1201</v>
      </c>
      <c r="B45" s="202">
        <v>0.52569444444444446</v>
      </c>
      <c r="C45" s="202"/>
      <c r="D45" s="202"/>
      <c r="E45" s="202">
        <v>0.82500000000000007</v>
      </c>
      <c r="F45" s="204" t="s">
        <v>96</v>
      </c>
    </row>
    <row r="46" spans="1:6" ht="15.75" customHeight="1">
      <c r="A46" s="200">
        <v>1202</v>
      </c>
      <c r="B46" s="202">
        <v>0.51666666666666672</v>
      </c>
      <c r="C46" s="202"/>
      <c r="D46" s="202"/>
      <c r="E46" s="202">
        <v>0.82708333333333339</v>
      </c>
      <c r="F46" s="204" t="s">
        <v>97</v>
      </c>
    </row>
    <row r="47" spans="1:6" ht="15.75" customHeight="1">
      <c r="A47" s="200">
        <v>1203</v>
      </c>
      <c r="B47" s="202">
        <v>0.50069444444444444</v>
      </c>
      <c r="C47" s="202"/>
      <c r="D47" s="202"/>
      <c r="E47" s="202">
        <v>0.81666666666666676</v>
      </c>
      <c r="F47" s="204" t="s">
        <v>83</v>
      </c>
    </row>
    <row r="48" spans="1:6" ht="15.75" customHeight="1">
      <c r="A48" s="200">
        <v>1204</v>
      </c>
      <c r="B48" s="202">
        <v>0.53055555555555556</v>
      </c>
      <c r="C48" s="202"/>
      <c r="D48" s="202"/>
      <c r="E48" s="202">
        <v>0.8340277777777777</v>
      </c>
      <c r="F48" s="204" t="s">
        <v>90</v>
      </c>
    </row>
    <row r="49" spans="1:6" ht="15.75" customHeight="1">
      <c r="A49" s="200">
        <v>1205</v>
      </c>
      <c r="B49" s="202">
        <v>0.5131944444444444</v>
      </c>
      <c r="C49" s="202"/>
      <c r="D49" s="202"/>
      <c r="E49" s="202">
        <v>0.85138888888888886</v>
      </c>
      <c r="F49" s="204" t="s">
        <v>92</v>
      </c>
    </row>
    <row r="50" spans="1:6" ht="15.75" customHeight="1">
      <c r="A50" s="200">
        <v>1206</v>
      </c>
      <c r="B50" s="202">
        <v>0.48680555555555555</v>
      </c>
      <c r="C50" s="202"/>
      <c r="D50" s="202"/>
      <c r="E50" s="202">
        <v>0.77500000000000002</v>
      </c>
      <c r="F50" s="204" t="s">
        <v>98</v>
      </c>
    </row>
    <row r="51" spans="1:6" ht="15.75" customHeight="1">
      <c r="A51" s="200">
        <v>1207</v>
      </c>
      <c r="B51" s="202">
        <v>0.52986111111111112</v>
      </c>
      <c r="C51" s="202"/>
      <c r="D51" s="202"/>
      <c r="E51" s="202">
        <v>0.83124999999999993</v>
      </c>
      <c r="F51" s="204" t="s">
        <v>80</v>
      </c>
    </row>
    <row r="52" spans="1:6" ht="15.75" customHeight="1">
      <c r="A52" s="200">
        <v>1208</v>
      </c>
      <c r="B52" s="202">
        <v>0.51527777777777783</v>
      </c>
      <c r="C52" s="202"/>
      <c r="D52" s="202"/>
      <c r="E52" s="202">
        <v>0.79999999999999993</v>
      </c>
      <c r="F52" s="204" t="s">
        <v>80</v>
      </c>
    </row>
    <row r="53" spans="1:6" ht="15.75" customHeight="1">
      <c r="A53" s="200">
        <v>1209</v>
      </c>
      <c r="B53" s="202">
        <v>0.52847222222222223</v>
      </c>
      <c r="C53" s="202"/>
      <c r="D53" s="202"/>
      <c r="E53" s="202">
        <v>0.84444444444444444</v>
      </c>
      <c r="F53" s="204" t="s">
        <v>83</v>
      </c>
    </row>
    <row r="54" spans="1:6" ht="15.75" customHeight="1">
      <c r="A54" s="200">
        <v>1210</v>
      </c>
      <c r="B54" s="202">
        <v>0.51458333333333328</v>
      </c>
      <c r="C54" s="202"/>
      <c r="D54" s="202"/>
      <c r="E54" s="202">
        <v>0.80833333333333324</v>
      </c>
      <c r="F54" s="204" t="s">
        <v>99</v>
      </c>
    </row>
    <row r="55" spans="1:6" ht="15.75" customHeight="1">
      <c r="A55" s="200">
        <v>1211</v>
      </c>
      <c r="B55" s="202">
        <v>0.53541666666666665</v>
      </c>
      <c r="C55" s="202"/>
      <c r="D55" s="202"/>
      <c r="E55" s="202">
        <v>0.84444444444444444</v>
      </c>
      <c r="F55" s="204" t="s">
        <v>95</v>
      </c>
    </row>
    <row r="56" spans="1:6" ht="15.75" customHeight="1">
      <c r="A56" s="200">
        <v>1212</v>
      </c>
      <c r="B56" s="202">
        <v>0.59861111111111109</v>
      </c>
      <c r="C56" s="202"/>
      <c r="D56" s="202"/>
      <c r="E56" s="202">
        <v>0.93541666666666667</v>
      </c>
      <c r="F56" s="204" t="s">
        <v>80</v>
      </c>
    </row>
    <row r="57" spans="1:6" ht="15.75" customHeight="1">
      <c r="A57" s="200">
        <v>1213</v>
      </c>
      <c r="B57" s="202">
        <v>0.48402777777777778</v>
      </c>
      <c r="C57" s="202"/>
      <c r="D57" s="202"/>
      <c r="E57" s="202">
        <v>0.79513888888888884</v>
      </c>
      <c r="F57" s="204" t="s">
        <v>88</v>
      </c>
    </row>
    <row r="58" spans="1:6" ht="15.75" customHeight="1">
      <c r="A58" s="200">
        <v>1214</v>
      </c>
      <c r="B58" s="202">
        <v>0.51666666666666672</v>
      </c>
      <c r="C58" s="202"/>
      <c r="D58" s="202"/>
      <c r="E58" s="202">
        <v>0.85277777777777775</v>
      </c>
      <c r="F58" s="204" t="s">
        <v>87</v>
      </c>
    </row>
    <row r="59" spans="1:6" ht="15.75" customHeight="1">
      <c r="A59" s="200">
        <v>1215</v>
      </c>
      <c r="B59" s="202">
        <v>0.46319444444444446</v>
      </c>
      <c r="C59" s="202"/>
      <c r="D59" s="202"/>
      <c r="E59" s="202">
        <v>0.76458333333333339</v>
      </c>
      <c r="F59" s="204" t="s">
        <v>100</v>
      </c>
    </row>
    <row r="60" spans="1:6" ht="15.75" customHeight="1">
      <c r="A60" s="200">
        <v>1216</v>
      </c>
      <c r="B60" s="202">
        <v>0.5229166666666667</v>
      </c>
      <c r="C60" s="202"/>
      <c r="D60" s="202"/>
      <c r="E60" s="202">
        <v>0.83680555555555547</v>
      </c>
      <c r="F60" s="204" t="s">
        <v>101</v>
      </c>
    </row>
    <row r="61" spans="1:6" ht="15.75" customHeight="1">
      <c r="A61" s="200">
        <v>1217</v>
      </c>
      <c r="B61" s="202">
        <v>0.5</v>
      </c>
      <c r="C61" s="202"/>
      <c r="D61" s="202"/>
      <c r="E61" s="202">
        <v>0.82013888888888886</v>
      </c>
      <c r="F61" s="204" t="s">
        <v>102</v>
      </c>
    </row>
    <row r="62" spans="1:6" ht="15.75" customHeight="1">
      <c r="A62" s="200">
        <v>1218</v>
      </c>
      <c r="B62" s="202">
        <v>0.50555555555555554</v>
      </c>
      <c r="C62" s="202"/>
      <c r="D62" s="202"/>
      <c r="E62" s="202">
        <v>0.77569444444444446</v>
      </c>
      <c r="F62" s="204" t="s">
        <v>103</v>
      </c>
    </row>
    <row r="63" spans="1:6" ht="15.75" customHeight="1">
      <c r="A63" s="200">
        <v>1219</v>
      </c>
      <c r="B63" s="202">
        <v>0.46180555555555558</v>
      </c>
      <c r="C63" s="202"/>
      <c r="D63" s="202"/>
      <c r="E63" s="202">
        <v>0.76041666666666663</v>
      </c>
      <c r="F63" s="204" t="s">
        <v>104</v>
      </c>
    </row>
    <row r="64" spans="1:6" ht="15.75" customHeight="1">
      <c r="A64" s="200">
        <v>1220</v>
      </c>
      <c r="B64" s="202">
        <v>0.5180555555555556</v>
      </c>
      <c r="C64" s="202"/>
      <c r="D64" s="202"/>
      <c r="E64" s="202">
        <v>0.86944444444444446</v>
      </c>
      <c r="F64" s="204" t="s">
        <v>105</v>
      </c>
    </row>
    <row r="65" spans="1:6" ht="15.75" customHeight="1">
      <c r="A65" s="200">
        <v>1221</v>
      </c>
      <c r="B65" s="202">
        <v>0.53541666666666665</v>
      </c>
      <c r="C65" s="202"/>
      <c r="D65" s="202"/>
      <c r="E65" s="202">
        <v>0.85</v>
      </c>
      <c r="F65" s="204" t="s">
        <v>86</v>
      </c>
    </row>
    <row r="66" spans="1:6" ht="15.75" customHeight="1">
      <c r="A66" s="200">
        <v>1222</v>
      </c>
      <c r="B66" s="202">
        <v>0.55069444444444449</v>
      </c>
      <c r="C66" s="202"/>
      <c r="D66" s="202"/>
      <c r="E66" s="202">
        <v>0.87152777777777779</v>
      </c>
      <c r="F66" s="204" t="s">
        <v>90</v>
      </c>
    </row>
    <row r="67" spans="1:6" ht="15.75" customHeight="1">
      <c r="A67" s="200">
        <v>1223</v>
      </c>
      <c r="B67" s="202">
        <v>0.57708333333333328</v>
      </c>
      <c r="C67" s="202"/>
      <c r="D67" s="202"/>
      <c r="E67" s="202">
        <v>0.83263888888888893</v>
      </c>
      <c r="F67" s="204" t="s">
        <v>91</v>
      </c>
    </row>
    <row r="68" spans="1:6" ht="15.75" customHeight="1">
      <c r="A68" s="200">
        <v>1224</v>
      </c>
      <c r="B68" s="202">
        <v>0.54166666666666663</v>
      </c>
      <c r="C68" s="202"/>
      <c r="D68" s="202"/>
      <c r="E68" s="202">
        <v>0.88611111111111107</v>
      </c>
      <c r="F68" s="204" t="s">
        <v>83</v>
      </c>
    </row>
    <row r="69" spans="1:6" ht="15.75" customHeight="1">
      <c r="A69" s="200">
        <v>1225</v>
      </c>
      <c r="B69" s="202">
        <v>0.54236111111111118</v>
      </c>
      <c r="C69" s="202"/>
      <c r="D69" s="202"/>
      <c r="E69" s="202">
        <v>0.85833333333333339</v>
      </c>
      <c r="F69" s="204" t="s">
        <v>83</v>
      </c>
    </row>
    <row r="70" spans="1:6" ht="15.75" customHeight="1">
      <c r="A70" s="200">
        <v>1226</v>
      </c>
      <c r="B70" s="202">
        <v>0.55347222222222225</v>
      </c>
      <c r="C70" s="202"/>
      <c r="D70" s="202"/>
      <c r="E70" s="202">
        <v>0.90138888888888891</v>
      </c>
      <c r="F70" s="204" t="s">
        <v>93</v>
      </c>
    </row>
    <row r="71" spans="1:6" ht="15.75" customHeight="1">
      <c r="A71" s="200">
        <v>1227</v>
      </c>
      <c r="B71" s="202">
        <v>0.57152777777777775</v>
      </c>
      <c r="C71" s="202"/>
      <c r="D71" s="202"/>
      <c r="E71" s="202">
        <v>0.85416666666666663</v>
      </c>
      <c r="F71" s="204" t="s">
        <v>84</v>
      </c>
    </row>
    <row r="72" spans="1:6" ht="15.75" customHeight="1">
      <c r="A72" s="200">
        <v>1228</v>
      </c>
      <c r="B72" s="202">
        <v>0.50902777777777775</v>
      </c>
      <c r="C72" s="202"/>
      <c r="D72" s="202"/>
      <c r="E72" s="202">
        <v>0.84791666666666676</v>
      </c>
      <c r="F72" s="204" t="s">
        <v>90</v>
      </c>
    </row>
    <row r="73" spans="1:6" ht="15.75" customHeight="1">
      <c r="A73" s="200">
        <v>1229</v>
      </c>
      <c r="B73" s="202">
        <v>0.52916666666666667</v>
      </c>
      <c r="C73" s="202"/>
      <c r="D73" s="202"/>
      <c r="E73" s="202">
        <v>0.82986111111111116</v>
      </c>
      <c r="F73" s="204" t="s">
        <v>102</v>
      </c>
    </row>
    <row r="74" spans="1:6" ht="15.75" customHeight="1">
      <c r="A74" s="200">
        <v>1230</v>
      </c>
      <c r="B74" s="202">
        <v>0.51527777777777783</v>
      </c>
      <c r="C74" s="202"/>
      <c r="D74" s="202"/>
      <c r="E74" s="202">
        <v>0.875</v>
      </c>
      <c r="F74" s="204" t="s">
        <v>78</v>
      </c>
    </row>
    <row r="75" spans="1:6" ht="15.75" customHeight="1">
      <c r="A75" s="200">
        <v>1231</v>
      </c>
      <c r="B75" s="202">
        <v>0.62430555555555556</v>
      </c>
      <c r="C75" s="202"/>
      <c r="D75" s="202"/>
      <c r="E75" s="202">
        <v>0.9277777777777777</v>
      </c>
      <c r="F75" s="204" t="s">
        <v>83</v>
      </c>
    </row>
    <row r="76" spans="1:6" ht="15.75" customHeight="1">
      <c r="A76" s="200">
        <v>1233</v>
      </c>
      <c r="B76" s="202">
        <v>0.55069444444444449</v>
      </c>
      <c r="C76" s="202"/>
      <c r="D76" s="202"/>
      <c r="E76" s="202">
        <v>0.8666666666666667</v>
      </c>
      <c r="F76" s="204" t="s">
        <v>93</v>
      </c>
    </row>
    <row r="77" spans="1:6" ht="15.75" customHeight="1">
      <c r="A77" s="200">
        <v>1234</v>
      </c>
      <c r="B77" s="202">
        <v>0.64930555555555558</v>
      </c>
      <c r="C77" s="202"/>
      <c r="D77" s="202"/>
      <c r="E77" s="202">
        <v>0.99791666666666667</v>
      </c>
      <c r="F77" s="204" t="s">
        <v>106</v>
      </c>
    </row>
    <row r="78" spans="1:6" ht="15.75" customHeight="1">
      <c r="A78" s="200">
        <v>1235</v>
      </c>
      <c r="B78" s="202">
        <v>0.58819444444444446</v>
      </c>
      <c r="C78" s="202"/>
      <c r="D78" s="202"/>
      <c r="E78" s="202">
        <v>0.92847222222222225</v>
      </c>
      <c r="F78" s="204" t="s">
        <v>78</v>
      </c>
    </row>
    <row r="79" spans="1:6" ht="15.75" customHeight="1">
      <c r="A79" s="200">
        <v>1236</v>
      </c>
      <c r="B79" s="202">
        <v>0.65486111111111112</v>
      </c>
      <c r="C79" s="202"/>
      <c r="D79" s="202"/>
      <c r="E79" s="202">
        <v>0.97638888888888886</v>
      </c>
      <c r="F79" s="204" t="s">
        <v>107</v>
      </c>
    </row>
    <row r="80" spans="1:6" ht="15.75" customHeight="1">
      <c r="A80" s="200">
        <v>1237</v>
      </c>
      <c r="B80" s="202">
        <v>0.6333333333333333</v>
      </c>
      <c r="C80" s="202"/>
      <c r="D80" s="202"/>
      <c r="E80" s="202">
        <v>0.9902777777777777</v>
      </c>
      <c r="F80" s="204" t="s">
        <v>108</v>
      </c>
    </row>
    <row r="81" spans="1:6" ht="15.75" customHeight="1">
      <c r="A81" s="200">
        <v>1238</v>
      </c>
      <c r="B81" s="202">
        <v>0.59930555555555554</v>
      </c>
      <c r="C81" s="202"/>
      <c r="D81" s="202"/>
      <c r="E81" s="202">
        <v>0.96250000000000002</v>
      </c>
      <c r="F81" s="204" t="s">
        <v>88</v>
      </c>
    </row>
    <row r="82" spans="1:6" ht="15.75" customHeight="1">
      <c r="A82" s="200">
        <v>1239</v>
      </c>
      <c r="B82" s="202">
        <v>0.64583333333333337</v>
      </c>
      <c r="C82" s="202"/>
      <c r="D82" s="202"/>
      <c r="E82" s="202">
        <v>0.94513888888888886</v>
      </c>
      <c r="F82" s="204" t="s">
        <v>80</v>
      </c>
    </row>
    <row r="83" spans="1:6" ht="15.75" customHeight="1">
      <c r="A83" s="200">
        <v>1240</v>
      </c>
      <c r="B83" s="202">
        <v>0.64027777777777783</v>
      </c>
      <c r="C83" s="202"/>
      <c r="D83" s="202"/>
      <c r="E83" s="202">
        <v>0.99722222222222223</v>
      </c>
      <c r="F83" s="204" t="s">
        <v>78</v>
      </c>
    </row>
    <row r="84" spans="1:6" ht="15.75" customHeight="1">
      <c r="A84" s="200">
        <v>1241</v>
      </c>
      <c r="B84" s="202">
        <v>0.61875000000000002</v>
      </c>
      <c r="C84" s="202"/>
      <c r="D84" s="202"/>
      <c r="E84" s="202">
        <v>0.97222222222222221</v>
      </c>
      <c r="F84" s="204" t="s">
        <v>92</v>
      </c>
    </row>
    <row r="85" spans="1:6" ht="15.75" customHeight="1">
      <c r="A85" s="200">
        <v>1242</v>
      </c>
      <c r="B85" s="202">
        <v>0.62777777777777777</v>
      </c>
      <c r="C85" s="202"/>
      <c r="D85" s="202"/>
      <c r="E85" s="202">
        <v>0.9770833333333333</v>
      </c>
      <c r="F85" s="204" t="s">
        <v>108</v>
      </c>
    </row>
    <row r="86" spans="1:6" ht="15.75" customHeight="1">
      <c r="A86" s="200">
        <v>1243</v>
      </c>
      <c r="B86" s="202">
        <v>0.64722222222222225</v>
      </c>
      <c r="C86" s="202"/>
      <c r="D86" s="202"/>
      <c r="E86" s="202">
        <v>0.98958333333333337</v>
      </c>
      <c r="F86" s="204" t="s">
        <v>108</v>
      </c>
    </row>
    <row r="87" spans="1:6" ht="15.75" customHeight="1">
      <c r="A87" s="200">
        <v>1244</v>
      </c>
      <c r="B87" s="202">
        <v>0.625</v>
      </c>
      <c r="C87" s="202"/>
      <c r="D87" s="202"/>
      <c r="E87" s="202">
        <v>0.96944444444444444</v>
      </c>
      <c r="F87" s="204" t="s">
        <v>83</v>
      </c>
    </row>
    <row r="88" spans="1:6" ht="15.75" customHeight="1">
      <c r="A88" s="200">
        <v>1245</v>
      </c>
      <c r="B88" s="202">
        <v>0.61944444444444446</v>
      </c>
      <c r="C88" s="202"/>
      <c r="D88" s="202"/>
      <c r="E88" s="202">
        <v>0.9784722222222223</v>
      </c>
      <c r="F88" s="204" t="s">
        <v>78</v>
      </c>
    </row>
    <row r="89" spans="1:6" ht="15.75" customHeight="1">
      <c r="A89" s="200">
        <v>1301</v>
      </c>
      <c r="B89" s="202">
        <v>0.25694444444444448</v>
      </c>
      <c r="C89" s="202">
        <v>0.47916666666666669</v>
      </c>
      <c r="D89" s="202">
        <v>0.58333333333333337</v>
      </c>
      <c r="E89" s="202">
        <v>0.70833333333333337</v>
      </c>
      <c r="F89" s="204" t="s">
        <v>113</v>
      </c>
    </row>
    <row r="90" spans="1:6" ht="15.75" customHeight="1">
      <c r="A90" s="200">
        <v>1302</v>
      </c>
      <c r="B90" s="202">
        <v>0.26180555555555557</v>
      </c>
      <c r="C90" s="202">
        <v>0.45833333333333331</v>
      </c>
      <c r="D90" s="202">
        <v>0.54861111111111105</v>
      </c>
      <c r="E90" s="202">
        <v>0.67361111111111116</v>
      </c>
      <c r="F90" s="204" t="s">
        <v>114</v>
      </c>
    </row>
    <row r="91" spans="1:6" ht="15.75" customHeight="1">
      <c r="A91" s="200">
        <v>1303</v>
      </c>
      <c r="B91" s="202">
        <v>0.27777777777777779</v>
      </c>
      <c r="C91" s="202">
        <v>0.40277777777777773</v>
      </c>
      <c r="D91" s="202">
        <v>0.55694444444444446</v>
      </c>
      <c r="E91" s="202">
        <v>0.70833333333333337</v>
      </c>
      <c r="F91" s="204" t="s">
        <v>116</v>
      </c>
    </row>
    <row r="92" spans="1:6" ht="15.75" customHeight="1">
      <c r="A92" s="200">
        <v>1304</v>
      </c>
      <c r="B92" s="202">
        <v>0.28472222222222221</v>
      </c>
      <c r="C92" s="202">
        <v>0.4375</v>
      </c>
      <c r="D92" s="202">
        <v>0.5625</v>
      </c>
      <c r="E92" s="202">
        <v>0.72916666666666663</v>
      </c>
      <c r="F92" s="204" t="s">
        <v>118</v>
      </c>
    </row>
    <row r="93" spans="1:6" ht="15.75" customHeight="1">
      <c r="A93" s="200">
        <v>1305</v>
      </c>
      <c r="B93" s="202">
        <v>0.27847222222222223</v>
      </c>
      <c r="C93" s="202">
        <v>0.41666666666666669</v>
      </c>
      <c r="D93" s="202">
        <v>0.54166666666666663</v>
      </c>
      <c r="E93" s="202">
        <v>0.72916666666666663</v>
      </c>
      <c r="F93" s="204" t="s">
        <v>120</v>
      </c>
    </row>
    <row r="94" spans="1:6" ht="15.75" customHeight="1">
      <c r="A94" s="200">
        <v>1306</v>
      </c>
      <c r="B94" s="202">
        <v>0.28055555555555556</v>
      </c>
      <c r="C94" s="202">
        <v>0.40763888888888888</v>
      </c>
      <c r="D94" s="202">
        <v>0.52083333333333337</v>
      </c>
      <c r="E94" s="202">
        <v>0.71527777777777779</v>
      </c>
      <c r="F94" s="204" t="s">
        <v>123</v>
      </c>
    </row>
    <row r="95" spans="1:6" ht="15.75" customHeight="1">
      <c r="A95" s="200">
        <v>1307</v>
      </c>
      <c r="B95" s="202">
        <v>0.28333333333333333</v>
      </c>
      <c r="C95" s="202">
        <v>0.40833333333333338</v>
      </c>
      <c r="D95" s="202">
        <v>0.53472222222222221</v>
      </c>
      <c r="E95" s="202">
        <v>0.71527777777777779</v>
      </c>
      <c r="F95" s="204" t="s">
        <v>124</v>
      </c>
    </row>
    <row r="96" spans="1:6" ht="15.75" customHeight="1">
      <c r="A96" s="200">
        <v>1308</v>
      </c>
      <c r="B96" s="202">
        <v>0.28333333333333333</v>
      </c>
      <c r="C96" s="202">
        <v>0.52083333333333337</v>
      </c>
      <c r="D96" s="202">
        <v>0.60416666666666663</v>
      </c>
      <c r="E96" s="202">
        <v>0.72916666666666663</v>
      </c>
      <c r="F96" s="204" t="s">
        <v>126</v>
      </c>
    </row>
    <row r="97" spans="1:6" ht="15.75" customHeight="1">
      <c r="A97" s="200">
        <v>1309</v>
      </c>
      <c r="B97" s="202">
        <v>0.28472222222222221</v>
      </c>
      <c r="C97" s="202">
        <v>0.52083333333333337</v>
      </c>
      <c r="D97" s="202">
        <v>0.60416666666666663</v>
      </c>
      <c r="E97" s="202">
        <v>0.72916666666666663</v>
      </c>
      <c r="F97" s="204" t="s">
        <v>129</v>
      </c>
    </row>
    <row r="98" spans="1:6" ht="15.75" customHeight="1">
      <c r="A98" s="200">
        <v>1310</v>
      </c>
      <c r="B98" s="202">
        <v>0.28541666666666665</v>
      </c>
      <c r="C98" s="202">
        <v>0.4694444444444445</v>
      </c>
      <c r="D98" s="202">
        <v>0.55972222222222223</v>
      </c>
      <c r="E98" s="202">
        <v>0.69374999999999998</v>
      </c>
      <c r="F98" s="204" t="s">
        <v>131</v>
      </c>
    </row>
    <row r="99" spans="1:6" ht="15.75" customHeight="1">
      <c r="A99" s="200">
        <v>1311</v>
      </c>
      <c r="B99" s="202">
        <v>0.28611111111111115</v>
      </c>
      <c r="C99" s="202">
        <v>0.52083333333333337</v>
      </c>
      <c r="D99" s="202">
        <v>0.60416666666666663</v>
      </c>
      <c r="E99" s="202">
        <v>0.72916666666666663</v>
      </c>
      <c r="F99" s="204" t="s">
        <v>133</v>
      </c>
    </row>
    <row r="100" spans="1:6" ht="15.75" customHeight="1">
      <c r="A100" s="200">
        <v>1312</v>
      </c>
      <c r="B100" s="202">
        <v>0.28819444444444448</v>
      </c>
      <c r="C100" s="202">
        <v>0.43055555555555558</v>
      </c>
      <c r="D100" s="202">
        <v>0.52083333333333337</v>
      </c>
      <c r="E100" s="202">
        <v>0.71875</v>
      </c>
      <c r="F100" s="204" t="s">
        <v>96</v>
      </c>
    </row>
    <row r="101" spans="1:6" ht="15.75" customHeight="1">
      <c r="A101" s="200">
        <v>1313</v>
      </c>
      <c r="B101" s="202">
        <v>0.2902777777777778</v>
      </c>
      <c r="C101" s="202">
        <v>0.52083333333333337</v>
      </c>
      <c r="D101" s="202">
        <v>0.60416666666666663</v>
      </c>
      <c r="E101" s="202">
        <v>0.72916666666666663</v>
      </c>
      <c r="F101" s="204" t="s">
        <v>135</v>
      </c>
    </row>
    <row r="102" spans="1:6" ht="15.75" customHeight="1">
      <c r="A102" s="200">
        <v>1314</v>
      </c>
      <c r="B102" s="202">
        <v>0.29166666666666669</v>
      </c>
      <c r="C102" s="202">
        <v>0.4375</v>
      </c>
      <c r="D102" s="202">
        <v>0.52083333333333337</v>
      </c>
      <c r="E102" s="202">
        <v>0.73819444444444438</v>
      </c>
      <c r="F102" s="204" t="s">
        <v>137</v>
      </c>
    </row>
    <row r="103" spans="1:6" ht="15.75" customHeight="1">
      <c r="A103" s="200">
        <v>1315</v>
      </c>
      <c r="B103" s="202">
        <v>0.29097222222222224</v>
      </c>
      <c r="C103" s="202">
        <v>0.41597222222222219</v>
      </c>
      <c r="D103" s="202">
        <v>0.53125</v>
      </c>
      <c r="E103" s="202">
        <v>0.73749999999999993</v>
      </c>
      <c r="F103" s="204" t="s">
        <v>139</v>
      </c>
    </row>
    <row r="104" spans="1:6" ht="15.75" customHeight="1">
      <c r="A104" s="200">
        <v>1316</v>
      </c>
      <c r="B104" s="202">
        <v>0.2986111111111111</v>
      </c>
      <c r="C104" s="202">
        <v>0.47847222222222219</v>
      </c>
      <c r="D104" s="202">
        <v>0.59444444444444444</v>
      </c>
      <c r="E104" s="202">
        <v>0.71944444444444444</v>
      </c>
      <c r="F104" s="204" t="s">
        <v>141</v>
      </c>
    </row>
    <row r="105" spans="1:6" ht="15.75" customHeight="1">
      <c r="A105" s="200">
        <v>1317</v>
      </c>
      <c r="B105" s="202">
        <v>0.29375000000000001</v>
      </c>
      <c r="C105" s="202">
        <v>0.41875000000000001</v>
      </c>
      <c r="D105" s="202">
        <v>0.52083333333333337</v>
      </c>
      <c r="E105" s="202">
        <v>0.72361111111111109</v>
      </c>
      <c r="F105" s="204" t="s">
        <v>142</v>
      </c>
    </row>
    <row r="106" spans="1:6" ht="15.75" customHeight="1">
      <c r="A106" s="200">
        <v>1318</v>
      </c>
      <c r="B106" s="202">
        <v>0.29375000000000001</v>
      </c>
      <c r="C106" s="202">
        <v>0.47916666666666669</v>
      </c>
      <c r="D106" s="202">
        <v>0.58750000000000002</v>
      </c>
      <c r="E106" s="202">
        <v>0.72083333333333333</v>
      </c>
      <c r="F106" s="204" t="s">
        <v>144</v>
      </c>
    </row>
    <row r="107" spans="1:6" ht="15.75" customHeight="1">
      <c r="A107" s="200">
        <v>1319</v>
      </c>
      <c r="B107" s="202">
        <v>0.29722222222222222</v>
      </c>
      <c r="C107" s="202">
        <v>0.52083333333333337</v>
      </c>
      <c r="D107" s="202">
        <v>0.61111111111111105</v>
      </c>
      <c r="E107" s="202">
        <v>0.73611111111111116</v>
      </c>
      <c r="F107" s="204" t="s">
        <v>146</v>
      </c>
    </row>
    <row r="108" spans="1:6" ht="15.75" customHeight="1">
      <c r="A108" s="200">
        <v>1320</v>
      </c>
      <c r="B108" s="202">
        <v>0.29791666666666666</v>
      </c>
      <c r="C108" s="202">
        <v>0.45833333333333331</v>
      </c>
      <c r="D108" s="202">
        <v>0.56111111111111112</v>
      </c>
      <c r="E108" s="202">
        <v>0.72499999999999998</v>
      </c>
      <c r="F108" s="204" t="s">
        <v>147</v>
      </c>
    </row>
    <row r="109" spans="1:6" ht="15.75" customHeight="1">
      <c r="A109" s="200">
        <v>1321</v>
      </c>
      <c r="B109" s="202">
        <v>0.29791666666666666</v>
      </c>
      <c r="C109" s="202">
        <v>0.52083333333333337</v>
      </c>
      <c r="D109" s="202">
        <v>0.61111111111111105</v>
      </c>
      <c r="E109" s="202">
        <v>0.73611111111111116</v>
      </c>
      <c r="F109" s="204" t="s">
        <v>149</v>
      </c>
    </row>
    <row r="110" spans="1:6" ht="15.75" customHeight="1">
      <c r="A110" s="200">
        <v>1322</v>
      </c>
      <c r="B110" s="202">
        <v>0.29791666666666666</v>
      </c>
      <c r="C110" s="202">
        <v>0.52083333333333337</v>
      </c>
      <c r="D110" s="202">
        <v>0.60902777777777783</v>
      </c>
      <c r="E110" s="202">
        <v>0.73402777777777783</v>
      </c>
      <c r="F110" s="204" t="s">
        <v>151</v>
      </c>
    </row>
    <row r="111" spans="1:6" ht="15.75" customHeight="1">
      <c r="A111" s="200">
        <v>1323</v>
      </c>
      <c r="B111" s="202">
        <v>0.2986111111111111</v>
      </c>
      <c r="C111" s="202">
        <v>0.4236111111111111</v>
      </c>
      <c r="D111" s="202">
        <v>0.53472222222222221</v>
      </c>
      <c r="E111" s="202">
        <v>0.73541666666666661</v>
      </c>
      <c r="F111" s="204" t="s">
        <v>154</v>
      </c>
    </row>
    <row r="112" spans="1:6" ht="15.75" customHeight="1">
      <c r="A112" s="200">
        <v>1324</v>
      </c>
      <c r="B112" s="202">
        <v>0.30208333333333331</v>
      </c>
      <c r="C112" s="202">
        <v>0.4375</v>
      </c>
      <c r="D112" s="202">
        <v>0.52222222222222225</v>
      </c>
      <c r="E112" s="202">
        <v>0.64722222222222225</v>
      </c>
      <c r="F112" s="204" t="s">
        <v>155</v>
      </c>
    </row>
    <row r="113" spans="1:6" ht="15.75" customHeight="1">
      <c r="A113" s="200">
        <v>1325</v>
      </c>
      <c r="B113" s="202">
        <v>0.30486111111111108</v>
      </c>
      <c r="C113" s="202">
        <v>0.52083333333333337</v>
      </c>
      <c r="D113" s="202">
        <v>0.61249999999999993</v>
      </c>
      <c r="E113" s="202">
        <v>0.73749999999999993</v>
      </c>
      <c r="F113" s="204" t="s">
        <v>157</v>
      </c>
    </row>
    <row r="114" spans="1:6" ht="15.75" customHeight="1">
      <c r="A114" s="200">
        <v>1326</v>
      </c>
      <c r="B114" s="202">
        <v>0.30555555555555552</v>
      </c>
      <c r="C114" s="202">
        <v>0.43055555555555558</v>
      </c>
      <c r="D114" s="202">
        <v>0.51388888888888895</v>
      </c>
      <c r="E114" s="202">
        <v>0.72222222222222221</v>
      </c>
      <c r="F114" s="204" t="s">
        <v>90</v>
      </c>
    </row>
    <row r="115" spans="1:6" ht="15.75" customHeight="1">
      <c r="A115" s="200">
        <v>1327</v>
      </c>
      <c r="B115" s="202">
        <v>0.30694444444444441</v>
      </c>
      <c r="C115" s="202">
        <v>0.45833333333333331</v>
      </c>
      <c r="D115" s="202">
        <v>0.56736111111111109</v>
      </c>
      <c r="E115" s="202">
        <v>0.72430555555555554</v>
      </c>
      <c r="F115" s="204" t="s">
        <v>159</v>
      </c>
    </row>
    <row r="116" spans="1:6" ht="15.75" customHeight="1">
      <c r="A116" s="200">
        <v>1328</v>
      </c>
      <c r="B116" s="202">
        <v>0.30763888888888891</v>
      </c>
      <c r="C116" s="202">
        <v>0.52083333333333337</v>
      </c>
      <c r="D116" s="202">
        <v>0.62083333333333335</v>
      </c>
      <c r="E116" s="202">
        <v>0.74583333333333324</v>
      </c>
      <c r="F116" s="204" t="s">
        <v>161</v>
      </c>
    </row>
    <row r="117" spans="1:6" ht="15.75" customHeight="1">
      <c r="A117" s="200">
        <v>1329</v>
      </c>
      <c r="B117" s="202">
        <v>0.31111111111111112</v>
      </c>
      <c r="C117" s="202">
        <v>0.52083333333333337</v>
      </c>
      <c r="D117" s="202">
        <v>0.60972222222222217</v>
      </c>
      <c r="E117" s="202">
        <v>0.74513888888888891</v>
      </c>
      <c r="F117" s="204" t="s">
        <v>162</v>
      </c>
    </row>
    <row r="118" spans="1:6" ht="15.75" customHeight="1">
      <c r="A118" s="200">
        <v>1330</v>
      </c>
      <c r="B118" s="202">
        <v>0.31458333333333333</v>
      </c>
      <c r="C118" s="202">
        <v>0.4513888888888889</v>
      </c>
      <c r="D118" s="202">
        <v>0.53472222222222221</v>
      </c>
      <c r="E118" s="202">
        <v>0.72430555555555554</v>
      </c>
      <c r="F118" s="204" t="s">
        <v>164</v>
      </c>
    </row>
    <row r="119" spans="1:6" ht="15.75" customHeight="1">
      <c r="A119" s="200">
        <v>1331</v>
      </c>
      <c r="B119" s="202">
        <v>0.27777777777777779</v>
      </c>
      <c r="C119" s="202">
        <v>0.4548611111111111</v>
      </c>
      <c r="D119" s="202">
        <v>0.53680555555555554</v>
      </c>
      <c r="E119" s="202">
        <v>0.74791666666666667</v>
      </c>
      <c r="F119" s="204" t="s">
        <v>166</v>
      </c>
    </row>
    <row r="120" spans="1:6" ht="15.75" customHeight="1">
      <c r="A120" s="200">
        <v>1332</v>
      </c>
      <c r="B120" s="202">
        <v>0.27847222222222223</v>
      </c>
      <c r="C120" s="202">
        <v>0.43055555555555558</v>
      </c>
      <c r="D120" s="202">
        <v>0.56597222222222221</v>
      </c>
      <c r="E120" s="202">
        <v>0.73611111111111116</v>
      </c>
      <c r="F120" s="204" t="s">
        <v>168</v>
      </c>
    </row>
    <row r="121" spans="1:6" ht="15.75" customHeight="1">
      <c r="A121" s="200">
        <v>1333</v>
      </c>
      <c r="B121" s="202">
        <v>0.28263888888888888</v>
      </c>
      <c r="C121" s="202">
        <v>0.40972222222222227</v>
      </c>
      <c r="D121" s="202">
        <v>0.53611111111111109</v>
      </c>
      <c r="E121" s="202">
        <v>0.75347222222222221</v>
      </c>
      <c r="F121" s="204" t="s">
        <v>170</v>
      </c>
    </row>
    <row r="122" spans="1:6" ht="15.75" customHeight="1">
      <c r="A122" s="200">
        <v>1334</v>
      </c>
      <c r="B122" s="202">
        <v>0.29652777777777778</v>
      </c>
      <c r="C122" s="202">
        <v>0.43888888888888888</v>
      </c>
      <c r="D122" s="202">
        <v>0.54027777777777775</v>
      </c>
      <c r="E122" s="202">
        <v>0.73819444444444438</v>
      </c>
      <c r="F122" s="204" t="s">
        <v>171</v>
      </c>
    </row>
    <row r="123" spans="1:6" ht="15.75" customHeight="1">
      <c r="A123" s="200">
        <v>1340</v>
      </c>
      <c r="B123" s="202">
        <v>0.30277777777777776</v>
      </c>
      <c r="C123" s="202">
        <v>0.42777777777777781</v>
      </c>
      <c r="D123" s="202">
        <v>0.62430555555555556</v>
      </c>
      <c r="E123" s="202">
        <v>0.74930555555555556</v>
      </c>
      <c r="F123" s="204" t="s">
        <v>87</v>
      </c>
    </row>
    <row r="124" spans="1:6" ht="15.75" customHeight="1">
      <c r="A124" s="200">
        <v>1391</v>
      </c>
      <c r="B124" s="202">
        <v>0.30555555555555552</v>
      </c>
      <c r="C124" s="202"/>
      <c r="D124" s="202"/>
      <c r="E124" s="202">
        <v>0.71527777777777779</v>
      </c>
      <c r="F124" s="204" t="s">
        <v>146</v>
      </c>
    </row>
    <row r="125" spans="1:6" ht="15.75" customHeight="1">
      <c r="A125" s="200">
        <v>1392</v>
      </c>
      <c r="B125" s="202">
        <v>0.33333333333333331</v>
      </c>
      <c r="C125" s="202"/>
      <c r="D125" s="202"/>
      <c r="E125" s="202">
        <v>0.6875</v>
      </c>
      <c r="F125" s="204" t="s">
        <v>146</v>
      </c>
    </row>
    <row r="126" spans="1:6" ht="15.75" customHeight="1">
      <c r="A126" s="200">
        <v>1401</v>
      </c>
      <c r="B126" s="202">
        <v>0.17361111111111113</v>
      </c>
      <c r="C126" s="202"/>
      <c r="D126" s="202"/>
      <c r="E126" s="202">
        <v>0.50694444444444442</v>
      </c>
      <c r="F126" s="204" t="s">
        <v>146</v>
      </c>
    </row>
    <row r="127" spans="1:6" ht="15.75" customHeight="1">
      <c r="A127" s="200">
        <v>1402</v>
      </c>
      <c r="B127" s="202">
        <v>0.24305555555555555</v>
      </c>
      <c r="C127" s="202"/>
      <c r="D127" s="202"/>
      <c r="E127" s="202">
        <v>0.57638888888888895</v>
      </c>
      <c r="F127" s="204" t="s">
        <v>146</v>
      </c>
    </row>
    <row r="128" spans="1:6" ht="15.75" customHeight="1">
      <c r="A128" s="200">
        <v>1403</v>
      </c>
      <c r="B128" s="202">
        <v>0.55555555555555558</v>
      </c>
      <c r="C128" s="202"/>
      <c r="D128" s="202"/>
      <c r="E128" s="202">
        <v>0.88888888888888884</v>
      </c>
      <c r="F128" s="204" t="s">
        <v>146</v>
      </c>
    </row>
    <row r="129" spans="1:6" ht="15.75" customHeight="1">
      <c r="A129" s="200">
        <v>1404</v>
      </c>
      <c r="B129" s="202">
        <v>0.57638888888888895</v>
      </c>
      <c r="C129" s="202"/>
      <c r="D129" s="202"/>
      <c r="E129" s="202">
        <v>0.90972222222222221</v>
      </c>
      <c r="F129" s="204" t="s">
        <v>146</v>
      </c>
    </row>
    <row r="130" spans="1:6" ht="15.75" customHeight="1">
      <c r="A130" s="200">
        <v>1501</v>
      </c>
      <c r="B130" s="202">
        <v>0.17569444444444446</v>
      </c>
      <c r="C130" s="202"/>
      <c r="D130" s="202"/>
      <c r="E130" s="202">
        <v>0.51180555555555551</v>
      </c>
      <c r="F130" s="204" t="s">
        <v>178</v>
      </c>
    </row>
    <row r="131" spans="1:6" ht="15.75" customHeight="1">
      <c r="A131" s="200">
        <v>1502</v>
      </c>
      <c r="B131" s="202">
        <v>0.18541666666666667</v>
      </c>
      <c r="C131" s="202"/>
      <c r="D131" s="202"/>
      <c r="E131" s="202">
        <v>0.54305555555555551</v>
      </c>
      <c r="F131" s="204" t="s">
        <v>180</v>
      </c>
    </row>
    <row r="132" spans="1:6" ht="15.75" customHeight="1">
      <c r="A132" s="200">
        <v>1503</v>
      </c>
      <c r="B132" s="202">
        <v>0.19999999999999998</v>
      </c>
      <c r="C132" s="202"/>
      <c r="D132" s="202"/>
      <c r="E132" s="202">
        <v>0.53194444444444444</v>
      </c>
      <c r="F132" s="204" t="s">
        <v>181</v>
      </c>
    </row>
    <row r="133" spans="1:6" ht="15.75" customHeight="1">
      <c r="A133" s="200">
        <v>1504</v>
      </c>
      <c r="B133" s="202">
        <v>0.21527777777777779</v>
      </c>
      <c r="C133" s="202"/>
      <c r="D133" s="202"/>
      <c r="E133" s="202">
        <v>0.51944444444444449</v>
      </c>
      <c r="F133" s="204" t="s">
        <v>181</v>
      </c>
    </row>
    <row r="134" spans="1:6" ht="15.75" customHeight="1">
      <c r="A134" s="200">
        <v>1505</v>
      </c>
      <c r="B134" s="202">
        <v>0.22430555555555556</v>
      </c>
      <c r="C134" s="202"/>
      <c r="D134" s="202"/>
      <c r="E134" s="202">
        <v>0.5229166666666667</v>
      </c>
      <c r="F134" s="204" t="s">
        <v>183</v>
      </c>
    </row>
    <row r="135" spans="1:6" ht="15.75" customHeight="1">
      <c r="A135" s="200">
        <v>1506</v>
      </c>
      <c r="B135" s="202">
        <v>0.20208333333333331</v>
      </c>
      <c r="C135" s="202"/>
      <c r="D135" s="202"/>
      <c r="E135" s="202">
        <v>0.55347222222222225</v>
      </c>
      <c r="F135" s="204" t="s">
        <v>178</v>
      </c>
    </row>
    <row r="136" spans="1:6" ht="15.75" customHeight="1">
      <c r="A136" s="200">
        <v>1507</v>
      </c>
      <c r="B136" s="202">
        <v>0.18402777777777779</v>
      </c>
      <c r="C136" s="202"/>
      <c r="D136" s="202"/>
      <c r="E136" s="202">
        <v>0.52777777777777779</v>
      </c>
      <c r="F136" s="204" t="s">
        <v>183</v>
      </c>
    </row>
    <row r="137" spans="1:6" ht="15.75" customHeight="1">
      <c r="A137" s="200">
        <v>1508</v>
      </c>
      <c r="B137" s="202">
        <v>0.24097222222222223</v>
      </c>
      <c r="C137" s="202"/>
      <c r="D137" s="202"/>
      <c r="E137" s="202">
        <v>0.56458333333333333</v>
      </c>
      <c r="F137" s="204" t="s">
        <v>178</v>
      </c>
    </row>
    <row r="138" spans="1:6" ht="15.75" customHeight="1">
      <c r="A138" s="200">
        <v>1509</v>
      </c>
      <c r="B138" s="202">
        <v>0.21736111111111112</v>
      </c>
      <c r="C138" s="202"/>
      <c r="D138" s="202"/>
      <c r="E138" s="202">
        <v>0.58472222222222225</v>
      </c>
      <c r="F138" s="204" t="s">
        <v>180</v>
      </c>
    </row>
    <row r="139" spans="1:6" ht="15.75" customHeight="1">
      <c r="A139" s="200">
        <v>1510</v>
      </c>
      <c r="B139" s="202">
        <v>0.22430555555555556</v>
      </c>
      <c r="C139" s="202"/>
      <c r="D139" s="202"/>
      <c r="E139" s="202">
        <v>0.56944444444444442</v>
      </c>
      <c r="F139" s="204" t="s">
        <v>183</v>
      </c>
    </row>
    <row r="140" spans="1:6" ht="15.75" customHeight="1">
      <c r="A140" s="200">
        <v>1601</v>
      </c>
      <c r="B140" s="202">
        <v>0.54861111111111105</v>
      </c>
      <c r="C140" s="202"/>
      <c r="D140" s="202"/>
      <c r="E140" s="202">
        <v>0.85277777777777775</v>
      </c>
      <c r="F140" s="204" t="s">
        <v>181</v>
      </c>
    </row>
    <row r="141" spans="1:6" ht="15.75" customHeight="1">
      <c r="A141" s="200">
        <v>1602</v>
      </c>
      <c r="B141" s="202">
        <v>0.50486111111111109</v>
      </c>
      <c r="C141" s="202"/>
      <c r="D141" s="202"/>
      <c r="E141" s="202">
        <v>0.8534722222222223</v>
      </c>
      <c r="F141" s="204" t="s">
        <v>183</v>
      </c>
    </row>
    <row r="142" spans="1:6" ht="15.75" customHeight="1">
      <c r="A142" s="200">
        <v>1603</v>
      </c>
      <c r="B142" s="202">
        <v>0.64722222222222225</v>
      </c>
      <c r="C142" s="202"/>
      <c r="D142" s="202"/>
      <c r="E142" s="202">
        <v>0.96666666666666667</v>
      </c>
      <c r="F142" s="204" t="s">
        <v>184</v>
      </c>
    </row>
    <row r="143" spans="1:6" ht="15.75" customHeight="1">
      <c r="A143" s="200">
        <v>1604</v>
      </c>
      <c r="B143" s="202">
        <v>0.57916666666666672</v>
      </c>
      <c r="C143" s="202"/>
      <c r="D143" s="202"/>
      <c r="E143" s="202">
        <v>0.93611111111111101</v>
      </c>
      <c r="F143" s="204" t="s">
        <v>185</v>
      </c>
    </row>
    <row r="144" spans="1:6" ht="15.75" customHeight="1">
      <c r="A144" s="200">
        <v>1605</v>
      </c>
      <c r="B144" s="202">
        <v>0.50694444444444442</v>
      </c>
      <c r="C144" s="202"/>
      <c r="D144" s="202"/>
      <c r="E144" s="202">
        <v>0.86805555555555547</v>
      </c>
      <c r="F144" s="204" t="s">
        <v>181</v>
      </c>
    </row>
    <row r="145" spans="1:6" ht="15.75" customHeight="1">
      <c r="A145" s="200">
        <v>1606</v>
      </c>
      <c r="B145" s="202">
        <v>0.62083333333333335</v>
      </c>
      <c r="C145" s="202"/>
      <c r="D145" s="202"/>
      <c r="E145" s="202">
        <v>0.95347222222222217</v>
      </c>
      <c r="F145" s="204" t="s">
        <v>180</v>
      </c>
    </row>
    <row r="146" spans="1:6" ht="15.75" customHeight="1">
      <c r="A146" s="200">
        <v>1607</v>
      </c>
      <c r="B146" s="202">
        <v>0.6479166666666667</v>
      </c>
      <c r="C146" s="202"/>
      <c r="D146" s="202"/>
      <c r="E146" s="202">
        <v>0.97777777777777775</v>
      </c>
      <c r="F146" s="204" t="s">
        <v>180</v>
      </c>
    </row>
    <row r="147" spans="1:6" ht="15.75" customHeight="1">
      <c r="A147" s="200">
        <v>1608</v>
      </c>
      <c r="B147" s="202">
        <v>0.62708333333333333</v>
      </c>
      <c r="C147" s="202"/>
      <c r="D147" s="202"/>
      <c r="E147" s="202">
        <v>0.96388888888888891</v>
      </c>
      <c r="F147" s="204" t="s">
        <v>185</v>
      </c>
    </row>
    <row r="148" spans="1:6" ht="15.75" customHeight="1">
      <c r="A148" s="200">
        <v>1609</v>
      </c>
      <c r="B148" s="202">
        <v>0.56944444444444442</v>
      </c>
      <c r="C148" s="202"/>
      <c r="D148" s="202"/>
      <c r="E148" s="202">
        <v>0.92222222222222217</v>
      </c>
      <c r="F148" s="204" t="s">
        <v>178</v>
      </c>
    </row>
    <row r="149" spans="1:6" ht="15.75" customHeight="1">
      <c r="A149" s="200">
        <v>1610</v>
      </c>
      <c r="B149" s="202">
        <v>0.5854166666666667</v>
      </c>
      <c r="C149" s="202"/>
      <c r="D149" s="202"/>
      <c r="E149" s="202">
        <v>0.93541666666666667</v>
      </c>
      <c r="F149" s="204" t="s">
        <v>183</v>
      </c>
    </row>
    <row r="150" spans="1:6" ht="15.75" customHeight="1">
      <c r="A150" s="200">
        <v>1701</v>
      </c>
      <c r="B150" s="202">
        <v>0.28819444444444448</v>
      </c>
      <c r="C150" s="202">
        <v>0.41319444444444442</v>
      </c>
      <c r="D150" s="202">
        <v>0.49861111111111112</v>
      </c>
      <c r="E150" s="202">
        <v>0.72083333333333333</v>
      </c>
      <c r="F150" s="204" t="s">
        <v>186</v>
      </c>
    </row>
    <row r="151" spans="1:6" ht="15.75" customHeight="1">
      <c r="A151" s="200">
        <v>1702</v>
      </c>
      <c r="B151" s="202">
        <v>0.29305555555555557</v>
      </c>
      <c r="C151" s="202">
        <v>0.4375</v>
      </c>
      <c r="D151" s="202">
        <v>0.53263888888888888</v>
      </c>
      <c r="E151" s="202">
        <v>0.74097222222222225</v>
      </c>
      <c r="F151" s="204" t="s">
        <v>187</v>
      </c>
    </row>
    <row r="152" spans="1:6" ht="15.75" customHeight="1">
      <c r="A152" s="200">
        <v>1703</v>
      </c>
      <c r="B152" s="202">
        <v>0.30208333333333331</v>
      </c>
      <c r="C152" s="202">
        <v>0.45833333333333331</v>
      </c>
      <c r="D152" s="202">
        <v>0.54999999999999993</v>
      </c>
      <c r="E152" s="202">
        <v>0.69027777777777777</v>
      </c>
      <c r="F152" s="204" t="s">
        <v>188</v>
      </c>
    </row>
    <row r="153" spans="1:6" ht="15.75" customHeight="1">
      <c r="A153" s="200">
        <v>1704</v>
      </c>
      <c r="B153" s="202">
        <v>0.2986111111111111</v>
      </c>
      <c r="C153" s="202">
        <v>0.4236111111111111</v>
      </c>
      <c r="D153" s="202">
        <v>0.54097222222222219</v>
      </c>
      <c r="E153" s="202">
        <v>0.72361111111111109</v>
      </c>
      <c r="F153" s="204" t="s">
        <v>189</v>
      </c>
    </row>
    <row r="154" spans="1:6" ht="15.75" customHeight="1">
      <c r="A154" s="200">
        <v>1705</v>
      </c>
      <c r="B154" s="202">
        <v>0.28333333333333333</v>
      </c>
      <c r="C154" s="202">
        <v>0.40902777777777777</v>
      </c>
      <c r="D154" s="202">
        <v>0.4993055555555555</v>
      </c>
      <c r="E154" s="202">
        <v>0.69930555555555562</v>
      </c>
      <c r="F154" s="204" t="s">
        <v>190</v>
      </c>
    </row>
    <row r="155" spans="1:6" ht="15.75" customHeight="1">
      <c r="A155" s="200">
        <v>1706</v>
      </c>
      <c r="B155" s="202">
        <v>0.28611111111111115</v>
      </c>
      <c r="C155" s="202">
        <v>0.41111111111111115</v>
      </c>
      <c r="D155" s="202">
        <v>0.51944444444444449</v>
      </c>
      <c r="E155" s="202">
        <v>0.75069444444444444</v>
      </c>
      <c r="F155" s="204" t="s">
        <v>191</v>
      </c>
    </row>
    <row r="156" spans="1:6" ht="15.75" customHeight="1">
      <c r="A156" s="200">
        <v>1707</v>
      </c>
      <c r="B156" s="202">
        <v>0.27777777777777779</v>
      </c>
      <c r="C156" s="202">
        <v>0.46319444444444446</v>
      </c>
      <c r="D156" s="202">
        <v>0.56111111111111112</v>
      </c>
      <c r="E156" s="202">
        <v>0.74722222222222223</v>
      </c>
      <c r="F156" s="204" t="s">
        <v>192</v>
      </c>
    </row>
    <row r="157" spans="1:6" ht="15.75" customHeight="1">
      <c r="A157" s="200">
        <v>1901</v>
      </c>
      <c r="B157" s="202">
        <v>0.38958333333333334</v>
      </c>
      <c r="C157" s="202"/>
      <c r="D157" s="202"/>
      <c r="E157" s="202">
        <v>0.72499999999999998</v>
      </c>
      <c r="F157" s="204" t="s">
        <v>193</v>
      </c>
    </row>
    <row r="158" spans="1:6" ht="15.75" customHeight="1">
      <c r="A158" s="200">
        <v>1902</v>
      </c>
      <c r="B158" s="202">
        <v>0.41041666666666665</v>
      </c>
      <c r="C158" s="202"/>
      <c r="D158" s="202"/>
      <c r="E158" s="202">
        <v>0.74236111111111114</v>
      </c>
      <c r="F158" s="204" t="s">
        <v>194</v>
      </c>
    </row>
    <row r="159" spans="1:6" ht="15.75" customHeight="1">
      <c r="A159" s="200">
        <v>1903</v>
      </c>
      <c r="B159" s="202">
        <v>0.43124999999999997</v>
      </c>
      <c r="C159" s="202"/>
      <c r="D159" s="202"/>
      <c r="E159" s="202">
        <v>0.76111111111111107</v>
      </c>
      <c r="F159" s="204" t="s">
        <v>195</v>
      </c>
    </row>
    <row r="160" spans="1:6" ht="15.75" customHeight="1">
      <c r="A160" s="200">
        <v>1911</v>
      </c>
      <c r="B160" s="202">
        <v>0.36805555555555558</v>
      </c>
      <c r="C160" s="202"/>
      <c r="D160" s="202"/>
      <c r="E160" s="202">
        <v>0.70277777777777783</v>
      </c>
      <c r="F160" s="204" t="s">
        <v>196</v>
      </c>
    </row>
    <row r="161" spans="1:6" ht="15.75" customHeight="1">
      <c r="A161" s="250">
        <v>1912</v>
      </c>
      <c r="B161" s="252">
        <v>0.28750000000000003</v>
      </c>
      <c r="C161" s="252"/>
      <c r="D161" s="252"/>
      <c r="E161" s="252">
        <v>0.62222222222222223</v>
      </c>
      <c r="F161" s="254" t="s">
        <v>197</v>
      </c>
    </row>
    <row r="162" spans="1:6" ht="15.75" customHeight="1">
      <c r="A162" s="259" t="s">
        <v>198</v>
      </c>
      <c r="B162" s="261">
        <v>0.22361111111111112</v>
      </c>
      <c r="C162" s="261">
        <v>0.25277777777777777</v>
      </c>
      <c r="D162" s="261">
        <v>0.31458333333333333</v>
      </c>
      <c r="E162" s="261">
        <v>0.61319444444444449</v>
      </c>
      <c r="F162" s="263" t="s">
        <v>199</v>
      </c>
    </row>
    <row r="163" spans="1:6" ht="15.75" customHeight="1"/>
    <row r="164" spans="1:6" ht="15.75" customHeight="1"/>
    <row r="165" spans="1:6" ht="15.75" customHeight="1"/>
    <row r="166" spans="1:6" ht="15.75" customHeight="1"/>
    <row r="167" spans="1:6" ht="15.75" customHeight="1"/>
    <row r="168" spans="1:6" ht="15.75" customHeight="1"/>
    <row r="169" spans="1:6" ht="15.75" customHeight="1"/>
    <row r="170" spans="1:6" ht="15.75" customHeight="1"/>
    <row r="171" spans="1:6" ht="15.75" customHeight="1"/>
    <row r="172" spans="1:6" ht="15.75" customHeight="1"/>
    <row r="173" spans="1:6" ht="15.75" customHeight="1"/>
    <row r="174" spans="1:6" ht="15.75" customHeight="1"/>
    <row r="175" spans="1:6" ht="15.75" customHeight="1"/>
    <row r="176" spans="1: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0"/>
  <sheetViews>
    <sheetView workbookViewId="0"/>
  </sheetViews>
  <sheetFormatPr baseColWidth="10" defaultColWidth="14.42578125" defaultRowHeight="15" customHeight="1"/>
  <cols>
    <col min="1" max="5" width="10.7109375" customWidth="1"/>
    <col min="6" max="6" width="22" customWidth="1"/>
  </cols>
  <sheetData>
    <row r="1" spans="1:6">
      <c r="A1" s="4" t="s">
        <v>4</v>
      </c>
      <c r="B1" s="5" t="s">
        <v>63</v>
      </c>
      <c r="C1" s="5" t="s">
        <v>64</v>
      </c>
      <c r="D1" s="5" t="s">
        <v>65</v>
      </c>
      <c r="E1" s="5" t="s">
        <v>66</v>
      </c>
      <c r="F1" s="195" t="s">
        <v>67</v>
      </c>
    </row>
    <row r="2" spans="1:6">
      <c r="A2" s="196" t="s">
        <v>14</v>
      </c>
      <c r="B2" s="197">
        <v>0</v>
      </c>
      <c r="C2" s="197"/>
      <c r="D2" s="197"/>
      <c r="E2" s="197">
        <v>0</v>
      </c>
      <c r="F2" s="199" t="s">
        <v>72</v>
      </c>
    </row>
    <row r="3" spans="1:6">
      <c r="A3" s="200">
        <v>1101</v>
      </c>
      <c r="B3" s="202">
        <v>0.18958333333333333</v>
      </c>
      <c r="C3" s="202"/>
      <c r="D3" s="202"/>
      <c r="E3" s="202">
        <v>0.50624999999999998</v>
      </c>
      <c r="F3" s="204">
        <v>18</v>
      </c>
    </row>
    <row r="4" spans="1:6">
      <c r="A4" s="200">
        <v>1102</v>
      </c>
      <c r="B4" s="202">
        <v>0.19444444444444445</v>
      </c>
      <c r="C4" s="202"/>
      <c r="D4" s="202"/>
      <c r="E4" s="202">
        <v>0.51944444444444449</v>
      </c>
      <c r="F4" s="204">
        <v>710</v>
      </c>
    </row>
    <row r="5" spans="1:6">
      <c r="A5" s="200">
        <v>1103</v>
      </c>
      <c r="B5" s="202">
        <v>0.25347222222222221</v>
      </c>
      <c r="C5" s="202"/>
      <c r="D5" s="202"/>
      <c r="E5" s="202">
        <v>0.56874999999999998</v>
      </c>
      <c r="F5" s="204">
        <v>12</v>
      </c>
    </row>
    <row r="6" spans="1:6">
      <c r="A6" s="200">
        <v>1104</v>
      </c>
      <c r="B6" s="202">
        <v>0.21527777777777779</v>
      </c>
      <c r="C6" s="202"/>
      <c r="D6" s="202"/>
      <c r="E6" s="202">
        <v>0.54513888888888895</v>
      </c>
      <c r="F6" s="204" t="s">
        <v>75</v>
      </c>
    </row>
    <row r="7" spans="1:6">
      <c r="A7" s="200">
        <v>1105</v>
      </c>
      <c r="B7" s="202">
        <v>0.17361111111111113</v>
      </c>
      <c r="C7" s="202"/>
      <c r="D7" s="202"/>
      <c r="E7" s="202">
        <v>0.46458333333333335</v>
      </c>
      <c r="F7" s="204" t="s">
        <v>76</v>
      </c>
    </row>
    <row r="8" spans="1:6">
      <c r="A8" s="200">
        <v>1106</v>
      </c>
      <c r="B8" s="202">
        <v>0.2388888888888889</v>
      </c>
      <c r="C8" s="202"/>
      <c r="D8" s="202"/>
      <c r="E8" s="202">
        <v>0.5395833333333333</v>
      </c>
      <c r="F8" s="204">
        <v>14</v>
      </c>
    </row>
    <row r="9" spans="1:6">
      <c r="A9" s="200">
        <v>1107</v>
      </c>
      <c r="B9" s="202">
        <v>0.26666666666666666</v>
      </c>
      <c r="C9" s="202"/>
      <c r="D9" s="202"/>
      <c r="E9" s="202">
        <v>0.58333333333333337</v>
      </c>
      <c r="F9" s="204" t="s">
        <v>78</v>
      </c>
    </row>
    <row r="10" spans="1:6">
      <c r="A10" s="200">
        <v>1108</v>
      </c>
      <c r="B10" s="202">
        <v>0.19999999999999998</v>
      </c>
      <c r="C10" s="202"/>
      <c r="D10" s="202"/>
      <c r="E10" s="202">
        <v>0.52013888888888882</v>
      </c>
      <c r="F10" s="204" t="s">
        <v>80</v>
      </c>
    </row>
    <row r="11" spans="1:6">
      <c r="A11" s="200">
        <v>1109</v>
      </c>
      <c r="B11" s="202">
        <v>0.26527777777777778</v>
      </c>
      <c r="C11" s="202"/>
      <c r="D11" s="202"/>
      <c r="E11" s="202">
        <v>0.58750000000000002</v>
      </c>
      <c r="F11" s="204">
        <v>28</v>
      </c>
    </row>
    <row r="12" spans="1:6">
      <c r="A12" s="200">
        <v>1110</v>
      </c>
      <c r="B12" s="202">
        <v>0.21180555555555555</v>
      </c>
      <c r="C12" s="202"/>
      <c r="D12" s="202"/>
      <c r="E12" s="202">
        <v>0.54583333333333328</v>
      </c>
      <c r="F12" s="204" t="s">
        <v>80</v>
      </c>
    </row>
    <row r="13" spans="1:6">
      <c r="A13" s="200">
        <v>1111</v>
      </c>
      <c r="B13" s="202">
        <v>0.19444444444444445</v>
      </c>
      <c r="C13" s="202"/>
      <c r="D13" s="202"/>
      <c r="E13" s="202">
        <v>0.56180555555555556</v>
      </c>
      <c r="F13" s="204">
        <v>18</v>
      </c>
    </row>
    <row r="14" spans="1:6">
      <c r="A14" s="200">
        <v>1112</v>
      </c>
      <c r="B14" s="202">
        <v>0.2673611111111111</v>
      </c>
      <c r="C14" s="202"/>
      <c r="D14" s="202"/>
      <c r="E14" s="202">
        <v>0.58958333333333335</v>
      </c>
      <c r="F14" s="204" t="s">
        <v>83</v>
      </c>
    </row>
    <row r="15" spans="1:6">
      <c r="A15" s="200">
        <v>1113</v>
      </c>
      <c r="B15" s="202">
        <v>0.23124999999999998</v>
      </c>
      <c r="C15" s="202"/>
      <c r="D15" s="202"/>
      <c r="E15" s="202">
        <v>0.58472222222222225</v>
      </c>
      <c r="F15" s="204" t="s">
        <v>84</v>
      </c>
    </row>
    <row r="16" spans="1:6">
      <c r="A16" s="200">
        <v>1114</v>
      </c>
      <c r="B16" s="202">
        <v>0.22638888888888889</v>
      </c>
      <c r="C16" s="202"/>
      <c r="D16" s="202"/>
      <c r="E16" s="202">
        <v>0.54166666666666663</v>
      </c>
      <c r="F16" s="204" t="s">
        <v>86</v>
      </c>
    </row>
    <row r="17" spans="1:6">
      <c r="A17" s="200">
        <v>1115</v>
      </c>
      <c r="B17" s="202">
        <v>0.18124999999999999</v>
      </c>
      <c r="C17" s="202"/>
      <c r="D17" s="202"/>
      <c r="E17" s="202">
        <v>0.52083333333333337</v>
      </c>
      <c r="F17" s="204" t="s">
        <v>78</v>
      </c>
    </row>
    <row r="18" spans="1:6">
      <c r="A18" s="200">
        <v>1116</v>
      </c>
      <c r="B18" s="202">
        <v>0.21388888888888891</v>
      </c>
      <c r="C18" s="202"/>
      <c r="D18" s="202"/>
      <c r="E18" s="202">
        <v>0.54027777777777775</v>
      </c>
      <c r="F18" s="204" t="s">
        <v>87</v>
      </c>
    </row>
    <row r="19" spans="1:6">
      <c r="A19" s="200">
        <v>1117</v>
      </c>
      <c r="B19" s="202">
        <v>0.22777777777777777</v>
      </c>
      <c r="C19" s="202"/>
      <c r="D19" s="202"/>
      <c r="E19" s="202">
        <v>0.53680555555555554</v>
      </c>
      <c r="F19" s="204" t="s">
        <v>88</v>
      </c>
    </row>
    <row r="20" spans="1:6">
      <c r="A20" s="200">
        <v>1118</v>
      </c>
      <c r="B20" s="202">
        <v>0.21875</v>
      </c>
      <c r="C20" s="202"/>
      <c r="D20" s="202"/>
      <c r="E20" s="202">
        <v>0.58194444444444449</v>
      </c>
      <c r="F20" s="204" t="s">
        <v>87</v>
      </c>
    </row>
    <row r="21" spans="1:6" ht="15.75" customHeight="1">
      <c r="A21" s="200">
        <v>1119</v>
      </c>
      <c r="B21" s="202">
        <v>0.20694444444444446</v>
      </c>
      <c r="C21" s="202"/>
      <c r="D21" s="202"/>
      <c r="E21" s="202">
        <v>0.55069444444444449</v>
      </c>
      <c r="F21" s="204" t="s">
        <v>88</v>
      </c>
    </row>
    <row r="22" spans="1:6" ht="15.75" customHeight="1">
      <c r="A22" s="200">
        <v>1120</v>
      </c>
      <c r="B22" s="202">
        <v>0.24791666666666667</v>
      </c>
      <c r="C22" s="202"/>
      <c r="D22" s="202"/>
      <c r="E22" s="202">
        <v>0.5625</v>
      </c>
      <c r="F22" s="204" t="s">
        <v>89</v>
      </c>
    </row>
    <row r="23" spans="1:6" ht="15.75" customHeight="1">
      <c r="A23" s="200">
        <v>1121</v>
      </c>
      <c r="B23" s="202">
        <v>0.23124999999999998</v>
      </c>
      <c r="C23" s="202"/>
      <c r="D23" s="202"/>
      <c r="E23" s="202">
        <v>0.53125</v>
      </c>
      <c r="F23" s="204" t="s">
        <v>90</v>
      </c>
    </row>
    <row r="24" spans="1:6" ht="15.75" customHeight="1">
      <c r="A24" s="200">
        <v>1122</v>
      </c>
      <c r="B24" s="202">
        <v>0.21736111111111112</v>
      </c>
      <c r="C24" s="202"/>
      <c r="D24" s="202"/>
      <c r="E24" s="202">
        <v>0.53402777777777777</v>
      </c>
      <c r="F24" s="204" t="s">
        <v>83</v>
      </c>
    </row>
    <row r="25" spans="1:6" ht="15.75" customHeight="1">
      <c r="A25" s="200">
        <v>1123</v>
      </c>
      <c r="B25" s="202">
        <v>0.22222222222222221</v>
      </c>
      <c r="C25" s="202"/>
      <c r="D25" s="202"/>
      <c r="E25" s="202">
        <v>0.54305555555555551</v>
      </c>
      <c r="F25" s="204" t="s">
        <v>91</v>
      </c>
    </row>
    <row r="26" spans="1:6" ht="15.75" customHeight="1">
      <c r="A26" s="200">
        <v>1124</v>
      </c>
      <c r="B26" s="202">
        <v>0.20625000000000002</v>
      </c>
      <c r="C26" s="202"/>
      <c r="D26" s="202"/>
      <c r="E26" s="202">
        <v>0.53194444444444444</v>
      </c>
      <c r="F26" s="204" t="s">
        <v>92</v>
      </c>
    </row>
    <row r="27" spans="1:6" ht="15.75" customHeight="1">
      <c r="A27" s="200">
        <v>1125</v>
      </c>
      <c r="B27" s="202">
        <v>0.2298611111111111</v>
      </c>
      <c r="C27" s="202"/>
      <c r="D27" s="202"/>
      <c r="E27" s="202">
        <v>0.54722222222222217</v>
      </c>
      <c r="F27" s="204" t="s">
        <v>90</v>
      </c>
    </row>
    <row r="28" spans="1:6" ht="15.75" customHeight="1">
      <c r="A28" s="200">
        <v>1126</v>
      </c>
      <c r="B28" s="202">
        <v>0.20347222222222219</v>
      </c>
      <c r="C28" s="202"/>
      <c r="D28" s="202"/>
      <c r="E28" s="202">
        <v>0.52013888888888882</v>
      </c>
      <c r="F28" s="204" t="s">
        <v>83</v>
      </c>
    </row>
    <row r="29" spans="1:6" ht="15.75" customHeight="1">
      <c r="A29" s="200">
        <v>1127</v>
      </c>
      <c r="B29" s="202">
        <v>0.2638888888888889</v>
      </c>
      <c r="C29" s="202"/>
      <c r="D29" s="202"/>
      <c r="E29" s="202">
        <v>0.59930555555555554</v>
      </c>
      <c r="F29" s="204" t="s">
        <v>88</v>
      </c>
    </row>
    <row r="30" spans="1:6" ht="15.75" customHeight="1">
      <c r="A30" s="200">
        <v>1128</v>
      </c>
      <c r="B30" s="202">
        <v>0.23124999999999998</v>
      </c>
      <c r="C30" s="202"/>
      <c r="D30" s="202"/>
      <c r="E30" s="202">
        <v>0.54791666666666672</v>
      </c>
      <c r="F30" s="204" t="s">
        <v>83</v>
      </c>
    </row>
    <row r="31" spans="1:6" ht="15.75" customHeight="1">
      <c r="A31" s="200">
        <v>1129</v>
      </c>
      <c r="B31" s="202">
        <v>0.20208333333333331</v>
      </c>
      <c r="C31" s="202"/>
      <c r="D31" s="202"/>
      <c r="E31" s="202">
        <v>0.55555555555555558</v>
      </c>
      <c r="F31" s="204" t="s">
        <v>78</v>
      </c>
    </row>
    <row r="32" spans="1:6" ht="15.75" customHeight="1">
      <c r="A32" s="200">
        <v>1130</v>
      </c>
      <c r="B32" s="202">
        <v>0.21527777777777779</v>
      </c>
      <c r="C32" s="202"/>
      <c r="D32" s="202"/>
      <c r="E32" s="202">
        <v>0.57291666666666663</v>
      </c>
      <c r="F32" s="204" t="s">
        <v>90</v>
      </c>
    </row>
    <row r="33" spans="1:6" ht="15.75" customHeight="1">
      <c r="A33" s="200">
        <v>1131</v>
      </c>
      <c r="B33" s="202">
        <v>0.20625000000000002</v>
      </c>
      <c r="C33" s="202"/>
      <c r="D33" s="202"/>
      <c r="E33" s="202">
        <v>0.52708333333333335</v>
      </c>
      <c r="F33" s="204" t="s">
        <v>78</v>
      </c>
    </row>
    <row r="34" spans="1:6" ht="15.75" customHeight="1">
      <c r="A34" s="200">
        <v>1132</v>
      </c>
      <c r="B34" s="202">
        <v>0.22708333333333333</v>
      </c>
      <c r="C34" s="202"/>
      <c r="D34" s="202"/>
      <c r="E34" s="202">
        <v>0.54166666666666663</v>
      </c>
      <c r="F34" s="204" t="s">
        <v>89</v>
      </c>
    </row>
    <row r="35" spans="1:6" ht="15.75" customHeight="1">
      <c r="A35" s="200">
        <v>1133</v>
      </c>
      <c r="B35" s="202">
        <v>0.25763888888888892</v>
      </c>
      <c r="C35" s="202"/>
      <c r="D35" s="202"/>
      <c r="E35" s="202">
        <v>0.56736111111111109</v>
      </c>
      <c r="F35" s="204" t="s">
        <v>93</v>
      </c>
    </row>
    <row r="36" spans="1:6" ht="15.75" customHeight="1">
      <c r="A36" s="200">
        <v>1135</v>
      </c>
      <c r="B36" s="202">
        <v>0.23680555555555557</v>
      </c>
      <c r="C36" s="202"/>
      <c r="D36" s="202"/>
      <c r="E36" s="202">
        <v>0.52986111111111112</v>
      </c>
      <c r="F36" s="204" t="s">
        <v>94</v>
      </c>
    </row>
    <row r="37" spans="1:6" ht="15.75" customHeight="1">
      <c r="A37" s="200">
        <v>1136</v>
      </c>
      <c r="B37" s="202">
        <v>0.25625000000000003</v>
      </c>
      <c r="C37" s="202"/>
      <c r="D37" s="202"/>
      <c r="E37" s="202">
        <v>0.61458333333333337</v>
      </c>
      <c r="F37" s="204" t="s">
        <v>90</v>
      </c>
    </row>
    <row r="38" spans="1:6" ht="15.75" customHeight="1">
      <c r="A38" s="200">
        <v>1137</v>
      </c>
      <c r="B38" s="202">
        <v>0.26874999999999999</v>
      </c>
      <c r="C38" s="202"/>
      <c r="D38" s="202"/>
      <c r="E38" s="202">
        <v>0.63541666666666663</v>
      </c>
      <c r="F38" s="204" t="s">
        <v>78</v>
      </c>
    </row>
    <row r="39" spans="1:6" ht="15.75" customHeight="1">
      <c r="A39" s="200">
        <v>1138</v>
      </c>
      <c r="B39" s="202">
        <v>0.24513888888888888</v>
      </c>
      <c r="C39" s="202"/>
      <c r="D39" s="202"/>
      <c r="E39" s="202">
        <v>0.60277777777777775</v>
      </c>
      <c r="F39" s="204" t="s">
        <v>90</v>
      </c>
    </row>
    <row r="40" spans="1:6" ht="15.75" customHeight="1">
      <c r="A40" s="200">
        <v>1139</v>
      </c>
      <c r="B40" s="202">
        <v>0.24583333333333335</v>
      </c>
      <c r="C40" s="202"/>
      <c r="D40" s="202"/>
      <c r="E40" s="202">
        <v>0.58958333333333335</v>
      </c>
      <c r="F40" s="204" t="s">
        <v>95</v>
      </c>
    </row>
    <row r="41" spans="1:6" ht="15.75" customHeight="1">
      <c r="A41" s="200">
        <v>1140</v>
      </c>
      <c r="B41" s="202">
        <v>0.25138888888888888</v>
      </c>
      <c r="C41" s="202"/>
      <c r="D41" s="202"/>
      <c r="E41" s="202">
        <v>0.56458333333333333</v>
      </c>
      <c r="F41" s="204" t="s">
        <v>80</v>
      </c>
    </row>
    <row r="42" spans="1:6" ht="15.75" customHeight="1">
      <c r="A42" s="200">
        <v>1141</v>
      </c>
      <c r="B42" s="202">
        <v>0.26805555555555555</v>
      </c>
      <c r="C42" s="202"/>
      <c r="D42" s="202"/>
      <c r="E42" s="202">
        <v>0.58333333333333337</v>
      </c>
      <c r="F42" s="204" t="s">
        <v>86</v>
      </c>
    </row>
    <row r="43" spans="1:6" ht="15.75" customHeight="1">
      <c r="A43" s="200">
        <v>1142</v>
      </c>
      <c r="B43" s="202">
        <v>0.24166666666666667</v>
      </c>
      <c r="C43" s="202"/>
      <c r="D43" s="202"/>
      <c r="E43" s="202">
        <v>0.55972222222222223</v>
      </c>
      <c r="F43" s="204" t="s">
        <v>88</v>
      </c>
    </row>
    <row r="44" spans="1:6" ht="15.75" customHeight="1">
      <c r="A44" s="200">
        <v>1143</v>
      </c>
      <c r="B44" s="202">
        <v>0.36180555555555555</v>
      </c>
      <c r="C44" s="202"/>
      <c r="D44" s="202"/>
      <c r="E44" s="202">
        <v>0.6875</v>
      </c>
      <c r="F44" s="204" t="s">
        <v>83</v>
      </c>
    </row>
    <row r="45" spans="1:6" ht="15.75" customHeight="1">
      <c r="A45" s="200">
        <v>1201</v>
      </c>
      <c r="B45" s="202">
        <v>0.52569444444444446</v>
      </c>
      <c r="C45" s="202"/>
      <c r="D45" s="202"/>
      <c r="E45" s="202">
        <v>0.82500000000000007</v>
      </c>
      <c r="F45" s="204" t="s">
        <v>96</v>
      </c>
    </row>
    <row r="46" spans="1:6" ht="15.75" customHeight="1">
      <c r="A46" s="200">
        <v>1202</v>
      </c>
      <c r="B46" s="202">
        <v>0.51666666666666672</v>
      </c>
      <c r="C46" s="202"/>
      <c r="D46" s="202"/>
      <c r="E46" s="202">
        <v>0.82708333333333339</v>
      </c>
      <c r="F46" s="204" t="s">
        <v>97</v>
      </c>
    </row>
    <row r="47" spans="1:6" ht="15.75" customHeight="1">
      <c r="A47" s="200">
        <v>1203</v>
      </c>
      <c r="B47" s="202">
        <v>0.50069444444444444</v>
      </c>
      <c r="C47" s="202"/>
      <c r="D47" s="202"/>
      <c r="E47" s="202">
        <v>0.81666666666666676</v>
      </c>
      <c r="F47" s="204" t="s">
        <v>83</v>
      </c>
    </row>
    <row r="48" spans="1:6" ht="15.75" customHeight="1">
      <c r="A48" s="200">
        <v>1204</v>
      </c>
      <c r="B48" s="202">
        <v>0.53055555555555556</v>
      </c>
      <c r="C48" s="202"/>
      <c r="D48" s="202"/>
      <c r="E48" s="202">
        <v>0.8340277777777777</v>
      </c>
      <c r="F48" s="204" t="s">
        <v>90</v>
      </c>
    </row>
    <row r="49" spans="1:6" ht="15.75" customHeight="1">
      <c r="A49" s="200">
        <v>1205</v>
      </c>
      <c r="B49" s="202">
        <v>0.5131944444444444</v>
      </c>
      <c r="C49" s="202"/>
      <c r="D49" s="202"/>
      <c r="E49" s="202">
        <v>0.85138888888888886</v>
      </c>
      <c r="F49" s="204" t="s">
        <v>92</v>
      </c>
    </row>
    <row r="50" spans="1:6" ht="15.75" customHeight="1">
      <c r="A50" s="200">
        <v>1206</v>
      </c>
      <c r="B50" s="202">
        <v>0.48680555555555555</v>
      </c>
      <c r="C50" s="202"/>
      <c r="D50" s="202"/>
      <c r="E50" s="202">
        <v>0.77500000000000002</v>
      </c>
      <c r="F50" s="204" t="s">
        <v>98</v>
      </c>
    </row>
    <row r="51" spans="1:6" ht="15.75" customHeight="1">
      <c r="A51" s="200">
        <v>1208</v>
      </c>
      <c r="B51" s="202">
        <v>0.51527777777777783</v>
      </c>
      <c r="C51" s="202"/>
      <c r="D51" s="202"/>
      <c r="E51" s="202">
        <v>0.79999999999999993</v>
      </c>
      <c r="F51" s="204" t="s">
        <v>80</v>
      </c>
    </row>
    <row r="52" spans="1:6" ht="15.75" customHeight="1">
      <c r="A52" s="200">
        <v>1209</v>
      </c>
      <c r="B52" s="202">
        <v>0.52847222222222223</v>
      </c>
      <c r="C52" s="202"/>
      <c r="D52" s="202"/>
      <c r="E52" s="202">
        <v>0.84444444444444444</v>
      </c>
      <c r="F52" s="204" t="s">
        <v>83</v>
      </c>
    </row>
    <row r="53" spans="1:6" ht="15.75" customHeight="1">
      <c r="A53" s="200">
        <v>1210</v>
      </c>
      <c r="B53" s="202">
        <v>0.51458333333333328</v>
      </c>
      <c r="C53" s="202"/>
      <c r="D53" s="202"/>
      <c r="E53" s="202">
        <v>0.80833333333333324</v>
      </c>
      <c r="F53" s="204" t="s">
        <v>99</v>
      </c>
    </row>
    <row r="54" spans="1:6" ht="15.75" customHeight="1">
      <c r="A54" s="200">
        <v>1211</v>
      </c>
      <c r="B54" s="202">
        <v>0.53541666666666665</v>
      </c>
      <c r="C54" s="202"/>
      <c r="D54" s="202"/>
      <c r="E54" s="202">
        <v>0.84444444444444444</v>
      </c>
      <c r="F54" s="204" t="s">
        <v>95</v>
      </c>
    </row>
    <row r="55" spans="1:6" ht="15.75" customHeight="1">
      <c r="A55" s="200">
        <v>1212</v>
      </c>
      <c r="B55" s="202">
        <v>0.59861111111111109</v>
      </c>
      <c r="C55" s="202"/>
      <c r="D55" s="202"/>
      <c r="E55" s="202">
        <v>0.93541666666666667</v>
      </c>
      <c r="F55" s="204" t="s">
        <v>80</v>
      </c>
    </row>
    <row r="56" spans="1:6" ht="15.75" customHeight="1">
      <c r="A56" s="200">
        <v>1213</v>
      </c>
      <c r="B56" s="202">
        <v>0.48402777777777778</v>
      </c>
      <c r="C56" s="202"/>
      <c r="D56" s="202"/>
      <c r="E56" s="202">
        <v>0.79513888888888884</v>
      </c>
      <c r="F56" s="204" t="s">
        <v>88</v>
      </c>
    </row>
    <row r="57" spans="1:6" ht="15.75" customHeight="1">
      <c r="A57" s="200">
        <v>1214</v>
      </c>
      <c r="B57" s="202">
        <v>0.51666666666666672</v>
      </c>
      <c r="C57" s="202"/>
      <c r="D57" s="202"/>
      <c r="E57" s="202">
        <v>0.85277777777777775</v>
      </c>
      <c r="F57" s="204" t="s">
        <v>87</v>
      </c>
    </row>
    <row r="58" spans="1:6" ht="15.75" customHeight="1">
      <c r="A58" s="200">
        <v>1215</v>
      </c>
      <c r="B58" s="202">
        <v>0.46319444444444446</v>
      </c>
      <c r="C58" s="202"/>
      <c r="D58" s="202"/>
      <c r="E58" s="202">
        <v>0.76458333333333339</v>
      </c>
      <c r="F58" s="204" t="s">
        <v>100</v>
      </c>
    </row>
    <row r="59" spans="1:6" ht="15.75" customHeight="1">
      <c r="A59" s="200">
        <v>1216</v>
      </c>
      <c r="B59" s="202">
        <v>0.5229166666666667</v>
      </c>
      <c r="C59" s="202"/>
      <c r="D59" s="202"/>
      <c r="E59" s="202">
        <v>0.83680555555555547</v>
      </c>
      <c r="F59" s="204" t="s">
        <v>101</v>
      </c>
    </row>
    <row r="60" spans="1:6" ht="15.75" customHeight="1">
      <c r="A60" s="200">
        <v>1217</v>
      </c>
      <c r="B60" s="202">
        <v>0.5</v>
      </c>
      <c r="C60" s="202"/>
      <c r="D60" s="202"/>
      <c r="E60" s="202">
        <v>0.82013888888888886</v>
      </c>
      <c r="F60" s="204" t="s">
        <v>102</v>
      </c>
    </row>
    <row r="61" spans="1:6" ht="15.75" customHeight="1">
      <c r="A61" s="200">
        <v>1218</v>
      </c>
      <c r="B61" s="202">
        <v>0.50555555555555554</v>
      </c>
      <c r="C61" s="202"/>
      <c r="D61" s="202"/>
      <c r="E61" s="202">
        <v>0.77569444444444446</v>
      </c>
      <c r="F61" s="204" t="s">
        <v>103</v>
      </c>
    </row>
    <row r="62" spans="1:6" ht="15.75" customHeight="1">
      <c r="A62" s="200">
        <v>1219</v>
      </c>
      <c r="B62" s="202">
        <v>0.46180555555555558</v>
      </c>
      <c r="C62" s="202"/>
      <c r="D62" s="202"/>
      <c r="E62" s="202">
        <v>0.76041666666666663</v>
      </c>
      <c r="F62" s="204" t="s">
        <v>104</v>
      </c>
    </row>
    <row r="63" spans="1:6" ht="15.75" customHeight="1">
      <c r="A63" s="200">
        <v>1220</v>
      </c>
      <c r="B63" s="202">
        <v>0.5180555555555556</v>
      </c>
      <c r="C63" s="202"/>
      <c r="D63" s="202"/>
      <c r="E63" s="202">
        <v>0.86944444444444446</v>
      </c>
      <c r="F63" s="204" t="s">
        <v>105</v>
      </c>
    </row>
    <row r="64" spans="1:6" ht="15.75" customHeight="1">
      <c r="A64" s="200">
        <v>1221</v>
      </c>
      <c r="B64" s="202">
        <v>0.53541666666666665</v>
      </c>
      <c r="C64" s="202"/>
      <c r="D64" s="202"/>
      <c r="E64" s="202">
        <v>0.85</v>
      </c>
      <c r="F64" s="204" t="s">
        <v>86</v>
      </c>
    </row>
    <row r="65" spans="1:6" ht="15.75" customHeight="1">
      <c r="A65" s="200">
        <v>1222</v>
      </c>
      <c r="B65" s="202">
        <v>0.55069444444444449</v>
      </c>
      <c r="C65" s="202"/>
      <c r="D65" s="202"/>
      <c r="E65" s="202">
        <v>0.87152777777777779</v>
      </c>
      <c r="F65" s="204" t="s">
        <v>90</v>
      </c>
    </row>
    <row r="66" spans="1:6" ht="15.75" customHeight="1">
      <c r="A66" s="200">
        <v>1223</v>
      </c>
      <c r="B66" s="202">
        <v>0.57708333333333328</v>
      </c>
      <c r="C66" s="202"/>
      <c r="D66" s="202"/>
      <c r="E66" s="202">
        <v>0.83263888888888893</v>
      </c>
      <c r="F66" s="204" t="s">
        <v>91</v>
      </c>
    </row>
    <row r="67" spans="1:6" ht="15.75" customHeight="1">
      <c r="A67" s="200">
        <v>1224</v>
      </c>
      <c r="B67" s="202">
        <v>0.54166666666666663</v>
      </c>
      <c r="C67" s="202"/>
      <c r="D67" s="202"/>
      <c r="E67" s="202">
        <v>0.88611111111111107</v>
      </c>
      <c r="F67" s="204" t="s">
        <v>83</v>
      </c>
    </row>
    <row r="68" spans="1:6" ht="15.75" customHeight="1">
      <c r="A68" s="200">
        <v>1225</v>
      </c>
      <c r="B68" s="202">
        <v>0.54236111111111118</v>
      </c>
      <c r="C68" s="202"/>
      <c r="D68" s="202"/>
      <c r="E68" s="202">
        <v>0.85833333333333339</v>
      </c>
      <c r="F68" s="204" t="s">
        <v>83</v>
      </c>
    </row>
    <row r="69" spans="1:6" ht="15.75" customHeight="1">
      <c r="A69" s="200">
        <v>1226</v>
      </c>
      <c r="B69" s="202">
        <v>0.55347222222222225</v>
      </c>
      <c r="C69" s="202"/>
      <c r="D69" s="202"/>
      <c r="E69" s="202">
        <v>0.90138888888888891</v>
      </c>
      <c r="F69" s="204" t="s">
        <v>93</v>
      </c>
    </row>
    <row r="70" spans="1:6" ht="15.75" customHeight="1">
      <c r="A70" s="200">
        <v>1227</v>
      </c>
      <c r="B70" s="202">
        <v>0.57152777777777775</v>
      </c>
      <c r="C70" s="202"/>
      <c r="D70" s="202"/>
      <c r="E70" s="202">
        <v>0.85416666666666663</v>
      </c>
      <c r="F70" s="204" t="s">
        <v>84</v>
      </c>
    </row>
    <row r="71" spans="1:6" ht="15.75" customHeight="1">
      <c r="A71" s="200">
        <v>1228</v>
      </c>
      <c r="B71" s="202">
        <v>0.50902777777777775</v>
      </c>
      <c r="C71" s="202"/>
      <c r="D71" s="202"/>
      <c r="E71" s="202">
        <v>0.84791666666666676</v>
      </c>
      <c r="F71" s="204" t="s">
        <v>90</v>
      </c>
    </row>
    <row r="72" spans="1:6" ht="15.75" customHeight="1">
      <c r="A72" s="200">
        <v>1229</v>
      </c>
      <c r="B72" s="202">
        <v>0.52916666666666667</v>
      </c>
      <c r="C72" s="202"/>
      <c r="D72" s="202"/>
      <c r="E72" s="202">
        <v>0.82986111111111116</v>
      </c>
      <c r="F72" s="204" t="s">
        <v>102</v>
      </c>
    </row>
    <row r="73" spans="1:6" ht="15.75" customHeight="1">
      <c r="A73" s="200">
        <v>1230</v>
      </c>
      <c r="B73" s="202">
        <v>0.51527777777777783</v>
      </c>
      <c r="C73" s="202"/>
      <c r="D73" s="202"/>
      <c r="E73" s="202">
        <v>0.875</v>
      </c>
      <c r="F73" s="204" t="s">
        <v>78</v>
      </c>
    </row>
    <row r="74" spans="1:6" ht="15.75" customHeight="1">
      <c r="A74" s="200">
        <v>1231</v>
      </c>
      <c r="B74" s="202">
        <v>0.62430555555555556</v>
      </c>
      <c r="C74" s="202"/>
      <c r="D74" s="202"/>
      <c r="E74" s="202">
        <v>0.9277777777777777</v>
      </c>
      <c r="F74" s="204" t="s">
        <v>83</v>
      </c>
    </row>
    <row r="75" spans="1:6" ht="15.75" customHeight="1">
      <c r="A75" s="200">
        <v>1233</v>
      </c>
      <c r="B75" s="202">
        <v>0.55069444444444449</v>
      </c>
      <c r="C75" s="202"/>
      <c r="D75" s="202"/>
      <c r="E75" s="202">
        <v>0.8666666666666667</v>
      </c>
      <c r="F75" s="204" t="s">
        <v>93</v>
      </c>
    </row>
    <row r="76" spans="1:6" ht="15.75" customHeight="1">
      <c r="A76" s="200">
        <v>1234</v>
      </c>
      <c r="B76" s="202">
        <v>0.64930555555555558</v>
      </c>
      <c r="C76" s="202"/>
      <c r="D76" s="202"/>
      <c r="E76" s="202">
        <v>0.99791666666666667</v>
      </c>
      <c r="F76" s="204" t="s">
        <v>106</v>
      </c>
    </row>
    <row r="77" spans="1:6" ht="15.75" customHeight="1">
      <c r="A77" s="200">
        <v>1235</v>
      </c>
      <c r="B77" s="202">
        <v>0.58819444444444446</v>
      </c>
      <c r="C77" s="202"/>
      <c r="D77" s="202"/>
      <c r="E77" s="202">
        <v>0.92847222222222225</v>
      </c>
      <c r="F77" s="204" t="s">
        <v>78</v>
      </c>
    </row>
    <row r="78" spans="1:6" ht="15.75" customHeight="1">
      <c r="A78" s="200">
        <v>1236</v>
      </c>
      <c r="B78" s="202">
        <v>0.65486111111111112</v>
      </c>
      <c r="C78" s="202"/>
      <c r="D78" s="202"/>
      <c r="E78" s="202">
        <v>0.97638888888888886</v>
      </c>
      <c r="F78" s="204" t="s">
        <v>107</v>
      </c>
    </row>
    <row r="79" spans="1:6" ht="15.75" customHeight="1">
      <c r="A79" s="200">
        <v>1237</v>
      </c>
      <c r="B79" s="202">
        <v>0.6333333333333333</v>
      </c>
      <c r="C79" s="202"/>
      <c r="D79" s="202"/>
      <c r="E79" s="202">
        <v>0.9902777777777777</v>
      </c>
      <c r="F79" s="204" t="s">
        <v>108</v>
      </c>
    </row>
    <row r="80" spans="1:6" ht="15.75" customHeight="1">
      <c r="A80" s="200">
        <v>1238</v>
      </c>
      <c r="B80" s="202">
        <v>0.59930555555555554</v>
      </c>
      <c r="C80" s="202"/>
      <c r="D80" s="202"/>
      <c r="E80" s="202">
        <v>0.96250000000000002</v>
      </c>
      <c r="F80" s="204" t="s">
        <v>88</v>
      </c>
    </row>
    <row r="81" spans="1:6" ht="15.75" customHeight="1">
      <c r="A81" s="200">
        <v>1239</v>
      </c>
      <c r="B81" s="202">
        <v>0.64583333333333337</v>
      </c>
      <c r="C81" s="202"/>
      <c r="D81" s="202"/>
      <c r="E81" s="202">
        <v>0.94513888888888886</v>
      </c>
      <c r="F81" s="204" t="s">
        <v>80</v>
      </c>
    </row>
    <row r="82" spans="1:6" ht="15.75" customHeight="1">
      <c r="A82" s="200">
        <v>1240</v>
      </c>
      <c r="B82" s="202">
        <v>0.64027777777777783</v>
      </c>
      <c r="C82" s="202"/>
      <c r="D82" s="202"/>
      <c r="E82" s="202">
        <v>0.99722222222222223</v>
      </c>
      <c r="F82" s="204" t="s">
        <v>78</v>
      </c>
    </row>
    <row r="83" spans="1:6" ht="15.75" customHeight="1">
      <c r="A83" s="200">
        <v>1241</v>
      </c>
      <c r="B83" s="202">
        <v>0.61875000000000002</v>
      </c>
      <c r="C83" s="202"/>
      <c r="D83" s="202"/>
      <c r="E83" s="202">
        <v>0.97222222222222221</v>
      </c>
      <c r="F83" s="204" t="s">
        <v>92</v>
      </c>
    </row>
    <row r="84" spans="1:6" ht="15.75" customHeight="1">
      <c r="A84" s="200">
        <v>1242</v>
      </c>
      <c r="B84" s="202">
        <v>0.62777777777777777</v>
      </c>
      <c r="C84" s="202"/>
      <c r="D84" s="202"/>
      <c r="E84" s="202">
        <v>0.9770833333333333</v>
      </c>
      <c r="F84" s="204" t="s">
        <v>108</v>
      </c>
    </row>
    <row r="85" spans="1:6" ht="15.75" customHeight="1">
      <c r="A85" s="200">
        <v>1243</v>
      </c>
      <c r="B85" s="202">
        <v>0.64722222222222225</v>
      </c>
      <c r="C85" s="202"/>
      <c r="D85" s="202"/>
      <c r="E85" s="202">
        <v>0.98958333333333337</v>
      </c>
      <c r="F85" s="204" t="s">
        <v>108</v>
      </c>
    </row>
    <row r="86" spans="1:6" ht="15.75" customHeight="1">
      <c r="A86" s="200">
        <v>1244</v>
      </c>
      <c r="B86" s="202">
        <v>0.625</v>
      </c>
      <c r="C86" s="202"/>
      <c r="D86" s="202"/>
      <c r="E86" s="202">
        <v>0.96944444444444444</v>
      </c>
      <c r="F86" s="204" t="s">
        <v>83</v>
      </c>
    </row>
    <row r="87" spans="1:6" ht="15.75" customHeight="1">
      <c r="A87" s="200">
        <v>1245</v>
      </c>
      <c r="B87" s="202">
        <v>0.61944444444444446</v>
      </c>
      <c r="C87" s="202"/>
      <c r="D87" s="202"/>
      <c r="E87" s="202">
        <v>0.9784722222222223</v>
      </c>
      <c r="F87" s="204" t="s">
        <v>78</v>
      </c>
    </row>
    <row r="88" spans="1:6" ht="15.75" customHeight="1">
      <c r="A88" s="200">
        <v>1301</v>
      </c>
      <c r="B88" s="202">
        <v>0.25694444444444448</v>
      </c>
      <c r="C88" s="202">
        <v>0.47916666666666669</v>
      </c>
      <c r="D88" s="202">
        <v>0.58611111111111114</v>
      </c>
      <c r="E88" s="202">
        <v>0.72430555555555554</v>
      </c>
      <c r="F88" s="204" t="s">
        <v>109</v>
      </c>
    </row>
    <row r="89" spans="1:6" ht="15.75" customHeight="1">
      <c r="A89" s="200">
        <v>1302</v>
      </c>
      <c r="B89" s="202">
        <v>0.26180555555555557</v>
      </c>
      <c r="C89" s="202">
        <v>0.41666666666666669</v>
      </c>
      <c r="D89" s="202">
        <v>0.54166666666666663</v>
      </c>
      <c r="E89" s="202">
        <v>0.68263888888888891</v>
      </c>
      <c r="F89" s="204" t="s">
        <v>110</v>
      </c>
    </row>
    <row r="90" spans="1:6" ht="15.75" customHeight="1">
      <c r="A90" s="200">
        <v>1303</v>
      </c>
      <c r="B90" s="202">
        <v>0.27777777777777779</v>
      </c>
      <c r="C90" s="202">
        <v>0.44305555555555554</v>
      </c>
      <c r="D90" s="202">
        <v>0.56597222222222221</v>
      </c>
      <c r="E90" s="202">
        <v>0.72916666666666663</v>
      </c>
      <c r="F90" s="204" t="s">
        <v>111</v>
      </c>
    </row>
    <row r="91" spans="1:6" ht="15.75" customHeight="1">
      <c r="A91" s="200">
        <v>1304</v>
      </c>
      <c r="B91" s="202">
        <v>0.28472222222222221</v>
      </c>
      <c r="C91" s="202">
        <v>0.45833333333333331</v>
      </c>
      <c r="D91" s="202">
        <v>0.60902777777777783</v>
      </c>
      <c r="E91" s="202">
        <v>0.73402777777777783</v>
      </c>
      <c r="F91" s="204">
        <v>18</v>
      </c>
    </row>
    <row r="92" spans="1:6" ht="15.75" customHeight="1">
      <c r="A92" s="200">
        <v>1305</v>
      </c>
      <c r="B92" s="202">
        <v>0.27847222222222223</v>
      </c>
      <c r="C92" s="237"/>
      <c r="D92" s="237"/>
      <c r="E92" s="202">
        <v>0.60416666666666663</v>
      </c>
      <c r="F92" s="204" t="s">
        <v>112</v>
      </c>
    </row>
    <row r="93" spans="1:6" ht="15.75" customHeight="1">
      <c r="A93" s="200">
        <v>1306</v>
      </c>
      <c r="B93" s="202">
        <v>0.28055555555555556</v>
      </c>
      <c r="C93" s="237"/>
      <c r="D93" s="237"/>
      <c r="E93" s="202">
        <v>0.57777777777777783</v>
      </c>
      <c r="F93" s="204" t="s">
        <v>115</v>
      </c>
    </row>
    <row r="94" spans="1:6" ht="15.75" customHeight="1">
      <c r="A94" s="200">
        <v>1307</v>
      </c>
      <c r="B94" s="202">
        <v>0.28333333333333333</v>
      </c>
      <c r="C94" s="202">
        <v>0.47916666666666669</v>
      </c>
      <c r="D94" s="202">
        <v>0.6</v>
      </c>
      <c r="E94" s="202">
        <v>0.72499999999999998</v>
      </c>
      <c r="F94" s="204" t="s">
        <v>117</v>
      </c>
    </row>
    <row r="95" spans="1:6" ht="15.75" customHeight="1">
      <c r="A95" s="200">
        <v>1308</v>
      </c>
      <c r="B95" s="202">
        <v>0.28333333333333333</v>
      </c>
      <c r="C95" s="202">
        <v>0.51041666666666663</v>
      </c>
      <c r="D95" s="202">
        <v>0.62013888888888891</v>
      </c>
      <c r="E95" s="202">
        <v>0.74513888888888891</v>
      </c>
      <c r="F95" s="204" t="s">
        <v>119</v>
      </c>
    </row>
    <row r="96" spans="1:6" ht="15.75" customHeight="1">
      <c r="A96" s="200">
        <v>1309</v>
      </c>
      <c r="B96" s="202">
        <v>0.28472222222222221</v>
      </c>
      <c r="C96" s="237"/>
      <c r="D96" s="237"/>
      <c r="E96" s="202">
        <v>0.625</v>
      </c>
      <c r="F96" s="204" t="s">
        <v>121</v>
      </c>
    </row>
    <row r="97" spans="1:6" ht="15.75" customHeight="1">
      <c r="A97" s="200">
        <v>1310</v>
      </c>
      <c r="B97" s="202">
        <v>0.28541666666666665</v>
      </c>
      <c r="C97" s="237"/>
      <c r="D97" s="237"/>
      <c r="E97" s="202">
        <v>0.62847222222222221</v>
      </c>
      <c r="F97" s="204" t="s">
        <v>122</v>
      </c>
    </row>
    <row r="98" spans="1:6" ht="15.75" customHeight="1">
      <c r="A98" s="200">
        <v>1311</v>
      </c>
      <c r="B98" s="202">
        <v>0.28611111111111115</v>
      </c>
      <c r="C98" s="237"/>
      <c r="D98" s="237"/>
      <c r="E98" s="202">
        <v>0.55486111111111114</v>
      </c>
      <c r="F98" s="204" t="s">
        <v>125</v>
      </c>
    </row>
    <row r="99" spans="1:6" ht="15.75" customHeight="1">
      <c r="A99" s="200">
        <v>1312</v>
      </c>
      <c r="B99" s="202">
        <v>0.28819444444444448</v>
      </c>
      <c r="C99" s="237"/>
      <c r="D99" s="237"/>
      <c r="E99" s="202">
        <v>0.57013888888888886</v>
      </c>
      <c r="F99" s="204" t="s">
        <v>127</v>
      </c>
    </row>
    <row r="100" spans="1:6" ht="15.75" customHeight="1">
      <c r="A100" s="200">
        <v>1313</v>
      </c>
      <c r="B100" s="202">
        <v>0.2902777777777778</v>
      </c>
      <c r="C100" s="237"/>
      <c r="D100" s="237"/>
      <c r="E100" s="202">
        <v>0.61041666666666672</v>
      </c>
      <c r="F100" s="204" t="s">
        <v>128</v>
      </c>
    </row>
    <row r="101" spans="1:6" ht="15.75" customHeight="1">
      <c r="A101" s="200">
        <v>1314</v>
      </c>
      <c r="B101" s="202">
        <v>0.29166666666666669</v>
      </c>
      <c r="C101" s="237"/>
      <c r="D101" s="237"/>
      <c r="E101" s="202">
        <v>0.56180555555555556</v>
      </c>
      <c r="F101" s="204" t="s">
        <v>130</v>
      </c>
    </row>
    <row r="102" spans="1:6" ht="15.75" customHeight="1">
      <c r="A102" s="200">
        <v>1315</v>
      </c>
      <c r="B102" s="202">
        <v>0.29097222222222224</v>
      </c>
      <c r="C102" s="237"/>
      <c r="D102" s="237"/>
      <c r="E102" s="202">
        <v>0.56944444444444442</v>
      </c>
      <c r="F102" s="204" t="s">
        <v>132</v>
      </c>
    </row>
    <row r="103" spans="1:6" ht="15.75" customHeight="1">
      <c r="A103" s="200">
        <v>1316</v>
      </c>
      <c r="B103" s="202">
        <v>0.2986111111111111</v>
      </c>
      <c r="C103" s="237"/>
      <c r="D103" s="237"/>
      <c r="E103" s="202">
        <v>0.62708333333333333</v>
      </c>
      <c r="F103" s="204" t="s">
        <v>134</v>
      </c>
    </row>
    <row r="104" spans="1:6" ht="15.75" customHeight="1">
      <c r="A104" s="200">
        <v>1317</v>
      </c>
      <c r="B104" s="202">
        <v>0.29375000000000001</v>
      </c>
      <c r="C104" s="237"/>
      <c r="D104" s="237"/>
      <c r="E104" s="202">
        <v>0.58333333333333337</v>
      </c>
      <c r="F104" s="204" t="s">
        <v>134</v>
      </c>
    </row>
    <row r="105" spans="1:6" ht="15.75" customHeight="1">
      <c r="A105" s="200">
        <v>1318</v>
      </c>
      <c r="B105" s="202">
        <v>0.29375000000000001</v>
      </c>
      <c r="C105" s="202">
        <v>0.47222222222222227</v>
      </c>
      <c r="D105" s="202">
        <v>0.58263888888888882</v>
      </c>
      <c r="E105" s="202">
        <v>0.70763888888888893</v>
      </c>
      <c r="F105" s="204" t="s">
        <v>136</v>
      </c>
    </row>
    <row r="106" spans="1:6" ht="15.75" customHeight="1">
      <c r="A106" s="200">
        <v>1319</v>
      </c>
      <c r="B106" s="202">
        <v>0.29722222222222222</v>
      </c>
      <c r="C106" s="202">
        <v>0.47847222222222219</v>
      </c>
      <c r="D106" s="202">
        <v>0.57013888888888886</v>
      </c>
      <c r="E106" s="202">
        <v>0.69513888888888886</v>
      </c>
      <c r="F106" s="204" t="s">
        <v>138</v>
      </c>
    </row>
    <row r="107" spans="1:6" ht="15.75" customHeight="1">
      <c r="A107" s="200">
        <v>1320</v>
      </c>
      <c r="B107" s="202">
        <v>0.29791666666666666</v>
      </c>
      <c r="C107" s="237"/>
      <c r="D107" s="237"/>
      <c r="E107" s="202">
        <v>0.63611111111111118</v>
      </c>
      <c r="F107" s="204" t="s">
        <v>140</v>
      </c>
    </row>
    <row r="108" spans="1:6" ht="15.75" customHeight="1">
      <c r="A108" s="200">
        <v>1321</v>
      </c>
      <c r="B108" s="202">
        <v>0.29791666666666666</v>
      </c>
      <c r="C108" s="237"/>
      <c r="D108" s="237"/>
      <c r="E108" s="202">
        <v>0.64583333333333337</v>
      </c>
      <c r="F108" s="204" t="s">
        <v>143</v>
      </c>
    </row>
    <row r="109" spans="1:6" ht="15.75" customHeight="1">
      <c r="A109" s="200">
        <v>1322</v>
      </c>
      <c r="B109" s="202">
        <v>0.29791666666666666</v>
      </c>
      <c r="C109" s="202">
        <v>0.5</v>
      </c>
      <c r="D109" s="202">
        <v>0.59236111111111112</v>
      </c>
      <c r="E109" s="202">
        <v>0.71944444444444444</v>
      </c>
      <c r="F109" s="204" t="s">
        <v>145</v>
      </c>
    </row>
    <row r="110" spans="1:6" ht="15.75" customHeight="1">
      <c r="A110" s="200">
        <v>1323</v>
      </c>
      <c r="B110" s="202">
        <v>0.2986111111111111</v>
      </c>
      <c r="C110" s="237"/>
      <c r="D110" s="237"/>
      <c r="E110" s="202">
        <v>0.55763888888888891</v>
      </c>
      <c r="F110" s="204" t="s">
        <v>148</v>
      </c>
    </row>
    <row r="111" spans="1:6" ht="15.75" customHeight="1">
      <c r="A111" s="200">
        <v>1324</v>
      </c>
      <c r="B111" s="202">
        <v>0.30208333333333331</v>
      </c>
      <c r="C111" s="237"/>
      <c r="D111" s="237"/>
      <c r="E111" s="202">
        <v>0.59305555555555556</v>
      </c>
      <c r="F111" s="204" t="s">
        <v>150</v>
      </c>
    </row>
    <row r="112" spans="1:6" ht="15.75" customHeight="1">
      <c r="A112" s="200">
        <v>1325</v>
      </c>
      <c r="B112" s="202">
        <v>0.30486111111111108</v>
      </c>
      <c r="C112" s="237"/>
      <c r="D112" s="237"/>
      <c r="E112" s="202">
        <v>0.57847222222222217</v>
      </c>
      <c r="F112" s="204" t="s">
        <v>152</v>
      </c>
    </row>
    <row r="113" spans="1:6" ht="15.75" customHeight="1">
      <c r="A113" s="200">
        <v>1326</v>
      </c>
      <c r="B113" s="202">
        <v>0.30555555555555552</v>
      </c>
      <c r="C113" s="202">
        <v>0.52083333333333337</v>
      </c>
      <c r="D113" s="202">
        <v>0.60972222222222217</v>
      </c>
      <c r="E113" s="202">
        <v>0.73541666666666661</v>
      </c>
      <c r="F113" s="204" t="s">
        <v>153</v>
      </c>
    </row>
    <row r="114" spans="1:6" ht="15.75" customHeight="1">
      <c r="A114" s="200">
        <v>1327</v>
      </c>
      <c r="B114" s="202">
        <v>0.30694444444444441</v>
      </c>
      <c r="C114" s="237"/>
      <c r="D114" s="237"/>
      <c r="E114" s="202">
        <v>0.65625</v>
      </c>
      <c r="F114" s="204" t="s">
        <v>156</v>
      </c>
    </row>
    <row r="115" spans="1:6" ht="15.75" customHeight="1">
      <c r="A115" s="200">
        <v>1328</v>
      </c>
      <c r="B115" s="202">
        <v>0.30763888888888891</v>
      </c>
      <c r="C115" s="237"/>
      <c r="D115" s="237"/>
      <c r="E115" s="202">
        <v>0.63888888888888895</v>
      </c>
      <c r="F115" s="204" t="s">
        <v>96</v>
      </c>
    </row>
    <row r="116" spans="1:6" ht="15.75" customHeight="1">
      <c r="A116" s="200">
        <v>1329</v>
      </c>
      <c r="B116" s="202">
        <v>0.31111111111111112</v>
      </c>
      <c r="C116" s="237"/>
      <c r="D116" s="237"/>
      <c r="E116" s="202">
        <v>0.65</v>
      </c>
      <c r="F116" s="204" t="s">
        <v>158</v>
      </c>
    </row>
    <row r="117" spans="1:6" ht="15.75" customHeight="1">
      <c r="A117" s="200">
        <v>1330</v>
      </c>
      <c r="B117" s="202">
        <v>0.31458333333333333</v>
      </c>
      <c r="C117" s="237"/>
      <c r="D117" s="237"/>
      <c r="E117" s="202">
        <v>0.62916666666666665</v>
      </c>
      <c r="F117" s="204" t="s">
        <v>160</v>
      </c>
    </row>
    <row r="118" spans="1:6" ht="15.75" customHeight="1">
      <c r="A118" s="200">
        <v>1331</v>
      </c>
      <c r="B118" s="202">
        <v>0.27777777777777779</v>
      </c>
      <c r="C118" s="202">
        <v>0.44097222222222227</v>
      </c>
      <c r="D118" s="202">
        <v>0.61944444444444446</v>
      </c>
      <c r="E118" s="202">
        <v>0.77569444444444446</v>
      </c>
      <c r="F118" s="204" t="s">
        <v>163</v>
      </c>
    </row>
    <row r="119" spans="1:6" ht="15.75" customHeight="1">
      <c r="A119" s="200">
        <v>1332</v>
      </c>
      <c r="B119" s="202">
        <v>0.27847222222222223</v>
      </c>
      <c r="C119" s="202">
        <v>0.43055555555555558</v>
      </c>
      <c r="D119" s="202">
        <v>0.58750000000000002</v>
      </c>
      <c r="E119" s="202">
        <v>0.73749999999999993</v>
      </c>
      <c r="F119" s="204" t="s">
        <v>165</v>
      </c>
    </row>
    <row r="120" spans="1:6" ht="15.75" customHeight="1">
      <c r="A120" s="200">
        <v>1333</v>
      </c>
      <c r="B120" s="202">
        <v>0.28263888888888888</v>
      </c>
      <c r="C120" s="202">
        <v>0.40972222222222227</v>
      </c>
      <c r="D120" s="202">
        <v>0.49305555555555558</v>
      </c>
      <c r="E120" s="202">
        <v>0.69374999999999998</v>
      </c>
      <c r="F120" s="204" t="s">
        <v>167</v>
      </c>
    </row>
    <row r="121" spans="1:6" ht="15.75" customHeight="1">
      <c r="A121" s="200">
        <v>1334</v>
      </c>
      <c r="B121" s="202">
        <v>0.29652777777777778</v>
      </c>
      <c r="C121" s="202">
        <v>0.4284722222222222</v>
      </c>
      <c r="D121" s="202">
        <v>0.53611111111111109</v>
      </c>
      <c r="E121" s="202">
        <v>0.73402777777777783</v>
      </c>
      <c r="F121" s="204" t="s">
        <v>169</v>
      </c>
    </row>
    <row r="122" spans="1:6" ht="15.75" customHeight="1">
      <c r="A122" s="200">
        <v>1701</v>
      </c>
      <c r="B122" s="202">
        <v>0.28819444444444448</v>
      </c>
      <c r="C122" s="237"/>
      <c r="D122" s="237"/>
      <c r="E122" s="202">
        <v>0.59305555555555556</v>
      </c>
      <c r="F122" s="204" t="s">
        <v>172</v>
      </c>
    </row>
    <row r="123" spans="1:6" ht="15.75" customHeight="1">
      <c r="A123" s="200">
        <v>1702</v>
      </c>
      <c r="B123" s="202">
        <v>0.29305555555555557</v>
      </c>
      <c r="C123" s="237"/>
      <c r="D123" s="237"/>
      <c r="E123" s="202">
        <v>0.62638888888888888</v>
      </c>
      <c r="F123" s="204" t="s">
        <v>173</v>
      </c>
    </row>
    <row r="124" spans="1:6" ht="15.75" customHeight="1">
      <c r="A124" s="200">
        <v>1703</v>
      </c>
      <c r="B124" s="202">
        <v>0.30208333333333331</v>
      </c>
      <c r="C124" s="237"/>
      <c r="D124" s="237"/>
      <c r="E124" s="202">
        <v>0.6479166666666667</v>
      </c>
      <c r="F124" s="204" t="s">
        <v>174</v>
      </c>
    </row>
    <row r="125" spans="1:6" ht="15.75" customHeight="1">
      <c r="A125" s="200">
        <v>1704</v>
      </c>
      <c r="B125" s="202">
        <v>0.2986111111111111</v>
      </c>
      <c r="C125" s="237"/>
      <c r="D125" s="237"/>
      <c r="E125" s="202">
        <v>0.65277777777777779</v>
      </c>
      <c r="F125" s="204" t="s">
        <v>175</v>
      </c>
    </row>
    <row r="126" spans="1:6" ht="15.75" customHeight="1">
      <c r="A126" s="200">
        <v>1705</v>
      </c>
      <c r="B126" s="202">
        <v>0.28333333333333333</v>
      </c>
      <c r="C126" s="237"/>
      <c r="D126" s="237"/>
      <c r="E126" s="202">
        <v>0.61736111111111114</v>
      </c>
      <c r="F126" s="204" t="s">
        <v>176</v>
      </c>
    </row>
    <row r="127" spans="1:6" ht="15.75" customHeight="1">
      <c r="A127" s="200">
        <v>1706</v>
      </c>
      <c r="B127" s="202">
        <v>0.28611111111111115</v>
      </c>
      <c r="C127" s="202">
        <v>0.45763888888888887</v>
      </c>
      <c r="D127" s="202">
        <v>0.54097222222222219</v>
      </c>
      <c r="E127" s="202">
        <v>0.72083333333333333</v>
      </c>
      <c r="F127" s="204" t="s">
        <v>177</v>
      </c>
    </row>
    <row r="128" spans="1:6" ht="15.75" customHeight="1">
      <c r="A128" s="200">
        <v>1707</v>
      </c>
      <c r="B128" s="202">
        <v>0.27777777777777779</v>
      </c>
      <c r="C128" s="202">
        <v>0.5</v>
      </c>
      <c r="D128" s="202">
        <v>0.6166666666666667</v>
      </c>
      <c r="E128" s="202">
        <v>0.7416666666666667</v>
      </c>
      <c r="F128" s="204" t="s">
        <v>179</v>
      </c>
    </row>
    <row r="129" spans="1:6" ht="15.75" customHeight="1">
      <c r="A129" s="200">
        <v>1340</v>
      </c>
      <c r="B129" s="202">
        <v>0.33333333333333331</v>
      </c>
      <c r="C129" s="237"/>
      <c r="D129" s="237"/>
      <c r="E129" s="202">
        <v>0.58333333333333337</v>
      </c>
      <c r="F129" s="204" t="s">
        <v>182</v>
      </c>
    </row>
    <row r="130" spans="1:6" ht="15.75" customHeight="1">
      <c r="A130" s="250">
        <v>1392</v>
      </c>
      <c r="B130" s="252">
        <v>0.30277777777777776</v>
      </c>
      <c r="C130" s="252">
        <v>0.42777777777777781</v>
      </c>
      <c r="D130" s="252">
        <v>0.62430555555555556</v>
      </c>
      <c r="E130" s="252">
        <v>0.74930555555555556</v>
      </c>
      <c r="F130" s="254" t="s">
        <v>87</v>
      </c>
    </row>
    <row r="131" spans="1:6" ht="15.75" customHeight="1"/>
    <row r="132" spans="1:6" ht="15.75" customHeight="1"/>
    <row r="133" spans="1:6" ht="15.75" customHeight="1"/>
    <row r="134" spans="1:6" ht="15.75" customHeight="1"/>
    <row r="135" spans="1:6" ht="15.75" customHeight="1"/>
    <row r="136" spans="1:6" ht="15.75" customHeight="1"/>
    <row r="137" spans="1:6" ht="15.75" customHeight="1"/>
    <row r="138" spans="1:6" ht="15.75" customHeight="1"/>
    <row r="139" spans="1:6" ht="15.75" customHeight="1"/>
    <row r="140" spans="1:6" ht="15.75" customHeight="1"/>
    <row r="141" spans="1:6" ht="15.75" customHeight="1"/>
    <row r="142" spans="1:6" ht="15.75" customHeight="1"/>
    <row r="143" spans="1:6" ht="15.75" customHeight="1"/>
    <row r="144" spans="1:6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0"/>
  <sheetViews>
    <sheetView workbookViewId="0"/>
  </sheetViews>
  <sheetFormatPr baseColWidth="10" defaultColWidth="14.42578125" defaultRowHeight="15" customHeight="1"/>
  <cols>
    <col min="1" max="5" width="10.7109375" customWidth="1"/>
    <col min="6" max="6" width="21.28515625" customWidth="1"/>
  </cols>
  <sheetData>
    <row r="1" spans="1:6">
      <c r="A1" s="115" t="s">
        <v>4</v>
      </c>
      <c r="B1" s="258" t="s">
        <v>63</v>
      </c>
      <c r="C1" s="258" t="s">
        <v>64</v>
      </c>
      <c r="D1" s="258" t="s">
        <v>65</v>
      </c>
      <c r="E1" s="258" t="s">
        <v>66</v>
      </c>
      <c r="F1" s="260" t="s">
        <v>67</v>
      </c>
    </row>
    <row r="2" spans="1:6">
      <c r="A2" s="262" t="s">
        <v>14</v>
      </c>
      <c r="B2" s="264">
        <v>0</v>
      </c>
      <c r="C2" s="264"/>
      <c r="D2" s="264"/>
      <c r="E2" s="264">
        <v>0</v>
      </c>
      <c r="F2" s="265" t="s">
        <v>72</v>
      </c>
    </row>
    <row r="3" spans="1:6">
      <c r="A3" s="200">
        <v>1101</v>
      </c>
      <c r="B3" s="202">
        <v>0.17361111111111113</v>
      </c>
      <c r="C3" s="202"/>
      <c r="D3" s="202"/>
      <c r="E3" s="202">
        <v>0.49305555555555558</v>
      </c>
      <c r="F3" s="204" t="s">
        <v>76</v>
      </c>
    </row>
    <row r="4" spans="1:6">
      <c r="A4" s="200">
        <v>1102</v>
      </c>
      <c r="B4" s="202">
        <v>0.19027777777777777</v>
      </c>
      <c r="C4" s="202"/>
      <c r="D4" s="202"/>
      <c r="E4" s="202">
        <v>0.48958333333333331</v>
      </c>
      <c r="F4" s="204" t="s">
        <v>83</v>
      </c>
    </row>
    <row r="5" spans="1:6">
      <c r="A5" s="200">
        <v>1104</v>
      </c>
      <c r="B5" s="202">
        <v>0.24791666666666667</v>
      </c>
      <c r="C5" s="202"/>
      <c r="D5" s="202"/>
      <c r="E5" s="202">
        <v>0.5625</v>
      </c>
      <c r="F5" s="204" t="s">
        <v>89</v>
      </c>
    </row>
    <row r="6" spans="1:6">
      <c r="A6" s="200">
        <v>1105</v>
      </c>
      <c r="B6" s="202">
        <v>0.18124999999999999</v>
      </c>
      <c r="C6" s="202"/>
      <c r="D6" s="202"/>
      <c r="E6" s="202">
        <v>0.52083333333333337</v>
      </c>
      <c r="F6" s="204" t="s">
        <v>78</v>
      </c>
    </row>
    <row r="7" spans="1:6">
      <c r="A7" s="200">
        <v>1106</v>
      </c>
      <c r="B7" s="202">
        <v>0.21527777777777779</v>
      </c>
      <c r="C7" s="202"/>
      <c r="D7" s="202"/>
      <c r="E7" s="202">
        <v>0.57291666666666663</v>
      </c>
      <c r="F7" s="204" t="s">
        <v>90</v>
      </c>
    </row>
    <row r="8" spans="1:6">
      <c r="A8" s="200">
        <v>1107</v>
      </c>
      <c r="B8" s="202">
        <v>0.22569444444444445</v>
      </c>
      <c r="C8" s="202"/>
      <c r="D8" s="202"/>
      <c r="E8" s="202">
        <v>0.53194444444444444</v>
      </c>
      <c r="F8" s="204" t="s">
        <v>92</v>
      </c>
    </row>
    <row r="9" spans="1:6">
      <c r="A9" s="200">
        <v>1108</v>
      </c>
      <c r="B9" s="202">
        <v>0.20208333333333331</v>
      </c>
      <c r="C9" s="202"/>
      <c r="D9" s="202"/>
      <c r="E9" s="202">
        <v>0.55555555555555558</v>
      </c>
      <c r="F9" s="204" t="s">
        <v>78</v>
      </c>
    </row>
    <row r="10" spans="1:6">
      <c r="A10" s="200">
        <v>1109</v>
      </c>
      <c r="B10" s="202">
        <v>0.24236111111111111</v>
      </c>
      <c r="C10" s="202"/>
      <c r="D10" s="202"/>
      <c r="E10" s="202">
        <v>0.56180555555555556</v>
      </c>
      <c r="F10" s="204" t="s">
        <v>93</v>
      </c>
    </row>
    <row r="11" spans="1:6">
      <c r="A11" s="200">
        <v>1110</v>
      </c>
      <c r="B11" s="202">
        <v>0.2298611111111111</v>
      </c>
      <c r="C11" s="202"/>
      <c r="D11" s="202"/>
      <c r="E11" s="202">
        <v>0.54722222222222217</v>
      </c>
      <c r="F11" s="204" t="s">
        <v>90</v>
      </c>
    </row>
    <row r="12" spans="1:6">
      <c r="A12" s="200">
        <v>1111</v>
      </c>
      <c r="B12" s="202">
        <v>0.22638888888888889</v>
      </c>
      <c r="C12" s="202"/>
      <c r="D12" s="202"/>
      <c r="E12" s="202">
        <v>0.54166666666666663</v>
      </c>
      <c r="F12" s="204" t="s">
        <v>86</v>
      </c>
    </row>
    <row r="13" spans="1:6">
      <c r="A13" s="200">
        <v>1112</v>
      </c>
      <c r="B13" s="202">
        <v>0.27152777777777776</v>
      </c>
      <c r="C13" s="202"/>
      <c r="D13" s="202"/>
      <c r="E13" s="202">
        <v>0.58680555555555558</v>
      </c>
      <c r="F13" s="204" t="s">
        <v>83</v>
      </c>
    </row>
    <row r="14" spans="1:6">
      <c r="A14" s="200">
        <v>1113</v>
      </c>
      <c r="B14" s="202">
        <v>0.24166666666666667</v>
      </c>
      <c r="C14" s="202"/>
      <c r="D14" s="202"/>
      <c r="E14" s="202">
        <v>0.54652777777777783</v>
      </c>
      <c r="F14" s="204" t="s">
        <v>88</v>
      </c>
    </row>
    <row r="15" spans="1:6">
      <c r="A15" s="200">
        <v>1114</v>
      </c>
      <c r="B15" s="202">
        <v>0.19999999999999998</v>
      </c>
      <c r="C15" s="202"/>
      <c r="D15" s="202"/>
      <c r="E15" s="202">
        <v>0.52013888888888882</v>
      </c>
      <c r="F15" s="204" t="s">
        <v>80</v>
      </c>
    </row>
    <row r="16" spans="1:6">
      <c r="A16" s="200">
        <v>1115</v>
      </c>
      <c r="B16" s="202">
        <v>0.19444444444444445</v>
      </c>
      <c r="C16" s="202"/>
      <c r="D16" s="202"/>
      <c r="E16" s="202">
        <v>0.54513888888888895</v>
      </c>
      <c r="F16" s="204" t="s">
        <v>83</v>
      </c>
    </row>
    <row r="17" spans="1:6">
      <c r="A17" s="200">
        <v>1117</v>
      </c>
      <c r="B17" s="202">
        <v>0.20625000000000002</v>
      </c>
      <c r="C17" s="202"/>
      <c r="D17" s="202"/>
      <c r="E17" s="202">
        <v>0.48958333333333331</v>
      </c>
      <c r="F17" s="204" t="s">
        <v>78</v>
      </c>
    </row>
    <row r="18" spans="1:6">
      <c r="A18" s="200">
        <v>1118</v>
      </c>
      <c r="B18" s="202">
        <v>0.22708333333333333</v>
      </c>
      <c r="C18" s="202"/>
      <c r="D18" s="202"/>
      <c r="E18" s="202">
        <v>0.54166666666666663</v>
      </c>
      <c r="F18" s="204" t="s">
        <v>89</v>
      </c>
    </row>
    <row r="19" spans="1:6">
      <c r="A19" s="200">
        <v>1119</v>
      </c>
      <c r="B19" s="202">
        <v>0.21527777777777779</v>
      </c>
      <c r="C19" s="202"/>
      <c r="D19" s="202"/>
      <c r="E19" s="202">
        <v>0.55972222222222223</v>
      </c>
      <c r="F19" s="204" t="s">
        <v>88</v>
      </c>
    </row>
    <row r="20" spans="1:6">
      <c r="A20" s="200">
        <v>1120</v>
      </c>
      <c r="B20" s="202">
        <v>0.26597222222222222</v>
      </c>
      <c r="C20" s="202"/>
      <c r="D20" s="202"/>
      <c r="E20" s="202">
        <v>0.58750000000000002</v>
      </c>
      <c r="F20" s="204" t="s">
        <v>92</v>
      </c>
    </row>
    <row r="21" spans="1:6" ht="15.75" customHeight="1">
      <c r="A21" s="200">
        <v>1121</v>
      </c>
      <c r="B21" s="202">
        <v>0.23124999999999998</v>
      </c>
      <c r="C21" s="202"/>
      <c r="D21" s="202"/>
      <c r="E21" s="202">
        <v>0.53125</v>
      </c>
      <c r="F21" s="204" t="s">
        <v>90</v>
      </c>
    </row>
    <row r="22" spans="1:6" ht="15.75" customHeight="1">
      <c r="A22" s="200">
        <v>1122</v>
      </c>
      <c r="B22" s="202">
        <v>0.21805555555555556</v>
      </c>
      <c r="C22" s="202"/>
      <c r="D22" s="202"/>
      <c r="E22" s="202">
        <v>0.57638888888888895</v>
      </c>
      <c r="F22" s="204" t="s">
        <v>83</v>
      </c>
    </row>
    <row r="23" spans="1:6" ht="15.75" customHeight="1">
      <c r="A23" s="200">
        <v>1123</v>
      </c>
      <c r="B23" s="202">
        <v>0.2388888888888889</v>
      </c>
      <c r="C23" s="202"/>
      <c r="D23" s="202"/>
      <c r="E23" s="202">
        <v>0.57152777777777775</v>
      </c>
      <c r="F23" s="204" t="s">
        <v>102</v>
      </c>
    </row>
    <row r="24" spans="1:6" ht="15.75" customHeight="1">
      <c r="A24" s="200">
        <v>1124</v>
      </c>
      <c r="B24" s="202">
        <v>0.26666666666666666</v>
      </c>
      <c r="C24" s="202"/>
      <c r="D24" s="202"/>
      <c r="E24" s="202">
        <v>0.60347222222222219</v>
      </c>
      <c r="F24" s="204" t="s">
        <v>93</v>
      </c>
    </row>
    <row r="25" spans="1:6" ht="15.75" customHeight="1">
      <c r="A25" s="200">
        <v>1125</v>
      </c>
      <c r="B25" s="202">
        <v>0.22222222222222221</v>
      </c>
      <c r="C25" s="202"/>
      <c r="D25" s="202"/>
      <c r="E25" s="202">
        <v>0.54305555555555551</v>
      </c>
      <c r="F25" s="204" t="s">
        <v>91</v>
      </c>
    </row>
    <row r="26" spans="1:6" ht="15.75" customHeight="1">
      <c r="A26" s="200">
        <v>1126</v>
      </c>
      <c r="B26" s="202">
        <v>0.20416666666666669</v>
      </c>
      <c r="C26" s="202"/>
      <c r="D26" s="202"/>
      <c r="E26" s="202">
        <v>0.50347222222222221</v>
      </c>
      <c r="F26" s="204" t="s">
        <v>83</v>
      </c>
    </row>
    <row r="27" spans="1:6" ht="15.75" customHeight="1">
      <c r="A27" s="200">
        <v>1127</v>
      </c>
      <c r="B27" s="202">
        <v>0.26874999999999999</v>
      </c>
      <c r="C27" s="202"/>
      <c r="D27" s="202"/>
      <c r="E27" s="202">
        <v>0.63541666666666663</v>
      </c>
      <c r="F27" s="204" t="s">
        <v>78</v>
      </c>
    </row>
    <row r="28" spans="1:6" ht="15.75" customHeight="1">
      <c r="A28" s="200">
        <v>1128</v>
      </c>
      <c r="B28" s="202">
        <v>0.28055555555555556</v>
      </c>
      <c r="C28" s="202"/>
      <c r="D28" s="202"/>
      <c r="E28" s="202">
        <v>0.61319444444444449</v>
      </c>
      <c r="F28" s="204" t="s">
        <v>102</v>
      </c>
    </row>
    <row r="29" spans="1:6" ht="15.75" customHeight="1">
      <c r="A29" s="200">
        <v>1129</v>
      </c>
      <c r="B29" s="202">
        <v>0.25277777777777777</v>
      </c>
      <c r="C29" s="202"/>
      <c r="D29" s="202"/>
      <c r="E29" s="202">
        <v>0.5541666666666667</v>
      </c>
      <c r="F29" s="204" t="s">
        <v>80</v>
      </c>
    </row>
    <row r="30" spans="1:6" ht="15.75" customHeight="1">
      <c r="A30" s="200">
        <v>1130</v>
      </c>
      <c r="B30" s="202">
        <v>0.25833333333333336</v>
      </c>
      <c r="C30" s="202"/>
      <c r="D30" s="202"/>
      <c r="E30" s="202">
        <v>0.60416666666666663</v>
      </c>
      <c r="F30" s="204" t="s">
        <v>83</v>
      </c>
    </row>
    <row r="31" spans="1:6" ht="15.75" customHeight="1">
      <c r="A31" s="200">
        <v>1132</v>
      </c>
      <c r="B31" s="202">
        <v>0.24722222222222223</v>
      </c>
      <c r="C31" s="202"/>
      <c r="D31" s="202"/>
      <c r="E31" s="202">
        <v>0.54513888888888895</v>
      </c>
      <c r="F31" s="204" t="s">
        <v>208</v>
      </c>
    </row>
    <row r="32" spans="1:6" ht="15.75" customHeight="1">
      <c r="A32" s="200">
        <v>1133</v>
      </c>
      <c r="B32" s="202">
        <v>0.20694444444444446</v>
      </c>
      <c r="C32" s="202"/>
      <c r="D32" s="202"/>
      <c r="E32" s="202">
        <v>0.5</v>
      </c>
      <c r="F32" s="204" t="s">
        <v>209</v>
      </c>
    </row>
    <row r="33" spans="1:6" ht="15.75" customHeight="1">
      <c r="A33" s="200">
        <v>1135</v>
      </c>
      <c r="B33" s="202">
        <v>0.21180555555555555</v>
      </c>
      <c r="C33" s="202"/>
      <c r="D33" s="202"/>
      <c r="E33" s="202">
        <v>0.54583333333333328</v>
      </c>
      <c r="F33" s="204" t="s">
        <v>80</v>
      </c>
    </row>
    <row r="34" spans="1:6" ht="15.75" customHeight="1">
      <c r="A34" s="200">
        <v>1136</v>
      </c>
      <c r="B34" s="202">
        <v>0.26180555555555557</v>
      </c>
      <c r="C34" s="202"/>
      <c r="D34" s="202"/>
      <c r="E34" s="202">
        <v>0.58333333333333337</v>
      </c>
      <c r="F34" s="204" t="s">
        <v>210</v>
      </c>
    </row>
    <row r="35" spans="1:6" ht="15.75" customHeight="1">
      <c r="A35" s="200">
        <v>1138</v>
      </c>
      <c r="B35" s="202">
        <v>0.22777777777777777</v>
      </c>
      <c r="C35" s="202"/>
      <c r="D35" s="202"/>
      <c r="E35" s="202">
        <v>0.56736111111111109</v>
      </c>
      <c r="F35" s="204" t="s">
        <v>88</v>
      </c>
    </row>
    <row r="36" spans="1:6" ht="15.75" customHeight="1">
      <c r="A36" s="200">
        <v>1139</v>
      </c>
      <c r="B36" s="202">
        <v>0.24513888888888888</v>
      </c>
      <c r="C36" s="202"/>
      <c r="D36" s="202"/>
      <c r="E36" s="202">
        <v>0.60277777777777775</v>
      </c>
      <c r="F36" s="204" t="s">
        <v>90</v>
      </c>
    </row>
    <row r="37" spans="1:6" ht="15.75" customHeight="1">
      <c r="A37" s="200">
        <v>1140</v>
      </c>
      <c r="B37" s="202">
        <v>0.19444444444444445</v>
      </c>
      <c r="C37" s="202"/>
      <c r="D37" s="202"/>
      <c r="E37" s="202">
        <v>0.51944444444444449</v>
      </c>
      <c r="F37" s="204" t="s">
        <v>90</v>
      </c>
    </row>
    <row r="38" spans="1:6" ht="15.75" customHeight="1">
      <c r="A38" s="200">
        <v>1141</v>
      </c>
      <c r="B38" s="202">
        <v>0.25625000000000003</v>
      </c>
      <c r="C38" s="202"/>
      <c r="D38" s="202"/>
      <c r="E38" s="202">
        <v>0.61458333333333337</v>
      </c>
      <c r="F38" s="204" t="s">
        <v>90</v>
      </c>
    </row>
    <row r="39" spans="1:6" ht="15.75" customHeight="1">
      <c r="A39" s="200">
        <v>1142</v>
      </c>
      <c r="B39" s="202">
        <v>0.24583333333333335</v>
      </c>
      <c r="C39" s="202"/>
      <c r="D39" s="202"/>
      <c r="E39" s="202">
        <v>0.5541666666666667</v>
      </c>
      <c r="F39" s="204" t="s">
        <v>91</v>
      </c>
    </row>
    <row r="40" spans="1:6" ht="15.75" customHeight="1">
      <c r="A40" s="200">
        <v>1201</v>
      </c>
      <c r="B40" s="202">
        <v>0.54513888888888895</v>
      </c>
      <c r="C40" s="202"/>
      <c r="D40" s="202"/>
      <c r="E40" s="202">
        <v>0.84444444444444444</v>
      </c>
      <c r="F40" s="204" t="s">
        <v>83</v>
      </c>
    </row>
    <row r="41" spans="1:6" ht="15.75" customHeight="1">
      <c r="A41" s="200">
        <v>1203</v>
      </c>
      <c r="B41" s="202">
        <v>0.49444444444444446</v>
      </c>
      <c r="C41" s="202"/>
      <c r="D41" s="202"/>
      <c r="E41" s="202">
        <v>0.83680555555555547</v>
      </c>
      <c r="F41" s="204" t="s">
        <v>212</v>
      </c>
    </row>
    <row r="42" spans="1:6" ht="15.75" customHeight="1">
      <c r="A42" s="200">
        <v>1204</v>
      </c>
      <c r="B42" s="202">
        <v>0.53055555555555556</v>
      </c>
      <c r="C42" s="202"/>
      <c r="D42" s="202"/>
      <c r="E42" s="202">
        <v>0.8340277777777777</v>
      </c>
      <c r="F42" s="204" t="s">
        <v>90</v>
      </c>
    </row>
    <row r="43" spans="1:6" ht="15.75" customHeight="1">
      <c r="A43" s="200">
        <v>1205</v>
      </c>
      <c r="B43" s="202">
        <v>0.53541666666666665</v>
      </c>
      <c r="C43" s="202"/>
      <c r="D43" s="202"/>
      <c r="E43" s="202">
        <v>0.85</v>
      </c>
      <c r="F43" s="204" t="s">
        <v>86</v>
      </c>
    </row>
    <row r="44" spans="1:6" ht="15.75" customHeight="1">
      <c r="A44" s="200">
        <v>1206</v>
      </c>
      <c r="B44" s="202">
        <v>0.51527777777777783</v>
      </c>
      <c r="C44" s="202"/>
      <c r="D44" s="202"/>
      <c r="E44" s="202">
        <v>0.79999999999999993</v>
      </c>
      <c r="F44" s="204" t="s">
        <v>80</v>
      </c>
    </row>
    <row r="45" spans="1:6" ht="15.75" customHeight="1">
      <c r="A45" s="200">
        <v>1207</v>
      </c>
      <c r="B45" s="202">
        <v>0.46319444444444446</v>
      </c>
      <c r="C45" s="202"/>
      <c r="D45" s="202"/>
      <c r="E45" s="202">
        <v>0.76597222222222217</v>
      </c>
      <c r="F45" s="204" t="s">
        <v>100</v>
      </c>
    </row>
    <row r="46" spans="1:6" ht="15.75" customHeight="1">
      <c r="A46" s="200">
        <v>1208</v>
      </c>
      <c r="B46" s="202">
        <v>0.47291666666666665</v>
      </c>
      <c r="C46" s="202"/>
      <c r="D46" s="202"/>
      <c r="E46" s="202">
        <v>0.80833333333333324</v>
      </c>
      <c r="F46" s="204" t="s">
        <v>209</v>
      </c>
    </row>
    <row r="47" spans="1:6" ht="15.75" customHeight="1">
      <c r="A47" s="200">
        <v>1209</v>
      </c>
      <c r="B47" s="202">
        <v>0.57291666666666663</v>
      </c>
      <c r="C47" s="202"/>
      <c r="D47" s="202"/>
      <c r="E47" s="202">
        <v>0.85833333333333339</v>
      </c>
      <c r="F47" s="204" t="s">
        <v>83</v>
      </c>
    </row>
    <row r="48" spans="1:6" ht="15.75" customHeight="1">
      <c r="A48" s="200">
        <v>1210</v>
      </c>
      <c r="B48" s="202">
        <v>0.50347222222222221</v>
      </c>
      <c r="C48" s="202"/>
      <c r="D48" s="202"/>
      <c r="E48" s="202">
        <v>0.77430555555555547</v>
      </c>
      <c r="F48" s="204" t="s">
        <v>88</v>
      </c>
    </row>
    <row r="49" spans="1:6" ht="15.75" customHeight="1">
      <c r="A49" s="200">
        <v>1211</v>
      </c>
      <c r="B49" s="202">
        <v>0.51666666666666672</v>
      </c>
      <c r="C49" s="202"/>
      <c r="D49" s="202"/>
      <c r="E49" s="202">
        <v>0.82708333333333339</v>
      </c>
      <c r="F49" s="204" t="s">
        <v>101</v>
      </c>
    </row>
    <row r="50" spans="1:6" ht="15.75" customHeight="1">
      <c r="A50" s="200">
        <v>1212</v>
      </c>
      <c r="B50" s="202">
        <v>0.56944444444444442</v>
      </c>
      <c r="C50" s="202"/>
      <c r="D50" s="202"/>
      <c r="E50" s="202">
        <v>0.9277777777777777</v>
      </c>
      <c r="F50" s="204" t="s">
        <v>83</v>
      </c>
    </row>
    <row r="51" spans="1:6" ht="15.75" customHeight="1">
      <c r="A51" s="200">
        <v>1213</v>
      </c>
      <c r="B51" s="202">
        <v>0.49861111111111112</v>
      </c>
      <c r="C51" s="202"/>
      <c r="D51" s="202"/>
      <c r="E51" s="202">
        <v>0.8208333333333333</v>
      </c>
      <c r="F51" s="204" t="s">
        <v>80</v>
      </c>
    </row>
    <row r="52" spans="1:6" ht="15.75" customHeight="1">
      <c r="A52" s="200">
        <v>1214</v>
      </c>
      <c r="B52" s="202">
        <v>0.64722222222222225</v>
      </c>
      <c r="C52" s="202"/>
      <c r="D52" s="202"/>
      <c r="E52" s="202">
        <v>0.94513888888888886</v>
      </c>
      <c r="F52" s="204" t="s">
        <v>80</v>
      </c>
    </row>
    <row r="53" spans="1:6" ht="15.75" customHeight="1">
      <c r="A53" s="200">
        <v>1215</v>
      </c>
      <c r="B53" s="202">
        <v>0.52430555555555558</v>
      </c>
      <c r="C53" s="202"/>
      <c r="D53" s="202"/>
      <c r="E53" s="202">
        <v>0.83263888888888893</v>
      </c>
      <c r="F53" s="204" t="s">
        <v>91</v>
      </c>
    </row>
    <row r="54" spans="1:6" ht="15.75" customHeight="1">
      <c r="A54" s="200">
        <v>1216</v>
      </c>
      <c r="B54" s="202">
        <v>0.50902777777777775</v>
      </c>
      <c r="C54" s="202"/>
      <c r="D54" s="202"/>
      <c r="E54" s="202">
        <v>0.84791666666666676</v>
      </c>
      <c r="F54" s="204" t="s">
        <v>90</v>
      </c>
    </row>
    <row r="55" spans="1:6" ht="15.75" customHeight="1">
      <c r="A55" s="200">
        <v>1217</v>
      </c>
      <c r="B55" s="202">
        <v>0.46180555555555558</v>
      </c>
      <c r="C55" s="202"/>
      <c r="D55" s="202"/>
      <c r="E55" s="202">
        <v>0.75486111111111109</v>
      </c>
      <c r="F55" s="204" t="s">
        <v>218</v>
      </c>
    </row>
    <row r="56" spans="1:6" ht="15.75" customHeight="1">
      <c r="A56" s="200">
        <v>1218</v>
      </c>
      <c r="B56" s="202">
        <v>0.47638888888888892</v>
      </c>
      <c r="C56" s="202"/>
      <c r="D56" s="202"/>
      <c r="E56" s="202">
        <v>0.75902777777777775</v>
      </c>
      <c r="F56" s="204" t="s">
        <v>215</v>
      </c>
    </row>
    <row r="57" spans="1:6" ht="15.75" customHeight="1">
      <c r="A57" s="200">
        <v>1220</v>
      </c>
      <c r="B57" s="202">
        <v>0.48958333333333331</v>
      </c>
      <c r="C57" s="202"/>
      <c r="D57" s="202"/>
      <c r="E57" s="202">
        <v>0.82986111111111116</v>
      </c>
      <c r="F57" s="204" t="s">
        <v>221</v>
      </c>
    </row>
    <row r="58" spans="1:6" ht="15.75" customHeight="1">
      <c r="A58" s="200">
        <v>1221</v>
      </c>
      <c r="B58" s="202">
        <v>0.59861111111111109</v>
      </c>
      <c r="C58" s="202"/>
      <c r="D58" s="202"/>
      <c r="E58" s="202">
        <v>0.93541666666666667</v>
      </c>
      <c r="F58" s="204" t="s">
        <v>80</v>
      </c>
    </row>
    <row r="59" spans="1:6" ht="15.75" customHeight="1">
      <c r="A59" s="200">
        <v>1223</v>
      </c>
      <c r="B59" s="202">
        <v>0.52569444444444446</v>
      </c>
      <c r="C59" s="202"/>
      <c r="D59" s="202"/>
      <c r="E59" s="202">
        <v>0.82500000000000007</v>
      </c>
      <c r="F59" s="204" t="s">
        <v>96</v>
      </c>
    </row>
    <row r="60" spans="1:6" ht="15.75" customHeight="1">
      <c r="A60" s="200">
        <v>1224</v>
      </c>
      <c r="B60" s="202">
        <v>0.625</v>
      </c>
      <c r="C60" s="202"/>
      <c r="D60" s="202"/>
      <c r="E60" s="202">
        <v>0.96944444444444444</v>
      </c>
      <c r="F60" s="204" t="s">
        <v>83</v>
      </c>
    </row>
    <row r="61" spans="1:6" ht="15.75" customHeight="1">
      <c r="A61" s="200">
        <v>1225</v>
      </c>
      <c r="B61" s="202">
        <v>0.59930555555555554</v>
      </c>
      <c r="C61" s="202"/>
      <c r="D61" s="202"/>
      <c r="E61" s="202">
        <v>0.85069444444444453</v>
      </c>
      <c r="F61" s="204" t="s">
        <v>93</v>
      </c>
    </row>
    <row r="62" spans="1:6" ht="15.75" customHeight="1">
      <c r="A62" s="200">
        <v>1227</v>
      </c>
      <c r="B62" s="202">
        <v>0.50555555555555554</v>
      </c>
      <c r="C62" s="202"/>
      <c r="D62" s="202"/>
      <c r="E62" s="202">
        <v>0.82013888888888886</v>
      </c>
      <c r="F62" s="204" t="s">
        <v>213</v>
      </c>
    </row>
    <row r="63" spans="1:6" ht="15.75" customHeight="1">
      <c r="A63" s="200">
        <v>1228</v>
      </c>
      <c r="B63" s="202">
        <v>0.5229166666666667</v>
      </c>
      <c r="C63" s="202"/>
      <c r="D63" s="202"/>
      <c r="E63" s="202">
        <v>0.87152777777777779</v>
      </c>
      <c r="F63" s="204" t="s">
        <v>90</v>
      </c>
    </row>
    <row r="64" spans="1:6" ht="15.75" customHeight="1">
      <c r="A64" s="200">
        <v>1229</v>
      </c>
      <c r="B64" s="202">
        <v>0.55763888888888891</v>
      </c>
      <c r="C64" s="202"/>
      <c r="D64" s="202"/>
      <c r="E64" s="202">
        <v>0.87152777777777779</v>
      </c>
      <c r="F64" s="204" t="s">
        <v>93</v>
      </c>
    </row>
    <row r="65" spans="1:6" ht="15.75" customHeight="1">
      <c r="A65" s="200">
        <v>1230</v>
      </c>
      <c r="B65" s="202">
        <v>0.45833333333333331</v>
      </c>
      <c r="C65" s="202"/>
      <c r="D65" s="202"/>
      <c r="E65" s="202">
        <v>0.81666666666666676</v>
      </c>
      <c r="F65" s="204" t="s">
        <v>83</v>
      </c>
    </row>
    <row r="66" spans="1:6" ht="15.75" customHeight="1">
      <c r="A66" s="200">
        <v>1231</v>
      </c>
      <c r="B66" s="202">
        <v>0.53541666666666665</v>
      </c>
      <c r="C66" s="202"/>
      <c r="D66" s="202"/>
      <c r="E66" s="202">
        <v>0.85277777777777775</v>
      </c>
      <c r="F66" s="204" t="s">
        <v>91</v>
      </c>
    </row>
    <row r="67" spans="1:6" ht="15.75" customHeight="1">
      <c r="A67" s="200">
        <v>1232</v>
      </c>
      <c r="B67" s="202">
        <v>0.61736111111111114</v>
      </c>
      <c r="C67" s="202"/>
      <c r="D67" s="202"/>
      <c r="E67" s="202">
        <v>0.97222222222222221</v>
      </c>
      <c r="F67" s="204" t="s">
        <v>92</v>
      </c>
    </row>
    <row r="68" spans="1:6" ht="15.75" customHeight="1">
      <c r="A68" s="200">
        <v>1233</v>
      </c>
      <c r="B68" s="202">
        <v>0.54166666666666663</v>
      </c>
      <c r="C68" s="202"/>
      <c r="D68" s="202"/>
      <c r="E68" s="202">
        <v>0.88611111111111107</v>
      </c>
      <c r="F68" s="204" t="s">
        <v>83</v>
      </c>
    </row>
    <row r="69" spans="1:6" ht="15.75" customHeight="1">
      <c r="A69" s="200">
        <v>1234</v>
      </c>
      <c r="B69" s="202">
        <v>0.72638888888888886</v>
      </c>
      <c r="C69" s="202"/>
      <c r="D69" s="202"/>
      <c r="E69" s="202">
        <v>0.99791666666666667</v>
      </c>
      <c r="F69" s="204" t="s">
        <v>238</v>
      </c>
    </row>
    <row r="70" spans="1:6" ht="15.75" customHeight="1">
      <c r="A70" s="200">
        <v>1235</v>
      </c>
      <c r="B70" s="202">
        <v>0.51527777777777783</v>
      </c>
      <c r="C70" s="202"/>
      <c r="D70" s="202"/>
      <c r="E70" s="202">
        <v>0.875</v>
      </c>
      <c r="F70" s="204" t="s">
        <v>78</v>
      </c>
    </row>
    <row r="71" spans="1:6" ht="15.75" customHeight="1">
      <c r="A71" s="200">
        <v>1236</v>
      </c>
      <c r="B71" s="202">
        <v>0.61944444444444446</v>
      </c>
      <c r="C71" s="202"/>
      <c r="D71" s="202"/>
      <c r="E71" s="202">
        <v>0.9784722222222223</v>
      </c>
      <c r="F71" s="204" t="s">
        <v>78</v>
      </c>
    </row>
    <row r="72" spans="1:6" ht="15.75" customHeight="1">
      <c r="A72" s="200">
        <v>1238</v>
      </c>
      <c r="B72" s="202">
        <v>0.58819444444444446</v>
      </c>
      <c r="C72" s="202"/>
      <c r="D72" s="202"/>
      <c r="E72" s="202">
        <v>0.92847222222222225</v>
      </c>
      <c r="F72" s="204" t="s">
        <v>200</v>
      </c>
    </row>
    <row r="73" spans="1:6" ht="15.75" customHeight="1">
      <c r="A73" s="200">
        <v>1239</v>
      </c>
      <c r="B73" s="202">
        <v>0.62777777777777777</v>
      </c>
      <c r="C73" s="202"/>
      <c r="D73" s="202"/>
      <c r="E73" s="202">
        <v>0.9770833333333333</v>
      </c>
      <c r="F73" s="204" t="s">
        <v>108</v>
      </c>
    </row>
    <row r="74" spans="1:6" ht="15.75" customHeight="1">
      <c r="A74" s="200">
        <v>1241</v>
      </c>
      <c r="B74" s="202">
        <v>0.6</v>
      </c>
      <c r="C74" s="202"/>
      <c r="D74" s="202"/>
      <c r="E74" s="202">
        <v>0.96250000000000002</v>
      </c>
      <c r="F74" s="204" t="s">
        <v>101</v>
      </c>
    </row>
    <row r="75" spans="1:6" ht="15.75" customHeight="1">
      <c r="A75" s="200">
        <v>1242</v>
      </c>
      <c r="B75" s="202">
        <v>0.64027777777777783</v>
      </c>
      <c r="C75" s="202"/>
      <c r="D75" s="202"/>
      <c r="E75" s="202">
        <v>0.99722222222222223</v>
      </c>
      <c r="F75" s="204" t="s">
        <v>78</v>
      </c>
    </row>
    <row r="76" spans="1:6" ht="15.75" customHeight="1">
      <c r="A76" s="200">
        <v>1243</v>
      </c>
      <c r="B76" s="202">
        <v>0.6479166666666667</v>
      </c>
      <c r="C76" s="202"/>
      <c r="D76" s="202"/>
      <c r="E76" s="202">
        <v>0.98958333333333337</v>
      </c>
      <c r="F76" s="204" t="s">
        <v>108</v>
      </c>
    </row>
    <row r="77" spans="1:6" ht="15.75" customHeight="1">
      <c r="A77" s="200">
        <v>1244</v>
      </c>
      <c r="B77" s="202">
        <v>0.63402777777777775</v>
      </c>
      <c r="C77" s="202"/>
      <c r="D77" s="202"/>
      <c r="E77" s="202">
        <v>0.9902777777777777</v>
      </c>
      <c r="F77" s="204" t="s">
        <v>108</v>
      </c>
    </row>
    <row r="78" spans="1:6" ht="15.75" customHeight="1">
      <c r="A78" s="200">
        <v>1245</v>
      </c>
      <c r="B78" s="202">
        <v>0.65486111111111112</v>
      </c>
      <c r="C78" s="202"/>
      <c r="D78" s="202"/>
      <c r="E78" s="202">
        <v>0.97638888888888886</v>
      </c>
      <c r="F78" s="204" t="s">
        <v>107</v>
      </c>
    </row>
    <row r="79" spans="1:6" ht="15.75" customHeight="1">
      <c r="A79" s="200">
        <v>1341</v>
      </c>
      <c r="B79" s="202">
        <v>0.28611111111111115</v>
      </c>
      <c r="C79" s="202">
        <v>0.45833333333333331</v>
      </c>
      <c r="D79" s="202">
        <v>0.54513888888888895</v>
      </c>
      <c r="E79" s="202">
        <v>0.67152777777777783</v>
      </c>
      <c r="F79" s="204" t="s">
        <v>244</v>
      </c>
    </row>
    <row r="80" spans="1:6" ht="15.75" customHeight="1">
      <c r="A80" s="200">
        <v>1342</v>
      </c>
      <c r="B80" s="202">
        <v>0.30208333333333331</v>
      </c>
      <c r="C80" s="202">
        <v>0.45833333333333331</v>
      </c>
      <c r="D80" s="202">
        <v>0.58819444444444446</v>
      </c>
      <c r="E80" s="202">
        <v>0.71319444444444446</v>
      </c>
      <c r="F80" s="204" t="s">
        <v>224</v>
      </c>
    </row>
    <row r="81" spans="1:6" ht="15.75" customHeight="1">
      <c r="A81" s="200">
        <v>1343</v>
      </c>
      <c r="B81" s="202">
        <v>0.27499999999999997</v>
      </c>
      <c r="C81" s="202">
        <v>0.39999999999999997</v>
      </c>
      <c r="D81" s="202">
        <v>0.5180555555555556</v>
      </c>
      <c r="E81" s="202">
        <v>0.65</v>
      </c>
      <c r="F81" s="204" t="s">
        <v>245</v>
      </c>
    </row>
    <row r="82" spans="1:6" ht="15.75" customHeight="1">
      <c r="A82" s="200">
        <v>1344</v>
      </c>
      <c r="B82" s="202">
        <v>0.28055555555555556</v>
      </c>
      <c r="C82" s="202">
        <v>0.4055555555555555</v>
      </c>
      <c r="D82" s="202">
        <v>0.55694444444444446</v>
      </c>
      <c r="E82" s="202">
        <v>0.70763888888888893</v>
      </c>
      <c r="F82" s="204" t="s">
        <v>246</v>
      </c>
    </row>
    <row r="83" spans="1:6" ht="15.75" customHeight="1">
      <c r="A83" s="200">
        <v>1345</v>
      </c>
      <c r="B83" s="202">
        <v>0.28402777777777777</v>
      </c>
      <c r="C83" s="202">
        <v>4.1666666666666664E-2</v>
      </c>
      <c r="D83" s="202">
        <v>0.56597222222222221</v>
      </c>
      <c r="E83" s="202">
        <v>0.72777777777777775</v>
      </c>
      <c r="F83" s="204" t="s">
        <v>247</v>
      </c>
    </row>
    <row r="84" spans="1:6" ht="15.75" customHeight="1">
      <c r="A84" s="200">
        <v>1346</v>
      </c>
      <c r="B84" s="202">
        <v>0.30694444444444441</v>
      </c>
      <c r="C84" s="202">
        <v>0.43194444444444446</v>
      </c>
      <c r="D84" s="202">
        <v>0.54027777777777775</v>
      </c>
      <c r="E84" s="202">
        <v>0.72222222222222221</v>
      </c>
      <c r="F84" s="204" t="s">
        <v>248</v>
      </c>
    </row>
    <row r="85" spans="1:6" ht="15.75" customHeight="1">
      <c r="A85" s="200">
        <v>1347</v>
      </c>
      <c r="B85" s="202">
        <v>0.2986111111111111</v>
      </c>
      <c r="C85" s="202">
        <v>0.4368055555555555</v>
      </c>
      <c r="D85" s="202">
        <v>0.5708333333333333</v>
      </c>
      <c r="E85" s="202">
        <v>0.74305555555555547</v>
      </c>
      <c r="F85" s="204" t="s">
        <v>250</v>
      </c>
    </row>
    <row r="86" spans="1:6" ht="15.75" customHeight="1">
      <c r="A86" s="200">
        <v>1348</v>
      </c>
      <c r="B86" s="202">
        <v>0.30069444444444443</v>
      </c>
      <c r="C86" s="202">
        <v>0.43472222222222223</v>
      </c>
      <c r="D86" s="202">
        <v>0.52152777777777781</v>
      </c>
      <c r="E86" s="202">
        <v>0.71736111111111101</v>
      </c>
      <c r="F86" s="204" t="s">
        <v>251</v>
      </c>
    </row>
    <row r="87" spans="1:6" ht="15.75" customHeight="1">
      <c r="A87" s="200">
        <v>1349</v>
      </c>
      <c r="B87" s="202">
        <v>0.30972222222222223</v>
      </c>
      <c r="C87" s="202"/>
      <c r="D87" s="202"/>
      <c r="E87" s="202">
        <v>0.65625</v>
      </c>
      <c r="F87" s="204" t="s">
        <v>220</v>
      </c>
    </row>
    <row r="88" spans="1:6" ht="15.75" customHeight="1">
      <c r="A88" s="200">
        <v>1350</v>
      </c>
      <c r="B88" s="202">
        <v>0.33333333333333331</v>
      </c>
      <c r="C88" s="202"/>
      <c r="D88" s="202"/>
      <c r="E88" s="202">
        <v>0.65972222222222221</v>
      </c>
      <c r="F88" s="204" t="s">
        <v>232</v>
      </c>
    </row>
    <row r="89" spans="1:6" ht="15.75" customHeight="1">
      <c r="A89" s="200">
        <v>1351</v>
      </c>
      <c r="B89" s="202">
        <v>0.34861111111111115</v>
      </c>
      <c r="C89" s="202"/>
      <c r="D89" s="202"/>
      <c r="E89" s="202">
        <v>0.68263888888888891</v>
      </c>
      <c r="F89" s="204" t="s">
        <v>252</v>
      </c>
    </row>
    <row r="90" spans="1:6" ht="15.75" customHeight="1">
      <c r="A90" s="200">
        <v>1352</v>
      </c>
      <c r="B90" s="202">
        <v>0.37847222222222227</v>
      </c>
      <c r="C90" s="202"/>
      <c r="D90" s="202"/>
      <c r="E90" s="202">
        <v>0.69652777777777775</v>
      </c>
      <c r="F90" s="204" t="s">
        <v>253</v>
      </c>
    </row>
    <row r="91" spans="1:6" ht="15.75" customHeight="1">
      <c r="A91" s="200">
        <v>1381</v>
      </c>
      <c r="B91" s="202">
        <v>0.3125</v>
      </c>
      <c r="C91" s="202">
        <v>0.4375</v>
      </c>
      <c r="D91" s="202">
        <v>0.53472222222222221</v>
      </c>
      <c r="E91" s="202">
        <v>0.74305555555555547</v>
      </c>
      <c r="F91" s="204" t="s">
        <v>146</v>
      </c>
    </row>
    <row r="92" spans="1:6" ht="15.75" customHeight="1">
      <c r="A92" s="200">
        <v>1382</v>
      </c>
      <c r="B92" s="202">
        <v>0.3263888888888889</v>
      </c>
      <c r="C92" s="202">
        <v>0.52083333333333337</v>
      </c>
      <c r="D92" s="202">
        <v>0.61805555555555558</v>
      </c>
      <c r="E92" s="202">
        <v>0.75694444444444453</v>
      </c>
      <c r="F92" s="204" t="s">
        <v>146</v>
      </c>
    </row>
    <row r="93" spans="1:6" ht="15.75" customHeight="1">
      <c r="A93" s="200">
        <v>1383</v>
      </c>
      <c r="B93" s="202">
        <v>0.3263888888888889</v>
      </c>
      <c r="C93" s="202">
        <v>0.52083333333333337</v>
      </c>
      <c r="D93" s="202">
        <v>0.61805555555555558</v>
      </c>
      <c r="E93" s="202">
        <v>0.75694444444444453</v>
      </c>
      <c r="F93" s="204" t="s">
        <v>146</v>
      </c>
    </row>
    <row r="94" spans="1:6" ht="15.75" customHeight="1">
      <c r="A94" s="200">
        <v>1384</v>
      </c>
      <c r="B94" s="202">
        <v>0.3263888888888889</v>
      </c>
      <c r="C94" s="202">
        <v>0.53125</v>
      </c>
      <c r="D94" s="202">
        <v>0.61805555555555558</v>
      </c>
      <c r="E94" s="202">
        <v>0.75694444444444453</v>
      </c>
      <c r="F94" s="204" t="s">
        <v>146</v>
      </c>
    </row>
    <row r="95" spans="1:6" ht="15.75" customHeight="1">
      <c r="A95" s="200">
        <v>1391</v>
      </c>
      <c r="B95" s="202">
        <v>0.30555555555555552</v>
      </c>
      <c r="C95" s="202"/>
      <c r="D95" s="202"/>
      <c r="E95" s="202">
        <v>0.71527777777777779</v>
      </c>
      <c r="F95" s="204" t="s">
        <v>146</v>
      </c>
    </row>
    <row r="96" spans="1:6" ht="15.75" customHeight="1">
      <c r="A96" s="200">
        <v>1401</v>
      </c>
      <c r="B96" s="202">
        <v>0.17361111111111113</v>
      </c>
      <c r="C96" s="202"/>
      <c r="D96" s="202"/>
      <c r="E96" s="202">
        <v>0.50694444444444442</v>
      </c>
      <c r="F96" s="204" t="s">
        <v>146</v>
      </c>
    </row>
    <row r="97" spans="1:6" ht="15.75" customHeight="1">
      <c r="A97" s="200">
        <v>1402</v>
      </c>
      <c r="B97" s="202">
        <v>0.24305555555555555</v>
      </c>
      <c r="C97" s="202"/>
      <c r="D97" s="202"/>
      <c r="E97" s="202">
        <v>0.57638888888888895</v>
      </c>
      <c r="F97" s="204" t="s">
        <v>146</v>
      </c>
    </row>
    <row r="98" spans="1:6" ht="15.75" customHeight="1">
      <c r="A98" s="200">
        <v>1403</v>
      </c>
      <c r="B98" s="202">
        <v>0.55555555555555558</v>
      </c>
      <c r="C98" s="202"/>
      <c r="D98" s="202"/>
      <c r="E98" s="202">
        <v>0.88888888888888884</v>
      </c>
      <c r="F98" s="204" t="s">
        <v>146</v>
      </c>
    </row>
    <row r="99" spans="1:6" ht="15.75" customHeight="1">
      <c r="A99" s="200">
        <v>1404</v>
      </c>
      <c r="B99" s="202">
        <v>0.57638888888888895</v>
      </c>
      <c r="C99" s="202"/>
      <c r="D99" s="202"/>
      <c r="E99" s="202">
        <v>0.90972222222222221</v>
      </c>
      <c r="F99" s="204" t="s">
        <v>146</v>
      </c>
    </row>
    <row r="100" spans="1:6" ht="15.75" customHeight="1">
      <c r="A100" s="200">
        <v>1501</v>
      </c>
      <c r="B100" s="202">
        <v>0.18402777777777779</v>
      </c>
      <c r="C100" s="202"/>
      <c r="D100" s="202"/>
      <c r="E100" s="202">
        <v>0.52777777777777779</v>
      </c>
      <c r="F100" s="204" t="s">
        <v>239</v>
      </c>
    </row>
    <row r="101" spans="1:6" ht="15.75" customHeight="1">
      <c r="A101" s="200">
        <v>1502</v>
      </c>
      <c r="B101" s="202">
        <v>0.32083333333333336</v>
      </c>
      <c r="C101" s="202"/>
      <c r="D101" s="202"/>
      <c r="E101" s="202">
        <v>0.60625000000000007</v>
      </c>
      <c r="F101" s="204" t="s">
        <v>178</v>
      </c>
    </row>
    <row r="102" spans="1:6" ht="15.75" customHeight="1">
      <c r="A102" s="200">
        <v>1503</v>
      </c>
      <c r="B102" s="202">
        <v>0.21527777777777779</v>
      </c>
      <c r="C102" s="202"/>
      <c r="D102" s="202"/>
      <c r="E102" s="202">
        <v>0.56319444444444444</v>
      </c>
      <c r="F102" s="204" t="s">
        <v>181</v>
      </c>
    </row>
    <row r="103" spans="1:6" ht="15.75" customHeight="1">
      <c r="A103" s="200">
        <v>1504</v>
      </c>
      <c r="B103" s="202">
        <v>0.19999999999999998</v>
      </c>
      <c r="C103" s="202"/>
      <c r="D103" s="202"/>
      <c r="E103" s="202">
        <v>0.52152777777777781</v>
      </c>
      <c r="F103" s="204" t="s">
        <v>181</v>
      </c>
    </row>
    <row r="104" spans="1:6" ht="15.75" customHeight="1">
      <c r="A104" s="200">
        <v>1505</v>
      </c>
      <c r="B104" s="202">
        <v>0.22500000000000001</v>
      </c>
      <c r="C104" s="202"/>
      <c r="D104" s="202"/>
      <c r="E104" s="202">
        <v>0.56944444444444442</v>
      </c>
      <c r="F104" s="204" t="s">
        <v>239</v>
      </c>
    </row>
    <row r="105" spans="1:6" ht="15.75" customHeight="1">
      <c r="A105" s="200">
        <v>1506</v>
      </c>
      <c r="B105" s="202">
        <v>0.21736111111111112</v>
      </c>
      <c r="C105" s="202"/>
      <c r="D105" s="202"/>
      <c r="E105" s="202">
        <v>0.58472222222222225</v>
      </c>
      <c r="F105" s="204" t="s">
        <v>180</v>
      </c>
    </row>
    <row r="106" spans="1:6" ht="15.75" customHeight="1">
      <c r="A106" s="200">
        <v>1507</v>
      </c>
      <c r="B106" s="202">
        <v>0.18541666666666667</v>
      </c>
      <c r="C106" s="202"/>
      <c r="D106" s="202"/>
      <c r="E106" s="202">
        <v>0.54305555555555551</v>
      </c>
      <c r="F106" s="204" t="s">
        <v>180</v>
      </c>
    </row>
    <row r="107" spans="1:6" ht="15.75" customHeight="1">
      <c r="A107" s="200">
        <v>1508</v>
      </c>
      <c r="B107" s="202">
        <v>0.20208333333333331</v>
      </c>
      <c r="C107" s="202"/>
      <c r="D107" s="202"/>
      <c r="E107" s="202">
        <v>0.55347222222222225</v>
      </c>
      <c r="F107" s="204" t="s">
        <v>192</v>
      </c>
    </row>
    <row r="108" spans="1:6" ht="15.75" customHeight="1">
      <c r="A108" s="200">
        <v>1509</v>
      </c>
      <c r="B108" s="202">
        <v>0.24236111111111111</v>
      </c>
      <c r="C108" s="202"/>
      <c r="D108" s="202"/>
      <c r="E108" s="202">
        <v>0.59513888888888888</v>
      </c>
      <c r="F108" s="204" t="s">
        <v>192</v>
      </c>
    </row>
    <row r="109" spans="1:6" ht="15.75" customHeight="1">
      <c r="A109" s="200">
        <v>1510</v>
      </c>
      <c r="B109" s="202">
        <v>0.32916666666666666</v>
      </c>
      <c r="C109" s="202"/>
      <c r="D109" s="202"/>
      <c r="E109" s="202">
        <v>0.61111111111111105</v>
      </c>
      <c r="F109" s="204" t="s">
        <v>239</v>
      </c>
    </row>
    <row r="110" spans="1:6" ht="15.75" customHeight="1">
      <c r="A110" s="200">
        <v>1601</v>
      </c>
      <c r="B110" s="202">
        <v>0.50694444444444442</v>
      </c>
      <c r="C110" s="202"/>
      <c r="D110" s="202"/>
      <c r="E110" s="202">
        <v>0.85486111111111107</v>
      </c>
      <c r="F110" s="204" t="s">
        <v>181</v>
      </c>
    </row>
    <row r="111" spans="1:6" ht="15.75" customHeight="1">
      <c r="A111" s="200">
        <v>1602</v>
      </c>
      <c r="B111" s="202">
        <v>0.54861111111111105</v>
      </c>
      <c r="C111" s="202"/>
      <c r="D111" s="202"/>
      <c r="E111" s="202">
        <v>0.86805555555555547</v>
      </c>
      <c r="F111" s="204" t="s">
        <v>181</v>
      </c>
    </row>
    <row r="112" spans="1:6" ht="15.75" customHeight="1">
      <c r="A112" s="200">
        <v>1603</v>
      </c>
      <c r="B112" s="202">
        <v>0.61249999999999993</v>
      </c>
      <c r="C112" s="202"/>
      <c r="D112" s="202"/>
      <c r="E112" s="202">
        <v>0.93541666666666667</v>
      </c>
      <c r="F112" s="204" t="s">
        <v>243</v>
      </c>
    </row>
    <row r="113" spans="1:6" ht="15.75" customHeight="1">
      <c r="A113" s="200">
        <v>1604</v>
      </c>
      <c r="B113" s="202">
        <v>0.58819444444444446</v>
      </c>
      <c r="C113" s="202"/>
      <c r="D113" s="202"/>
      <c r="E113" s="202">
        <v>0.89513888888888893</v>
      </c>
      <c r="F113" s="204" t="s">
        <v>183</v>
      </c>
    </row>
    <row r="114" spans="1:6" ht="15.75" customHeight="1">
      <c r="A114" s="200">
        <v>1605</v>
      </c>
      <c r="B114" s="202">
        <v>0.5708333333333333</v>
      </c>
      <c r="C114" s="202"/>
      <c r="D114" s="202"/>
      <c r="E114" s="202">
        <v>0.91666666666666663</v>
      </c>
      <c r="F114" s="204" t="s">
        <v>178</v>
      </c>
    </row>
    <row r="115" spans="1:6" ht="15.75" customHeight="1">
      <c r="A115" s="200">
        <v>1606</v>
      </c>
      <c r="B115" s="202">
        <v>0.59930555555555554</v>
      </c>
      <c r="C115" s="202"/>
      <c r="D115" s="202"/>
      <c r="E115" s="202">
        <v>0.91805555555555562</v>
      </c>
      <c r="F115" s="204" t="s">
        <v>243</v>
      </c>
    </row>
    <row r="116" spans="1:6" ht="15.75" customHeight="1">
      <c r="A116" s="200">
        <v>1607</v>
      </c>
      <c r="B116" s="202">
        <v>0.57916666666666672</v>
      </c>
      <c r="C116" s="202"/>
      <c r="D116" s="202"/>
      <c r="E116" s="202">
        <v>0.93611111111111101</v>
      </c>
      <c r="F116" s="204" t="s">
        <v>185</v>
      </c>
    </row>
    <row r="117" spans="1:6" ht="15.75" customHeight="1">
      <c r="A117" s="200">
        <v>1608</v>
      </c>
      <c r="B117" s="202">
        <v>0.62083333333333335</v>
      </c>
      <c r="C117" s="202"/>
      <c r="D117" s="202"/>
      <c r="E117" s="202">
        <v>0.97777777777777775</v>
      </c>
      <c r="F117" s="204" t="s">
        <v>185</v>
      </c>
    </row>
    <row r="118" spans="1:6" ht="15.75" customHeight="1">
      <c r="A118" s="200">
        <v>1609</v>
      </c>
      <c r="B118" s="202">
        <v>0.53749999999999998</v>
      </c>
      <c r="C118" s="202"/>
      <c r="D118" s="202"/>
      <c r="E118" s="202">
        <v>0.89444444444444438</v>
      </c>
      <c r="F118" s="204" t="s">
        <v>185</v>
      </c>
    </row>
    <row r="119" spans="1:6" ht="15.75" customHeight="1">
      <c r="A119" s="200">
        <v>1701</v>
      </c>
      <c r="B119" s="202">
        <v>0.27916666666666667</v>
      </c>
      <c r="C119" s="202">
        <v>0.40416666666666662</v>
      </c>
      <c r="D119" s="202">
        <v>0.53263888888888888</v>
      </c>
      <c r="E119" s="202">
        <v>0.73611111111111116</v>
      </c>
      <c r="F119" s="204" t="s">
        <v>243</v>
      </c>
    </row>
    <row r="120" spans="1:6" ht="15.75" customHeight="1">
      <c r="A120" s="200">
        <v>1702</v>
      </c>
      <c r="B120" s="202">
        <v>0.33333333333333331</v>
      </c>
      <c r="C120" s="202">
        <v>0.45833333333333331</v>
      </c>
      <c r="D120" s="202">
        <v>0.54999999999999993</v>
      </c>
      <c r="E120" s="202">
        <v>0.75138888888888899</v>
      </c>
      <c r="F120" s="204" t="s">
        <v>241</v>
      </c>
    </row>
    <row r="121" spans="1:6" ht="15.75" customHeight="1">
      <c r="A121" s="200">
        <v>1703</v>
      </c>
      <c r="B121" s="202">
        <v>0.37083333333333335</v>
      </c>
      <c r="C121" s="202"/>
      <c r="D121" s="202"/>
      <c r="E121" s="202">
        <v>0.65277777777777779</v>
      </c>
      <c r="F121" s="204" t="s">
        <v>239</v>
      </c>
    </row>
    <row r="122" spans="1:6" ht="15.75" customHeight="1">
      <c r="A122" s="200">
        <v>1901</v>
      </c>
      <c r="B122" s="202">
        <v>0.38958333333333334</v>
      </c>
      <c r="C122" s="202"/>
      <c r="D122" s="202"/>
      <c r="E122" s="202">
        <v>0.71944444444444444</v>
      </c>
      <c r="F122" s="204" t="s">
        <v>193</v>
      </c>
    </row>
    <row r="123" spans="1:6" ht="15.75" customHeight="1">
      <c r="A123" s="200">
        <v>1902</v>
      </c>
      <c r="B123" s="202">
        <v>0.41041666666666665</v>
      </c>
      <c r="C123" s="202"/>
      <c r="D123" s="202"/>
      <c r="E123" s="202">
        <v>0.7402777777777777</v>
      </c>
      <c r="F123" s="204" t="s">
        <v>194</v>
      </c>
    </row>
    <row r="124" spans="1:6" ht="15.75" customHeight="1">
      <c r="A124" s="200">
        <v>1903</v>
      </c>
      <c r="B124" s="202">
        <v>0.43124999999999997</v>
      </c>
      <c r="C124" s="202"/>
      <c r="D124" s="202"/>
      <c r="E124" s="202">
        <v>0.76111111111111107</v>
      </c>
      <c r="F124" s="204" t="s">
        <v>195</v>
      </c>
    </row>
    <row r="125" spans="1:6" ht="15.75" customHeight="1">
      <c r="A125" s="200">
        <v>1911</v>
      </c>
      <c r="B125" s="202">
        <v>0.36805555555555558</v>
      </c>
      <c r="C125" s="202"/>
      <c r="D125" s="202"/>
      <c r="E125" s="202">
        <v>0.70277777777777783</v>
      </c>
      <c r="F125" s="204" t="s">
        <v>196</v>
      </c>
    </row>
    <row r="126" spans="1:6" ht="15.75" customHeight="1">
      <c r="A126" s="250">
        <v>1912</v>
      </c>
      <c r="B126" s="252">
        <v>0.34722222222222227</v>
      </c>
      <c r="C126" s="252"/>
      <c r="D126" s="252"/>
      <c r="E126" s="252">
        <v>0.67361111111111116</v>
      </c>
      <c r="F126" s="254" t="s">
        <v>181</v>
      </c>
    </row>
    <row r="127" spans="1:6" ht="15.75" customHeight="1"/>
    <row r="128" spans="1:6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0"/>
  <sheetViews>
    <sheetView workbookViewId="0">
      <selection activeCell="E17" sqref="E17"/>
    </sheetView>
  </sheetViews>
  <sheetFormatPr baseColWidth="10" defaultColWidth="14.42578125" defaultRowHeight="15" customHeight="1"/>
  <cols>
    <col min="1" max="5" width="10.7109375" customWidth="1"/>
    <col min="6" max="6" width="19.85546875" customWidth="1"/>
  </cols>
  <sheetData>
    <row r="1" spans="1:6">
      <c r="A1" s="4" t="s">
        <v>4</v>
      </c>
      <c r="B1" s="5" t="s">
        <v>63</v>
      </c>
      <c r="C1" s="5" t="s">
        <v>64</v>
      </c>
      <c r="D1" s="5" t="s">
        <v>65</v>
      </c>
      <c r="E1" s="5" t="s">
        <v>66</v>
      </c>
      <c r="F1" s="195" t="s">
        <v>67</v>
      </c>
    </row>
    <row r="2" spans="1:6">
      <c r="A2" s="196" t="s">
        <v>14</v>
      </c>
      <c r="B2" s="197">
        <v>0</v>
      </c>
      <c r="C2" s="197"/>
      <c r="D2" s="197"/>
      <c r="E2" s="197">
        <v>0</v>
      </c>
      <c r="F2" s="199" t="s">
        <v>72</v>
      </c>
    </row>
    <row r="3" spans="1:6">
      <c r="A3" s="200">
        <v>1101</v>
      </c>
      <c r="B3" s="202">
        <v>0.17361111111111113</v>
      </c>
      <c r="C3" s="202"/>
      <c r="D3" s="202"/>
      <c r="E3" s="202">
        <v>0.51041666666666663</v>
      </c>
      <c r="F3" s="204" t="s">
        <v>90</v>
      </c>
    </row>
    <row r="4" spans="1:6">
      <c r="A4" s="200">
        <v>1102</v>
      </c>
      <c r="B4" s="202">
        <v>0.22638888888888889</v>
      </c>
      <c r="C4" s="202"/>
      <c r="D4" s="202"/>
      <c r="E4" s="202">
        <v>0.54166666666666663</v>
      </c>
      <c r="F4" s="204" t="s">
        <v>86</v>
      </c>
    </row>
    <row r="5" spans="1:6">
      <c r="A5" s="200">
        <v>1103</v>
      </c>
      <c r="B5" s="202">
        <v>0.18124999999999999</v>
      </c>
      <c r="C5" s="202"/>
      <c r="D5" s="202"/>
      <c r="E5" s="202">
        <v>0.52083333333333337</v>
      </c>
      <c r="F5" s="204" t="s">
        <v>200</v>
      </c>
    </row>
    <row r="6" spans="1:6">
      <c r="A6" s="200">
        <v>1104</v>
      </c>
      <c r="B6" s="202">
        <v>0.21041666666666667</v>
      </c>
      <c r="C6" s="202"/>
      <c r="D6" s="202"/>
      <c r="E6" s="202">
        <v>0.52708333333333335</v>
      </c>
      <c r="F6" s="204" t="s">
        <v>83</v>
      </c>
    </row>
    <row r="7" spans="1:6">
      <c r="A7" s="200">
        <v>1105</v>
      </c>
      <c r="B7" s="202">
        <v>0.20625000000000002</v>
      </c>
      <c r="C7" s="202"/>
      <c r="D7" s="202"/>
      <c r="E7" s="202">
        <v>0.55555555555555558</v>
      </c>
      <c r="F7" s="204" t="s">
        <v>78</v>
      </c>
    </row>
    <row r="8" spans="1:6">
      <c r="A8" s="200">
        <v>1106</v>
      </c>
      <c r="B8" s="202">
        <v>0.2388888888888889</v>
      </c>
      <c r="C8" s="202"/>
      <c r="D8" s="202"/>
      <c r="E8" s="202">
        <v>0.56874999999999998</v>
      </c>
      <c r="F8" s="204" t="s">
        <v>201</v>
      </c>
    </row>
    <row r="9" spans="1:6">
      <c r="A9" s="200">
        <v>1107</v>
      </c>
      <c r="B9" s="202">
        <v>0.19930555555555554</v>
      </c>
      <c r="C9" s="202"/>
      <c r="D9" s="202"/>
      <c r="E9" s="202">
        <v>0.53541666666666665</v>
      </c>
      <c r="F9" s="204" t="s">
        <v>80</v>
      </c>
    </row>
    <row r="10" spans="1:6">
      <c r="A10" s="200">
        <v>1108</v>
      </c>
      <c r="B10" s="202">
        <v>0.23611111111111113</v>
      </c>
      <c r="C10" s="202"/>
      <c r="D10" s="202"/>
      <c r="E10" s="202">
        <v>0.55972222222222223</v>
      </c>
      <c r="F10" s="204" t="s">
        <v>92</v>
      </c>
    </row>
    <row r="11" spans="1:6">
      <c r="A11" s="200">
        <v>1109</v>
      </c>
      <c r="B11" s="202">
        <v>0.19444444444444445</v>
      </c>
      <c r="C11" s="202"/>
      <c r="D11" s="202"/>
      <c r="E11" s="202">
        <v>0.55208333333333337</v>
      </c>
      <c r="F11" s="204" t="s">
        <v>90</v>
      </c>
    </row>
    <row r="12" spans="1:6">
      <c r="A12" s="200">
        <v>1110</v>
      </c>
      <c r="B12" s="202">
        <v>0.19999999999999998</v>
      </c>
      <c r="C12" s="202"/>
      <c r="D12" s="202"/>
      <c r="E12" s="202">
        <v>0.54375000000000007</v>
      </c>
      <c r="F12" s="204" t="s">
        <v>80</v>
      </c>
    </row>
    <row r="13" spans="1:6">
      <c r="A13" s="200">
        <v>1111</v>
      </c>
      <c r="B13" s="202">
        <v>0.19444444444444445</v>
      </c>
      <c r="C13" s="202"/>
      <c r="D13" s="202"/>
      <c r="E13" s="202">
        <v>0.52777777777777779</v>
      </c>
      <c r="F13" s="204" t="s">
        <v>83</v>
      </c>
    </row>
    <row r="14" spans="1:6">
      <c r="A14" s="200">
        <v>1112</v>
      </c>
      <c r="B14" s="202">
        <v>0.21527777777777779</v>
      </c>
      <c r="C14" s="202"/>
      <c r="D14" s="202"/>
      <c r="E14" s="202">
        <v>0.53125</v>
      </c>
      <c r="F14" s="204" t="s">
        <v>90</v>
      </c>
    </row>
    <row r="15" spans="1:6">
      <c r="A15" s="200">
        <v>1113</v>
      </c>
      <c r="B15" s="202">
        <v>0.22777777777777777</v>
      </c>
      <c r="C15" s="202"/>
      <c r="D15" s="202"/>
      <c r="E15" s="202">
        <v>0.57847222222222217</v>
      </c>
      <c r="F15" s="204" t="s">
        <v>88</v>
      </c>
    </row>
    <row r="16" spans="1:6">
      <c r="A16" s="200">
        <v>1115</v>
      </c>
      <c r="B16" s="202">
        <v>0.24583333333333335</v>
      </c>
      <c r="C16" s="202"/>
      <c r="D16" s="202"/>
      <c r="E16" s="202">
        <v>0.5541666666666667</v>
      </c>
      <c r="F16" s="204" t="s">
        <v>91</v>
      </c>
    </row>
    <row r="17" spans="1:6">
      <c r="A17" s="200">
        <v>1116</v>
      </c>
      <c r="B17" s="202">
        <v>0.18958333333333333</v>
      </c>
      <c r="C17" s="202"/>
      <c r="D17" s="202"/>
      <c r="E17" s="202">
        <v>0.54861111111111105</v>
      </c>
      <c r="F17" s="204" t="s">
        <v>83</v>
      </c>
    </row>
    <row r="18" spans="1:6">
      <c r="A18" s="200">
        <v>1117</v>
      </c>
      <c r="B18" s="202">
        <v>0.28055555555555556</v>
      </c>
      <c r="C18" s="202"/>
      <c r="D18" s="202"/>
      <c r="E18" s="202">
        <v>0.61319444444444449</v>
      </c>
      <c r="F18" s="204" t="s">
        <v>102</v>
      </c>
    </row>
    <row r="19" spans="1:6">
      <c r="A19" s="200">
        <v>1118</v>
      </c>
      <c r="B19" s="202">
        <v>0.24791666666666667</v>
      </c>
      <c r="C19" s="202"/>
      <c r="D19" s="202"/>
      <c r="E19" s="202">
        <v>0.57638888888888895</v>
      </c>
      <c r="F19" s="204" t="s">
        <v>78</v>
      </c>
    </row>
    <row r="20" spans="1:6">
      <c r="A20" s="200">
        <v>1119</v>
      </c>
      <c r="B20" s="202">
        <v>0.28541666666666665</v>
      </c>
      <c r="C20" s="202"/>
      <c r="D20" s="202"/>
      <c r="E20" s="202">
        <v>0.61041666666666672</v>
      </c>
      <c r="F20" s="204" t="s">
        <v>83</v>
      </c>
    </row>
    <row r="21" spans="1:6" ht="15.75" customHeight="1">
      <c r="A21" s="200">
        <v>1120</v>
      </c>
      <c r="B21" s="202">
        <v>0.24236111111111111</v>
      </c>
      <c r="C21" s="202"/>
      <c r="D21" s="202"/>
      <c r="E21" s="202">
        <v>0.56180555555555556</v>
      </c>
      <c r="F21" s="204" t="s">
        <v>93</v>
      </c>
    </row>
    <row r="22" spans="1:6" ht="15.75" customHeight="1">
      <c r="A22" s="200">
        <v>1121</v>
      </c>
      <c r="B22" s="202">
        <v>0.22222222222222221</v>
      </c>
      <c r="C22" s="202"/>
      <c r="D22" s="202"/>
      <c r="E22" s="202">
        <v>0.54305555555555551</v>
      </c>
      <c r="F22" s="204" t="s">
        <v>91</v>
      </c>
    </row>
    <row r="23" spans="1:6" ht="15.75" customHeight="1">
      <c r="A23" s="200">
        <v>1122</v>
      </c>
      <c r="B23" s="202">
        <v>0.23750000000000002</v>
      </c>
      <c r="C23" s="202"/>
      <c r="D23" s="202"/>
      <c r="E23" s="202">
        <v>0.57291666666666663</v>
      </c>
      <c r="F23" s="204" t="s">
        <v>90</v>
      </c>
    </row>
    <row r="24" spans="1:6" ht="15.75" customHeight="1">
      <c r="A24" s="200">
        <v>1124</v>
      </c>
      <c r="B24" s="202">
        <v>0.21527777777777779</v>
      </c>
      <c r="C24" s="202"/>
      <c r="D24" s="202"/>
      <c r="E24" s="202">
        <v>0.55972222222222223</v>
      </c>
      <c r="F24" s="204" t="s">
        <v>88</v>
      </c>
    </row>
    <row r="25" spans="1:6" ht="15.75" customHeight="1">
      <c r="A25" s="200">
        <v>1125</v>
      </c>
      <c r="B25" s="202">
        <v>0.20694444444444446</v>
      </c>
      <c r="C25" s="202"/>
      <c r="D25" s="202"/>
      <c r="E25" s="202">
        <v>0.54652777777777783</v>
      </c>
      <c r="F25" s="204" t="s">
        <v>88</v>
      </c>
    </row>
    <row r="26" spans="1:6" ht="15.75" customHeight="1">
      <c r="A26" s="200">
        <v>1126</v>
      </c>
      <c r="B26" s="202">
        <v>0.26666666666666666</v>
      </c>
      <c r="C26" s="202"/>
      <c r="D26" s="202"/>
      <c r="E26" s="202">
        <v>0.60347222222222219</v>
      </c>
      <c r="F26" s="204" t="s">
        <v>93</v>
      </c>
    </row>
    <row r="27" spans="1:6" ht="15.75" customHeight="1">
      <c r="A27" s="200">
        <v>1127</v>
      </c>
      <c r="B27" s="202">
        <v>0.24166666666666667</v>
      </c>
      <c r="C27" s="202"/>
      <c r="D27" s="202"/>
      <c r="E27" s="202">
        <v>0.56736111111111109</v>
      </c>
      <c r="F27" s="204" t="s">
        <v>88</v>
      </c>
    </row>
    <row r="28" spans="1:6" ht="15.75" customHeight="1">
      <c r="A28" s="200">
        <v>1128</v>
      </c>
      <c r="B28" s="202">
        <v>0.22708333333333333</v>
      </c>
      <c r="C28" s="202"/>
      <c r="D28" s="202"/>
      <c r="E28" s="202">
        <v>0.57361111111111118</v>
      </c>
      <c r="F28" s="204" t="s">
        <v>78</v>
      </c>
    </row>
    <row r="29" spans="1:6" ht="15.75" customHeight="1">
      <c r="A29" s="200">
        <v>1129</v>
      </c>
      <c r="B29" s="202">
        <v>0.20208333333333331</v>
      </c>
      <c r="C29" s="202"/>
      <c r="D29" s="202"/>
      <c r="E29" s="202">
        <v>0.54166666666666663</v>
      </c>
      <c r="F29" s="204" t="s">
        <v>78</v>
      </c>
    </row>
    <row r="30" spans="1:6" ht="15.75" customHeight="1">
      <c r="A30" s="200">
        <v>1130</v>
      </c>
      <c r="B30" s="202">
        <v>0.23124999999999998</v>
      </c>
      <c r="C30" s="202"/>
      <c r="D30" s="202"/>
      <c r="E30" s="202">
        <v>0.54791666666666672</v>
      </c>
      <c r="F30" s="204" t="s">
        <v>83</v>
      </c>
    </row>
    <row r="31" spans="1:6" ht="15.75" customHeight="1">
      <c r="A31" s="200">
        <v>1131</v>
      </c>
      <c r="B31" s="202">
        <v>0.25833333333333336</v>
      </c>
      <c r="C31" s="202"/>
      <c r="D31" s="202"/>
      <c r="E31" s="202">
        <v>0.61527777777777781</v>
      </c>
      <c r="F31" s="204" t="s">
        <v>78</v>
      </c>
    </row>
    <row r="32" spans="1:6" ht="15.75" customHeight="1">
      <c r="A32" s="200">
        <v>1132</v>
      </c>
      <c r="B32" s="202">
        <v>0.27499999999999997</v>
      </c>
      <c r="C32" s="202"/>
      <c r="D32" s="202"/>
      <c r="E32" s="202">
        <v>0.59722222222222221</v>
      </c>
      <c r="F32" s="204" t="s">
        <v>78</v>
      </c>
    </row>
    <row r="33" spans="1:6" ht="15.75" customHeight="1">
      <c r="A33" s="200">
        <v>1202</v>
      </c>
      <c r="B33" s="202">
        <v>0.54722222222222217</v>
      </c>
      <c r="C33" s="202"/>
      <c r="D33" s="202"/>
      <c r="E33" s="202">
        <v>0.81944444444444453</v>
      </c>
      <c r="F33" s="204" t="s">
        <v>206</v>
      </c>
    </row>
    <row r="34" spans="1:6" ht="15.75" customHeight="1">
      <c r="A34" s="200">
        <v>1204</v>
      </c>
      <c r="B34" s="202">
        <v>0.55763888888888891</v>
      </c>
      <c r="C34" s="202"/>
      <c r="D34" s="202"/>
      <c r="E34" s="202">
        <v>0.87152777777777779</v>
      </c>
      <c r="F34" s="204" t="s">
        <v>93</v>
      </c>
    </row>
    <row r="35" spans="1:6" ht="15.75" customHeight="1">
      <c r="A35" s="200">
        <v>1205</v>
      </c>
      <c r="B35" s="202">
        <v>0.52430555555555558</v>
      </c>
      <c r="C35" s="202"/>
      <c r="D35" s="202"/>
      <c r="E35" s="202">
        <v>0.83263888888888893</v>
      </c>
      <c r="F35" s="204" t="s">
        <v>91</v>
      </c>
    </row>
    <row r="36" spans="1:6" ht="15.75" customHeight="1">
      <c r="A36" s="200">
        <v>1206</v>
      </c>
      <c r="B36" s="202">
        <v>0.52152777777777781</v>
      </c>
      <c r="C36" s="202"/>
      <c r="D36" s="202"/>
      <c r="E36" s="202">
        <v>0.83680555555555547</v>
      </c>
      <c r="F36" s="204" t="s">
        <v>88</v>
      </c>
    </row>
    <row r="37" spans="1:6" ht="15.75" customHeight="1">
      <c r="A37" s="200">
        <v>1207</v>
      </c>
      <c r="B37" s="202">
        <v>0.47152777777777777</v>
      </c>
      <c r="C37" s="202"/>
      <c r="D37" s="202"/>
      <c r="E37" s="202">
        <v>0.76736111111111116</v>
      </c>
      <c r="F37" s="204" t="s">
        <v>149</v>
      </c>
    </row>
    <row r="38" spans="1:6" ht="15.75" customHeight="1">
      <c r="A38" s="200">
        <v>1208</v>
      </c>
      <c r="B38" s="202">
        <v>0.53611111111111109</v>
      </c>
      <c r="C38" s="202"/>
      <c r="D38" s="202"/>
      <c r="E38" s="202">
        <v>0.82500000000000007</v>
      </c>
      <c r="F38" s="204" t="s">
        <v>78</v>
      </c>
    </row>
    <row r="39" spans="1:6" ht="15.75" customHeight="1">
      <c r="A39" s="200">
        <v>1209</v>
      </c>
      <c r="B39" s="202">
        <v>0.51874999999999993</v>
      </c>
      <c r="C39" s="202"/>
      <c r="D39" s="202"/>
      <c r="E39" s="202">
        <v>0.82013888888888886</v>
      </c>
      <c r="F39" s="204" t="s">
        <v>102</v>
      </c>
    </row>
    <row r="40" spans="1:6" ht="15.75" customHeight="1">
      <c r="A40" s="200">
        <v>1210</v>
      </c>
      <c r="B40" s="202">
        <v>0.49305555555555558</v>
      </c>
      <c r="C40" s="202"/>
      <c r="D40" s="202"/>
      <c r="E40" s="202">
        <v>0.85138888888888886</v>
      </c>
      <c r="F40" s="204" t="s">
        <v>83</v>
      </c>
    </row>
    <row r="41" spans="1:6" ht="15.75" customHeight="1">
      <c r="A41" s="200">
        <v>1211</v>
      </c>
      <c r="B41" s="202">
        <v>0.49444444444444446</v>
      </c>
      <c r="C41" s="202"/>
      <c r="D41" s="202"/>
      <c r="E41" s="202">
        <v>0.8041666666666667</v>
      </c>
      <c r="F41" s="204" t="s">
        <v>78</v>
      </c>
    </row>
    <row r="42" spans="1:6" ht="15.75" customHeight="1">
      <c r="A42" s="200">
        <v>1212</v>
      </c>
      <c r="B42" s="202">
        <v>0.51458333333333328</v>
      </c>
      <c r="C42" s="202"/>
      <c r="D42" s="202"/>
      <c r="E42" s="202">
        <v>0.8305555555555556</v>
      </c>
      <c r="F42" s="204" t="s">
        <v>83</v>
      </c>
    </row>
    <row r="43" spans="1:6" ht="15.75" customHeight="1">
      <c r="A43" s="200">
        <v>1213</v>
      </c>
      <c r="B43" s="202">
        <v>0.53541666666666665</v>
      </c>
      <c r="C43" s="202"/>
      <c r="D43" s="202"/>
      <c r="E43" s="202">
        <v>0.85069444444444453</v>
      </c>
      <c r="F43" s="204" t="s">
        <v>86</v>
      </c>
    </row>
    <row r="44" spans="1:6" ht="15.75" customHeight="1">
      <c r="A44" s="200">
        <v>1214</v>
      </c>
      <c r="B44" s="202">
        <v>0.54583333333333328</v>
      </c>
      <c r="C44" s="202"/>
      <c r="D44" s="202"/>
      <c r="E44" s="202">
        <v>0.875</v>
      </c>
      <c r="F44" s="204" t="s">
        <v>78</v>
      </c>
    </row>
    <row r="45" spans="1:6" ht="15.75" customHeight="1">
      <c r="A45" s="200">
        <v>1216</v>
      </c>
      <c r="B45" s="202">
        <v>0.53541666666666665</v>
      </c>
      <c r="C45" s="202"/>
      <c r="D45" s="202"/>
      <c r="E45" s="202">
        <v>0.85416666666666663</v>
      </c>
      <c r="F45" s="204" t="s">
        <v>91</v>
      </c>
    </row>
    <row r="46" spans="1:6" ht="15.75" customHeight="1">
      <c r="A46" s="200">
        <v>1217</v>
      </c>
      <c r="B46" s="202">
        <v>0.59930555555555554</v>
      </c>
      <c r="C46" s="202"/>
      <c r="D46" s="202"/>
      <c r="E46" s="202">
        <v>0.85069444444444453</v>
      </c>
      <c r="F46" s="204" t="s">
        <v>93</v>
      </c>
    </row>
    <row r="47" spans="1:6" ht="15.75" customHeight="1">
      <c r="A47" s="200">
        <v>1218</v>
      </c>
      <c r="B47" s="202">
        <v>0.49513888888888885</v>
      </c>
      <c r="C47" s="202"/>
      <c r="D47" s="202"/>
      <c r="E47" s="202">
        <v>0.86249999999999993</v>
      </c>
      <c r="F47" s="204" t="s">
        <v>90</v>
      </c>
    </row>
    <row r="48" spans="1:6" ht="15.75" customHeight="1">
      <c r="A48" s="200">
        <v>1219</v>
      </c>
      <c r="B48" s="202">
        <v>0.49236111111111108</v>
      </c>
      <c r="C48" s="202"/>
      <c r="D48" s="202"/>
      <c r="E48" s="202">
        <v>0.82986111111111116</v>
      </c>
      <c r="F48" s="204" t="s">
        <v>213</v>
      </c>
    </row>
    <row r="49" spans="1:6" ht="15.75" customHeight="1">
      <c r="A49" s="200">
        <v>1220</v>
      </c>
      <c r="B49" s="202">
        <v>0.61805555555555558</v>
      </c>
      <c r="C49" s="202"/>
      <c r="D49" s="202"/>
      <c r="E49" s="202">
        <v>0.9555555555555556</v>
      </c>
      <c r="F49" s="204" t="s">
        <v>83</v>
      </c>
    </row>
    <row r="50" spans="1:6" ht="15.75" customHeight="1">
      <c r="A50" s="200">
        <v>1221</v>
      </c>
      <c r="B50" s="202">
        <v>0.59791666666666665</v>
      </c>
      <c r="C50" s="202"/>
      <c r="D50" s="202"/>
      <c r="E50" s="202">
        <v>0.91388888888888886</v>
      </c>
      <c r="F50" s="204" t="s">
        <v>83</v>
      </c>
    </row>
    <row r="51" spans="1:6" ht="15.75" customHeight="1">
      <c r="A51" s="200">
        <v>1222</v>
      </c>
      <c r="B51" s="202">
        <v>0.60763888888888895</v>
      </c>
      <c r="C51" s="202"/>
      <c r="D51" s="202"/>
      <c r="E51" s="202">
        <v>0.96250000000000002</v>
      </c>
      <c r="F51" s="204" t="s">
        <v>88</v>
      </c>
    </row>
    <row r="52" spans="1:6" ht="15.75" customHeight="1">
      <c r="A52" s="200">
        <v>1223</v>
      </c>
      <c r="B52" s="202">
        <v>0.54513888888888895</v>
      </c>
      <c r="C52" s="202"/>
      <c r="D52" s="202"/>
      <c r="E52" s="202">
        <v>0.85277777777777775</v>
      </c>
      <c r="F52" s="204" t="s">
        <v>88</v>
      </c>
    </row>
    <row r="53" spans="1:6" ht="15.75" customHeight="1">
      <c r="A53" s="200">
        <v>1224</v>
      </c>
      <c r="B53" s="202">
        <v>0.64861111111111114</v>
      </c>
      <c r="C53" s="202"/>
      <c r="D53" s="202"/>
      <c r="E53" s="202">
        <v>0.99722222222222223</v>
      </c>
      <c r="F53" s="204" t="s">
        <v>108</v>
      </c>
    </row>
    <row r="54" spans="1:6" ht="15.75" customHeight="1">
      <c r="A54" s="200">
        <v>1225</v>
      </c>
      <c r="B54" s="202">
        <v>0.61736111111111114</v>
      </c>
      <c r="C54" s="202"/>
      <c r="D54" s="202"/>
      <c r="E54" s="202">
        <v>0.97638888888888886</v>
      </c>
      <c r="F54" s="204" t="s">
        <v>92</v>
      </c>
    </row>
    <row r="55" spans="1:6" ht="15.75" customHeight="1">
      <c r="A55" s="200">
        <v>1226</v>
      </c>
      <c r="B55" s="202">
        <v>0.46180555555555558</v>
      </c>
      <c r="C55" s="202"/>
      <c r="D55" s="202"/>
      <c r="E55" s="202">
        <v>0.77569444444444446</v>
      </c>
      <c r="F55" s="204" t="s">
        <v>217</v>
      </c>
    </row>
    <row r="56" spans="1:6" ht="15.75" customHeight="1">
      <c r="A56" s="200">
        <v>1227</v>
      </c>
      <c r="B56" s="202">
        <v>0.66180555555555554</v>
      </c>
      <c r="C56" s="202"/>
      <c r="D56" s="202"/>
      <c r="E56" s="202">
        <v>0.98958333333333337</v>
      </c>
      <c r="F56" s="204" t="s">
        <v>108</v>
      </c>
    </row>
    <row r="57" spans="1:6" ht="15.75" customHeight="1">
      <c r="A57" s="200">
        <v>1228</v>
      </c>
      <c r="B57" s="202">
        <v>0.65069444444444446</v>
      </c>
      <c r="C57" s="202"/>
      <c r="D57" s="202"/>
      <c r="E57" s="202">
        <v>0.99722222222222223</v>
      </c>
      <c r="F57" s="204" t="s">
        <v>78</v>
      </c>
    </row>
    <row r="58" spans="1:6" ht="15.75" customHeight="1">
      <c r="A58" s="200">
        <v>1229</v>
      </c>
      <c r="B58" s="202">
        <v>0.63402777777777775</v>
      </c>
      <c r="C58" s="202"/>
      <c r="D58" s="202"/>
      <c r="E58" s="202">
        <v>0.94513888888888886</v>
      </c>
      <c r="F58" s="204" t="s">
        <v>80</v>
      </c>
    </row>
    <row r="59" spans="1:6" ht="15.75" customHeight="1">
      <c r="A59" s="200">
        <v>1230</v>
      </c>
      <c r="B59" s="202">
        <v>0.63611111111111118</v>
      </c>
      <c r="C59" s="202"/>
      <c r="D59" s="202"/>
      <c r="E59" s="202">
        <v>0.97222222222222221</v>
      </c>
      <c r="F59" s="204" t="s">
        <v>92</v>
      </c>
    </row>
    <row r="60" spans="1:6" ht="15.75" customHeight="1">
      <c r="A60" s="200">
        <v>1231</v>
      </c>
      <c r="B60" s="202">
        <v>0.62916666666666665</v>
      </c>
      <c r="C60" s="202"/>
      <c r="D60" s="202"/>
      <c r="E60" s="202">
        <v>0.9784722222222223</v>
      </c>
      <c r="F60" s="204" t="s">
        <v>78</v>
      </c>
    </row>
    <row r="61" spans="1:6" ht="15.75" customHeight="1">
      <c r="A61" s="200">
        <v>1232</v>
      </c>
      <c r="B61" s="202">
        <v>0.61875000000000002</v>
      </c>
      <c r="C61" s="202"/>
      <c r="D61" s="202"/>
      <c r="E61" s="202">
        <v>0.97638888888888886</v>
      </c>
      <c r="F61" s="204" t="s">
        <v>106</v>
      </c>
    </row>
    <row r="62" spans="1:6" ht="15.75" customHeight="1">
      <c r="A62" s="200">
        <v>1233</v>
      </c>
      <c r="B62" s="202">
        <v>0.64097222222222217</v>
      </c>
      <c r="C62" s="202"/>
      <c r="D62" s="202"/>
      <c r="E62" s="202">
        <v>0.9902777777777777</v>
      </c>
      <c r="F62" s="204" t="s">
        <v>108</v>
      </c>
    </row>
    <row r="63" spans="1:6" ht="15.75" customHeight="1">
      <c r="A63" s="200">
        <v>1235</v>
      </c>
      <c r="B63" s="202">
        <v>0.56736111111111109</v>
      </c>
      <c r="C63" s="202"/>
      <c r="D63" s="202"/>
      <c r="E63" s="202">
        <v>0.92847222222222225</v>
      </c>
      <c r="F63" s="204" t="s">
        <v>78</v>
      </c>
    </row>
    <row r="64" spans="1:6" ht="15.75" customHeight="1">
      <c r="A64" s="200">
        <v>1301</v>
      </c>
      <c r="B64" s="202">
        <v>0.25694444444444448</v>
      </c>
      <c r="C64" s="202"/>
      <c r="D64" s="202"/>
      <c r="E64" s="202">
        <v>0.55902777777777779</v>
      </c>
      <c r="F64" s="204" t="s">
        <v>88</v>
      </c>
    </row>
    <row r="65" spans="1:6" ht="15.75" customHeight="1">
      <c r="A65" s="200">
        <v>1302</v>
      </c>
      <c r="B65" s="202">
        <v>0.26805555555555555</v>
      </c>
      <c r="C65" s="202"/>
      <c r="D65" s="202"/>
      <c r="E65" s="202">
        <v>0.58958333333333335</v>
      </c>
      <c r="F65" s="204" t="s">
        <v>219</v>
      </c>
    </row>
    <row r="66" spans="1:6" ht="15.75" customHeight="1">
      <c r="A66" s="200">
        <v>1303</v>
      </c>
      <c r="B66" s="202">
        <v>0.28402777777777777</v>
      </c>
      <c r="C66" s="202">
        <v>0.43263888888888885</v>
      </c>
      <c r="D66" s="202">
        <v>0.51597222222222217</v>
      </c>
      <c r="E66" s="202">
        <v>0.68611111111111101</v>
      </c>
      <c r="F66" s="204" t="s">
        <v>220</v>
      </c>
    </row>
    <row r="67" spans="1:6" ht="15.75" customHeight="1">
      <c r="A67" s="200">
        <v>1304</v>
      </c>
      <c r="B67" s="202">
        <v>0.27430555555555552</v>
      </c>
      <c r="C67" s="202">
        <v>0.47847222222222219</v>
      </c>
      <c r="D67" s="202">
        <v>0.59722222222222221</v>
      </c>
      <c r="E67" s="202">
        <v>0.72222222222222221</v>
      </c>
      <c r="F67" s="204" t="s">
        <v>141</v>
      </c>
    </row>
    <row r="68" spans="1:6" ht="15.75" customHeight="1">
      <c r="A68" s="200">
        <v>1305</v>
      </c>
      <c r="B68" s="202">
        <v>0.27499999999999997</v>
      </c>
      <c r="C68" s="202">
        <v>0.4770833333333333</v>
      </c>
      <c r="D68" s="202">
        <v>0.57291666666666663</v>
      </c>
      <c r="E68" s="202">
        <v>0.69791666666666663</v>
      </c>
      <c r="F68" s="204" t="s">
        <v>222</v>
      </c>
    </row>
    <row r="69" spans="1:6" ht="15.75" customHeight="1">
      <c r="A69" s="200">
        <v>1306</v>
      </c>
      <c r="B69" s="202">
        <v>0.28611111111111115</v>
      </c>
      <c r="C69" s="202">
        <v>0.4375</v>
      </c>
      <c r="D69" s="202">
        <v>0.53541666666666665</v>
      </c>
      <c r="E69" s="202">
        <v>0.71736111111111101</v>
      </c>
      <c r="F69" s="204" t="s">
        <v>224</v>
      </c>
    </row>
    <row r="70" spans="1:6" ht="15.75" customHeight="1">
      <c r="A70" s="200">
        <v>1307</v>
      </c>
      <c r="B70" s="202">
        <v>0.32708333333333334</v>
      </c>
      <c r="C70" s="202">
        <v>0.45208333333333334</v>
      </c>
      <c r="D70" s="202">
        <v>0.53680555555555554</v>
      </c>
      <c r="E70" s="202">
        <v>0.72569444444444453</v>
      </c>
      <c r="F70" s="204" t="s">
        <v>225</v>
      </c>
    </row>
    <row r="71" spans="1:6" ht="15.75" customHeight="1">
      <c r="A71" s="200">
        <v>1308</v>
      </c>
      <c r="B71" s="202">
        <v>0.2951388888888889</v>
      </c>
      <c r="C71" s="202">
        <v>0.4513888888888889</v>
      </c>
      <c r="D71" s="202">
        <v>0.58402777777777781</v>
      </c>
      <c r="E71" s="202">
        <v>0.72569444444444453</v>
      </c>
      <c r="F71" s="204" t="s">
        <v>226</v>
      </c>
    </row>
    <row r="72" spans="1:6" ht="15.75" customHeight="1">
      <c r="A72" s="200">
        <v>1309</v>
      </c>
      <c r="B72" s="202">
        <v>0.29583333333333334</v>
      </c>
      <c r="C72" s="202"/>
      <c r="D72" s="202"/>
      <c r="E72" s="202">
        <v>0.64097222222222217</v>
      </c>
      <c r="F72" s="204" t="s">
        <v>227</v>
      </c>
    </row>
    <row r="73" spans="1:6" ht="15.75" customHeight="1">
      <c r="A73" s="200">
        <v>1310</v>
      </c>
      <c r="B73" s="202">
        <v>0.29166666666666669</v>
      </c>
      <c r="C73" s="202"/>
      <c r="D73" s="202"/>
      <c r="E73" s="202">
        <v>0.59375</v>
      </c>
      <c r="F73" s="204" t="s">
        <v>146</v>
      </c>
    </row>
    <row r="74" spans="1:6" ht="15.75" customHeight="1">
      <c r="A74" s="200">
        <v>1311</v>
      </c>
      <c r="B74" s="202">
        <v>0.30694444444444441</v>
      </c>
      <c r="C74" s="202"/>
      <c r="D74" s="202"/>
      <c r="E74" s="202">
        <v>0.65625</v>
      </c>
      <c r="F74" s="204" t="s">
        <v>228</v>
      </c>
    </row>
    <row r="75" spans="1:6" ht="15.75" customHeight="1">
      <c r="A75" s="200">
        <v>1312</v>
      </c>
      <c r="B75" s="202">
        <v>0.31944444444444448</v>
      </c>
      <c r="C75" s="202"/>
      <c r="D75" s="202"/>
      <c r="E75" s="202">
        <v>0.65694444444444444</v>
      </c>
      <c r="F75" s="204" t="s">
        <v>229</v>
      </c>
    </row>
    <row r="76" spans="1:6" ht="15.75" customHeight="1">
      <c r="A76" s="200">
        <v>1313</v>
      </c>
      <c r="B76" s="202">
        <v>0.30208333333333331</v>
      </c>
      <c r="C76" s="202">
        <v>0.42708333333333331</v>
      </c>
      <c r="D76" s="202">
        <v>0.53541666666666665</v>
      </c>
      <c r="E76" s="202">
        <v>0.73541666666666661</v>
      </c>
      <c r="F76" s="204" t="s">
        <v>230</v>
      </c>
    </row>
    <row r="77" spans="1:6" ht="15.75" customHeight="1">
      <c r="A77" s="200">
        <v>1314</v>
      </c>
      <c r="B77" s="202">
        <v>0.32291666666666669</v>
      </c>
      <c r="C77" s="202">
        <v>0.47638888888888892</v>
      </c>
      <c r="D77" s="202">
        <v>0.57708333333333328</v>
      </c>
      <c r="E77" s="202">
        <v>0.74583333333333324</v>
      </c>
      <c r="F77" s="204" t="s">
        <v>149</v>
      </c>
    </row>
    <row r="78" spans="1:6" ht="15.75" customHeight="1">
      <c r="A78" s="200">
        <v>1315</v>
      </c>
      <c r="B78" s="202">
        <v>0.33611111111111108</v>
      </c>
      <c r="C78" s="202">
        <v>0.46111111111111108</v>
      </c>
      <c r="D78" s="202">
        <v>0.62847222222222221</v>
      </c>
      <c r="E78" s="202">
        <v>0.75486111111111109</v>
      </c>
      <c r="F78" s="204" t="s">
        <v>211</v>
      </c>
    </row>
    <row r="79" spans="1:6" ht="15.75" customHeight="1">
      <c r="A79" s="200">
        <v>1316</v>
      </c>
      <c r="B79" s="202">
        <v>0.33819444444444446</v>
      </c>
      <c r="C79" s="202">
        <v>0.5</v>
      </c>
      <c r="D79" s="202">
        <v>0.58750000000000002</v>
      </c>
      <c r="E79" s="202">
        <v>0.74652777777777779</v>
      </c>
      <c r="F79" s="204" t="s">
        <v>232</v>
      </c>
    </row>
    <row r="80" spans="1:6" ht="15.75" customHeight="1">
      <c r="A80" s="200">
        <v>1317</v>
      </c>
      <c r="B80" s="202">
        <v>0.34375</v>
      </c>
      <c r="C80" s="202">
        <v>0.51041666666666663</v>
      </c>
      <c r="D80" s="202">
        <v>0.61944444444444446</v>
      </c>
      <c r="E80" s="202">
        <v>0.75902777777777775</v>
      </c>
      <c r="F80" s="204" t="s">
        <v>234</v>
      </c>
    </row>
    <row r="81" spans="1:6" ht="15.75" customHeight="1">
      <c r="A81" s="200">
        <v>1318</v>
      </c>
      <c r="B81" s="202">
        <v>0.35138888888888892</v>
      </c>
      <c r="C81" s="202">
        <v>0.5</v>
      </c>
      <c r="D81" s="202">
        <v>0.60069444444444442</v>
      </c>
      <c r="E81" s="202">
        <v>0.75555555555555554</v>
      </c>
      <c r="F81" s="204" t="s">
        <v>237</v>
      </c>
    </row>
    <row r="82" spans="1:6" ht="15.75" customHeight="1">
      <c r="A82" s="200">
        <v>1384</v>
      </c>
      <c r="B82" s="202">
        <v>0.30555555555555552</v>
      </c>
      <c r="C82" s="202">
        <v>0.51388888888888895</v>
      </c>
      <c r="D82" s="202">
        <v>0.63888888888888895</v>
      </c>
      <c r="E82" s="202">
        <v>0.76388888888888884</v>
      </c>
      <c r="F82" s="204" t="s">
        <v>146</v>
      </c>
    </row>
    <row r="83" spans="1:6" ht="15.75" customHeight="1">
      <c r="A83" s="200">
        <v>1391</v>
      </c>
      <c r="B83" s="202">
        <v>0.3125</v>
      </c>
      <c r="C83" s="202"/>
      <c r="D83" s="202"/>
      <c r="E83" s="202">
        <v>0.72916666666666663</v>
      </c>
      <c r="F83" s="204" t="s">
        <v>146</v>
      </c>
    </row>
    <row r="84" spans="1:6" ht="15.75" customHeight="1">
      <c r="A84" s="200">
        <v>1401</v>
      </c>
      <c r="B84" s="202">
        <v>0.17361111111111113</v>
      </c>
      <c r="C84" s="202"/>
      <c r="D84" s="202"/>
      <c r="E84" s="202">
        <v>0.50694444444444442</v>
      </c>
      <c r="F84" s="204" t="s">
        <v>146</v>
      </c>
    </row>
    <row r="85" spans="1:6" ht="15.75" customHeight="1">
      <c r="A85" s="200">
        <v>1402</v>
      </c>
      <c r="B85" s="202">
        <v>0.24305555555555555</v>
      </c>
      <c r="C85" s="202"/>
      <c r="D85" s="202"/>
      <c r="E85" s="202">
        <v>0.57638888888888895</v>
      </c>
      <c r="F85" s="204" t="s">
        <v>146</v>
      </c>
    </row>
    <row r="86" spans="1:6" ht="15.75" customHeight="1">
      <c r="A86" s="200">
        <v>1403</v>
      </c>
      <c r="B86" s="202">
        <v>0.55555555555555558</v>
      </c>
      <c r="C86" s="202"/>
      <c r="D86" s="202"/>
      <c r="E86" s="202">
        <v>0.88888888888888884</v>
      </c>
      <c r="F86" s="204" t="s">
        <v>146</v>
      </c>
    </row>
    <row r="87" spans="1:6" ht="15.75" customHeight="1">
      <c r="A87" s="200">
        <v>1404</v>
      </c>
      <c r="B87" s="202">
        <v>0.57638888888888895</v>
      </c>
      <c r="C87" s="202"/>
      <c r="D87" s="202"/>
      <c r="E87" s="202">
        <v>0.90972222222222221</v>
      </c>
      <c r="F87" s="204" t="s">
        <v>146</v>
      </c>
    </row>
    <row r="88" spans="1:6" ht="15.75" customHeight="1">
      <c r="A88" s="200">
        <v>1501</v>
      </c>
      <c r="B88" s="202">
        <v>0.18402777777777779</v>
      </c>
      <c r="C88" s="202"/>
      <c r="D88" s="202"/>
      <c r="E88" s="202">
        <v>0.52777777777777779</v>
      </c>
      <c r="F88" s="204" t="s">
        <v>239</v>
      </c>
    </row>
    <row r="89" spans="1:6" ht="15.75" customHeight="1">
      <c r="A89" s="200">
        <v>1502</v>
      </c>
      <c r="B89" s="202">
        <v>0.18541666666666667</v>
      </c>
      <c r="C89" s="202"/>
      <c r="D89" s="202"/>
      <c r="E89" s="202">
        <v>0.54305555555555551</v>
      </c>
      <c r="F89" s="204" t="s">
        <v>180</v>
      </c>
    </row>
    <row r="90" spans="1:6" ht="15.75" customHeight="1">
      <c r="A90" s="200">
        <v>1503</v>
      </c>
      <c r="B90" s="202">
        <v>0.19999999999999998</v>
      </c>
      <c r="C90" s="202"/>
      <c r="D90" s="202"/>
      <c r="E90" s="202">
        <v>0.52152777777777781</v>
      </c>
      <c r="F90" s="204" t="s">
        <v>181</v>
      </c>
    </row>
    <row r="91" spans="1:6" ht="15.75" customHeight="1">
      <c r="A91" s="200">
        <v>1504</v>
      </c>
      <c r="B91" s="202">
        <v>0.21527777777777779</v>
      </c>
      <c r="C91" s="202"/>
      <c r="D91" s="202"/>
      <c r="E91" s="202">
        <v>0.56319444444444444</v>
      </c>
      <c r="F91" s="204" t="s">
        <v>181</v>
      </c>
    </row>
    <row r="92" spans="1:6" ht="15.75" customHeight="1">
      <c r="A92" s="200">
        <v>1505</v>
      </c>
      <c r="B92" s="202">
        <v>0.22500000000000001</v>
      </c>
      <c r="C92" s="202"/>
      <c r="D92" s="202"/>
      <c r="E92" s="202">
        <v>0.56944444444444442</v>
      </c>
      <c r="F92" s="204" t="s">
        <v>239</v>
      </c>
    </row>
    <row r="93" spans="1:6" ht="15.75" customHeight="1">
      <c r="A93" s="200">
        <v>1506</v>
      </c>
      <c r="B93" s="202">
        <v>0.21736111111111112</v>
      </c>
      <c r="C93" s="202"/>
      <c r="D93" s="202"/>
      <c r="E93" s="202">
        <v>0.58472222222222225</v>
      </c>
      <c r="F93" s="204" t="s">
        <v>180</v>
      </c>
    </row>
    <row r="94" spans="1:6" ht="15.75" customHeight="1">
      <c r="A94" s="200">
        <v>1507</v>
      </c>
      <c r="B94" s="202">
        <v>0.20208333333333331</v>
      </c>
      <c r="C94" s="202"/>
      <c r="D94" s="202"/>
      <c r="E94" s="202">
        <v>0.55347222222222225</v>
      </c>
      <c r="F94" s="204" t="s">
        <v>192</v>
      </c>
    </row>
    <row r="95" spans="1:6" ht="15.75" customHeight="1">
      <c r="A95" s="200">
        <v>1508</v>
      </c>
      <c r="B95" s="202">
        <v>0.24236111111111111</v>
      </c>
      <c r="C95" s="202"/>
      <c r="D95" s="202"/>
      <c r="E95" s="202">
        <v>0.59513888888888888</v>
      </c>
      <c r="F95" s="204" t="s">
        <v>192</v>
      </c>
    </row>
    <row r="96" spans="1:6" ht="15.75" customHeight="1">
      <c r="A96" s="200">
        <v>1509</v>
      </c>
      <c r="B96" s="202">
        <v>0.32083333333333336</v>
      </c>
      <c r="C96" s="202"/>
      <c r="D96" s="202"/>
      <c r="E96" s="202">
        <v>0.60625000000000007</v>
      </c>
      <c r="F96" s="204" t="s">
        <v>178</v>
      </c>
    </row>
    <row r="97" spans="1:6" ht="15.75" customHeight="1">
      <c r="A97" s="200">
        <v>1510</v>
      </c>
      <c r="B97" s="202">
        <v>0.32916666666666666</v>
      </c>
      <c r="C97" s="202"/>
      <c r="D97" s="202"/>
      <c r="E97" s="202">
        <v>0.61111111111111105</v>
      </c>
      <c r="F97" s="204" t="s">
        <v>239</v>
      </c>
    </row>
    <row r="98" spans="1:6" ht="15.75" customHeight="1">
      <c r="A98" s="200">
        <v>1601</v>
      </c>
      <c r="B98" s="202">
        <v>0.50694444444444442</v>
      </c>
      <c r="C98" s="202"/>
      <c r="D98" s="202"/>
      <c r="E98" s="202">
        <v>0.85486111111111107</v>
      </c>
      <c r="F98" s="204" t="s">
        <v>181</v>
      </c>
    </row>
    <row r="99" spans="1:6" ht="15.75" customHeight="1">
      <c r="A99" s="200">
        <v>1602</v>
      </c>
      <c r="B99" s="202">
        <v>0.54861111111111105</v>
      </c>
      <c r="C99" s="202"/>
      <c r="D99" s="202"/>
      <c r="E99" s="202">
        <v>0.86805555555555547</v>
      </c>
      <c r="F99" s="204" t="s">
        <v>181</v>
      </c>
    </row>
    <row r="100" spans="1:6" ht="15.75" customHeight="1">
      <c r="A100" s="200">
        <v>1603</v>
      </c>
      <c r="B100" s="202">
        <v>0.53749999999999998</v>
      </c>
      <c r="C100" s="202"/>
      <c r="D100" s="202"/>
      <c r="E100" s="202">
        <v>0.89444444444444438</v>
      </c>
      <c r="F100" s="204" t="s">
        <v>185</v>
      </c>
    </row>
    <row r="101" spans="1:6" ht="15.75" customHeight="1">
      <c r="A101" s="200">
        <v>1604</v>
      </c>
      <c r="B101" s="202">
        <v>0.58819444444444446</v>
      </c>
      <c r="C101" s="202"/>
      <c r="D101" s="202"/>
      <c r="E101" s="202">
        <v>0.89513888888888893</v>
      </c>
      <c r="F101" s="204" t="s">
        <v>183</v>
      </c>
    </row>
    <row r="102" spans="1:6" ht="15.75" customHeight="1">
      <c r="A102" s="200">
        <v>1605</v>
      </c>
      <c r="B102" s="202">
        <v>0.62083333333333335</v>
      </c>
      <c r="C102" s="202"/>
      <c r="D102" s="202"/>
      <c r="E102" s="202">
        <v>0.97777777777777775</v>
      </c>
      <c r="F102" s="204" t="s">
        <v>185</v>
      </c>
    </row>
    <row r="103" spans="1:6" ht="15.75" customHeight="1">
      <c r="A103" s="200">
        <v>1606</v>
      </c>
      <c r="B103" s="202">
        <v>0.59930555555555554</v>
      </c>
      <c r="C103" s="202"/>
      <c r="D103" s="202"/>
      <c r="E103" s="202">
        <v>0.92222222222222217</v>
      </c>
      <c r="F103" s="204" t="s">
        <v>243</v>
      </c>
    </row>
    <row r="104" spans="1:6" ht="15.75" customHeight="1">
      <c r="A104" s="200">
        <v>1607</v>
      </c>
      <c r="B104" s="202">
        <v>0.61249999999999993</v>
      </c>
      <c r="C104" s="202"/>
      <c r="D104" s="202"/>
      <c r="E104" s="202">
        <v>0.93541666666666667</v>
      </c>
      <c r="F104" s="204" t="s">
        <v>243</v>
      </c>
    </row>
    <row r="105" spans="1:6" ht="15.75" customHeight="1">
      <c r="A105" s="200">
        <v>1608</v>
      </c>
      <c r="B105" s="202">
        <v>0.5708333333333333</v>
      </c>
      <c r="C105" s="202"/>
      <c r="D105" s="202"/>
      <c r="E105" s="202">
        <v>0.92222222222222217</v>
      </c>
      <c r="F105" s="204" t="s">
        <v>178</v>
      </c>
    </row>
    <row r="106" spans="1:6" ht="15.75" customHeight="1">
      <c r="A106" s="200">
        <v>1609</v>
      </c>
      <c r="B106" s="202">
        <v>0.57916666666666672</v>
      </c>
      <c r="C106" s="202"/>
      <c r="D106" s="202"/>
      <c r="E106" s="202">
        <v>0.93611111111111101</v>
      </c>
      <c r="F106" s="204" t="s">
        <v>185</v>
      </c>
    </row>
    <row r="107" spans="1:6" ht="15.75" customHeight="1">
      <c r="A107" s="200">
        <v>1701</v>
      </c>
      <c r="B107" s="202">
        <v>0.27916666666666667</v>
      </c>
      <c r="C107" s="202">
        <v>0.40416666666666662</v>
      </c>
      <c r="D107" s="202">
        <v>0.53263888888888888</v>
      </c>
      <c r="E107" s="202">
        <v>0.73611111111111116</v>
      </c>
      <c r="F107" s="204" t="s">
        <v>243</v>
      </c>
    </row>
    <row r="108" spans="1:6" ht="15.75" customHeight="1">
      <c r="A108" s="200">
        <v>1702</v>
      </c>
      <c r="B108" s="202">
        <v>0.33333333333333331</v>
      </c>
      <c r="C108" s="202">
        <v>0.45833333333333331</v>
      </c>
      <c r="D108" s="202">
        <v>0.54999999999999993</v>
      </c>
      <c r="E108" s="202">
        <v>0.75138888888888899</v>
      </c>
      <c r="F108" s="204" t="s">
        <v>249</v>
      </c>
    </row>
    <row r="109" spans="1:6" ht="15.75" customHeight="1">
      <c r="A109" s="200">
        <v>1703</v>
      </c>
      <c r="B109" s="202">
        <v>0.37083333333333335</v>
      </c>
      <c r="C109" s="202"/>
      <c r="D109" s="202"/>
      <c r="E109" s="202">
        <v>0.65277777777777779</v>
      </c>
      <c r="F109" s="204" t="s">
        <v>239</v>
      </c>
    </row>
    <row r="110" spans="1:6" ht="15.75" customHeight="1">
      <c r="A110" s="200">
        <v>1901</v>
      </c>
      <c r="B110" s="202">
        <v>0.38958333333333334</v>
      </c>
      <c r="C110" s="202"/>
      <c r="D110" s="202"/>
      <c r="E110" s="202">
        <v>0.71944444444444444</v>
      </c>
      <c r="F110" s="204" t="s">
        <v>193</v>
      </c>
    </row>
    <row r="111" spans="1:6" ht="15.75" customHeight="1">
      <c r="A111" s="200">
        <v>1902</v>
      </c>
      <c r="B111" s="202">
        <v>0.41041666666666665</v>
      </c>
      <c r="C111" s="202"/>
      <c r="D111" s="202"/>
      <c r="E111" s="202">
        <v>0.7402777777777777</v>
      </c>
      <c r="F111" s="204" t="s">
        <v>194</v>
      </c>
    </row>
    <row r="112" spans="1:6" ht="15.75" customHeight="1">
      <c r="A112" s="200">
        <v>1903</v>
      </c>
      <c r="B112" s="202">
        <v>0.43124999999999997</v>
      </c>
      <c r="C112" s="202"/>
      <c r="D112" s="202"/>
      <c r="E112" s="202">
        <v>0.76111111111111107</v>
      </c>
      <c r="F112" s="204" t="s">
        <v>195</v>
      </c>
    </row>
    <row r="113" spans="1:6" ht="15.75" customHeight="1">
      <c r="A113" s="200">
        <v>1911</v>
      </c>
      <c r="B113" s="202">
        <v>0.36805555555555558</v>
      </c>
      <c r="C113" s="202"/>
      <c r="D113" s="202"/>
      <c r="E113" s="202">
        <v>0.70277777777777783</v>
      </c>
      <c r="F113" s="204" t="s">
        <v>196</v>
      </c>
    </row>
    <row r="114" spans="1:6" ht="15.75" customHeight="1">
      <c r="A114" s="250">
        <v>1912</v>
      </c>
      <c r="B114" s="252">
        <v>0.34722222222222227</v>
      </c>
      <c r="C114" s="252"/>
      <c r="D114" s="252"/>
      <c r="E114" s="252">
        <v>0.67361111111111116</v>
      </c>
      <c r="F114" s="254" t="s">
        <v>181</v>
      </c>
    </row>
    <row r="115" spans="1:6" ht="15.75" customHeight="1"/>
    <row r="116" spans="1:6" ht="15.75" customHeight="1"/>
    <row r="117" spans="1:6" ht="15.75" customHeight="1"/>
    <row r="118" spans="1:6" ht="15.75" customHeight="1"/>
    <row r="119" spans="1:6" ht="15.75" customHeight="1"/>
    <row r="120" spans="1:6" ht="15.75" customHeight="1"/>
    <row r="121" spans="1:6" ht="15.75" customHeight="1"/>
    <row r="122" spans="1:6" ht="15.75" customHeight="1"/>
    <row r="123" spans="1:6" ht="15.75" customHeight="1"/>
    <row r="124" spans="1:6" ht="15.75" customHeight="1"/>
    <row r="125" spans="1:6" ht="15.75" customHeight="1"/>
    <row r="126" spans="1:6" ht="15.75" customHeight="1"/>
    <row r="127" spans="1:6" ht="15.75" customHeight="1"/>
    <row r="128" spans="1:6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0"/>
  <sheetViews>
    <sheetView workbookViewId="0"/>
  </sheetViews>
  <sheetFormatPr baseColWidth="10" defaultColWidth="14.42578125" defaultRowHeight="15" customHeight="1"/>
  <cols>
    <col min="1" max="5" width="10.7109375" customWidth="1"/>
    <col min="6" max="6" width="19.42578125" customWidth="1"/>
  </cols>
  <sheetData>
    <row r="1" spans="1:6">
      <c r="A1" s="115" t="s">
        <v>4</v>
      </c>
      <c r="B1" s="258" t="s">
        <v>63</v>
      </c>
      <c r="C1" s="258" t="s">
        <v>64</v>
      </c>
      <c r="D1" s="258" t="s">
        <v>65</v>
      </c>
      <c r="E1" s="258" t="s">
        <v>66</v>
      </c>
      <c r="F1" s="260" t="s">
        <v>67</v>
      </c>
    </row>
    <row r="2" spans="1:6">
      <c r="A2" s="262" t="s">
        <v>14</v>
      </c>
      <c r="B2" s="264">
        <v>0</v>
      </c>
      <c r="C2" s="264"/>
      <c r="D2" s="264"/>
      <c r="E2" s="264">
        <v>0</v>
      </c>
      <c r="F2" s="265" t="s">
        <v>72</v>
      </c>
    </row>
    <row r="3" spans="1:6">
      <c r="A3" s="200">
        <v>1101</v>
      </c>
      <c r="B3" s="202">
        <v>0.17430555555555557</v>
      </c>
      <c r="C3" s="202"/>
      <c r="D3" s="202"/>
      <c r="E3" s="202">
        <v>0.52916666666666667</v>
      </c>
      <c r="F3" s="204" t="s">
        <v>90</v>
      </c>
    </row>
    <row r="4" spans="1:6">
      <c r="A4" s="200">
        <v>1102</v>
      </c>
      <c r="B4" s="202">
        <v>0.21249999999999999</v>
      </c>
      <c r="C4" s="202"/>
      <c r="D4" s="202"/>
      <c r="E4" s="202">
        <v>0.5229166666666667</v>
      </c>
      <c r="F4" s="204" t="s">
        <v>202</v>
      </c>
    </row>
    <row r="5" spans="1:6">
      <c r="A5" s="200">
        <v>1103</v>
      </c>
      <c r="B5" s="202">
        <v>0.24236111111111111</v>
      </c>
      <c r="C5" s="202"/>
      <c r="D5" s="202"/>
      <c r="E5" s="202">
        <v>0.56180555555555556</v>
      </c>
      <c r="F5" s="204" t="s">
        <v>93</v>
      </c>
    </row>
    <row r="6" spans="1:6">
      <c r="A6" s="200">
        <v>1104</v>
      </c>
      <c r="B6" s="202">
        <v>0.23819444444444446</v>
      </c>
      <c r="C6" s="202"/>
      <c r="D6" s="202"/>
      <c r="E6" s="202">
        <v>0.56944444444444442</v>
      </c>
      <c r="F6" s="204" t="s">
        <v>102</v>
      </c>
    </row>
    <row r="7" spans="1:6">
      <c r="A7" s="200">
        <v>1105</v>
      </c>
      <c r="B7" s="202">
        <v>0.20138888888888887</v>
      </c>
      <c r="C7" s="202"/>
      <c r="D7" s="202"/>
      <c r="E7" s="202">
        <v>0.54027777777777775</v>
      </c>
      <c r="F7" s="204" t="s">
        <v>83</v>
      </c>
    </row>
    <row r="8" spans="1:6">
      <c r="A8" s="200">
        <v>1106</v>
      </c>
      <c r="B8" s="202">
        <v>0.22777777777777777</v>
      </c>
      <c r="C8" s="202"/>
      <c r="D8" s="202"/>
      <c r="E8" s="202">
        <v>0.55138888888888882</v>
      </c>
      <c r="F8" s="204" t="s">
        <v>203</v>
      </c>
    </row>
    <row r="9" spans="1:6">
      <c r="A9" s="200">
        <v>1107</v>
      </c>
      <c r="B9" s="202">
        <v>0.20138888888888887</v>
      </c>
      <c r="C9" s="202"/>
      <c r="D9" s="202"/>
      <c r="E9" s="202">
        <v>0.53194444444444444</v>
      </c>
      <c r="F9" s="204" t="s">
        <v>78</v>
      </c>
    </row>
    <row r="10" spans="1:6">
      <c r="A10" s="200">
        <v>1108</v>
      </c>
      <c r="B10" s="202">
        <v>0.22777777777777777</v>
      </c>
      <c r="C10" s="202"/>
      <c r="D10" s="202"/>
      <c r="E10" s="202">
        <v>0.54375000000000007</v>
      </c>
      <c r="F10" s="204" t="s">
        <v>204</v>
      </c>
    </row>
    <row r="11" spans="1:6">
      <c r="A11" s="200">
        <v>1109</v>
      </c>
      <c r="B11" s="202">
        <v>0.22222222222222221</v>
      </c>
      <c r="C11" s="202"/>
      <c r="D11" s="202"/>
      <c r="E11" s="202">
        <v>0.53333333333333333</v>
      </c>
      <c r="F11" s="204" t="s">
        <v>78</v>
      </c>
    </row>
    <row r="12" spans="1:6">
      <c r="A12" s="200">
        <v>1110</v>
      </c>
      <c r="B12" s="202">
        <v>0.23333333333333331</v>
      </c>
      <c r="C12" s="202"/>
      <c r="D12" s="202"/>
      <c r="E12" s="202">
        <v>0.56944444444444442</v>
      </c>
      <c r="F12" s="204" t="s">
        <v>83</v>
      </c>
    </row>
    <row r="13" spans="1:6">
      <c r="A13" s="200">
        <v>1111</v>
      </c>
      <c r="B13" s="202">
        <v>0.21597222222222223</v>
      </c>
      <c r="C13" s="202"/>
      <c r="D13" s="202"/>
      <c r="E13" s="202">
        <v>0.5708333333333333</v>
      </c>
      <c r="F13" s="204" t="s">
        <v>90</v>
      </c>
    </row>
    <row r="14" spans="1:6">
      <c r="A14" s="200">
        <v>1112</v>
      </c>
      <c r="B14" s="202">
        <v>0.2298611111111111</v>
      </c>
      <c r="C14" s="202"/>
      <c r="D14" s="202"/>
      <c r="E14" s="202">
        <v>0.54375000000000007</v>
      </c>
      <c r="F14" s="204" t="s">
        <v>80</v>
      </c>
    </row>
    <row r="15" spans="1:6">
      <c r="A15" s="200">
        <v>1113</v>
      </c>
      <c r="B15" s="202">
        <v>0.23055555555555554</v>
      </c>
      <c r="C15" s="202"/>
      <c r="D15" s="202"/>
      <c r="E15" s="202">
        <v>0.59166666666666667</v>
      </c>
      <c r="F15" s="204" t="s">
        <v>90</v>
      </c>
    </row>
    <row r="16" spans="1:6">
      <c r="A16" s="200">
        <v>1114</v>
      </c>
      <c r="B16" s="202">
        <v>0.20416666666666669</v>
      </c>
      <c r="C16" s="202"/>
      <c r="D16" s="202"/>
      <c r="E16" s="202">
        <v>0.50208333333333333</v>
      </c>
      <c r="F16" s="204" t="s">
        <v>204</v>
      </c>
    </row>
    <row r="17" spans="1:6">
      <c r="A17" s="200">
        <v>1115</v>
      </c>
      <c r="B17" s="202">
        <v>0.21249999999999999</v>
      </c>
      <c r="C17" s="202"/>
      <c r="D17" s="202"/>
      <c r="E17" s="202">
        <v>0.54861111111111105</v>
      </c>
      <c r="F17" s="204" t="s">
        <v>83</v>
      </c>
    </row>
    <row r="18" spans="1:6">
      <c r="A18" s="200">
        <v>1116</v>
      </c>
      <c r="B18" s="202">
        <v>0.27986111111111112</v>
      </c>
      <c r="C18" s="202"/>
      <c r="D18" s="202"/>
      <c r="E18" s="202">
        <v>0.61249999999999993</v>
      </c>
      <c r="F18" s="204" t="s">
        <v>102</v>
      </c>
    </row>
    <row r="19" spans="1:6">
      <c r="A19" s="200">
        <v>1117</v>
      </c>
      <c r="B19" s="202">
        <v>0.22222222222222221</v>
      </c>
      <c r="C19" s="202"/>
      <c r="D19" s="202"/>
      <c r="E19" s="202">
        <v>0.56111111111111112</v>
      </c>
      <c r="F19" s="204" t="s">
        <v>83</v>
      </c>
    </row>
    <row r="20" spans="1:6">
      <c r="A20" s="200">
        <v>1118</v>
      </c>
      <c r="B20" s="202">
        <v>0.32708333333333334</v>
      </c>
      <c r="C20" s="202"/>
      <c r="D20" s="202"/>
      <c r="E20" s="202">
        <v>0.66527777777777775</v>
      </c>
      <c r="F20" s="204" t="s">
        <v>205</v>
      </c>
    </row>
    <row r="21" spans="1:6" ht="15.75" customHeight="1">
      <c r="A21" s="200">
        <v>1119</v>
      </c>
      <c r="B21" s="202">
        <v>0.23750000000000002</v>
      </c>
      <c r="C21" s="202"/>
      <c r="D21" s="202"/>
      <c r="E21" s="202">
        <v>0.55138888888888882</v>
      </c>
      <c r="F21" s="204" t="s">
        <v>92</v>
      </c>
    </row>
    <row r="22" spans="1:6" ht="15.75" customHeight="1">
      <c r="A22" s="200">
        <v>1120</v>
      </c>
      <c r="B22" s="202">
        <v>0.20694444444444446</v>
      </c>
      <c r="C22" s="202"/>
      <c r="D22" s="202"/>
      <c r="E22" s="202">
        <v>0.54375000000000007</v>
      </c>
      <c r="F22" s="204" t="s">
        <v>78</v>
      </c>
    </row>
    <row r="23" spans="1:6" ht="15.75" customHeight="1">
      <c r="A23" s="200">
        <v>1121</v>
      </c>
      <c r="B23" s="202">
        <v>0.35000000000000003</v>
      </c>
      <c r="C23" s="202"/>
      <c r="D23" s="202"/>
      <c r="E23" s="202">
        <v>0.65555555555555556</v>
      </c>
      <c r="F23" s="204" t="s">
        <v>207</v>
      </c>
    </row>
    <row r="24" spans="1:6" ht="15.75" customHeight="1">
      <c r="A24" s="200">
        <v>1122</v>
      </c>
      <c r="B24" s="202">
        <v>0.24305555555555555</v>
      </c>
      <c r="C24" s="202"/>
      <c r="D24" s="202"/>
      <c r="E24" s="202">
        <v>0.5541666666666667</v>
      </c>
      <c r="F24" s="204" t="s">
        <v>78</v>
      </c>
    </row>
    <row r="25" spans="1:6" ht="15.75" customHeight="1">
      <c r="A25" s="200">
        <v>1123</v>
      </c>
      <c r="B25" s="202">
        <v>0.22222222222222221</v>
      </c>
      <c r="C25" s="202"/>
      <c r="D25" s="202"/>
      <c r="E25" s="202">
        <v>0.54305555555555551</v>
      </c>
      <c r="F25" s="204" t="s">
        <v>91</v>
      </c>
    </row>
    <row r="26" spans="1:6" ht="15.75" customHeight="1">
      <c r="A26" s="200">
        <v>1124</v>
      </c>
      <c r="B26" s="202">
        <v>0.19513888888888889</v>
      </c>
      <c r="C26" s="202"/>
      <c r="D26" s="202"/>
      <c r="E26" s="202">
        <v>0.54999999999999993</v>
      </c>
      <c r="F26" s="204" t="s">
        <v>90</v>
      </c>
    </row>
    <row r="27" spans="1:6" ht="15.75" customHeight="1">
      <c r="A27" s="200">
        <v>1125</v>
      </c>
      <c r="B27" s="202">
        <v>0.26666666666666666</v>
      </c>
      <c r="C27" s="202"/>
      <c r="D27" s="202"/>
      <c r="E27" s="202">
        <v>0.60347222222222219</v>
      </c>
      <c r="F27" s="204" t="s">
        <v>93</v>
      </c>
    </row>
    <row r="28" spans="1:6" ht="15.75" customHeight="1">
      <c r="A28" s="200">
        <v>1126</v>
      </c>
      <c r="B28" s="202">
        <v>0.2638888888888889</v>
      </c>
      <c r="C28" s="202"/>
      <c r="D28" s="202"/>
      <c r="E28" s="202">
        <v>0.5854166666666667</v>
      </c>
      <c r="F28" s="204" t="s">
        <v>78</v>
      </c>
    </row>
    <row r="29" spans="1:6" ht="15.75" customHeight="1">
      <c r="A29" s="200">
        <v>1127</v>
      </c>
      <c r="B29" s="202">
        <v>0.33194444444444443</v>
      </c>
      <c r="C29" s="202"/>
      <c r="D29" s="202"/>
      <c r="E29" s="202">
        <v>0.65138888888888891</v>
      </c>
      <c r="F29" s="204" t="s">
        <v>80</v>
      </c>
    </row>
    <row r="30" spans="1:6" ht="15.75" customHeight="1">
      <c r="A30" s="200">
        <v>1128</v>
      </c>
      <c r="B30" s="202">
        <v>0.35625000000000001</v>
      </c>
      <c r="C30" s="202"/>
      <c r="D30" s="202"/>
      <c r="E30" s="202">
        <v>0.66875000000000007</v>
      </c>
      <c r="F30" s="204" t="s">
        <v>211</v>
      </c>
    </row>
    <row r="31" spans="1:6" ht="15.75" customHeight="1">
      <c r="A31" s="200">
        <v>1129</v>
      </c>
      <c r="B31" s="202">
        <v>0.18611111111111112</v>
      </c>
      <c r="C31" s="202"/>
      <c r="D31" s="202"/>
      <c r="E31" s="202">
        <v>0.5229166666666667</v>
      </c>
      <c r="F31" s="204" t="s">
        <v>78</v>
      </c>
    </row>
    <row r="32" spans="1:6" ht="15.75" customHeight="1">
      <c r="A32" s="200">
        <v>1131</v>
      </c>
      <c r="B32" s="202">
        <v>0.31597222222222221</v>
      </c>
      <c r="C32" s="202"/>
      <c r="D32" s="202"/>
      <c r="E32" s="202">
        <v>0.6479166666666667</v>
      </c>
      <c r="F32" s="204" t="s">
        <v>78</v>
      </c>
    </row>
    <row r="33" spans="1:6" ht="15.75" customHeight="1">
      <c r="A33" s="200">
        <v>1132</v>
      </c>
      <c r="B33" s="202">
        <v>0.28611111111111115</v>
      </c>
      <c r="C33" s="202"/>
      <c r="D33" s="202"/>
      <c r="E33" s="202">
        <v>0.62708333333333333</v>
      </c>
      <c r="F33" s="204" t="s">
        <v>86</v>
      </c>
    </row>
    <row r="34" spans="1:6" ht="15.75" customHeight="1">
      <c r="A34" s="200">
        <v>1133</v>
      </c>
      <c r="B34" s="202">
        <v>0.30694444444444441</v>
      </c>
      <c r="C34" s="202"/>
      <c r="D34" s="202"/>
      <c r="E34" s="202">
        <v>0.64513888888888882</v>
      </c>
      <c r="F34" s="204" t="s">
        <v>92</v>
      </c>
    </row>
    <row r="35" spans="1:6" ht="15.75" customHeight="1">
      <c r="A35" s="200">
        <v>1201</v>
      </c>
      <c r="B35" s="202">
        <v>0.50347222222222221</v>
      </c>
      <c r="C35" s="202"/>
      <c r="D35" s="202"/>
      <c r="E35" s="202">
        <v>0.77430555555555547</v>
      </c>
      <c r="F35" s="204" t="s">
        <v>78</v>
      </c>
    </row>
    <row r="36" spans="1:6" ht="15.75" customHeight="1">
      <c r="A36" s="200">
        <v>1202</v>
      </c>
      <c r="B36" s="202">
        <v>0.49374999999999997</v>
      </c>
      <c r="C36" s="202"/>
      <c r="D36" s="202"/>
      <c r="E36" s="202">
        <v>0.83472222222222225</v>
      </c>
      <c r="F36" s="204" t="s">
        <v>91</v>
      </c>
    </row>
    <row r="37" spans="1:6" ht="15.75" customHeight="1">
      <c r="A37" s="200">
        <v>1203</v>
      </c>
      <c r="B37" s="202">
        <v>0.5180555555555556</v>
      </c>
      <c r="C37" s="202"/>
      <c r="D37" s="202"/>
      <c r="E37" s="202">
        <v>0.84236111111111101</v>
      </c>
      <c r="F37" s="204" t="s">
        <v>203</v>
      </c>
    </row>
    <row r="38" spans="1:6" ht="15.75" customHeight="1">
      <c r="A38" s="200">
        <v>1204</v>
      </c>
      <c r="B38" s="202">
        <v>0.52777777777777779</v>
      </c>
      <c r="C38" s="202"/>
      <c r="D38" s="202"/>
      <c r="E38" s="202">
        <v>0.84236111111111101</v>
      </c>
      <c r="F38" s="204" t="s">
        <v>204</v>
      </c>
    </row>
    <row r="39" spans="1:6" ht="15.75" customHeight="1">
      <c r="A39" s="200">
        <v>1205</v>
      </c>
      <c r="B39" s="202">
        <v>0.52777777777777779</v>
      </c>
      <c r="C39" s="202"/>
      <c r="D39" s="202"/>
      <c r="E39" s="202">
        <v>0.84444444444444444</v>
      </c>
      <c r="F39" s="204" t="s">
        <v>92</v>
      </c>
    </row>
    <row r="40" spans="1:6" ht="15.75" customHeight="1">
      <c r="A40" s="200">
        <v>1206</v>
      </c>
      <c r="B40" s="202">
        <v>0.51388888888888895</v>
      </c>
      <c r="C40" s="202"/>
      <c r="D40" s="202"/>
      <c r="E40" s="202">
        <v>0.84027777777777779</v>
      </c>
      <c r="F40" s="204" t="s">
        <v>214</v>
      </c>
    </row>
    <row r="41" spans="1:6" ht="15.75" customHeight="1">
      <c r="A41" s="200">
        <v>1207</v>
      </c>
      <c r="B41" s="202">
        <v>0.51736111111111105</v>
      </c>
      <c r="C41" s="202"/>
      <c r="D41" s="202"/>
      <c r="E41" s="202">
        <v>0.8208333333333333</v>
      </c>
      <c r="F41" s="204" t="s">
        <v>102</v>
      </c>
    </row>
    <row r="42" spans="1:6" ht="15.75" customHeight="1">
      <c r="A42" s="200">
        <v>1208</v>
      </c>
      <c r="B42" s="202">
        <v>0.51666666666666672</v>
      </c>
      <c r="C42" s="202"/>
      <c r="D42" s="202"/>
      <c r="E42" s="202">
        <v>0.78680555555555554</v>
      </c>
      <c r="F42" s="204" t="s">
        <v>215</v>
      </c>
    </row>
    <row r="43" spans="1:6" ht="15.75" customHeight="1">
      <c r="A43" s="200">
        <v>1209</v>
      </c>
      <c r="B43" s="202">
        <v>0.51597222222222217</v>
      </c>
      <c r="C43" s="202"/>
      <c r="D43" s="202"/>
      <c r="E43" s="202">
        <v>0.86249999999999993</v>
      </c>
      <c r="F43" s="204" t="s">
        <v>90</v>
      </c>
    </row>
    <row r="44" spans="1:6" ht="15.75" customHeight="1">
      <c r="A44" s="200">
        <v>1210</v>
      </c>
      <c r="B44" s="202">
        <v>0.52222222222222225</v>
      </c>
      <c r="C44" s="202"/>
      <c r="D44" s="202"/>
      <c r="E44" s="202">
        <v>0.85069444444444453</v>
      </c>
      <c r="F44" s="204" t="s">
        <v>216</v>
      </c>
    </row>
    <row r="45" spans="1:6" ht="15.75" customHeight="1">
      <c r="A45" s="200">
        <v>1211</v>
      </c>
      <c r="B45" s="202">
        <v>0.50416666666666665</v>
      </c>
      <c r="C45" s="202"/>
      <c r="D45" s="202"/>
      <c r="E45" s="202">
        <v>0.83888888888888891</v>
      </c>
      <c r="F45" s="204" t="s">
        <v>78</v>
      </c>
    </row>
    <row r="46" spans="1:6" ht="15.75" customHeight="1">
      <c r="A46" s="200">
        <v>1212</v>
      </c>
      <c r="B46" s="202">
        <v>0.53541666666666665</v>
      </c>
      <c r="C46" s="202"/>
      <c r="D46" s="202"/>
      <c r="E46" s="202">
        <v>0.85416666666666663</v>
      </c>
      <c r="F46" s="204" t="s">
        <v>91</v>
      </c>
    </row>
    <row r="47" spans="1:6" ht="15.75" customHeight="1">
      <c r="A47" s="200">
        <v>1213</v>
      </c>
      <c r="B47" s="202">
        <v>0.52430555555555558</v>
      </c>
      <c r="C47" s="202"/>
      <c r="D47" s="202"/>
      <c r="E47" s="202">
        <v>0.87847222222222221</v>
      </c>
      <c r="F47" s="204" t="s">
        <v>78</v>
      </c>
    </row>
    <row r="48" spans="1:6" ht="15.75" customHeight="1">
      <c r="A48" s="200">
        <v>1214</v>
      </c>
      <c r="B48" s="202">
        <v>0.55555555555555558</v>
      </c>
      <c r="C48" s="202"/>
      <c r="D48" s="202"/>
      <c r="E48" s="202">
        <v>0.89166666666666661</v>
      </c>
      <c r="F48" s="204" t="s">
        <v>83</v>
      </c>
    </row>
    <row r="49" spans="1:6" ht="15.75" customHeight="1">
      <c r="A49" s="200">
        <v>1215</v>
      </c>
      <c r="B49" s="202">
        <v>0.55763888888888891</v>
      </c>
      <c r="C49" s="202"/>
      <c r="D49" s="202"/>
      <c r="E49" s="202">
        <v>0.87152777777777779</v>
      </c>
      <c r="F49" s="204" t="s">
        <v>93</v>
      </c>
    </row>
    <row r="50" spans="1:6" ht="15.75" customHeight="1">
      <c r="A50" s="200">
        <v>1216</v>
      </c>
      <c r="B50" s="202">
        <v>0.57638888888888895</v>
      </c>
      <c r="C50" s="202"/>
      <c r="D50" s="202"/>
      <c r="E50" s="202">
        <v>0.93194444444444446</v>
      </c>
      <c r="F50" s="204" t="s">
        <v>78</v>
      </c>
    </row>
    <row r="51" spans="1:6" ht="15.75" customHeight="1">
      <c r="A51" s="200">
        <v>1217</v>
      </c>
      <c r="B51" s="202">
        <v>0.53472222222222221</v>
      </c>
      <c r="C51" s="202"/>
      <c r="D51" s="202"/>
      <c r="E51" s="202">
        <v>0.87083333333333324</v>
      </c>
      <c r="F51" s="204" t="s">
        <v>83</v>
      </c>
    </row>
    <row r="52" spans="1:6" ht="15.75" customHeight="1">
      <c r="A52" s="200">
        <v>1218</v>
      </c>
      <c r="B52" s="202">
        <v>0.55763888888888891</v>
      </c>
      <c r="C52" s="202"/>
      <c r="D52" s="202"/>
      <c r="E52" s="202">
        <v>0.8930555555555556</v>
      </c>
      <c r="F52" s="204" t="s">
        <v>108</v>
      </c>
    </row>
    <row r="53" spans="1:6" ht="15.75" customHeight="1">
      <c r="A53" s="200">
        <v>1219</v>
      </c>
      <c r="B53" s="202">
        <v>0.51944444444444449</v>
      </c>
      <c r="C53" s="202"/>
      <c r="D53" s="202"/>
      <c r="E53" s="202">
        <v>0.77083333333333337</v>
      </c>
      <c r="F53" s="204" t="s">
        <v>202</v>
      </c>
    </row>
    <row r="54" spans="1:6" ht="15.75" customHeight="1">
      <c r="A54" s="200">
        <v>1220</v>
      </c>
      <c r="B54" s="202">
        <v>0.6479166666666667</v>
      </c>
      <c r="C54" s="202"/>
      <c r="D54" s="202"/>
      <c r="E54" s="202">
        <v>0.97986111111111107</v>
      </c>
      <c r="F54" s="204" t="s">
        <v>108</v>
      </c>
    </row>
    <row r="55" spans="1:6" ht="15.75" customHeight="1">
      <c r="A55" s="200">
        <v>1221</v>
      </c>
      <c r="B55" s="202">
        <v>0.66527777777777775</v>
      </c>
      <c r="C55" s="202"/>
      <c r="D55" s="202"/>
      <c r="E55" s="202">
        <v>0.97222222222222221</v>
      </c>
      <c r="F55" s="204" t="s">
        <v>80</v>
      </c>
    </row>
    <row r="56" spans="1:6" ht="15.75" customHeight="1">
      <c r="A56" s="200">
        <v>1222</v>
      </c>
      <c r="B56" s="202">
        <v>0.66805555555555562</v>
      </c>
      <c r="C56" s="202"/>
      <c r="D56" s="202"/>
      <c r="E56" s="202">
        <v>0.97916666666666663</v>
      </c>
      <c r="F56" s="204" t="s">
        <v>223</v>
      </c>
    </row>
    <row r="57" spans="1:6" ht="15.75" customHeight="1">
      <c r="A57" s="200">
        <v>1223</v>
      </c>
      <c r="B57" s="202">
        <v>0.61944444444444446</v>
      </c>
      <c r="C57" s="202"/>
      <c r="D57" s="202"/>
      <c r="E57" s="202">
        <v>0.95416666666666661</v>
      </c>
      <c r="F57" s="204" t="s">
        <v>219</v>
      </c>
    </row>
    <row r="58" spans="1:6" ht="15.75" customHeight="1">
      <c r="A58" s="200">
        <v>1224</v>
      </c>
      <c r="B58" s="202">
        <v>0.67013888888888884</v>
      </c>
      <c r="C58" s="202"/>
      <c r="D58" s="202"/>
      <c r="E58" s="202">
        <v>0.97986111111111107</v>
      </c>
      <c r="F58" s="204" t="s">
        <v>78</v>
      </c>
    </row>
    <row r="59" spans="1:6" ht="15.75" customHeight="1">
      <c r="A59" s="200">
        <v>1225</v>
      </c>
      <c r="B59" s="202">
        <v>0.62638888888888888</v>
      </c>
      <c r="C59" s="202"/>
      <c r="D59" s="202"/>
      <c r="E59" s="202">
        <v>0.96250000000000002</v>
      </c>
      <c r="F59" s="204" t="s">
        <v>83</v>
      </c>
    </row>
    <row r="60" spans="1:6" ht="15.75" customHeight="1">
      <c r="A60" s="200">
        <v>1226</v>
      </c>
      <c r="B60" s="202">
        <v>0.65277777777777779</v>
      </c>
      <c r="C60" s="202"/>
      <c r="D60" s="202"/>
      <c r="E60" s="202">
        <v>0.96458333333333324</v>
      </c>
      <c r="F60" s="204" t="s">
        <v>204</v>
      </c>
    </row>
    <row r="61" spans="1:6" ht="15.75" customHeight="1">
      <c r="A61" s="200">
        <v>1227</v>
      </c>
      <c r="B61" s="202">
        <v>0.57847222222222217</v>
      </c>
      <c r="C61" s="202"/>
      <c r="D61" s="202"/>
      <c r="E61" s="202">
        <v>0.9145833333333333</v>
      </c>
      <c r="F61" s="204" t="s">
        <v>90</v>
      </c>
    </row>
    <row r="62" spans="1:6" ht="15.75" customHeight="1">
      <c r="A62" s="200">
        <v>1228</v>
      </c>
      <c r="B62" s="202">
        <v>0.61319444444444449</v>
      </c>
      <c r="C62" s="202"/>
      <c r="D62" s="202"/>
      <c r="E62" s="202">
        <v>0.96944444444444444</v>
      </c>
      <c r="F62" s="204" t="s">
        <v>231</v>
      </c>
    </row>
    <row r="63" spans="1:6" ht="15.75" customHeight="1">
      <c r="A63" s="200">
        <v>1229</v>
      </c>
      <c r="B63" s="202">
        <v>0.62847222222222221</v>
      </c>
      <c r="C63" s="202"/>
      <c r="D63" s="202"/>
      <c r="E63" s="202">
        <v>0.99722222222222223</v>
      </c>
      <c r="F63" s="204" t="s">
        <v>78</v>
      </c>
    </row>
    <row r="64" spans="1:6" ht="15.75" customHeight="1">
      <c r="A64" s="200">
        <v>1234</v>
      </c>
      <c r="B64" s="202">
        <v>0.50347222222222221</v>
      </c>
      <c r="C64" s="202"/>
      <c r="D64" s="202"/>
      <c r="E64" s="202">
        <v>0.77430555555555547</v>
      </c>
      <c r="F64" s="204" t="s">
        <v>78</v>
      </c>
    </row>
    <row r="65" spans="1:6" ht="15.75" customHeight="1">
      <c r="A65" s="200">
        <v>1301</v>
      </c>
      <c r="B65" s="202">
        <v>0.24374999999999999</v>
      </c>
      <c r="C65" s="202">
        <v>0.4291666666666667</v>
      </c>
      <c r="D65" s="202">
        <v>0.53680555555555554</v>
      </c>
      <c r="E65" s="202">
        <v>0.68680555555555556</v>
      </c>
      <c r="F65" s="204" t="s">
        <v>233</v>
      </c>
    </row>
    <row r="66" spans="1:6" ht="15.75" customHeight="1">
      <c r="A66" s="200">
        <v>1302</v>
      </c>
      <c r="B66" s="202">
        <v>0.29166666666666669</v>
      </c>
      <c r="C66" s="202">
        <v>0.41666666666666669</v>
      </c>
      <c r="D66" s="202">
        <v>0.54305555555555551</v>
      </c>
      <c r="E66" s="202">
        <v>0.74861111111111101</v>
      </c>
      <c r="F66" s="204" t="s">
        <v>235</v>
      </c>
    </row>
    <row r="67" spans="1:6" ht="15.75" customHeight="1">
      <c r="A67" s="200">
        <v>1303</v>
      </c>
      <c r="B67" s="202">
        <v>0.30763888888888891</v>
      </c>
      <c r="C67" s="202">
        <v>0.43263888888888885</v>
      </c>
      <c r="D67" s="202">
        <v>0.56597222222222221</v>
      </c>
      <c r="E67" s="202">
        <v>0.76111111111111107</v>
      </c>
      <c r="F67" s="204" t="s">
        <v>236</v>
      </c>
    </row>
    <row r="68" spans="1:6" ht="15.75" customHeight="1">
      <c r="A68" s="200">
        <v>1401</v>
      </c>
      <c r="B68" s="202">
        <v>0.17361111111111113</v>
      </c>
      <c r="C68" s="202"/>
      <c r="D68" s="202"/>
      <c r="E68" s="202">
        <v>0.50694444444444442</v>
      </c>
      <c r="F68" s="204" t="s">
        <v>146</v>
      </c>
    </row>
    <row r="69" spans="1:6" ht="15.75" customHeight="1">
      <c r="A69" s="200">
        <v>1402</v>
      </c>
      <c r="B69" s="202">
        <v>0.24305555555555555</v>
      </c>
      <c r="C69" s="202"/>
      <c r="D69" s="202"/>
      <c r="E69" s="202">
        <v>0.57638888888888895</v>
      </c>
      <c r="F69" s="204" t="s">
        <v>146</v>
      </c>
    </row>
    <row r="70" spans="1:6" ht="15.75" customHeight="1">
      <c r="A70" s="200">
        <v>1403</v>
      </c>
      <c r="B70" s="202">
        <v>0.55555555555555558</v>
      </c>
      <c r="C70" s="202"/>
      <c r="D70" s="202"/>
      <c r="E70" s="202">
        <v>0.88888888888888884</v>
      </c>
      <c r="F70" s="204" t="s">
        <v>146</v>
      </c>
    </row>
    <row r="71" spans="1:6" ht="15.75" customHeight="1">
      <c r="A71" s="200">
        <v>1404</v>
      </c>
      <c r="B71" s="202">
        <v>0.57638888888888895</v>
      </c>
      <c r="C71" s="202"/>
      <c r="D71" s="202"/>
      <c r="E71" s="202">
        <v>0.90972222222222221</v>
      </c>
      <c r="F71" s="204" t="s">
        <v>146</v>
      </c>
    </row>
    <row r="72" spans="1:6" ht="15.75" customHeight="1">
      <c r="A72" s="200">
        <v>1501</v>
      </c>
      <c r="B72" s="202">
        <v>0.20486111111111113</v>
      </c>
      <c r="C72" s="202"/>
      <c r="D72" s="202"/>
      <c r="E72" s="202">
        <v>0.52152777777777781</v>
      </c>
      <c r="F72" s="204" t="s">
        <v>181</v>
      </c>
    </row>
    <row r="73" spans="1:6" ht="15.75" customHeight="1">
      <c r="A73" s="200">
        <v>1502</v>
      </c>
      <c r="B73" s="202">
        <v>0.21527777777777779</v>
      </c>
      <c r="C73" s="202"/>
      <c r="D73" s="202"/>
      <c r="E73" s="202">
        <v>0.56319444444444444</v>
      </c>
      <c r="F73" s="204" t="s">
        <v>181</v>
      </c>
    </row>
    <row r="74" spans="1:6" ht="15.75" customHeight="1">
      <c r="A74" s="200">
        <v>1503</v>
      </c>
      <c r="B74" s="202">
        <v>0.21319444444444444</v>
      </c>
      <c r="C74" s="202"/>
      <c r="D74" s="202"/>
      <c r="E74" s="202">
        <v>0.55277777777777781</v>
      </c>
      <c r="F74" s="204" t="s">
        <v>192</v>
      </c>
    </row>
    <row r="75" spans="1:6" ht="15.75" customHeight="1">
      <c r="A75" s="200">
        <v>1504</v>
      </c>
      <c r="B75" s="202">
        <v>0.24930555555555556</v>
      </c>
      <c r="C75" s="202"/>
      <c r="D75" s="202"/>
      <c r="E75" s="202">
        <v>0.625</v>
      </c>
      <c r="F75" s="204" t="s">
        <v>180</v>
      </c>
    </row>
    <row r="76" spans="1:6" ht="15.75" customHeight="1">
      <c r="A76" s="200">
        <v>1505</v>
      </c>
      <c r="B76" s="202">
        <v>0.24236111111111111</v>
      </c>
      <c r="C76" s="202"/>
      <c r="D76" s="202"/>
      <c r="E76" s="202">
        <v>0.60486111111111118</v>
      </c>
      <c r="F76" s="204" t="s">
        <v>240</v>
      </c>
    </row>
    <row r="77" spans="1:6" ht="15.75" customHeight="1">
      <c r="A77" s="200">
        <v>1506</v>
      </c>
      <c r="B77" s="202">
        <v>0.28888888888888892</v>
      </c>
      <c r="C77" s="202"/>
      <c r="D77" s="202"/>
      <c r="E77" s="202">
        <v>0.56736111111111109</v>
      </c>
      <c r="F77" s="204" t="s">
        <v>239</v>
      </c>
    </row>
    <row r="78" spans="1:6" ht="15.75" customHeight="1">
      <c r="A78" s="200">
        <v>1507</v>
      </c>
      <c r="B78" s="202">
        <v>0.29722222222222222</v>
      </c>
      <c r="C78" s="202"/>
      <c r="D78" s="202"/>
      <c r="E78" s="202">
        <v>0.58333333333333337</v>
      </c>
      <c r="F78" s="204" t="s">
        <v>183</v>
      </c>
    </row>
    <row r="79" spans="1:6" ht="15.75" customHeight="1">
      <c r="A79" s="200">
        <v>1508</v>
      </c>
      <c r="B79" s="202">
        <v>0.22430555555555556</v>
      </c>
      <c r="C79" s="202"/>
      <c r="D79" s="202"/>
      <c r="E79" s="202">
        <v>0.59444444444444444</v>
      </c>
      <c r="F79" s="204" t="s">
        <v>180</v>
      </c>
    </row>
    <row r="80" spans="1:6" ht="15.75" customHeight="1">
      <c r="A80" s="200">
        <v>1509</v>
      </c>
      <c r="B80" s="202">
        <v>0.25972222222222224</v>
      </c>
      <c r="C80" s="202"/>
      <c r="D80" s="202"/>
      <c r="E80" s="202">
        <v>0.60902777777777783</v>
      </c>
      <c r="F80" s="204" t="s">
        <v>183</v>
      </c>
    </row>
    <row r="81" spans="1:6" ht="15.75" customHeight="1">
      <c r="A81" s="200">
        <v>1510</v>
      </c>
      <c r="B81" s="202">
        <v>0.27916666666666667</v>
      </c>
      <c r="C81" s="202"/>
      <c r="D81" s="202"/>
      <c r="E81" s="202">
        <v>0.56319444444444444</v>
      </c>
      <c r="F81" s="204" t="s">
        <v>241</v>
      </c>
    </row>
    <row r="82" spans="1:6" ht="15.75" customHeight="1">
      <c r="A82" s="200">
        <v>1511</v>
      </c>
      <c r="B82" s="202">
        <v>0.3430555555555555</v>
      </c>
      <c r="C82" s="202"/>
      <c r="D82" s="202"/>
      <c r="E82" s="202">
        <v>0.6777777777777777</v>
      </c>
      <c r="F82" s="204" t="s">
        <v>181</v>
      </c>
    </row>
    <row r="83" spans="1:6" ht="15.75" customHeight="1">
      <c r="A83" s="200">
        <v>1601</v>
      </c>
      <c r="B83" s="202">
        <v>0.50555555555555554</v>
      </c>
      <c r="C83" s="202"/>
      <c r="D83" s="202"/>
      <c r="E83" s="202">
        <v>0.85486111111111107</v>
      </c>
      <c r="F83" s="204" t="s">
        <v>242</v>
      </c>
    </row>
    <row r="84" spans="1:6" ht="15.75" customHeight="1">
      <c r="A84" s="200">
        <v>1602</v>
      </c>
      <c r="B84" s="202">
        <v>0.54861111111111105</v>
      </c>
      <c r="C84" s="202"/>
      <c r="D84" s="202"/>
      <c r="E84" s="202">
        <v>0.86875000000000002</v>
      </c>
      <c r="F84" s="204" t="s">
        <v>181</v>
      </c>
    </row>
    <row r="85" spans="1:6" ht="15.75" customHeight="1">
      <c r="A85" s="200">
        <v>1603</v>
      </c>
      <c r="B85" s="202">
        <v>0.60069444444444442</v>
      </c>
      <c r="C85" s="202"/>
      <c r="D85" s="202"/>
      <c r="E85" s="202">
        <v>0.91666666666666663</v>
      </c>
      <c r="F85" s="204" t="s">
        <v>243</v>
      </c>
    </row>
    <row r="86" spans="1:6" ht="15.75" customHeight="1">
      <c r="A86" s="200">
        <v>1604</v>
      </c>
      <c r="B86" s="202">
        <v>0.55902777777777779</v>
      </c>
      <c r="C86" s="202"/>
      <c r="D86" s="202"/>
      <c r="E86" s="202">
        <v>0.92361111111111116</v>
      </c>
      <c r="F86" s="204" t="s">
        <v>184</v>
      </c>
    </row>
    <row r="87" spans="1:6" ht="15.75" customHeight="1">
      <c r="A87" s="200">
        <v>1605</v>
      </c>
      <c r="B87" s="202">
        <v>0.5708333333333333</v>
      </c>
      <c r="C87" s="202"/>
      <c r="D87" s="202"/>
      <c r="E87" s="202">
        <v>0.89513888888888893</v>
      </c>
      <c r="F87" s="204" t="s">
        <v>243</v>
      </c>
    </row>
    <row r="88" spans="1:6" ht="15.75" customHeight="1">
      <c r="A88" s="200">
        <v>1606</v>
      </c>
      <c r="B88" s="202">
        <v>0.54722222222222217</v>
      </c>
      <c r="C88" s="202"/>
      <c r="D88" s="202"/>
      <c r="E88" s="202">
        <v>0.8847222222222223</v>
      </c>
      <c r="F88" s="204" t="s">
        <v>185</v>
      </c>
    </row>
    <row r="89" spans="1:6" ht="15.75" customHeight="1">
      <c r="A89" s="200">
        <v>1607</v>
      </c>
      <c r="B89" s="202">
        <v>0.53888888888888886</v>
      </c>
      <c r="C89" s="202"/>
      <c r="D89" s="202"/>
      <c r="E89" s="202">
        <v>0.8930555555555556</v>
      </c>
      <c r="F89" s="204" t="s">
        <v>185</v>
      </c>
    </row>
    <row r="90" spans="1:6" ht="15.75" customHeight="1">
      <c r="A90" s="200">
        <v>1608</v>
      </c>
      <c r="B90" s="202">
        <v>0.58888888888888891</v>
      </c>
      <c r="C90" s="202"/>
      <c r="D90" s="202"/>
      <c r="E90" s="202">
        <v>0.92291666666666661</v>
      </c>
      <c r="F90" s="204" t="s">
        <v>185</v>
      </c>
    </row>
    <row r="91" spans="1:6" ht="15.75" customHeight="1">
      <c r="A91" s="200">
        <v>1609</v>
      </c>
      <c r="B91" s="202">
        <v>0.5805555555555556</v>
      </c>
      <c r="C91" s="202"/>
      <c r="D91" s="202"/>
      <c r="E91" s="202">
        <v>0.93472222222222223</v>
      </c>
      <c r="F91" s="204" t="s">
        <v>185</v>
      </c>
    </row>
    <row r="92" spans="1:6" ht="15.75" customHeight="1">
      <c r="A92" s="200">
        <v>1701</v>
      </c>
      <c r="B92" s="202">
        <v>0.32083333333333336</v>
      </c>
      <c r="C92" s="202">
        <v>0.50416666666666665</v>
      </c>
      <c r="D92" s="202">
        <v>0.61597222222222225</v>
      </c>
      <c r="E92" s="202">
        <v>0.77222222222222225</v>
      </c>
      <c r="F92" s="204" t="s">
        <v>192</v>
      </c>
    </row>
    <row r="93" spans="1:6" ht="15.75" customHeight="1">
      <c r="A93" s="200">
        <v>1901</v>
      </c>
      <c r="B93" s="202">
        <v>0.38958333333333334</v>
      </c>
      <c r="C93" s="202"/>
      <c r="D93" s="202"/>
      <c r="E93" s="202">
        <v>0.71944444444444444</v>
      </c>
      <c r="F93" s="204" t="s">
        <v>193</v>
      </c>
    </row>
    <row r="94" spans="1:6" ht="15.75" customHeight="1">
      <c r="A94" s="200">
        <v>1902</v>
      </c>
      <c r="B94" s="202">
        <v>0.41041666666666665</v>
      </c>
      <c r="C94" s="202"/>
      <c r="D94" s="202"/>
      <c r="E94" s="202">
        <v>0.7402777777777777</v>
      </c>
      <c r="F94" s="204" t="s">
        <v>194</v>
      </c>
    </row>
    <row r="95" spans="1:6" ht="15.75" customHeight="1">
      <c r="A95" s="200">
        <v>1903</v>
      </c>
      <c r="B95" s="202">
        <v>0.43124999999999997</v>
      </c>
      <c r="C95" s="202"/>
      <c r="D95" s="202"/>
      <c r="E95" s="202">
        <v>0.76111111111111107</v>
      </c>
      <c r="F95" s="204" t="s">
        <v>195</v>
      </c>
    </row>
    <row r="96" spans="1:6" ht="15.75" customHeight="1">
      <c r="A96" s="250">
        <v>1911</v>
      </c>
      <c r="B96" s="252">
        <v>0.36805555555555558</v>
      </c>
      <c r="C96" s="252"/>
      <c r="D96" s="252"/>
      <c r="E96" s="252">
        <v>0.70277777777777783</v>
      </c>
      <c r="F96" s="254" t="s">
        <v>196</v>
      </c>
    </row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0"/>
  <sheetViews>
    <sheetView tabSelected="1" workbookViewId="0"/>
  </sheetViews>
  <sheetFormatPr baseColWidth="10" defaultColWidth="14.42578125" defaultRowHeight="15" customHeight="1"/>
  <cols>
    <col min="1" max="5" width="10.7109375" customWidth="1"/>
    <col min="6" max="6" width="21" customWidth="1"/>
  </cols>
  <sheetData>
    <row r="1" spans="1:6">
      <c r="A1" s="4" t="s">
        <v>4</v>
      </c>
      <c r="B1" s="5" t="s">
        <v>63</v>
      </c>
      <c r="C1" s="5" t="s">
        <v>64</v>
      </c>
      <c r="D1" s="5" t="s">
        <v>65</v>
      </c>
      <c r="E1" s="5" t="s">
        <v>66</v>
      </c>
      <c r="F1" s="195" t="s">
        <v>67</v>
      </c>
    </row>
    <row r="2" spans="1:6">
      <c r="A2" s="118" t="s">
        <v>14</v>
      </c>
      <c r="B2" s="197">
        <v>0</v>
      </c>
      <c r="C2" s="197"/>
      <c r="D2" s="197"/>
      <c r="E2" s="197">
        <v>0</v>
      </c>
      <c r="F2" s="199">
        <v>0</v>
      </c>
    </row>
    <row r="3" spans="1:6">
      <c r="A3" s="32">
        <v>1101</v>
      </c>
      <c r="B3" s="202">
        <v>0.18611111111111112</v>
      </c>
      <c r="C3" s="202"/>
      <c r="D3" s="202"/>
      <c r="E3" s="202">
        <v>0.52152777777777781</v>
      </c>
      <c r="F3" s="204" t="s">
        <v>78</v>
      </c>
    </row>
    <row r="4" spans="1:6">
      <c r="A4" s="32">
        <v>1102</v>
      </c>
      <c r="B4" s="202">
        <v>0.19583333333333333</v>
      </c>
      <c r="C4" s="202"/>
      <c r="D4" s="202"/>
      <c r="E4" s="202">
        <v>0.53333333333333333</v>
      </c>
      <c r="F4" s="204" t="s">
        <v>254</v>
      </c>
    </row>
    <row r="5" spans="1:6">
      <c r="A5" s="32">
        <v>1103</v>
      </c>
      <c r="B5" s="202">
        <v>0.20416666666666669</v>
      </c>
      <c r="C5" s="202"/>
      <c r="D5" s="202"/>
      <c r="E5" s="202">
        <v>0.54999999999999993</v>
      </c>
      <c r="F5" s="204" t="s">
        <v>208</v>
      </c>
    </row>
    <row r="6" spans="1:6">
      <c r="A6" s="32">
        <v>1104</v>
      </c>
      <c r="B6" s="202">
        <v>0.17430555555555557</v>
      </c>
      <c r="C6" s="202"/>
      <c r="D6" s="202"/>
      <c r="E6" s="202">
        <v>0.53611111111111109</v>
      </c>
      <c r="F6" s="204" t="s">
        <v>90</v>
      </c>
    </row>
    <row r="7" spans="1:6">
      <c r="A7" s="32">
        <v>1105</v>
      </c>
      <c r="B7" s="202">
        <v>0.20694444444444446</v>
      </c>
      <c r="C7" s="202"/>
      <c r="D7" s="202"/>
      <c r="E7" s="202">
        <v>0.53680555555555554</v>
      </c>
      <c r="F7" s="204" t="s">
        <v>78</v>
      </c>
    </row>
    <row r="8" spans="1:6">
      <c r="A8" s="32">
        <v>1106</v>
      </c>
      <c r="B8" s="202">
        <v>0.20138888888888887</v>
      </c>
      <c r="C8" s="202"/>
      <c r="D8" s="202"/>
      <c r="E8" s="202">
        <v>0.56111111111111112</v>
      </c>
      <c r="F8" s="204" t="s">
        <v>83</v>
      </c>
    </row>
    <row r="9" spans="1:6">
      <c r="A9" s="32">
        <v>1107</v>
      </c>
      <c r="B9" s="202">
        <v>0.21249999999999999</v>
      </c>
      <c r="C9" s="202"/>
      <c r="D9" s="202"/>
      <c r="E9" s="202">
        <v>0.56944444444444442</v>
      </c>
      <c r="F9" s="204" t="s">
        <v>83</v>
      </c>
    </row>
    <row r="10" spans="1:6">
      <c r="A10" s="32">
        <v>1108</v>
      </c>
      <c r="B10" s="202">
        <v>0.23402777777777781</v>
      </c>
      <c r="C10" s="202"/>
      <c r="D10" s="202"/>
      <c r="E10" s="202">
        <v>0.57986111111111105</v>
      </c>
      <c r="F10" s="204" t="s">
        <v>80</v>
      </c>
    </row>
    <row r="11" spans="1:6">
      <c r="A11" s="32">
        <v>1109</v>
      </c>
      <c r="B11" s="202">
        <v>0.22777777777777777</v>
      </c>
      <c r="C11" s="202"/>
      <c r="D11" s="202"/>
      <c r="E11" s="202">
        <v>0.56458333333333333</v>
      </c>
      <c r="F11" s="204" t="s">
        <v>203</v>
      </c>
    </row>
    <row r="12" spans="1:6">
      <c r="A12" s="32">
        <v>1110</v>
      </c>
      <c r="B12" s="202">
        <v>0.24513888888888888</v>
      </c>
      <c r="C12" s="202"/>
      <c r="D12" s="202"/>
      <c r="E12" s="202">
        <v>0.59166666666666667</v>
      </c>
      <c r="F12" s="204" t="s">
        <v>90</v>
      </c>
    </row>
    <row r="13" spans="1:6">
      <c r="A13" s="32">
        <v>1111</v>
      </c>
      <c r="B13" s="202">
        <v>0.25347222222222221</v>
      </c>
      <c r="C13" s="202"/>
      <c r="D13" s="202"/>
      <c r="E13" s="202">
        <v>0.58333333333333337</v>
      </c>
      <c r="F13" s="204" t="s">
        <v>80</v>
      </c>
    </row>
    <row r="14" spans="1:6">
      <c r="A14" s="32">
        <v>1112</v>
      </c>
      <c r="B14" s="202">
        <v>0.22222222222222221</v>
      </c>
      <c r="C14" s="202"/>
      <c r="D14" s="202"/>
      <c r="E14" s="202">
        <v>0.58194444444444449</v>
      </c>
      <c r="F14" s="204" t="s">
        <v>83</v>
      </c>
    </row>
    <row r="15" spans="1:6">
      <c r="A15" s="32">
        <v>1113</v>
      </c>
      <c r="B15" s="202">
        <v>0.23333333333333331</v>
      </c>
      <c r="C15" s="202"/>
      <c r="D15" s="202"/>
      <c r="E15" s="202">
        <v>0.54027777777777775</v>
      </c>
      <c r="F15" s="204" t="s">
        <v>83</v>
      </c>
    </row>
    <row r="16" spans="1:6">
      <c r="A16" s="32">
        <v>1114</v>
      </c>
      <c r="B16" s="202">
        <v>0.3347222222222222</v>
      </c>
      <c r="C16" s="202"/>
      <c r="D16" s="202"/>
      <c r="E16" s="202">
        <v>0.64652777777777781</v>
      </c>
      <c r="F16" s="204" t="s">
        <v>255</v>
      </c>
    </row>
    <row r="17" spans="1:6">
      <c r="A17" s="32">
        <v>1115</v>
      </c>
      <c r="B17" s="202">
        <v>0.19513888888888889</v>
      </c>
      <c r="C17" s="202"/>
      <c r="D17" s="202"/>
      <c r="E17" s="202">
        <v>0.52916666666666667</v>
      </c>
      <c r="F17" s="204" t="s">
        <v>90</v>
      </c>
    </row>
    <row r="18" spans="1:6">
      <c r="A18" s="32">
        <v>1116</v>
      </c>
      <c r="B18" s="202">
        <v>0.2986111111111111</v>
      </c>
      <c r="C18" s="202"/>
      <c r="D18" s="202"/>
      <c r="E18" s="202">
        <v>0.61944444444444446</v>
      </c>
      <c r="F18" s="204" t="s">
        <v>181</v>
      </c>
    </row>
    <row r="19" spans="1:6">
      <c r="A19" s="32">
        <v>1117</v>
      </c>
      <c r="B19" s="202">
        <v>0.26805555555555555</v>
      </c>
      <c r="C19" s="202"/>
      <c r="D19" s="202"/>
      <c r="E19" s="202">
        <v>0.59722222222222221</v>
      </c>
      <c r="F19" s="204" t="s">
        <v>92</v>
      </c>
    </row>
    <row r="20" spans="1:6">
      <c r="A20" s="32">
        <v>1118</v>
      </c>
      <c r="B20" s="202">
        <v>0.21597222222222223</v>
      </c>
      <c r="C20" s="202"/>
      <c r="D20" s="202"/>
      <c r="E20" s="202">
        <v>0.54375000000000007</v>
      </c>
      <c r="F20" s="204" t="s">
        <v>211</v>
      </c>
    </row>
    <row r="21" spans="1:6" ht="15.75" customHeight="1">
      <c r="A21" s="32">
        <v>1119</v>
      </c>
      <c r="B21" s="202">
        <v>0.23263888888888887</v>
      </c>
      <c r="C21" s="202"/>
      <c r="D21" s="202"/>
      <c r="E21" s="202">
        <v>0.5625</v>
      </c>
      <c r="F21" s="204" t="s">
        <v>80</v>
      </c>
    </row>
    <row r="22" spans="1:6" ht="15.75" customHeight="1">
      <c r="A22" s="32">
        <v>1120</v>
      </c>
      <c r="B22" s="202">
        <v>0.29791666666666666</v>
      </c>
      <c r="C22" s="202"/>
      <c r="D22" s="202"/>
      <c r="E22" s="202">
        <v>0.62152777777777779</v>
      </c>
      <c r="F22" s="204" t="s">
        <v>181</v>
      </c>
    </row>
    <row r="23" spans="1:6" ht="15.75" customHeight="1">
      <c r="A23" s="32">
        <v>1121</v>
      </c>
      <c r="B23" s="202">
        <v>0.34236111111111112</v>
      </c>
      <c r="C23" s="202"/>
      <c r="D23" s="202"/>
      <c r="E23" s="202">
        <v>0.62152777777777779</v>
      </c>
      <c r="F23" s="204" t="s">
        <v>93</v>
      </c>
    </row>
    <row r="24" spans="1:6" ht="15.75" customHeight="1">
      <c r="A24" s="32">
        <v>1122</v>
      </c>
      <c r="B24" s="202">
        <v>0.31319444444444444</v>
      </c>
      <c r="C24" s="202"/>
      <c r="D24" s="202"/>
      <c r="E24" s="202">
        <v>0.65833333333333333</v>
      </c>
      <c r="F24" s="204" t="s">
        <v>256</v>
      </c>
    </row>
    <row r="25" spans="1:6" ht="15.75" customHeight="1">
      <c r="A25" s="32">
        <v>1201</v>
      </c>
      <c r="B25" s="202">
        <v>0.51597222222222217</v>
      </c>
      <c r="C25" s="202"/>
      <c r="D25" s="202"/>
      <c r="E25" s="202">
        <v>0.86249999999999993</v>
      </c>
      <c r="F25" s="204" t="s">
        <v>90</v>
      </c>
    </row>
    <row r="26" spans="1:6" ht="15.75" customHeight="1">
      <c r="A26" s="32">
        <v>1202</v>
      </c>
      <c r="B26" s="202">
        <v>0.52777777777777779</v>
      </c>
      <c r="C26" s="202"/>
      <c r="D26" s="202"/>
      <c r="E26" s="202">
        <v>0.84027777777777779</v>
      </c>
      <c r="F26" s="204" t="s">
        <v>257</v>
      </c>
    </row>
    <row r="27" spans="1:6" ht="15.75" customHeight="1">
      <c r="A27" s="32">
        <v>1203</v>
      </c>
      <c r="B27" s="202">
        <v>0.56319444444444444</v>
      </c>
      <c r="C27" s="202"/>
      <c r="D27" s="202"/>
      <c r="E27" s="202">
        <v>0.92083333333333339</v>
      </c>
      <c r="F27" s="204" t="s">
        <v>83</v>
      </c>
    </row>
    <row r="28" spans="1:6" ht="15.75" customHeight="1">
      <c r="A28" s="32">
        <v>1204</v>
      </c>
      <c r="B28" s="202">
        <v>0.52152777777777781</v>
      </c>
      <c r="C28" s="202"/>
      <c r="D28" s="202"/>
      <c r="E28" s="202">
        <v>0.82916666666666661</v>
      </c>
      <c r="F28" s="204" t="s">
        <v>83</v>
      </c>
    </row>
    <row r="29" spans="1:6" ht="15.75" customHeight="1">
      <c r="A29" s="32">
        <v>1205</v>
      </c>
      <c r="B29" s="202">
        <v>0.50763888888888886</v>
      </c>
      <c r="C29" s="202"/>
      <c r="D29" s="202"/>
      <c r="E29" s="202">
        <v>0.77083333333333337</v>
      </c>
      <c r="F29" s="204" t="s">
        <v>258</v>
      </c>
    </row>
    <row r="30" spans="1:6" ht="15.75" customHeight="1">
      <c r="A30" s="32">
        <v>1206</v>
      </c>
      <c r="B30" s="202">
        <v>0.53472222222222221</v>
      </c>
      <c r="C30" s="202"/>
      <c r="D30" s="202"/>
      <c r="E30" s="202">
        <v>0.89166666666666661</v>
      </c>
      <c r="F30" s="204" t="s">
        <v>83</v>
      </c>
    </row>
    <row r="31" spans="1:6" ht="15.75" customHeight="1">
      <c r="A31" s="32">
        <v>1207</v>
      </c>
      <c r="B31" s="202">
        <v>0.54236111111111118</v>
      </c>
      <c r="C31" s="202"/>
      <c r="D31" s="202"/>
      <c r="E31" s="202">
        <v>0.85</v>
      </c>
      <c r="F31" s="204" t="s">
        <v>83</v>
      </c>
    </row>
    <row r="32" spans="1:6" ht="15.75" customHeight="1">
      <c r="A32" s="32">
        <v>1208</v>
      </c>
      <c r="B32" s="202">
        <v>0.53680555555555554</v>
      </c>
      <c r="C32" s="202"/>
      <c r="D32" s="202"/>
      <c r="E32" s="202">
        <v>0.90833333333333333</v>
      </c>
      <c r="F32" s="204" t="s">
        <v>108</v>
      </c>
    </row>
    <row r="33" spans="1:6" ht="15.75" customHeight="1">
      <c r="A33" s="32">
        <v>1209</v>
      </c>
      <c r="B33" s="202">
        <v>0.56319444444444444</v>
      </c>
      <c r="C33" s="202"/>
      <c r="D33" s="202"/>
      <c r="E33" s="202">
        <v>0.91666666666666663</v>
      </c>
      <c r="F33" s="204" t="s">
        <v>80</v>
      </c>
    </row>
    <row r="34" spans="1:6" ht="15.75" customHeight="1">
      <c r="A34" s="32">
        <v>1210</v>
      </c>
      <c r="B34" s="202">
        <v>0.54513888888888895</v>
      </c>
      <c r="C34" s="202"/>
      <c r="D34" s="202"/>
      <c r="E34" s="202">
        <v>0.91319444444444453</v>
      </c>
      <c r="F34" s="204" t="s">
        <v>80</v>
      </c>
    </row>
    <row r="35" spans="1:6" ht="15.75" customHeight="1">
      <c r="A35" s="32">
        <v>1211</v>
      </c>
      <c r="B35" s="202">
        <v>0.62361111111111112</v>
      </c>
      <c r="C35" s="202"/>
      <c r="D35" s="202"/>
      <c r="E35" s="202">
        <v>0.9555555555555556</v>
      </c>
      <c r="F35" s="204" t="s">
        <v>78</v>
      </c>
    </row>
    <row r="36" spans="1:6" ht="15.75" customHeight="1">
      <c r="A36" s="32">
        <v>1212</v>
      </c>
      <c r="B36" s="202">
        <v>0.55763888888888891</v>
      </c>
      <c r="C36" s="202"/>
      <c r="D36" s="202"/>
      <c r="E36" s="202">
        <v>0.89236111111111116</v>
      </c>
      <c r="F36" s="204" t="s">
        <v>108</v>
      </c>
    </row>
    <row r="37" spans="1:6" ht="15.75" customHeight="1">
      <c r="A37" s="32">
        <v>1213</v>
      </c>
      <c r="B37" s="202">
        <v>0.60486111111111118</v>
      </c>
      <c r="C37" s="202"/>
      <c r="D37" s="202"/>
      <c r="E37" s="202">
        <v>0.96250000000000002</v>
      </c>
      <c r="F37" s="204" t="s">
        <v>83</v>
      </c>
    </row>
    <row r="38" spans="1:6" ht="15.75" customHeight="1">
      <c r="A38" s="32">
        <v>1214</v>
      </c>
      <c r="B38" s="202">
        <v>0.66180555555555554</v>
      </c>
      <c r="C38" s="202"/>
      <c r="D38" s="202"/>
      <c r="E38" s="202">
        <v>0.97986111111111107</v>
      </c>
      <c r="F38" s="204" t="s">
        <v>108</v>
      </c>
    </row>
    <row r="39" spans="1:6" ht="15.75" customHeight="1">
      <c r="A39" s="32">
        <v>1215</v>
      </c>
      <c r="B39" s="202">
        <v>0.6430555555555556</v>
      </c>
      <c r="C39" s="202"/>
      <c r="D39" s="202"/>
      <c r="E39" s="202">
        <v>0.97361111111111109</v>
      </c>
      <c r="F39" s="204" t="s">
        <v>92</v>
      </c>
    </row>
    <row r="40" spans="1:6" ht="15.75" customHeight="1">
      <c r="A40" s="32">
        <v>1216</v>
      </c>
      <c r="B40" s="202">
        <v>0.61111111111111105</v>
      </c>
      <c r="C40" s="202"/>
      <c r="D40" s="202"/>
      <c r="E40" s="202">
        <v>0.9604166666666667</v>
      </c>
      <c r="F40" s="204" t="s">
        <v>204</v>
      </c>
    </row>
    <row r="41" spans="1:6" ht="15.75" customHeight="1">
      <c r="A41" s="32">
        <v>1217</v>
      </c>
      <c r="B41" s="202">
        <v>0.6333333333333333</v>
      </c>
      <c r="C41" s="202"/>
      <c r="D41" s="202"/>
      <c r="E41" s="202">
        <v>0.97083333333333333</v>
      </c>
      <c r="F41" s="204" t="s">
        <v>78</v>
      </c>
    </row>
    <row r="42" spans="1:6" ht="15.75" customHeight="1">
      <c r="A42" s="32">
        <v>1218</v>
      </c>
      <c r="B42" s="202">
        <v>0.65</v>
      </c>
      <c r="C42" s="202"/>
      <c r="D42" s="202"/>
      <c r="E42" s="202">
        <v>0.97986111111111107</v>
      </c>
      <c r="F42" s="204" t="s">
        <v>78</v>
      </c>
    </row>
    <row r="43" spans="1:6" ht="15.75" customHeight="1">
      <c r="A43" s="32">
        <v>1219</v>
      </c>
      <c r="B43" s="202">
        <v>0.48541666666666666</v>
      </c>
      <c r="C43" s="202"/>
      <c r="D43" s="202"/>
      <c r="E43" s="202">
        <v>0.82986111111111116</v>
      </c>
      <c r="F43" s="204" t="s">
        <v>93</v>
      </c>
    </row>
    <row r="44" spans="1:6" ht="15.75" customHeight="1">
      <c r="A44" s="32">
        <v>1221</v>
      </c>
      <c r="B44" s="202">
        <v>0.54861111111111105</v>
      </c>
      <c r="C44" s="202"/>
      <c r="D44" s="202"/>
      <c r="E44" s="202">
        <v>0.84236111111111101</v>
      </c>
      <c r="F44" s="204" t="s">
        <v>203</v>
      </c>
    </row>
    <row r="45" spans="1:6" ht="15.75" customHeight="1">
      <c r="A45" s="32">
        <v>1222</v>
      </c>
      <c r="B45" s="202">
        <v>0.60138888888888886</v>
      </c>
      <c r="C45" s="202"/>
      <c r="D45" s="202"/>
      <c r="E45" s="202">
        <v>0.9590277777777777</v>
      </c>
      <c r="F45" s="204" t="s">
        <v>92</v>
      </c>
    </row>
    <row r="46" spans="1:6" ht="15.75" customHeight="1">
      <c r="A46" s="32">
        <v>1501</v>
      </c>
      <c r="B46" s="202">
        <v>0.22569444444444445</v>
      </c>
      <c r="C46" s="202"/>
      <c r="D46" s="202"/>
      <c r="E46" s="202">
        <v>0.5444444444444444</v>
      </c>
      <c r="F46" s="204" t="s">
        <v>185</v>
      </c>
    </row>
    <row r="47" spans="1:6" ht="15.75" customHeight="1">
      <c r="A47" s="32">
        <v>1502</v>
      </c>
      <c r="B47" s="202">
        <v>0.21319444444444444</v>
      </c>
      <c r="C47" s="202"/>
      <c r="D47" s="202"/>
      <c r="E47" s="202">
        <v>0.58333333333333337</v>
      </c>
      <c r="F47" s="204" t="s">
        <v>243</v>
      </c>
    </row>
    <row r="48" spans="1:6" ht="15.75" customHeight="1">
      <c r="A48" s="32">
        <v>1503</v>
      </c>
      <c r="B48" s="202">
        <v>0.24444444444444446</v>
      </c>
      <c r="C48" s="202"/>
      <c r="D48" s="202"/>
      <c r="E48" s="202">
        <v>0.56180555555555556</v>
      </c>
      <c r="F48" s="204" t="s">
        <v>243</v>
      </c>
    </row>
    <row r="49" spans="1:6" ht="15.75" customHeight="1">
      <c r="A49" s="32">
        <v>1504</v>
      </c>
      <c r="B49" s="202">
        <v>0.26597222222222222</v>
      </c>
      <c r="C49" s="202"/>
      <c r="D49" s="202"/>
      <c r="E49" s="202">
        <v>0.58611111111111114</v>
      </c>
      <c r="F49" s="204" t="s">
        <v>185</v>
      </c>
    </row>
    <row r="50" spans="1:6" ht="15.75" customHeight="1">
      <c r="A50" s="32">
        <v>1505</v>
      </c>
      <c r="B50" s="202">
        <v>0.2902777777777778</v>
      </c>
      <c r="C50" s="202"/>
      <c r="D50" s="202"/>
      <c r="E50" s="202">
        <v>0.60347222222222219</v>
      </c>
      <c r="F50" s="204" t="s">
        <v>243</v>
      </c>
    </row>
    <row r="51" spans="1:6" ht="15.75" customHeight="1">
      <c r="A51" s="32">
        <v>1506</v>
      </c>
      <c r="B51" s="202">
        <v>0.24930555555555556</v>
      </c>
      <c r="C51" s="202"/>
      <c r="D51" s="202"/>
      <c r="E51" s="202">
        <v>0.60486111111111118</v>
      </c>
      <c r="F51" s="204" t="s">
        <v>185</v>
      </c>
    </row>
    <row r="52" spans="1:6" ht="15.75" customHeight="1">
      <c r="A52" s="32">
        <v>1507</v>
      </c>
      <c r="B52" s="202">
        <v>0.30624999999999997</v>
      </c>
      <c r="C52" s="202"/>
      <c r="D52" s="202"/>
      <c r="E52" s="202">
        <v>0.62777777777777777</v>
      </c>
      <c r="F52" s="204" t="s">
        <v>185</v>
      </c>
    </row>
    <row r="53" spans="1:6" ht="15.75" customHeight="1">
      <c r="A53" s="32">
        <v>1601</v>
      </c>
      <c r="B53" s="202">
        <v>0.62361111111111112</v>
      </c>
      <c r="C53" s="202"/>
      <c r="D53" s="202"/>
      <c r="E53" s="202">
        <v>0.92361111111111116</v>
      </c>
      <c r="F53" s="204" t="s">
        <v>243</v>
      </c>
    </row>
    <row r="54" spans="1:6" ht="15.75" customHeight="1">
      <c r="A54" s="32">
        <v>1602</v>
      </c>
      <c r="B54" s="202">
        <v>0.59791666666666665</v>
      </c>
      <c r="C54" s="202"/>
      <c r="D54" s="202"/>
      <c r="E54" s="202">
        <v>0.92291666666666661</v>
      </c>
      <c r="F54" s="204" t="s">
        <v>185</v>
      </c>
    </row>
    <row r="55" spans="1:6" ht="15.75" customHeight="1">
      <c r="A55" s="32">
        <v>1603</v>
      </c>
      <c r="B55" s="202">
        <v>0.55625000000000002</v>
      </c>
      <c r="C55" s="202"/>
      <c r="D55" s="202"/>
      <c r="E55" s="202">
        <v>0.8847222222222223</v>
      </c>
      <c r="F55" s="204" t="s">
        <v>185</v>
      </c>
    </row>
    <row r="56" spans="1:6" ht="15.75" customHeight="1">
      <c r="A56" s="32">
        <v>1604</v>
      </c>
      <c r="B56" s="202">
        <v>0.58194444444444449</v>
      </c>
      <c r="C56" s="202"/>
      <c r="D56" s="202"/>
      <c r="E56" s="202">
        <v>0.89513888888888893</v>
      </c>
      <c r="F56" s="204" t="s">
        <v>243</v>
      </c>
    </row>
    <row r="57" spans="1:6" ht="15.75" customHeight="1">
      <c r="A57" s="32">
        <v>1605</v>
      </c>
      <c r="B57" s="202">
        <v>0.55902777777777779</v>
      </c>
      <c r="C57" s="202"/>
      <c r="D57" s="202"/>
      <c r="E57" s="202">
        <v>0.8930555555555556</v>
      </c>
      <c r="F57" s="204" t="s">
        <v>259</v>
      </c>
    </row>
    <row r="58" spans="1:6" ht="15.75" customHeight="1">
      <c r="A58" s="32">
        <v>1606</v>
      </c>
      <c r="B58" s="202">
        <v>0.54027777777777775</v>
      </c>
      <c r="C58" s="202"/>
      <c r="D58" s="202"/>
      <c r="E58" s="202">
        <v>0.91666666666666663</v>
      </c>
      <c r="F58" s="204" t="s">
        <v>243</v>
      </c>
    </row>
    <row r="59" spans="1:6" ht="15.75" customHeight="1">
      <c r="A59" s="32">
        <v>1607</v>
      </c>
      <c r="B59" s="202">
        <v>0.5805555555555556</v>
      </c>
      <c r="C59" s="202"/>
      <c r="D59" s="202"/>
      <c r="E59" s="202">
        <v>0.93472222222222223</v>
      </c>
      <c r="F59" s="204" t="s">
        <v>185</v>
      </c>
    </row>
    <row r="60" spans="1:6" ht="15.75" customHeight="1">
      <c r="A60" s="32">
        <v>1401</v>
      </c>
      <c r="B60" s="202">
        <v>0.17361111111111113</v>
      </c>
      <c r="C60" s="202"/>
      <c r="D60" s="202"/>
      <c r="E60" s="202">
        <v>0.50694444444444442</v>
      </c>
      <c r="F60" s="204" t="s">
        <v>146</v>
      </c>
    </row>
    <row r="61" spans="1:6" ht="15.75" customHeight="1">
      <c r="A61" s="32">
        <v>1402</v>
      </c>
      <c r="B61" s="202">
        <v>0.24305555555555555</v>
      </c>
      <c r="C61" s="202"/>
      <c r="D61" s="202"/>
      <c r="E61" s="202">
        <v>0.57638888888888895</v>
      </c>
      <c r="F61" s="204" t="s">
        <v>146</v>
      </c>
    </row>
    <row r="62" spans="1:6" ht="15.75" customHeight="1">
      <c r="A62" s="32">
        <v>1403</v>
      </c>
      <c r="B62" s="202">
        <v>0.55555555555555558</v>
      </c>
      <c r="C62" s="202"/>
      <c r="D62" s="202"/>
      <c r="E62" s="202">
        <v>0.88888888888888884</v>
      </c>
      <c r="F62" s="204" t="s">
        <v>146</v>
      </c>
    </row>
    <row r="63" spans="1:6" ht="15.75" customHeight="1">
      <c r="A63" s="32">
        <v>1404</v>
      </c>
      <c r="B63" s="202">
        <v>0.57638888888888895</v>
      </c>
      <c r="C63" s="202"/>
      <c r="D63" s="202"/>
      <c r="E63" s="202">
        <v>0.90972222222222221</v>
      </c>
      <c r="F63" s="204" t="s">
        <v>146</v>
      </c>
    </row>
    <row r="64" spans="1:6" ht="15.75" customHeight="1">
      <c r="A64" s="32">
        <v>1301</v>
      </c>
      <c r="B64" s="202">
        <v>0.38194444444444442</v>
      </c>
      <c r="C64" s="202"/>
      <c r="D64" s="202"/>
      <c r="E64" s="202">
        <v>0.66180555555555554</v>
      </c>
      <c r="F64" s="204" t="s">
        <v>260</v>
      </c>
    </row>
    <row r="65" spans="1:6" ht="15.75" customHeight="1">
      <c r="A65" s="75">
        <v>1701</v>
      </c>
      <c r="B65" s="252">
        <v>0.33194444444444443</v>
      </c>
      <c r="C65" s="252">
        <v>0.47152777777777777</v>
      </c>
      <c r="D65" s="252">
        <v>0.66875000000000007</v>
      </c>
      <c r="E65" s="252">
        <v>0.81180555555555556</v>
      </c>
      <c r="F65" s="254" t="s">
        <v>243</v>
      </c>
    </row>
    <row r="66" spans="1:6" ht="15.75" customHeight="1"/>
    <row r="67" spans="1:6" ht="15.75" customHeight="1"/>
    <row r="68" spans="1:6" ht="15.75" customHeight="1"/>
    <row r="69" spans="1:6" ht="15.75" customHeight="1"/>
    <row r="70" spans="1:6" ht="15.75" customHeight="1"/>
    <row r="71" spans="1:6" ht="15.75" customHeight="1"/>
    <row r="72" spans="1:6" ht="15.75" customHeight="1"/>
    <row r="73" spans="1:6" ht="15.75" customHeight="1"/>
    <row r="74" spans="1:6" ht="15.75" customHeight="1"/>
    <row r="75" spans="1:6" ht="15.75" customHeight="1"/>
    <row r="76" spans="1:6" ht="15.75" customHeight="1"/>
    <row r="77" spans="1:6" ht="15.75" customHeight="1"/>
    <row r="78" spans="1:6" ht="15.75" customHeight="1"/>
    <row r="79" spans="1:6" ht="15.75" customHeight="1"/>
    <row r="80" spans="1:6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Salaire</vt:lpstr>
      <vt:lpstr>Changement</vt:lpstr>
      <vt:lpstr>P2 12x45</vt:lpstr>
      <vt:lpstr>P2 xx3xx</vt:lpstr>
      <vt:lpstr>P3 12345</vt:lpstr>
      <vt:lpstr>P8 12345</vt:lpstr>
      <vt:lpstr>Samedi</vt:lpstr>
      <vt:lpstr>Dimanche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maurice gludule</cp:lastModifiedBy>
  <dcterms:created xsi:type="dcterms:W3CDTF">2019-10-16T08:13:41Z</dcterms:created>
  <dcterms:modified xsi:type="dcterms:W3CDTF">2019-12-02T08:05:58Z</dcterms:modified>
</cp:coreProperties>
</file>