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sers\richard.helstroffer\Desktop\"/>
    </mc:Choice>
  </mc:AlternateContent>
  <bookViews>
    <workbookView xWindow="0" yWindow="0" windowWidth="25200" windowHeight="12480"/>
  </bookViews>
  <sheets>
    <sheet name="Feuil1" sheetId="1" r:id="rId1"/>
  </sheets>
  <externalReferences>
    <externalReference r:id="rId2"/>
  </externalReferenc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Y2" i="1" l="1"/>
  <c r="HZ2" i="1" s="1"/>
  <c r="HW2" i="1" s="1"/>
  <c r="HV2" i="1"/>
  <c r="HU2" i="1" s="1"/>
  <c r="HK2" i="1"/>
  <c r="HJ2" i="1"/>
  <c r="HH2" i="1"/>
  <c r="HG2" i="1"/>
  <c r="HF2" i="1" s="1"/>
  <c r="GU2" i="1"/>
  <c r="GV2" i="1" s="1"/>
  <c r="GL2" i="1"/>
  <c r="GM2" i="1" s="1"/>
  <c r="FT2" i="1"/>
  <c r="FU2" i="1" s="1"/>
  <c r="FH2" i="1"/>
  <c r="FI2" i="1" s="1"/>
  <c r="FE2" i="1"/>
  <c r="FD2" i="1" s="1"/>
  <c r="EH2" i="1"/>
  <c r="EG2" i="1"/>
  <c r="DS2" i="1"/>
  <c r="DR2" i="1"/>
  <c r="DJ2" i="1"/>
  <c r="DI2" i="1"/>
  <c r="CU2" i="1"/>
  <c r="CT2" i="1"/>
  <c r="CR2" i="1"/>
  <c r="CQ2" i="1"/>
  <c r="CP2" i="1" s="1"/>
  <c r="CB2" i="1"/>
  <c r="CA2" i="1"/>
  <c r="BZ2" i="1"/>
  <c r="BY2" i="1"/>
  <c r="BX2" i="1"/>
  <c r="BW2" i="1"/>
  <c r="BV2" i="1"/>
  <c r="BQ2" i="1"/>
  <c r="BP2" i="1"/>
  <c r="BN2" i="1"/>
  <c r="BO2" i="1" s="1"/>
  <c r="BL2" i="1"/>
  <c r="AW2" i="1"/>
  <c r="AR2" i="1"/>
  <c r="AT2" i="1" s="1"/>
  <c r="AO2" i="1"/>
  <c r="AP2" i="1" s="1"/>
  <c r="AG2" i="1"/>
  <c r="AS2" i="1" s="1"/>
  <c r="AU2" i="1" s="1"/>
  <c r="AE2" i="1"/>
  <c r="AD2" i="1"/>
  <c r="AH2" i="1" s="1"/>
  <c r="AB2" i="1"/>
  <c r="AC2" i="1" s="1"/>
  <c r="Z2" i="1"/>
  <c r="AA2" i="1" s="1"/>
  <c r="Y2" i="1"/>
  <c r="X2" i="1"/>
  <c r="M2" i="1"/>
  <c r="CN2" i="1" l="1"/>
  <c r="BM2" i="1" s="1"/>
  <c r="BT2" i="1" s="1"/>
  <c r="FF2" i="1"/>
  <c r="CO2" i="1" s="1"/>
  <c r="AF2" i="1"/>
  <c r="AI2" i="1"/>
  <c r="AV2" i="1"/>
  <c r="BU2" i="1"/>
  <c r="BR2" i="1" l="1"/>
  <c r="BS2" i="1"/>
  <c r="AJ2" i="1"/>
  <c r="AM2" i="1"/>
  <c r="AN2" i="1" l="1"/>
  <c r="AL2" i="1"/>
  <c r="AQ2" i="1"/>
  <c r="AK2" i="1"/>
</calcChain>
</file>

<file path=xl/comments1.xml><?xml version="1.0" encoding="utf-8"?>
<comments xmlns="http://schemas.openxmlformats.org/spreadsheetml/2006/main">
  <authors>
    <author>HELSTROFFER Richard</author>
  </authors>
  <commentList>
    <comment ref="CM1" authorId="0" shapeId="0">
      <text>
        <r>
          <rPr>
            <sz val="9"/>
            <color indexed="81"/>
            <rFont val="Tahoma"/>
            <family val="2"/>
          </rPr>
          <t>Bureau
Habitation
Atelier chauffé
Hangar non chauffé</t>
        </r>
      </text>
    </comment>
  </commentList>
</comments>
</file>

<file path=xl/sharedStrings.xml><?xml version="1.0" encoding="utf-8"?>
<sst xmlns="http://schemas.openxmlformats.org/spreadsheetml/2006/main" count="253" uniqueCount="247">
  <si>
    <t>N° de fiche</t>
  </si>
  <si>
    <t>N° de fiche désignant le bât (a=bât)</t>
  </si>
  <si>
    <t>GROUPE</t>
  </si>
  <si>
    <t>SCA</t>
  </si>
  <si>
    <t>AUTOROUTE</t>
  </si>
  <si>
    <t>DISTRICT ou SECTEUR</t>
  </si>
  <si>
    <t>N° AIRE D’AUTOROUTE</t>
  </si>
  <si>
    <t>NOM AIRE D'AUTOROUTE</t>
  </si>
  <si>
    <t>SITE</t>
  </si>
  <si>
    <t>REFERENCEMENT SENS</t>
  </si>
  <si>
    <t>REFERENCEMENT PR</t>
  </si>
  <si>
    <t>REFERENCEMENT GPS
WGS84</t>
  </si>
  <si>
    <t>Voir sur google maps</t>
  </si>
  <si>
    <t xml:space="preserve">BÂTIMENT </t>
  </si>
  <si>
    <t>TYPOLOGIE</t>
  </si>
  <si>
    <t>NATURE DU BIEN</t>
  </si>
  <si>
    <t>TERRAIN</t>
  </si>
  <si>
    <t>ANNEE CONSTRUCTION</t>
  </si>
  <si>
    <t>DERNIERE ANNEE D’EXTENSION</t>
  </si>
  <si>
    <t>DERNIERE ANNEE DE REHABILITATION</t>
  </si>
  <si>
    <t>SURFACE PLANCHER en M2</t>
  </si>
  <si>
    <t xml:space="preserve">NIVEAUX </t>
  </si>
  <si>
    <t>N° de département</t>
  </si>
  <si>
    <t>Département en clair</t>
  </si>
  <si>
    <t>Région</t>
  </si>
  <si>
    <t>Zone sismique</t>
  </si>
  <si>
    <t>Bâtiment sur zone sismique</t>
  </si>
  <si>
    <t>Zone inondable</t>
  </si>
  <si>
    <t>Bâtiment sur zone inondable</t>
  </si>
  <si>
    <t>Nb de tous bâtiments du parc immobilier</t>
  </si>
  <si>
    <t>Nb de typologie tous bâtiments</t>
  </si>
  <si>
    <t>Renseigné en date de tous bâtiments du parc immobilier</t>
  </si>
  <si>
    <t>Surface de tous bâtiments du parc immobilier</t>
  </si>
  <si>
    <t>Dernière Date à Prendre en compte</t>
  </si>
  <si>
    <t>Périodicité de tous bâtiments du parc immobilier</t>
  </si>
  <si>
    <t>Nombre de bâtiment &gt; 30 ans du parc immobilier</t>
  </si>
  <si>
    <t>Nb de typologie bâtiments &gt; 30 ans</t>
  </si>
  <si>
    <t>Secteur/Bât &gt; 30ans</t>
  </si>
  <si>
    <t>Âge des bats &gt; 30 ans du parc immobilier</t>
  </si>
  <si>
    <t>Surface Partielle des bâtiments &gt; 30 ans du parc immobilier</t>
  </si>
  <si>
    <t>Dernière date d'extension ou réhabilation</t>
  </si>
  <si>
    <t>Différence entre date de construction et d'extension / réhabilitation</t>
  </si>
  <si>
    <t>Différence entre date de construction et d'extension / réhabilitation bâtiments &gt; 30 ans</t>
  </si>
  <si>
    <t>M² Habitation</t>
  </si>
  <si>
    <t>M² Technique</t>
  </si>
  <si>
    <t>Valeur Bâtiment Habitation</t>
  </si>
  <si>
    <t>Valeur Bâtiment Technique et adm</t>
  </si>
  <si>
    <t>Valeur totale bâtiment</t>
  </si>
  <si>
    <t>Zone concaténée (SCA, autoroute, site, aire et bâtiment)</t>
  </si>
  <si>
    <t>AUDIT Contact Nom</t>
  </si>
  <si>
    <t>AUDIT Contact téléphone fixe</t>
  </si>
  <si>
    <t>AUDIT Contact téléphone mobile</t>
  </si>
  <si>
    <t>AUDIT Contact courriel</t>
  </si>
  <si>
    <t xml:space="preserve">AUDIT Date de l'audit format JJMMAAAA </t>
  </si>
  <si>
    <t>AUDIT Nombre de niveaux +</t>
  </si>
  <si>
    <t>AUDIT Nombre de niveaux -</t>
  </si>
  <si>
    <t>AUDIT Coût estimé</t>
  </si>
  <si>
    <t>AUDIT Nom du logiciel de suivi de parc immobilier</t>
  </si>
  <si>
    <t>AUDIT Bilan accoustique</t>
  </si>
  <si>
    <t>AUDIT Bilan accessibilité</t>
  </si>
  <si>
    <t>AUDIT Type de chauffage</t>
  </si>
  <si>
    <t>AUDIT Contrôle fait électrique annuel</t>
  </si>
  <si>
    <t>AUDIT Contrôle fait incendie annuel</t>
  </si>
  <si>
    <t xml:space="preserve">AUDIT_Nommage FCB </t>
  </si>
  <si>
    <t xml:space="preserve">AUDIT Etat du Bâtiment </t>
  </si>
  <si>
    <t xml:space="preserve">AUDIT Nommage de la photo </t>
  </si>
  <si>
    <t>NB de caractère nom du fichier photo (250max)</t>
  </si>
  <si>
    <t xml:space="preserve">AUDIT Audit fait </t>
  </si>
  <si>
    <t>AUDIT Reste à faire Audit</t>
  </si>
  <si>
    <t>AUDIT Bâtiment Très satisfaisant</t>
  </si>
  <si>
    <t>AUDIT Bâtiment Satisfaisant</t>
  </si>
  <si>
    <t>AUDIT Bâtiment Peu satisfaisant</t>
  </si>
  <si>
    <t>AUDIT Bâtiment Pas satisfaisant</t>
  </si>
  <si>
    <t xml:space="preserve">AUDIT  Contrôle fait électrique annuel </t>
  </si>
  <si>
    <t xml:space="preserve">AUDIT Contrôle fait incendie annuel </t>
  </si>
  <si>
    <t xml:space="preserve">AUDIT Bilan Accessible </t>
  </si>
  <si>
    <t>AUDIT Bilan Non accessible</t>
  </si>
  <si>
    <t>AUDIT Bilan accoustique Non bruyant</t>
  </si>
  <si>
    <t>AUDIT Bilan accoustique Bruyant</t>
  </si>
  <si>
    <t>Audit Nb de niveaux</t>
  </si>
  <si>
    <t>FCB</t>
  </si>
  <si>
    <t>Caché Typologie</t>
  </si>
  <si>
    <t>Caché type de bâtiment</t>
  </si>
  <si>
    <t>Caché état du bâtiment</t>
  </si>
  <si>
    <t>Caché question</t>
  </si>
  <si>
    <t>Caché question2</t>
  </si>
  <si>
    <t>Caché bâtiment</t>
  </si>
  <si>
    <t>Caché accessibilité</t>
  </si>
  <si>
    <t>Caché accoustique</t>
  </si>
  <si>
    <t>Caché type de chauffage</t>
  </si>
  <si>
    <t>Type de bâtiment</t>
  </si>
  <si>
    <t>Cumul général état de santé bâtiment</t>
  </si>
  <si>
    <t>Cumul général poids relatif bâtiment</t>
  </si>
  <si>
    <t>Etat du clos - Couvert - Structure</t>
  </si>
  <si>
    <t>Cumul état de santé du clos - Couvert - Structure</t>
  </si>
  <si>
    <t>Cumul poids relatif du clos - Couvert - Structure</t>
  </si>
  <si>
    <t>Toiture</t>
  </si>
  <si>
    <t>Etat de santé toiture numérique</t>
  </si>
  <si>
    <t>Poids relatif toiture</t>
  </si>
  <si>
    <t>Couvertures Sommaire</t>
  </si>
  <si>
    <t>Couvertures Commentaire</t>
  </si>
  <si>
    <t>Couvertures Sondage ultérieur</t>
  </si>
  <si>
    <t>Evacuation EP Sommaire</t>
  </si>
  <si>
    <t>Evacuation EP Commentaire</t>
  </si>
  <si>
    <t>Evacuation EP Sondage ultérieur</t>
  </si>
  <si>
    <t>Accessoires divers Sommaire</t>
  </si>
  <si>
    <t>Accessoires divers Commentaire</t>
  </si>
  <si>
    <t>Accessoires divers Sondage ultérieur</t>
  </si>
  <si>
    <t>Débord de toit Sommaire</t>
  </si>
  <si>
    <t>Débord de toit Commentaire</t>
  </si>
  <si>
    <t>Débord de toit Sondage ultérieur</t>
  </si>
  <si>
    <t>Façade</t>
  </si>
  <si>
    <t>Etat de santé façade numérique</t>
  </si>
  <si>
    <t>Poids relatif façade</t>
  </si>
  <si>
    <t>Revêtement Sommaire</t>
  </si>
  <si>
    <t>Revêtement Commentaire</t>
  </si>
  <si>
    <t>Revêtement Sondage ultérieur</t>
  </si>
  <si>
    <t>Accessoires Sommaire</t>
  </si>
  <si>
    <t>Accessoires Commentaire</t>
  </si>
  <si>
    <t>Accessoires Sondage ultérieur</t>
  </si>
  <si>
    <t>Ouvertures Extérieures</t>
  </si>
  <si>
    <t>Etat de santé ouvertures extérieures façade numérique</t>
  </si>
  <si>
    <t>Poids relatif ouvertures extérieures</t>
  </si>
  <si>
    <t>Fenêtres Sommaire</t>
  </si>
  <si>
    <t>Fenêtres Commentaire</t>
  </si>
  <si>
    <t>Fenêtres Sondage ultérieur</t>
  </si>
  <si>
    <t>Porte d'entrée Sommaire</t>
  </si>
  <si>
    <t>Porte d'entrée Commentaire</t>
  </si>
  <si>
    <t>Porte d'entrée Sondage ultérieur</t>
  </si>
  <si>
    <t>Porte de garage Sommaire</t>
  </si>
  <si>
    <t>Porte de garage Commentaire</t>
  </si>
  <si>
    <t>Porte de garage Sondage ultérieur</t>
  </si>
  <si>
    <t>Porte de service et chaufferie Sommaire</t>
  </si>
  <si>
    <t>Porte de service et chaufferie Commentaire</t>
  </si>
  <si>
    <t>Porte de service et chaufferie Sondage ultérieur</t>
  </si>
  <si>
    <t>Structures</t>
  </si>
  <si>
    <t>Etat de santé structures numérique</t>
  </si>
  <si>
    <t>Poids relatif structures</t>
  </si>
  <si>
    <t>Façades Sommaire</t>
  </si>
  <si>
    <t>Façades Commentaire</t>
  </si>
  <si>
    <t>Façades Sondage ultérieur</t>
  </si>
  <si>
    <t>Refends et poteaux Sommaire</t>
  </si>
  <si>
    <t>Refends et poteaux Commentaire</t>
  </si>
  <si>
    <t>Refends et poteaux Sondage ultérieur</t>
  </si>
  <si>
    <t>Plancher bas Sommaire</t>
  </si>
  <si>
    <t>Plancher bas Commentaire</t>
  </si>
  <si>
    <t>Plancher bas Sondage ultérieur</t>
  </si>
  <si>
    <t>Plancher intermédiaire Sommaire</t>
  </si>
  <si>
    <t>Plancher intermédiaire Commentaire</t>
  </si>
  <si>
    <t>Plancher intermédiaire Sondage ultérieur</t>
  </si>
  <si>
    <t>Plancher haut Sommaire</t>
  </si>
  <si>
    <t>Plancher haut Commentaire</t>
  </si>
  <si>
    <t>Plancher haut Sondage ultérieur</t>
  </si>
  <si>
    <t>Escaliers Sommaire</t>
  </si>
  <si>
    <t>Escaliers Commentaire</t>
  </si>
  <si>
    <t>Escaliers Sondage ultérieur</t>
  </si>
  <si>
    <t>Charpente de toit Sommaire</t>
  </si>
  <si>
    <t>Charpente de toit Commentaire</t>
  </si>
  <si>
    <t>Charpente de toit Sondage ultérieur</t>
  </si>
  <si>
    <t>Etat des équipements techniques</t>
  </si>
  <si>
    <t>Cumul état de santé  des équipements techniques</t>
  </si>
  <si>
    <t>Cumul poids relatif état des équipements techniques</t>
  </si>
  <si>
    <t>Chauffage - Ventilation - Climatisation</t>
  </si>
  <si>
    <t>Etat de santé Chauffage - Ventilation - Climatisation numérique</t>
  </si>
  <si>
    <t>Poids relatif Chauffage - Ventilation - Climatisation</t>
  </si>
  <si>
    <t>Chauffage Sommaire</t>
  </si>
  <si>
    <t>Chauffage Commentaire</t>
  </si>
  <si>
    <t>Chauffage Sondage ultérieur</t>
  </si>
  <si>
    <t>Ventilation Sommaire</t>
  </si>
  <si>
    <t>Ventilation Commentaire</t>
  </si>
  <si>
    <t>Ventilation Sondage ultérieur</t>
  </si>
  <si>
    <t>Climatisation Sommaire</t>
  </si>
  <si>
    <t>Climatisation Commentaire</t>
  </si>
  <si>
    <t>Climatisation Sondage ultérieur</t>
  </si>
  <si>
    <t>Plomberie - Sanitaires</t>
  </si>
  <si>
    <t>Etat de santé Plomberie - Sanitaires numérique</t>
  </si>
  <si>
    <t>Poids relatif Plomberie - Sanitaires</t>
  </si>
  <si>
    <t>Alimentation EF EC Sommaire</t>
  </si>
  <si>
    <t>Alimentation EF EC Commentaire</t>
  </si>
  <si>
    <t>Alimentation EF EC Sondage ultérieur</t>
  </si>
  <si>
    <t>Type d'appareil et robinet Sommaire</t>
  </si>
  <si>
    <t>Type d'appareil et robinet Commentaire</t>
  </si>
  <si>
    <t>Type d'appareil et robinet Sondage ultérieur</t>
  </si>
  <si>
    <t>Evacuation EU, EV et EM Sommaire</t>
  </si>
  <si>
    <t>Evacuation EU, EV et EM Commentaire</t>
  </si>
  <si>
    <t>Evacuation EU, EV et Em Sondage  ultérieur</t>
  </si>
  <si>
    <t>Production ECS Sommaire</t>
  </si>
  <si>
    <t>Production ECS Commentaire</t>
  </si>
  <si>
    <t>Production ECS Sondage ultérieur</t>
  </si>
  <si>
    <t>Traitement de l'eau Sommaire</t>
  </si>
  <si>
    <t>Traitement de l'eau Commentaire</t>
  </si>
  <si>
    <t>Traitement de l'eau Sondage ultérieur</t>
  </si>
  <si>
    <t>Electricité</t>
  </si>
  <si>
    <t>Etat de santé électricité numérique</t>
  </si>
  <si>
    <t>Poids relatif électricité</t>
  </si>
  <si>
    <t>Courants forts Sommaire</t>
  </si>
  <si>
    <t>Courants forts Commentaire</t>
  </si>
  <si>
    <t>Courants forts Sondage ultérieur</t>
  </si>
  <si>
    <t>Courants faibles Sommaire</t>
  </si>
  <si>
    <t>Courants faibles Commentaire</t>
  </si>
  <si>
    <t>Courants faibles Sondage ultérieur</t>
  </si>
  <si>
    <t>Sécurité incendie - Sureté - Appareil élévateur</t>
  </si>
  <si>
    <t>Etat de santé Sécurité incendie - Sureté - Appareil élévateur numérique</t>
  </si>
  <si>
    <t>Poids relatif Sécurité incendie - Sureté - Appareil élévateur</t>
  </si>
  <si>
    <t>Equipements sécurité incendie Sommaire</t>
  </si>
  <si>
    <t>Equipements sécurité incendie Commentaire</t>
  </si>
  <si>
    <t>Equipements sécurité incendie Sondage ultérieur</t>
  </si>
  <si>
    <t>Equipements de sureté Sommaire</t>
  </si>
  <si>
    <t>Equipements de sureté Commentaire</t>
  </si>
  <si>
    <t>Equipements de sureté Sondage ultérieur</t>
  </si>
  <si>
    <t>Appareil élévateur Sommaire</t>
  </si>
  <si>
    <t>Appareil élévateur Commentaire</t>
  </si>
  <si>
    <t>Appareil élévateur Sondage ultérieur</t>
  </si>
  <si>
    <t>Etat des aménagements intérieurs</t>
  </si>
  <si>
    <t>Cumul état de santé des aménagements intérieurs</t>
  </si>
  <si>
    <t>Cumul poids relatif état des aménagements intérieurs</t>
  </si>
  <si>
    <t>Cloison et CF - revêtement - ouverture intérieure</t>
  </si>
  <si>
    <t>Etat de santé Cloison et CF - revêtement - ouverture intérieure numérique</t>
  </si>
  <si>
    <t>Poids relatif Cloison et CF - revêtement - ouverture intérieure</t>
  </si>
  <si>
    <t>Cloison et CF Sommaire</t>
  </si>
  <si>
    <t>Cloison et CF Commentaire</t>
  </si>
  <si>
    <t>Cloison et CF Sondage ultérieur</t>
  </si>
  <si>
    <t>Ouverture intérieure Sommaire</t>
  </si>
  <si>
    <t>Ouverture intérieure Commentaire</t>
  </si>
  <si>
    <t>Ouverture intérieure Sondage ultérieur</t>
  </si>
  <si>
    <t>Etat des aménagements extérieurs</t>
  </si>
  <si>
    <t>Cumul état de santé des aménagements extérieurs</t>
  </si>
  <si>
    <t>Cumul poids relatif état des aménagements extérieurs</t>
  </si>
  <si>
    <t>Voiries - Clôtures et portails</t>
  </si>
  <si>
    <t>Etat de santé Voiries - Clôtures et portails numérique</t>
  </si>
  <si>
    <t>Poids relatif Voiries - Clôtures et portails</t>
  </si>
  <si>
    <t>Voiries Sommaire</t>
  </si>
  <si>
    <t>Voiries Commentaire</t>
  </si>
  <si>
    <t>Voiries Sondage ultérieur</t>
  </si>
  <si>
    <t>Clôtures et portails Sommaire</t>
  </si>
  <si>
    <t>Clôtures et portails Commentaire</t>
  </si>
  <si>
    <t>Clôtures et portails Sondage ultérieur</t>
  </si>
  <si>
    <t>a</t>
  </si>
  <si>
    <t>Zone formules</t>
  </si>
  <si>
    <t>Zone données</t>
  </si>
  <si>
    <t>Formule</t>
  </si>
  <si>
    <t>zone donnée</t>
  </si>
  <si>
    <t>zone formule</t>
  </si>
  <si>
    <t>Liste</t>
  </si>
  <si>
    <t>Zone de calcul par pondération pris sur un onglet du fichier</t>
  </si>
  <si>
    <t>Zone donnée</t>
  </si>
  <si>
    <t xml:space="preserve">Fais référence à un tableau sous onglet du fichier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</si>
</sst>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000"/>
    <numFmt numFmtId="165" formatCode="0.000"/>
    <numFmt numFmtId="166" formatCode="00"/>
    <numFmt numFmtId="167" formatCode="#,##0\ &quot;€&quot;"/>
    <numFmt numFmtId="168" formatCode="#,##0.00\ &quot;€&quot;"/>
  </numFmts>
  <fonts count="22" x14ac:knownFonts="1">
    <font>
      <sz val="11"/>
      <color theme="1"/>
      <name val="Calibri"/>
      <family val="2"/>
      <scheme val="minor"/>
    </font>
    <font>
      <b/>
      <sz val="12"/>
      <color theme="1"/>
      <name val="Comic Sans MS"/>
      <family val="4"/>
    </font>
    <font>
      <sz val="8"/>
      <color theme="1"/>
      <name val="Comic Sans MS"/>
      <family val="4"/>
    </font>
    <font>
      <b/>
      <sz val="10"/>
      <color theme="1"/>
      <name val="Comic Sans MS"/>
      <family val="4"/>
    </font>
    <font>
      <b/>
      <sz val="12"/>
      <color theme="0"/>
      <name val="Comic Sans MS"/>
      <family val="4"/>
    </font>
    <font>
      <b/>
      <sz val="18"/>
      <color theme="1"/>
      <name val="Comic Sans MS"/>
      <family val="4"/>
    </font>
    <font>
      <sz val="11"/>
      <color theme="1"/>
      <name val="Comic Sans MS"/>
      <family val="4"/>
    </font>
    <font>
      <b/>
      <sz val="9"/>
      <color theme="1"/>
      <name val="Comic Sans MS"/>
      <family val="4"/>
    </font>
    <font>
      <u/>
      <sz val="10"/>
      <color indexed="12"/>
      <name val="Arial"/>
      <family val="2"/>
      <charset val="1"/>
    </font>
    <font>
      <b/>
      <sz val="12"/>
      <color indexed="12"/>
      <name val="Comic Sans MS"/>
      <family val="4"/>
    </font>
    <font>
      <i/>
      <sz val="9"/>
      <color theme="1"/>
      <name val="Comic Sans MS"/>
      <family val="4"/>
    </font>
    <font>
      <b/>
      <i/>
      <sz val="9"/>
      <color theme="1"/>
      <name val="Comic Sans MS"/>
      <family val="4"/>
    </font>
    <font>
      <b/>
      <sz val="11"/>
      <color theme="1"/>
      <name val="Comic Sans MS"/>
      <family val="4"/>
    </font>
    <font>
      <sz val="11"/>
      <color indexed="8"/>
      <name val="Comic Sans MS"/>
      <family val="4"/>
    </font>
    <font>
      <sz val="10"/>
      <name val="Arial"/>
      <family val="2"/>
    </font>
    <font>
      <u/>
      <sz val="10"/>
      <color indexed="12"/>
      <name val="Comic Sans MS"/>
      <family val="4"/>
    </font>
    <font>
      <u/>
      <sz val="11"/>
      <color indexed="12"/>
      <name val="Comic Sans MS"/>
      <family val="4"/>
    </font>
    <font>
      <b/>
      <sz val="11"/>
      <color indexed="8"/>
      <name val="Comic Sans MS"/>
      <family val="4"/>
    </font>
    <font>
      <sz val="10"/>
      <color rgb="FF000000"/>
      <name val="Arial"/>
      <family val="2"/>
      <charset val="1"/>
    </font>
    <font>
      <sz val="10"/>
      <color theme="1"/>
      <name val="Comic Sans MS"/>
      <family val="4"/>
    </font>
    <font>
      <sz val="9"/>
      <color indexed="81"/>
      <name val="Tahoma"/>
      <family val="2"/>
    </font>
    <font>
      <sz val="11"/>
      <color rgb="FF000000"/>
      <name val="Calibri"/>
      <family val="2"/>
    </font>
  </fonts>
  <fills count="18">
    <fill>
      <patternFill patternType="none"/>
    </fill>
    <fill>
      <patternFill patternType="gray125"/>
    </fill>
    <fill>
      <patternFill patternType="solid">
        <fgColor rgb="FFFF0000"/>
        <bgColor indexed="21"/>
      </patternFill>
    </fill>
    <fill>
      <patternFill patternType="solid">
        <fgColor indexed="11"/>
        <bgColor indexed="21"/>
      </patternFill>
    </fill>
    <fill>
      <patternFill patternType="solid">
        <fgColor theme="3" tint="0.39997558519241921"/>
        <bgColor indexed="29"/>
      </patternFill>
    </fill>
    <fill>
      <patternFill patternType="solid">
        <fgColor indexed="52"/>
        <bgColor indexed="29"/>
      </patternFill>
    </fill>
    <fill>
      <patternFill patternType="solid">
        <fgColor rgb="FF0070C0"/>
        <bgColor indexed="29"/>
      </patternFill>
    </fill>
    <fill>
      <patternFill patternType="solid">
        <fgColor rgb="FF7030A0"/>
        <bgColor indexed="29"/>
      </patternFill>
    </fill>
    <fill>
      <patternFill patternType="solid">
        <fgColor rgb="FFFFFF00"/>
        <bgColor indexed="29"/>
      </patternFill>
    </fill>
    <fill>
      <patternFill patternType="solid">
        <fgColor theme="0"/>
        <bgColor indexed="29"/>
      </patternFill>
    </fill>
    <fill>
      <patternFill patternType="solid">
        <fgColor theme="9" tint="-0.249977111117893"/>
        <bgColor indexed="29"/>
      </patternFill>
    </fill>
    <fill>
      <patternFill patternType="solid">
        <fgColor rgb="FFFF0000"/>
        <bgColor indexed="64"/>
      </patternFill>
    </fill>
    <fill>
      <patternFill patternType="solid">
        <fgColor rgb="FF7030A0"/>
        <bgColor indexed="64"/>
      </patternFill>
    </fill>
    <fill>
      <patternFill patternType="solid">
        <fgColor theme="9" tint="-0.249977111117893"/>
        <bgColor indexed="64"/>
      </patternFill>
    </fill>
    <fill>
      <patternFill patternType="solid">
        <fgColor rgb="FF0070C0"/>
        <bgColor indexed="64"/>
      </patternFill>
    </fill>
    <fill>
      <patternFill patternType="solid">
        <fgColor theme="0"/>
        <bgColor indexed="64"/>
      </patternFill>
    </fill>
    <fill>
      <patternFill patternType="solid">
        <fgColor rgb="FFFFFF00"/>
        <bgColor indexed="64"/>
      </patternFill>
    </fill>
    <fill>
      <patternFill patternType="solid">
        <fgColor theme="0" tint="-0.149998474074526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4">
    <xf numFmtId="0" fontId="0" fillId="0" borderId="0"/>
    <xf numFmtId="0" fontId="8" fillId="0" borderId="0" applyBorder="0" applyProtection="0"/>
    <xf numFmtId="0" fontId="14" fillId="0" borderId="0"/>
    <xf numFmtId="0" fontId="18" fillId="0" borderId="0"/>
  </cellStyleXfs>
  <cellXfs count="57">
    <xf numFmtId="0" fontId="0" fillId="0" borderId="0" xfId="0"/>
    <xf numFmtId="164" fontId="1" fillId="2" borderId="1" xfId="0" applyNumberFormat="1" applyFont="1" applyFill="1" applyBorder="1" applyAlignment="1">
      <alignment horizontal="center" vertical="center" wrapText="1"/>
    </xf>
    <xf numFmtId="0" fontId="1" fillId="3" borderId="1" xfId="0" applyFont="1" applyFill="1" applyBorder="1" applyAlignment="1">
      <alignment horizontal="center" vertical="center" wrapText="1"/>
    </xf>
    <xf numFmtId="49" fontId="1" fillId="3" borderId="1" xfId="0" applyNumberFormat="1" applyFont="1" applyFill="1" applyBorder="1" applyAlignment="1">
      <alignment horizontal="center" vertical="center" wrapText="1"/>
    </xf>
    <xf numFmtId="1" fontId="1" fillId="3" borderId="1" xfId="0" applyNumberFormat="1" applyFont="1" applyFill="1" applyBorder="1" applyAlignment="1">
      <alignment horizontal="center" vertical="center" wrapText="1"/>
    </xf>
    <xf numFmtId="165" fontId="1" fillId="3" borderId="1" xfId="0" applyNumberFormat="1" applyFont="1" applyFill="1" applyBorder="1" applyAlignment="1">
      <alignment horizontal="center" vertical="center" wrapText="1"/>
    </xf>
    <xf numFmtId="0" fontId="2" fillId="3" borderId="1" xfId="0" applyFont="1" applyFill="1" applyBorder="1" applyAlignment="1">
      <alignment horizontal="center" vertical="center" wrapText="1"/>
    </xf>
    <xf numFmtId="4" fontId="1" fillId="3" borderId="1" xfId="0" applyNumberFormat="1" applyFont="1" applyFill="1" applyBorder="1" applyAlignment="1">
      <alignment horizontal="center" vertical="center" wrapText="1"/>
    </xf>
    <xf numFmtId="166" fontId="3" fillId="4" borderId="1" xfId="0" applyNumberFormat="1" applyFont="1" applyFill="1" applyBorder="1" applyAlignment="1">
      <alignment horizontal="center" vertical="center" wrapText="1"/>
    </xf>
    <xf numFmtId="0" fontId="3" fillId="4" borderId="1" xfId="0" applyFont="1" applyFill="1" applyBorder="1" applyAlignment="1">
      <alignment horizontal="center" vertical="center" wrapText="1"/>
    </xf>
    <xf numFmtId="1" fontId="1" fillId="4" borderId="1" xfId="0" applyNumberFormat="1" applyFont="1" applyFill="1" applyBorder="1" applyAlignment="1">
      <alignment horizontal="center" vertical="center" wrapText="1"/>
    </xf>
    <xf numFmtId="0" fontId="1" fillId="4" borderId="1" xfId="0" applyFont="1" applyFill="1" applyBorder="1" applyAlignment="1">
      <alignment horizontal="center" vertical="center" wrapText="1"/>
    </xf>
    <xf numFmtId="0" fontId="1" fillId="5" borderId="1" xfId="0" applyFont="1" applyFill="1" applyBorder="1" applyAlignment="1">
      <alignment horizontal="center" vertical="center" wrapText="1"/>
    </xf>
    <xf numFmtId="4" fontId="1" fillId="5" borderId="1" xfId="0" applyNumberFormat="1" applyFont="1" applyFill="1" applyBorder="1" applyAlignment="1">
      <alignment horizontal="center" vertical="center" wrapText="1"/>
    </xf>
    <xf numFmtId="1" fontId="1" fillId="5" borderId="1" xfId="0" applyNumberFormat="1" applyFont="1" applyFill="1" applyBorder="1" applyAlignment="1">
      <alignment horizontal="center" vertical="center" wrapText="1"/>
    </xf>
    <xf numFmtId="167" fontId="1" fillId="5" borderId="1" xfId="0" applyNumberFormat="1" applyFont="1" applyFill="1" applyBorder="1" applyAlignment="1">
      <alignment horizontal="center" vertical="center" wrapText="1"/>
    </xf>
    <xf numFmtId="0" fontId="1" fillId="6" borderId="1" xfId="0" applyFont="1" applyFill="1" applyBorder="1" applyAlignment="1">
      <alignment horizontal="center" vertical="center" wrapText="1"/>
    </xf>
    <xf numFmtId="0" fontId="1" fillId="6" borderId="1" xfId="0" applyNumberFormat="1" applyFont="1" applyFill="1" applyBorder="1" applyAlignment="1">
      <alignment horizontal="center" vertical="center" wrapText="1"/>
    </xf>
    <xf numFmtId="168" fontId="1" fillId="6" borderId="1" xfId="0" applyNumberFormat="1" applyFont="1" applyFill="1" applyBorder="1" applyAlignment="1">
      <alignment horizontal="center" vertical="center" wrapText="1"/>
    </xf>
    <xf numFmtId="0" fontId="1" fillId="6" borderId="1" xfId="0" applyFont="1" applyFill="1" applyBorder="1" applyAlignment="1" applyProtection="1">
      <alignment horizontal="center" vertical="center" wrapText="1"/>
      <protection locked="0"/>
    </xf>
    <xf numFmtId="0" fontId="4" fillId="7" borderId="1" xfId="0" applyFont="1" applyFill="1" applyBorder="1" applyAlignment="1">
      <alignment horizontal="center" vertical="center" wrapText="1"/>
    </xf>
    <xf numFmtId="0" fontId="5" fillId="8" borderId="1" xfId="0" applyFont="1" applyFill="1" applyBorder="1" applyAlignment="1">
      <alignment horizontal="center" vertical="center" textRotation="90" wrapText="1"/>
    </xf>
    <xf numFmtId="0" fontId="5" fillId="9" borderId="1" xfId="0" applyFont="1" applyFill="1" applyBorder="1" applyAlignment="1" applyProtection="1">
      <alignment horizontal="left" vertical="center" wrapText="1"/>
    </xf>
    <xf numFmtId="0" fontId="1" fillId="9"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7" fillId="10" borderId="1" xfId="0" applyFont="1" applyFill="1" applyBorder="1" applyAlignment="1">
      <alignment horizontal="center" vertical="center" wrapText="1"/>
    </xf>
    <xf numFmtId="0" fontId="7" fillId="7" borderId="1" xfId="0" applyFont="1" applyFill="1" applyBorder="1" applyAlignment="1">
      <alignment horizontal="center" vertical="center" wrapText="1"/>
    </xf>
    <xf numFmtId="0" fontId="3" fillId="11" borderId="1" xfId="0" applyFont="1" applyFill="1" applyBorder="1" applyAlignment="1">
      <alignment horizontal="center" vertical="center" wrapText="1"/>
    </xf>
    <xf numFmtId="0" fontId="7" fillId="12" borderId="1" xfId="0" applyFont="1" applyFill="1" applyBorder="1" applyAlignment="1">
      <alignment horizontal="center" vertical="center" wrapText="1"/>
    </xf>
    <xf numFmtId="0" fontId="9" fillId="13" borderId="1" xfId="1" applyFont="1" applyFill="1" applyBorder="1" applyAlignment="1">
      <alignment horizontal="center" vertical="center" wrapText="1"/>
    </xf>
    <xf numFmtId="0" fontId="7" fillId="13" borderId="1" xfId="0" applyFont="1" applyFill="1" applyBorder="1" applyAlignment="1">
      <alignment horizontal="center" vertical="center" wrapText="1"/>
    </xf>
    <xf numFmtId="0" fontId="10" fillId="13" borderId="1" xfId="0" applyFont="1" applyFill="1" applyBorder="1" applyAlignment="1">
      <alignment horizontal="center" vertical="center" wrapText="1"/>
    </xf>
    <xf numFmtId="0" fontId="11" fillId="13" borderId="1" xfId="0" applyFont="1" applyFill="1" applyBorder="1" applyAlignment="1">
      <alignment horizontal="center" vertical="center" wrapText="1"/>
    </xf>
    <xf numFmtId="164" fontId="12" fillId="11" borderId="1" xfId="0" applyNumberFormat="1" applyFont="1" applyFill="1" applyBorder="1" applyAlignment="1">
      <alignment horizontal="center" vertical="center"/>
    </xf>
    <xf numFmtId="0" fontId="13" fillId="14" borderId="1" xfId="0" applyFont="1" applyFill="1" applyBorder="1" applyAlignment="1">
      <alignment horizontal="center" vertical="center" wrapText="1"/>
    </xf>
    <xf numFmtId="0" fontId="13" fillId="15" borderId="1" xfId="0" applyFont="1" applyFill="1" applyBorder="1" applyAlignment="1">
      <alignment horizontal="center" vertical="center" wrapText="1"/>
    </xf>
    <xf numFmtId="0" fontId="15" fillId="15" borderId="1" xfId="1" applyFont="1" applyFill="1" applyBorder="1" applyAlignment="1">
      <alignment horizontal="center" vertical="center" wrapText="1"/>
    </xf>
    <xf numFmtId="0" fontId="13" fillId="15" borderId="1" xfId="0" applyFont="1" applyFill="1" applyBorder="1" applyAlignment="1">
      <alignment horizontal="left" vertical="center" wrapText="1"/>
    </xf>
    <xf numFmtId="0" fontId="6" fillId="15" borderId="1" xfId="0" applyFont="1" applyFill="1" applyBorder="1" applyAlignment="1">
      <alignment horizontal="center" vertical="center" wrapText="1"/>
    </xf>
    <xf numFmtId="1" fontId="13" fillId="15" borderId="1" xfId="0" applyNumberFormat="1" applyFont="1" applyFill="1" applyBorder="1" applyAlignment="1">
      <alignment horizontal="center" vertical="center" wrapText="1"/>
    </xf>
    <xf numFmtId="4" fontId="13" fillId="15" borderId="1" xfId="0" applyNumberFormat="1" applyFont="1" applyFill="1" applyBorder="1" applyAlignment="1">
      <alignment horizontal="center" vertical="center" wrapText="1"/>
    </xf>
    <xf numFmtId="167" fontId="13" fillId="15" borderId="1" xfId="0" applyNumberFormat="1" applyFont="1" applyFill="1" applyBorder="1" applyAlignment="1">
      <alignment horizontal="center" vertical="center"/>
    </xf>
    <xf numFmtId="0" fontId="13" fillId="15" borderId="1" xfId="0" applyFont="1" applyFill="1" applyBorder="1" applyAlignment="1">
      <alignment horizontal="center" vertical="center"/>
    </xf>
    <xf numFmtId="0" fontId="16" fillId="15" borderId="1" xfId="1" applyFont="1" applyFill="1" applyBorder="1" applyAlignment="1">
      <alignment horizontal="center" vertical="center"/>
    </xf>
    <xf numFmtId="0" fontId="13" fillId="15" borderId="1" xfId="0" applyNumberFormat="1" applyFont="1" applyFill="1" applyBorder="1" applyAlignment="1">
      <alignment horizontal="center" vertical="center"/>
    </xf>
    <xf numFmtId="168" fontId="13" fillId="15" borderId="1" xfId="0" applyNumberFormat="1" applyFont="1" applyFill="1" applyBorder="1" applyAlignment="1">
      <alignment vertical="center"/>
    </xf>
    <xf numFmtId="0" fontId="13" fillId="15" borderId="1" xfId="0" applyFont="1" applyFill="1" applyBorder="1" applyAlignment="1" applyProtection="1">
      <alignment horizontal="center" vertical="center" wrapText="1"/>
      <protection locked="0"/>
    </xf>
    <xf numFmtId="0" fontId="17" fillId="15" borderId="1" xfId="0" applyFont="1" applyFill="1" applyBorder="1" applyAlignment="1">
      <alignment horizontal="center" vertical="center" wrapText="1"/>
    </xf>
    <xf numFmtId="0" fontId="6" fillId="15" borderId="1" xfId="0" applyNumberFormat="1" applyFont="1" applyFill="1" applyBorder="1" applyAlignment="1">
      <alignment horizontal="center" vertical="center"/>
    </xf>
    <xf numFmtId="0" fontId="13" fillId="16" borderId="1" xfId="0" applyFont="1" applyFill="1" applyBorder="1" applyAlignment="1">
      <alignment horizontal="center" vertical="center"/>
    </xf>
    <xf numFmtId="0" fontId="13" fillId="16" borderId="1" xfId="0" applyFont="1" applyFill="1" applyBorder="1" applyAlignment="1" applyProtection="1">
      <alignment horizontal="left" vertical="center" wrapText="1"/>
    </xf>
    <xf numFmtId="0" fontId="19" fillId="16" borderId="1" xfId="3" applyFont="1" applyFill="1" applyBorder="1" applyAlignment="1" applyProtection="1">
      <alignment horizontal="center" vertical="center" wrapText="1"/>
    </xf>
    <xf numFmtId="2" fontId="13" fillId="17" borderId="1" xfId="0" applyNumberFormat="1" applyFont="1" applyFill="1" applyBorder="1" applyAlignment="1">
      <alignment horizontal="center" vertical="center" wrapText="1"/>
    </xf>
    <xf numFmtId="2" fontId="13" fillId="15" borderId="1" xfId="0" applyNumberFormat="1" applyFont="1" applyFill="1" applyBorder="1" applyAlignment="1">
      <alignment horizontal="center" vertical="center" wrapText="1"/>
    </xf>
    <xf numFmtId="10" fontId="13" fillId="15" borderId="1" xfId="0" applyNumberFormat="1" applyFont="1" applyFill="1" applyBorder="1" applyAlignment="1">
      <alignment horizontal="center" vertical="center" wrapText="1"/>
    </xf>
    <xf numFmtId="0" fontId="1" fillId="13" borderId="1" xfId="1" applyFont="1" applyFill="1" applyBorder="1" applyAlignment="1">
      <alignment horizontal="center" vertical="center" wrapText="1"/>
    </xf>
    <xf numFmtId="0" fontId="0" fillId="0" borderId="0" xfId="0" applyAlignment="1">
      <alignment horizontal="center"/>
    </xf>
  </cellXfs>
  <cellStyles count="4">
    <cellStyle name="Lien hypertexte" xfId="1" builtinId="8"/>
    <cellStyle name="Normal" xfId="0" builtinId="0"/>
    <cellStyle name="Normal 28" xfId="3"/>
    <cellStyle name="Normal 3" xfId="2"/>
  </cellStyles>
  <dxfs count="1">
    <dxf>
      <font>
        <color theme="0"/>
      </font>
      <fill>
        <patternFill>
          <bgColor rgb="FFFF0000"/>
        </patternFill>
      </fill>
      <border>
        <left style="thin">
          <color auto="1"/>
        </left>
        <right style="thin">
          <color auto="1"/>
        </right>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64</xdr:col>
          <xdr:colOff>0</xdr:colOff>
          <xdr:row>1</xdr:row>
          <xdr:rowOff>190500</xdr:rowOff>
        </xdr:from>
        <xdr:to>
          <xdr:col>64</xdr:col>
          <xdr:colOff>0</xdr:colOff>
          <xdr:row>1</xdr:row>
          <xdr:rowOff>504825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FCB</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U:\04_THEMATIQUES\BATIMENTS\10_Cumul_SCA\20191118_GCA_Inventaire_Batiments_Total_SCA_v22.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exique du classeur"/>
      <sheetName val="Suivi"/>
      <sheetName val="Barème état du bâtiment"/>
      <sheetName val="Rapport d'activité"/>
      <sheetName val="Audit"/>
      <sheetName val="Flyer"/>
      <sheetName val="Inventaire Total SCA"/>
      <sheetName val="Fin de concession"/>
      <sheetName val="département-Région-Sis-Inon"/>
      <sheetName val="Poids et ressources"/>
      <sheetName val="20191118_GCA_Inventaire_Batimen"/>
    </sheetNames>
    <definedNames>
      <definedName name="FCB"/>
    </definedNames>
    <sheetDataSet>
      <sheetData sheetId="0"/>
      <sheetData sheetId="1"/>
      <sheetData sheetId="2"/>
      <sheetData sheetId="3"/>
      <sheetData sheetId="4"/>
      <sheetData sheetId="5">
        <row r="119">
          <cell r="W119">
            <v>1501</v>
          </cell>
        </row>
        <row r="120">
          <cell r="W120">
            <v>1283</v>
          </cell>
        </row>
      </sheetData>
      <sheetData sheetId="6"/>
      <sheetData sheetId="7"/>
      <sheetData sheetId="8">
        <row r="1">
          <cell r="A1" t="str">
            <v>N° de département</v>
          </cell>
          <cell r="B1" t="str">
            <v>Département</v>
          </cell>
          <cell r="C1" t="str">
            <v>Région</v>
          </cell>
          <cell r="D1" t="str">
            <v>Zone sismique</v>
          </cell>
          <cell r="E1" t="str">
            <v>Zone inondable</v>
          </cell>
        </row>
        <row r="2">
          <cell r="A2">
            <v>1</v>
          </cell>
          <cell r="B2" t="str">
            <v>Ain</v>
          </cell>
          <cell r="C2" t="str">
            <v>Auvergne-Rhône-Alpes</v>
          </cell>
          <cell r="D2" t="str">
            <v>oui</v>
          </cell>
          <cell r="E2" t="str">
            <v>oui</v>
          </cell>
        </row>
        <row r="3">
          <cell r="A3">
            <v>2</v>
          </cell>
          <cell r="B3" t="str">
            <v>Aisne</v>
          </cell>
          <cell r="C3" t="str">
            <v>Hauts-de-France</v>
          </cell>
          <cell r="D3" t="str">
            <v>oui</v>
          </cell>
          <cell r="E3" t="str">
            <v>oui</v>
          </cell>
        </row>
        <row r="4">
          <cell r="A4">
            <v>3</v>
          </cell>
          <cell r="B4" t="str">
            <v>Allier</v>
          </cell>
          <cell r="C4" t="str">
            <v>Auvergne-Rhône-Alpes</v>
          </cell>
          <cell r="D4" t="str">
            <v>oui</v>
          </cell>
          <cell r="E4" t="str">
            <v>oui</v>
          </cell>
        </row>
        <row r="5">
          <cell r="A5">
            <v>5</v>
          </cell>
          <cell r="B5" t="str">
            <v>Hautes-Alpes</v>
          </cell>
          <cell r="C5" t="str">
            <v>Provence-Alpes-Côte d'Azur</v>
          </cell>
          <cell r="D5" t="str">
            <v>oui</v>
          </cell>
          <cell r="E5" t="str">
            <v>oui</v>
          </cell>
        </row>
        <row r="6">
          <cell r="A6">
            <v>4</v>
          </cell>
          <cell r="B6" t="str">
            <v>Alpes-de-Haute-Provence</v>
          </cell>
          <cell r="C6" t="str">
            <v>Provence-Alpes-Côte d'Azur</v>
          </cell>
          <cell r="D6" t="str">
            <v>oui</v>
          </cell>
          <cell r="E6" t="str">
            <v>oui</v>
          </cell>
        </row>
        <row r="7">
          <cell r="A7">
            <v>6</v>
          </cell>
          <cell r="B7" t="str">
            <v>Alpes-Maritimes</v>
          </cell>
          <cell r="C7" t="str">
            <v>Provence-Alpes-Côte d'Azur</v>
          </cell>
          <cell r="D7" t="str">
            <v>oui</v>
          </cell>
          <cell r="E7" t="str">
            <v>oui</v>
          </cell>
        </row>
        <row r="8">
          <cell r="A8">
            <v>7</v>
          </cell>
          <cell r="B8" t="str">
            <v>Ardèche</v>
          </cell>
          <cell r="C8" t="str">
            <v>Auvergne-Rhône-Alpes</v>
          </cell>
          <cell r="D8" t="str">
            <v>oui</v>
          </cell>
          <cell r="E8" t="str">
            <v>oui</v>
          </cell>
        </row>
        <row r="9">
          <cell r="A9">
            <v>8</v>
          </cell>
          <cell r="B9" t="str">
            <v>Ardennes</v>
          </cell>
          <cell r="C9" t="str">
            <v>Grand-Est</v>
          </cell>
          <cell r="D9" t="str">
            <v>oui</v>
          </cell>
          <cell r="E9" t="str">
            <v>oui</v>
          </cell>
        </row>
        <row r="10">
          <cell r="A10">
            <v>9</v>
          </cell>
          <cell r="B10" t="str">
            <v>Ariège</v>
          </cell>
          <cell r="C10" t="str">
            <v>Occitanie</v>
          </cell>
          <cell r="D10" t="str">
            <v>oui</v>
          </cell>
          <cell r="E10" t="str">
            <v>oui</v>
          </cell>
        </row>
        <row r="11">
          <cell r="A11">
            <v>10</v>
          </cell>
          <cell r="B11" t="str">
            <v>Aube</v>
          </cell>
          <cell r="C11" t="str">
            <v>Grand-Est</v>
          </cell>
          <cell r="D11" t="str">
            <v>non</v>
          </cell>
          <cell r="E11" t="str">
            <v>oui</v>
          </cell>
        </row>
        <row r="12">
          <cell r="A12">
            <v>11</v>
          </cell>
          <cell r="B12" t="str">
            <v>Aude</v>
          </cell>
          <cell r="C12" t="str">
            <v>Occitanie</v>
          </cell>
          <cell r="D12" t="str">
            <v>oui</v>
          </cell>
          <cell r="E12" t="str">
            <v>oui</v>
          </cell>
        </row>
        <row r="13">
          <cell r="A13">
            <v>12</v>
          </cell>
          <cell r="B13" t="str">
            <v>Aveyron</v>
          </cell>
          <cell r="C13" t="str">
            <v>Occitanie</v>
          </cell>
          <cell r="D13" t="str">
            <v>non</v>
          </cell>
          <cell r="E13" t="str">
            <v>oui</v>
          </cell>
        </row>
        <row r="14">
          <cell r="A14">
            <v>13</v>
          </cell>
          <cell r="B14" t="str">
            <v>Bouches-du-Rhône</v>
          </cell>
          <cell r="C14" t="str">
            <v>Provence-Alpes-Côte d'Azur</v>
          </cell>
          <cell r="D14" t="str">
            <v>oui</v>
          </cell>
          <cell r="E14" t="str">
            <v>oui</v>
          </cell>
        </row>
        <row r="15">
          <cell r="A15">
            <v>14</v>
          </cell>
          <cell r="B15" t="str">
            <v>Calvados</v>
          </cell>
          <cell r="C15" t="str">
            <v>Normandie</v>
          </cell>
          <cell r="D15" t="str">
            <v>oui</v>
          </cell>
          <cell r="E15" t="str">
            <v>oui</v>
          </cell>
        </row>
        <row r="16">
          <cell r="A16">
            <v>15</v>
          </cell>
          <cell r="B16" t="str">
            <v>Cantal</v>
          </cell>
          <cell r="C16" t="str">
            <v>Auvergne-Rhône-Alpes</v>
          </cell>
          <cell r="D16" t="str">
            <v>oui</v>
          </cell>
          <cell r="E16" t="str">
            <v>oui</v>
          </cell>
        </row>
        <row r="17">
          <cell r="A17">
            <v>16</v>
          </cell>
          <cell r="B17" t="str">
            <v>Charente</v>
          </cell>
          <cell r="C17" t="str">
            <v>Nouvelle-Aquitaine</v>
          </cell>
          <cell r="D17" t="str">
            <v>oui</v>
          </cell>
          <cell r="E17" t="str">
            <v>oui</v>
          </cell>
        </row>
        <row r="18">
          <cell r="A18">
            <v>17</v>
          </cell>
          <cell r="B18" t="str">
            <v>Charente-Maritime</v>
          </cell>
          <cell r="C18" t="str">
            <v>Nouvelle-Aquitaine</v>
          </cell>
          <cell r="D18" t="str">
            <v>oui</v>
          </cell>
          <cell r="E18" t="str">
            <v>oui</v>
          </cell>
        </row>
        <row r="19">
          <cell r="A19">
            <v>18</v>
          </cell>
          <cell r="B19" t="str">
            <v>Cher</v>
          </cell>
          <cell r="C19" t="str">
            <v>Centre-Val de Loire</v>
          </cell>
          <cell r="D19" t="str">
            <v>oui</v>
          </cell>
          <cell r="E19" t="str">
            <v>oui</v>
          </cell>
        </row>
        <row r="20">
          <cell r="A20">
            <v>19</v>
          </cell>
          <cell r="B20" t="str">
            <v>Corrèze</v>
          </cell>
          <cell r="C20" t="str">
            <v>Nouvelle-Aquitaine</v>
          </cell>
          <cell r="D20" t="str">
            <v>non</v>
          </cell>
          <cell r="E20" t="str">
            <v>oui</v>
          </cell>
        </row>
        <row r="21">
          <cell r="A21" t="str">
            <v>2a</v>
          </cell>
          <cell r="B21" t="str">
            <v>Corse-du-sud</v>
          </cell>
          <cell r="C21" t="str">
            <v>Corse</v>
          </cell>
          <cell r="D21" t="str">
            <v>oui</v>
          </cell>
          <cell r="E21" t="str">
            <v>oui</v>
          </cell>
        </row>
        <row r="22">
          <cell r="A22" t="str">
            <v>2b</v>
          </cell>
          <cell r="B22" t="str">
            <v>Haute-corse</v>
          </cell>
          <cell r="C22" t="str">
            <v>Corse</v>
          </cell>
          <cell r="D22" t="str">
            <v>oui</v>
          </cell>
          <cell r="E22" t="str">
            <v>oui</v>
          </cell>
        </row>
        <row r="23">
          <cell r="A23">
            <v>21</v>
          </cell>
          <cell r="B23" t="str">
            <v>Côte-d'or</v>
          </cell>
          <cell r="C23" t="str">
            <v>Bourgogne-Franche-Comté</v>
          </cell>
          <cell r="D23" t="str">
            <v>oui</v>
          </cell>
          <cell r="E23" t="str">
            <v>oui</v>
          </cell>
        </row>
        <row r="24">
          <cell r="A24">
            <v>22</v>
          </cell>
          <cell r="B24" t="str">
            <v>Côtes-d'armor</v>
          </cell>
          <cell r="C24" t="str">
            <v>Bretagne</v>
          </cell>
          <cell r="D24" t="str">
            <v>oui</v>
          </cell>
          <cell r="E24" t="str">
            <v>oui</v>
          </cell>
        </row>
        <row r="25">
          <cell r="A25">
            <v>23</v>
          </cell>
          <cell r="B25" t="str">
            <v>Creuse</v>
          </cell>
          <cell r="C25" t="str">
            <v>Nouvelle-Aquitaine</v>
          </cell>
          <cell r="D25" t="str">
            <v>oui</v>
          </cell>
          <cell r="E25" t="str">
            <v>oui</v>
          </cell>
        </row>
        <row r="26">
          <cell r="A26">
            <v>24</v>
          </cell>
          <cell r="B26" t="str">
            <v>Dordogne</v>
          </cell>
          <cell r="C26" t="str">
            <v>Nouvelle-Aquitaine</v>
          </cell>
          <cell r="D26" t="str">
            <v>oui</v>
          </cell>
          <cell r="E26" t="str">
            <v>oui</v>
          </cell>
        </row>
        <row r="27">
          <cell r="A27">
            <v>25</v>
          </cell>
          <cell r="B27" t="str">
            <v>Doubs</v>
          </cell>
          <cell r="C27" t="str">
            <v>Bourgogne-Franche-Comté</v>
          </cell>
          <cell r="D27" t="str">
            <v>oui</v>
          </cell>
          <cell r="E27" t="str">
            <v>oui</v>
          </cell>
        </row>
        <row r="28">
          <cell r="A28">
            <v>26</v>
          </cell>
          <cell r="B28" t="str">
            <v>Drôme</v>
          </cell>
          <cell r="C28" t="str">
            <v>Auvergne-Rhône-Alpes</v>
          </cell>
          <cell r="D28" t="str">
            <v>oui</v>
          </cell>
          <cell r="E28" t="str">
            <v>oui</v>
          </cell>
        </row>
        <row r="29">
          <cell r="A29">
            <v>27</v>
          </cell>
          <cell r="B29" t="str">
            <v>Eure</v>
          </cell>
          <cell r="C29" t="str">
            <v>Normandie</v>
          </cell>
          <cell r="D29" t="str">
            <v>non</v>
          </cell>
          <cell r="E29" t="str">
            <v>oui</v>
          </cell>
        </row>
        <row r="30">
          <cell r="A30">
            <v>28</v>
          </cell>
          <cell r="B30" t="str">
            <v>Eure-et-Loir</v>
          </cell>
          <cell r="C30" t="str">
            <v>Centre-Val de Loire</v>
          </cell>
          <cell r="D30" t="str">
            <v>oui</v>
          </cell>
          <cell r="E30" t="str">
            <v>oui</v>
          </cell>
        </row>
        <row r="31">
          <cell r="A31">
            <v>29</v>
          </cell>
          <cell r="B31" t="str">
            <v>Finistère</v>
          </cell>
          <cell r="C31" t="str">
            <v>Bretagne</v>
          </cell>
          <cell r="D31" t="str">
            <v>oui</v>
          </cell>
          <cell r="E31" t="str">
            <v>oui</v>
          </cell>
        </row>
        <row r="32">
          <cell r="A32">
            <v>30</v>
          </cell>
          <cell r="B32" t="str">
            <v>Gard</v>
          </cell>
          <cell r="C32" t="str">
            <v>Occitanie</v>
          </cell>
          <cell r="D32" t="str">
            <v>oui</v>
          </cell>
          <cell r="E32" t="str">
            <v>oui</v>
          </cell>
        </row>
        <row r="33">
          <cell r="A33">
            <v>31</v>
          </cell>
          <cell r="B33" t="str">
            <v>Haute-Garonne</v>
          </cell>
          <cell r="C33" t="str">
            <v>Occitanie</v>
          </cell>
          <cell r="D33" t="str">
            <v>oui</v>
          </cell>
          <cell r="E33" t="str">
            <v>oui</v>
          </cell>
        </row>
        <row r="34">
          <cell r="A34">
            <v>32</v>
          </cell>
          <cell r="B34" t="str">
            <v>Gers</v>
          </cell>
          <cell r="C34" t="str">
            <v>Occitanie</v>
          </cell>
          <cell r="D34" t="str">
            <v>oui</v>
          </cell>
          <cell r="E34" t="str">
            <v>oui</v>
          </cell>
        </row>
        <row r="35">
          <cell r="A35">
            <v>33</v>
          </cell>
          <cell r="B35" t="str">
            <v>Gironde</v>
          </cell>
          <cell r="C35" t="str">
            <v>Nouvelle-Aquitaine</v>
          </cell>
          <cell r="D35" t="str">
            <v>oui</v>
          </cell>
          <cell r="E35" t="str">
            <v>oui</v>
          </cell>
        </row>
        <row r="36">
          <cell r="A36">
            <v>34</v>
          </cell>
          <cell r="B36" t="str">
            <v>Hérault</v>
          </cell>
          <cell r="C36" t="str">
            <v>Occitanie</v>
          </cell>
          <cell r="D36" t="str">
            <v>oui</v>
          </cell>
          <cell r="E36" t="str">
            <v>oui</v>
          </cell>
        </row>
        <row r="37">
          <cell r="A37">
            <v>35</v>
          </cell>
          <cell r="B37" t="str">
            <v>Ile-et-Vilaine</v>
          </cell>
          <cell r="C37" t="str">
            <v>Bretagne</v>
          </cell>
          <cell r="D37" t="str">
            <v>oui</v>
          </cell>
          <cell r="E37" t="str">
            <v>oui</v>
          </cell>
        </row>
        <row r="38">
          <cell r="A38">
            <v>36</v>
          </cell>
          <cell r="B38" t="str">
            <v>Indre</v>
          </cell>
          <cell r="C38" t="str">
            <v>Centre-Val de Loire</v>
          </cell>
          <cell r="D38" t="str">
            <v>oui</v>
          </cell>
          <cell r="E38" t="str">
            <v>oui</v>
          </cell>
        </row>
        <row r="39">
          <cell r="A39">
            <v>37</v>
          </cell>
          <cell r="B39" t="str">
            <v>Indre-et-Loire</v>
          </cell>
          <cell r="C39" t="str">
            <v>Centre-Val de Loire</v>
          </cell>
          <cell r="D39" t="str">
            <v>oui</v>
          </cell>
          <cell r="E39" t="str">
            <v>oui</v>
          </cell>
        </row>
        <row r="40">
          <cell r="A40">
            <v>38</v>
          </cell>
          <cell r="B40" t="str">
            <v>Isère</v>
          </cell>
          <cell r="C40" t="str">
            <v>Auvergne-Rhône-Alpes</v>
          </cell>
          <cell r="D40" t="str">
            <v>oui</v>
          </cell>
          <cell r="E40" t="str">
            <v>oui</v>
          </cell>
        </row>
        <row r="41">
          <cell r="A41">
            <v>39</v>
          </cell>
          <cell r="B41" t="str">
            <v>Jura</v>
          </cell>
          <cell r="C41" t="str">
            <v>Bourgogne-Franche-Comté</v>
          </cell>
          <cell r="D41" t="str">
            <v>oui</v>
          </cell>
          <cell r="E41" t="str">
            <v>oui</v>
          </cell>
        </row>
        <row r="42">
          <cell r="A42">
            <v>40</v>
          </cell>
          <cell r="B42" t="str">
            <v>Landes</v>
          </cell>
          <cell r="C42" t="str">
            <v>Nouvelle-Aquitaine</v>
          </cell>
          <cell r="D42" t="str">
            <v>oui</v>
          </cell>
          <cell r="E42" t="str">
            <v>oui</v>
          </cell>
        </row>
        <row r="43">
          <cell r="A43">
            <v>41</v>
          </cell>
          <cell r="B43" t="str">
            <v>Loir-et-Cher</v>
          </cell>
          <cell r="C43" t="str">
            <v>Centre-Val de Loire</v>
          </cell>
          <cell r="D43" t="str">
            <v>oui</v>
          </cell>
          <cell r="E43" t="str">
            <v>oui</v>
          </cell>
        </row>
        <row r="44">
          <cell r="A44">
            <v>42</v>
          </cell>
          <cell r="B44" t="str">
            <v>Loire</v>
          </cell>
          <cell r="C44" t="str">
            <v>Auvergne-Rhône-Alpes</v>
          </cell>
          <cell r="D44" t="str">
            <v>oui</v>
          </cell>
          <cell r="E44" t="str">
            <v>oui</v>
          </cell>
        </row>
        <row r="45">
          <cell r="A45">
            <v>43</v>
          </cell>
          <cell r="B45" t="str">
            <v>Haute-Loire</v>
          </cell>
          <cell r="C45" t="str">
            <v>Auvergne-Rhône-Alpes</v>
          </cell>
          <cell r="D45" t="str">
            <v>oui</v>
          </cell>
          <cell r="E45" t="str">
            <v>oui</v>
          </cell>
        </row>
        <row r="46">
          <cell r="A46">
            <v>44</v>
          </cell>
          <cell r="B46" t="str">
            <v>Loire-Atlantique</v>
          </cell>
          <cell r="C46" t="str">
            <v>Pays-de-la-Loire</v>
          </cell>
          <cell r="D46" t="str">
            <v>oui</v>
          </cell>
          <cell r="E46" t="str">
            <v>oui</v>
          </cell>
        </row>
        <row r="47">
          <cell r="A47">
            <v>45</v>
          </cell>
          <cell r="B47" t="str">
            <v>Loiret</v>
          </cell>
          <cell r="C47" t="str">
            <v>Centre-Val de Loire</v>
          </cell>
          <cell r="D47" t="str">
            <v>non</v>
          </cell>
          <cell r="E47" t="str">
            <v>oui</v>
          </cell>
        </row>
        <row r="48">
          <cell r="A48">
            <v>46</v>
          </cell>
          <cell r="B48" t="str">
            <v>Lot</v>
          </cell>
          <cell r="C48" t="str">
            <v>Occitanie</v>
          </cell>
          <cell r="D48" t="str">
            <v>non</v>
          </cell>
          <cell r="E48" t="str">
            <v>oui</v>
          </cell>
        </row>
        <row r="49">
          <cell r="A49">
            <v>47</v>
          </cell>
          <cell r="B49" t="str">
            <v>Lot-et-Garonne</v>
          </cell>
          <cell r="C49" t="str">
            <v>Nouvelle-Aquitaine</v>
          </cell>
          <cell r="D49" t="str">
            <v>non</v>
          </cell>
          <cell r="E49" t="str">
            <v>oui</v>
          </cell>
        </row>
        <row r="50">
          <cell r="A50">
            <v>48</v>
          </cell>
          <cell r="B50" t="str">
            <v>Lozère</v>
          </cell>
          <cell r="C50" t="str">
            <v>Occitanie</v>
          </cell>
          <cell r="D50" t="str">
            <v>oui</v>
          </cell>
          <cell r="E50" t="str">
            <v>oui</v>
          </cell>
        </row>
        <row r="51">
          <cell r="A51">
            <v>49</v>
          </cell>
          <cell r="B51" t="str">
            <v>Maine-et-Loire</v>
          </cell>
          <cell r="C51" t="str">
            <v>Pays-de-la-Loire</v>
          </cell>
          <cell r="D51" t="str">
            <v>oui</v>
          </cell>
          <cell r="E51" t="str">
            <v>oui</v>
          </cell>
        </row>
        <row r="52">
          <cell r="A52">
            <v>50</v>
          </cell>
          <cell r="B52" t="str">
            <v>Manche</v>
          </cell>
          <cell r="C52" t="str">
            <v>Normandie</v>
          </cell>
          <cell r="D52" t="str">
            <v>oui</v>
          </cell>
          <cell r="E52" t="str">
            <v>oui</v>
          </cell>
        </row>
        <row r="53">
          <cell r="A53">
            <v>51</v>
          </cell>
          <cell r="B53" t="str">
            <v>Marne</v>
          </cell>
          <cell r="C53" t="str">
            <v>Grand-Est</v>
          </cell>
          <cell r="D53" t="str">
            <v>non</v>
          </cell>
          <cell r="E53" t="str">
            <v>oui</v>
          </cell>
        </row>
        <row r="54">
          <cell r="A54">
            <v>52</v>
          </cell>
          <cell r="B54" t="str">
            <v>Haute-Marne</v>
          </cell>
          <cell r="C54" t="str">
            <v>Grand-Est</v>
          </cell>
          <cell r="D54" t="str">
            <v>oui</v>
          </cell>
          <cell r="E54" t="str">
            <v>oui</v>
          </cell>
        </row>
        <row r="55">
          <cell r="A55">
            <v>53</v>
          </cell>
          <cell r="B55" t="str">
            <v>Mayenne</v>
          </cell>
          <cell r="C55" t="str">
            <v>Pays-de-la-Loire</v>
          </cell>
          <cell r="D55" t="str">
            <v>oui</v>
          </cell>
          <cell r="E55" t="str">
            <v>oui</v>
          </cell>
        </row>
        <row r="56">
          <cell r="A56">
            <v>54</v>
          </cell>
          <cell r="B56" t="str">
            <v>Meurthe-et-Moselle</v>
          </cell>
          <cell r="C56" t="str">
            <v>Grand-Est</v>
          </cell>
          <cell r="D56" t="str">
            <v>oui</v>
          </cell>
          <cell r="E56" t="str">
            <v>oui</v>
          </cell>
        </row>
        <row r="57">
          <cell r="A57">
            <v>55</v>
          </cell>
          <cell r="B57" t="str">
            <v>Meuse</v>
          </cell>
          <cell r="C57" t="str">
            <v>Grand-Est</v>
          </cell>
          <cell r="D57" t="str">
            <v>oui</v>
          </cell>
          <cell r="E57" t="str">
            <v>oui</v>
          </cell>
        </row>
        <row r="58">
          <cell r="A58">
            <v>56</v>
          </cell>
          <cell r="B58" t="str">
            <v>Morbihan</v>
          </cell>
          <cell r="C58" t="str">
            <v>Bretagne</v>
          </cell>
          <cell r="D58" t="str">
            <v>oui</v>
          </cell>
          <cell r="E58" t="str">
            <v>oui</v>
          </cell>
        </row>
        <row r="59">
          <cell r="A59">
            <v>57</v>
          </cell>
          <cell r="B59" t="str">
            <v>Moselle</v>
          </cell>
          <cell r="C59" t="str">
            <v>Grand-Est</v>
          </cell>
          <cell r="D59" t="str">
            <v>oui</v>
          </cell>
          <cell r="E59" t="str">
            <v>oui</v>
          </cell>
        </row>
        <row r="60">
          <cell r="A60">
            <v>58</v>
          </cell>
          <cell r="B60" t="str">
            <v>Nièvre</v>
          </cell>
          <cell r="C60" t="str">
            <v>Bourgogne-Franche-Comté</v>
          </cell>
          <cell r="D60" t="str">
            <v>oui</v>
          </cell>
          <cell r="E60" t="str">
            <v>oui</v>
          </cell>
        </row>
        <row r="61">
          <cell r="A61">
            <v>59</v>
          </cell>
          <cell r="B61" t="str">
            <v>Nord</v>
          </cell>
          <cell r="C61" t="str">
            <v>Hauts-de-France</v>
          </cell>
          <cell r="D61" t="str">
            <v>oui</v>
          </cell>
          <cell r="E61" t="str">
            <v>oui</v>
          </cell>
        </row>
        <row r="62">
          <cell r="A62">
            <v>60</v>
          </cell>
          <cell r="B62" t="str">
            <v>Oise</v>
          </cell>
          <cell r="C62" t="str">
            <v>Hauts-de-France</v>
          </cell>
          <cell r="D62" t="str">
            <v>non</v>
          </cell>
          <cell r="E62" t="str">
            <v>oui</v>
          </cell>
        </row>
        <row r="63">
          <cell r="A63">
            <v>61</v>
          </cell>
          <cell r="B63" t="str">
            <v>Orne</v>
          </cell>
          <cell r="C63" t="str">
            <v>Normandie</v>
          </cell>
          <cell r="D63" t="str">
            <v>oui</v>
          </cell>
          <cell r="E63" t="str">
            <v>oui</v>
          </cell>
        </row>
        <row r="64">
          <cell r="A64">
            <v>62</v>
          </cell>
          <cell r="B64" t="str">
            <v>Pas-de-Calais</v>
          </cell>
          <cell r="C64" t="str">
            <v>Hauts-de-France</v>
          </cell>
          <cell r="D64" t="str">
            <v>oui</v>
          </cell>
          <cell r="E64" t="str">
            <v>oui</v>
          </cell>
        </row>
        <row r="65">
          <cell r="A65">
            <v>63</v>
          </cell>
          <cell r="B65" t="str">
            <v>Puy-de-Dôme</v>
          </cell>
          <cell r="C65" t="str">
            <v>Auvergne-Rhône-Alpes</v>
          </cell>
          <cell r="D65" t="str">
            <v>oui</v>
          </cell>
          <cell r="E65" t="str">
            <v>oui</v>
          </cell>
        </row>
        <row r="66">
          <cell r="A66">
            <v>64</v>
          </cell>
          <cell r="B66" t="str">
            <v>Pyrénées-Atlantiques</v>
          </cell>
          <cell r="C66" t="str">
            <v>Nouvelle-Aquitaine</v>
          </cell>
          <cell r="D66" t="str">
            <v>oui</v>
          </cell>
          <cell r="E66" t="str">
            <v>oui</v>
          </cell>
        </row>
        <row r="67">
          <cell r="A67">
            <v>65</v>
          </cell>
          <cell r="B67" t="str">
            <v>Hautes-Pyrénées</v>
          </cell>
          <cell r="C67" t="str">
            <v>Occitanie</v>
          </cell>
          <cell r="D67" t="str">
            <v>oui</v>
          </cell>
          <cell r="E67" t="str">
            <v>oui</v>
          </cell>
        </row>
        <row r="68">
          <cell r="A68">
            <v>66</v>
          </cell>
          <cell r="B68" t="str">
            <v>Pyrénées-Orientales</v>
          </cell>
          <cell r="C68" t="str">
            <v>Occitanie</v>
          </cell>
          <cell r="D68" t="str">
            <v>oui</v>
          </cell>
          <cell r="E68" t="str">
            <v>oui</v>
          </cell>
        </row>
        <row r="69">
          <cell r="A69">
            <v>67</v>
          </cell>
          <cell r="B69" t="str">
            <v>Bas-Rhin</v>
          </cell>
          <cell r="C69" t="str">
            <v>Grand-Est</v>
          </cell>
          <cell r="D69" t="str">
            <v>oui</v>
          </cell>
          <cell r="E69" t="str">
            <v>oui</v>
          </cell>
        </row>
        <row r="70">
          <cell r="A70">
            <v>68</v>
          </cell>
          <cell r="B70" t="str">
            <v>Haut-Rhin</v>
          </cell>
          <cell r="C70" t="str">
            <v>Grand-Est</v>
          </cell>
          <cell r="D70" t="str">
            <v>oui</v>
          </cell>
          <cell r="E70" t="str">
            <v>oui</v>
          </cell>
        </row>
        <row r="71">
          <cell r="A71">
            <v>69</v>
          </cell>
          <cell r="B71" t="str">
            <v>Rhône</v>
          </cell>
          <cell r="C71" t="str">
            <v>Auvergne-Rhône-Alpes</v>
          </cell>
          <cell r="D71" t="str">
            <v>oui</v>
          </cell>
          <cell r="E71" t="str">
            <v>oui</v>
          </cell>
        </row>
        <row r="72">
          <cell r="A72">
            <v>70</v>
          </cell>
          <cell r="B72" t="str">
            <v>Haute-Saône</v>
          </cell>
          <cell r="C72" t="str">
            <v>Bourgogne-Franche-Comté</v>
          </cell>
          <cell r="D72" t="str">
            <v>oui</v>
          </cell>
          <cell r="E72" t="str">
            <v>oui</v>
          </cell>
        </row>
        <row r="73">
          <cell r="A73">
            <v>71</v>
          </cell>
          <cell r="B73" t="str">
            <v>Saône-et-Loire</v>
          </cell>
          <cell r="C73" t="str">
            <v>Bourgogne-Franche-Comté</v>
          </cell>
          <cell r="D73" t="str">
            <v>oui</v>
          </cell>
          <cell r="E73" t="str">
            <v>oui</v>
          </cell>
        </row>
        <row r="74">
          <cell r="A74">
            <v>72</v>
          </cell>
          <cell r="B74" t="str">
            <v>Sarthe</v>
          </cell>
          <cell r="C74" t="str">
            <v>Pays-de-la-Loire</v>
          </cell>
          <cell r="D74" t="str">
            <v>oui</v>
          </cell>
          <cell r="E74" t="str">
            <v>oui</v>
          </cell>
        </row>
        <row r="75">
          <cell r="A75">
            <v>73</v>
          </cell>
          <cell r="B75" t="str">
            <v>Savoie</v>
          </cell>
          <cell r="C75" t="str">
            <v>Auvergne-Rhône-Alpes</v>
          </cell>
          <cell r="D75" t="str">
            <v>oui</v>
          </cell>
          <cell r="E75" t="str">
            <v>oui</v>
          </cell>
        </row>
        <row r="76">
          <cell r="A76">
            <v>74</v>
          </cell>
          <cell r="B76" t="str">
            <v>Haute-Savoie</v>
          </cell>
          <cell r="C76" t="str">
            <v>Auvergne-Rhône-Alpes</v>
          </cell>
          <cell r="D76" t="str">
            <v>oui</v>
          </cell>
          <cell r="E76" t="str">
            <v>oui</v>
          </cell>
        </row>
        <row r="77">
          <cell r="A77">
            <v>75</v>
          </cell>
          <cell r="B77" t="str">
            <v>Paris</v>
          </cell>
          <cell r="C77" t="str">
            <v>Ile-de-France</v>
          </cell>
          <cell r="D77" t="str">
            <v>non</v>
          </cell>
          <cell r="E77" t="str">
            <v>oui</v>
          </cell>
        </row>
        <row r="78">
          <cell r="A78">
            <v>76</v>
          </cell>
          <cell r="B78" t="str">
            <v>Seine-Maritime</v>
          </cell>
          <cell r="C78" t="str">
            <v>Normandie</v>
          </cell>
          <cell r="D78" t="str">
            <v>non</v>
          </cell>
          <cell r="E78" t="str">
            <v>oui</v>
          </cell>
        </row>
        <row r="79">
          <cell r="A79">
            <v>77</v>
          </cell>
          <cell r="B79" t="str">
            <v>Seine-et-Marne</v>
          </cell>
          <cell r="C79" t="str">
            <v>Ile-de-France</v>
          </cell>
          <cell r="D79" t="str">
            <v>non</v>
          </cell>
          <cell r="E79" t="str">
            <v>oui</v>
          </cell>
        </row>
        <row r="80">
          <cell r="A80">
            <v>78</v>
          </cell>
          <cell r="B80" t="str">
            <v>Yvelines</v>
          </cell>
          <cell r="C80" t="str">
            <v>Ile-de-France</v>
          </cell>
          <cell r="D80" t="str">
            <v>oui</v>
          </cell>
          <cell r="E80" t="str">
            <v>oui</v>
          </cell>
        </row>
        <row r="81">
          <cell r="A81">
            <v>79</v>
          </cell>
          <cell r="B81" t="str">
            <v>Deux-Sèvres</v>
          </cell>
          <cell r="C81" t="str">
            <v>Nouvelle-Aquitaine</v>
          </cell>
          <cell r="D81" t="str">
            <v>oui</v>
          </cell>
          <cell r="E81" t="str">
            <v>oui</v>
          </cell>
        </row>
        <row r="82">
          <cell r="A82">
            <v>80</v>
          </cell>
          <cell r="B82" t="str">
            <v>Somme</v>
          </cell>
          <cell r="C82" t="str">
            <v>Hauts-de-France</v>
          </cell>
          <cell r="D82" t="str">
            <v>non</v>
          </cell>
          <cell r="E82" t="str">
            <v>oui</v>
          </cell>
        </row>
        <row r="83">
          <cell r="A83">
            <v>81</v>
          </cell>
          <cell r="B83" t="str">
            <v>Tarn</v>
          </cell>
          <cell r="C83" t="str">
            <v>Occitanie</v>
          </cell>
          <cell r="D83" t="str">
            <v>oui</v>
          </cell>
          <cell r="E83" t="str">
            <v>oui</v>
          </cell>
        </row>
        <row r="84">
          <cell r="A84">
            <v>82</v>
          </cell>
          <cell r="B84" t="str">
            <v>Tarn-et-Garonne</v>
          </cell>
          <cell r="C84" t="str">
            <v>Occitanie</v>
          </cell>
          <cell r="D84" t="str">
            <v>oui</v>
          </cell>
          <cell r="E84" t="str">
            <v>oui</v>
          </cell>
        </row>
        <row r="85">
          <cell r="A85">
            <v>83</v>
          </cell>
          <cell r="B85" t="str">
            <v>Var</v>
          </cell>
          <cell r="C85" t="str">
            <v>Provence-Alpes-Côte d'Azur</v>
          </cell>
          <cell r="D85" t="str">
            <v>oui</v>
          </cell>
          <cell r="E85" t="str">
            <v>oui</v>
          </cell>
        </row>
        <row r="86">
          <cell r="A86">
            <v>84</v>
          </cell>
          <cell r="B86" t="str">
            <v>Vaucluse</v>
          </cell>
          <cell r="C86" t="str">
            <v>Provence-Alpes-Côte d'Azur</v>
          </cell>
          <cell r="D86" t="str">
            <v>non</v>
          </cell>
          <cell r="E86" t="str">
            <v>oui</v>
          </cell>
        </row>
        <row r="87">
          <cell r="A87">
            <v>85</v>
          </cell>
          <cell r="B87" t="str">
            <v>Vendée</v>
          </cell>
          <cell r="C87" t="str">
            <v>Pays-de-la-Loire</v>
          </cell>
          <cell r="D87" t="str">
            <v>oui</v>
          </cell>
          <cell r="E87" t="str">
            <v>oui</v>
          </cell>
        </row>
        <row r="88">
          <cell r="A88">
            <v>86</v>
          </cell>
          <cell r="B88" t="str">
            <v>Vienne</v>
          </cell>
          <cell r="C88" t="str">
            <v>Nouvelle-Aquitaine</v>
          </cell>
          <cell r="D88" t="str">
            <v>oui</v>
          </cell>
          <cell r="E88" t="str">
            <v>oui</v>
          </cell>
        </row>
        <row r="89">
          <cell r="A89">
            <v>87</v>
          </cell>
          <cell r="B89" t="str">
            <v>Haute-Vienne</v>
          </cell>
          <cell r="C89" t="str">
            <v>Nouvelle-Aquitaine</v>
          </cell>
          <cell r="D89" t="str">
            <v>oui</v>
          </cell>
          <cell r="E89" t="str">
            <v>oui</v>
          </cell>
        </row>
        <row r="90">
          <cell r="A90">
            <v>88</v>
          </cell>
          <cell r="B90" t="str">
            <v>Vosges</v>
          </cell>
          <cell r="C90" t="str">
            <v>Grand-Est</v>
          </cell>
          <cell r="D90" t="str">
            <v>oui</v>
          </cell>
          <cell r="E90" t="str">
            <v>oui</v>
          </cell>
        </row>
        <row r="91">
          <cell r="A91">
            <v>89</v>
          </cell>
          <cell r="B91" t="str">
            <v>Yonne</v>
          </cell>
          <cell r="C91" t="str">
            <v>Bourgogne-Franche-Comté</v>
          </cell>
          <cell r="D91" t="str">
            <v>oui</v>
          </cell>
          <cell r="E91" t="str">
            <v>oui</v>
          </cell>
        </row>
        <row r="92">
          <cell r="A92">
            <v>90</v>
          </cell>
          <cell r="B92" t="str">
            <v>Territoire de Belfort</v>
          </cell>
          <cell r="C92" t="str">
            <v>Bourgogne-Franche-Comté</v>
          </cell>
          <cell r="D92" t="str">
            <v>oui</v>
          </cell>
          <cell r="E92" t="str">
            <v>oui</v>
          </cell>
        </row>
        <row r="93">
          <cell r="A93">
            <v>91</v>
          </cell>
          <cell r="B93" t="str">
            <v>Essonne</v>
          </cell>
          <cell r="C93" t="str">
            <v>Ile-de-France</v>
          </cell>
          <cell r="D93" t="str">
            <v>non</v>
          </cell>
          <cell r="E93" t="str">
            <v>oui</v>
          </cell>
        </row>
        <row r="94">
          <cell r="A94">
            <v>92</v>
          </cell>
          <cell r="B94" t="str">
            <v>Hauts-de-Seine</v>
          </cell>
          <cell r="C94" t="str">
            <v>Ile-de-France</v>
          </cell>
          <cell r="D94" t="str">
            <v>non</v>
          </cell>
          <cell r="E94" t="str">
            <v>oui</v>
          </cell>
        </row>
        <row r="95">
          <cell r="A95">
            <v>93</v>
          </cell>
          <cell r="B95" t="str">
            <v>Seine-Saint-Denis</v>
          </cell>
          <cell r="C95" t="str">
            <v>Ile-de-France</v>
          </cell>
          <cell r="D95" t="str">
            <v>non</v>
          </cell>
          <cell r="E95" t="str">
            <v>oui</v>
          </cell>
        </row>
        <row r="96">
          <cell r="A96">
            <v>94</v>
          </cell>
          <cell r="B96" t="str">
            <v>Val-de-Marne</v>
          </cell>
          <cell r="C96" t="str">
            <v>Ile-de-France</v>
          </cell>
          <cell r="D96" t="str">
            <v>non</v>
          </cell>
          <cell r="E96" t="str">
            <v>oui</v>
          </cell>
        </row>
        <row r="97">
          <cell r="A97">
            <v>95</v>
          </cell>
          <cell r="B97" t="str">
            <v>Val-d'oise</v>
          </cell>
          <cell r="C97" t="str">
            <v>Ile-de-France</v>
          </cell>
          <cell r="D97" t="str">
            <v>non</v>
          </cell>
          <cell r="E97" t="str">
            <v>oui</v>
          </cell>
        </row>
      </sheetData>
      <sheetData sheetId="9">
        <row r="4">
          <cell r="B4">
            <v>0.2</v>
          </cell>
          <cell r="C4">
            <v>0.2</v>
          </cell>
          <cell r="D4">
            <v>0.25</v>
          </cell>
          <cell r="E4">
            <v>0.18</v>
          </cell>
        </row>
        <row r="8">
          <cell r="B8">
            <v>0.1</v>
          </cell>
          <cell r="C8">
            <v>0.1</v>
          </cell>
          <cell r="D8">
            <v>0.12</v>
          </cell>
          <cell r="E8">
            <v>0.12</v>
          </cell>
        </row>
        <row r="10">
          <cell r="B10">
            <v>0.1</v>
          </cell>
          <cell r="C10">
            <v>0.1</v>
          </cell>
          <cell r="D10">
            <v>0.1</v>
          </cell>
          <cell r="E10">
            <v>0.1</v>
          </cell>
        </row>
        <row r="14">
          <cell r="B14">
            <v>0.2</v>
          </cell>
          <cell r="C14">
            <v>0.2</v>
          </cell>
          <cell r="D14">
            <v>0.28000000000000003</v>
          </cell>
          <cell r="E14">
            <v>0.32</v>
          </cell>
        </row>
        <row r="23">
          <cell r="B23">
            <v>0.13</v>
          </cell>
          <cell r="C23">
            <v>0.1</v>
          </cell>
          <cell r="D23">
            <v>0.06</v>
          </cell>
          <cell r="E23">
            <v>0.02</v>
          </cell>
        </row>
        <row r="26">
          <cell r="B26">
            <v>0.04</v>
          </cell>
          <cell r="C26">
            <v>0.04</v>
          </cell>
          <cell r="D26">
            <v>0.03</v>
          </cell>
          <cell r="E26">
            <v>0.02</v>
          </cell>
        </row>
        <row r="31">
          <cell r="B31">
            <v>0.04</v>
          </cell>
          <cell r="C31">
            <v>0.03</v>
          </cell>
          <cell r="D31">
            <v>0.03</v>
          </cell>
          <cell r="E31">
            <v>0.02</v>
          </cell>
        </row>
        <row r="33">
          <cell r="B33">
            <v>0.04</v>
          </cell>
          <cell r="C33">
            <v>0.03</v>
          </cell>
          <cell r="D33">
            <v>0.03</v>
          </cell>
          <cell r="E33">
            <v>0.02</v>
          </cell>
        </row>
        <row r="38">
          <cell r="B38">
            <v>0.1</v>
          </cell>
          <cell r="C38">
            <v>0.15</v>
          </cell>
          <cell r="D38">
            <v>0.05</v>
          </cell>
          <cell r="E38">
            <v>0.05</v>
          </cell>
        </row>
        <row r="43">
          <cell r="B43">
            <v>0.05</v>
          </cell>
          <cell r="C43">
            <v>0.05</v>
          </cell>
          <cell r="D43">
            <v>0.05</v>
          </cell>
          <cell r="E43">
            <v>0.05</v>
          </cell>
        </row>
      </sheetData>
      <sheetData sheetId="1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KZ5"/>
  <sheetViews>
    <sheetView tabSelected="1" workbookViewId="0">
      <selection activeCell="A2" sqref="A2"/>
    </sheetView>
  </sheetViews>
  <sheetFormatPr baseColWidth="10" defaultRowHeight="15" x14ac:dyDescent="0.25"/>
  <cols>
    <col min="2" max="2" width="14.42578125" customWidth="1"/>
    <col min="5" max="5" width="17.5703125" customWidth="1"/>
    <col min="6" max="6" width="15" customWidth="1"/>
    <col min="7" max="7" width="19.140625" customWidth="1"/>
    <col min="8" max="8" width="19.28515625" customWidth="1"/>
    <col min="10" max="10" width="21.140625" customWidth="1"/>
    <col min="11" max="11" width="22.140625" customWidth="1"/>
    <col min="12" max="12" width="27.140625" customWidth="1"/>
    <col min="14" max="14" width="17.5703125" customWidth="1"/>
    <col min="15" max="15" width="20.28515625" customWidth="1"/>
    <col min="16" max="16" width="12.7109375" customWidth="1"/>
    <col min="17" max="17" width="18" customWidth="1"/>
    <col min="18" max="18" width="21.42578125" customWidth="1"/>
    <col min="19" max="19" width="20.7109375" customWidth="1"/>
    <col min="20" max="20" width="22.85546875" customWidth="1"/>
    <col min="21" max="21" width="17.42578125" customWidth="1"/>
    <col min="22" max="22" width="13.5703125" customWidth="1"/>
    <col min="23" max="23" width="14" customWidth="1"/>
    <col min="24" max="24" width="13.42578125" customWidth="1"/>
    <col min="30" max="30" width="16.28515625" customWidth="1"/>
    <col min="31" max="31" width="13.42578125" customWidth="1"/>
    <col min="32" max="32" width="14.28515625" customWidth="1"/>
    <col min="33" max="33" width="13.28515625" customWidth="1"/>
    <col min="34" max="34" width="14" customWidth="1"/>
    <col min="35" max="36" width="14.85546875" customWidth="1"/>
    <col min="37" max="37" width="12.85546875" customWidth="1"/>
    <col min="38" max="38" width="12.42578125" customWidth="1"/>
    <col min="39" max="39" width="13.7109375" customWidth="1"/>
    <col min="40" max="40" width="14.28515625" customWidth="1"/>
    <col min="41" max="42" width="14.7109375" customWidth="1"/>
    <col min="43" max="43" width="15.85546875" customWidth="1"/>
    <col min="44" max="44" width="15.28515625" customWidth="1"/>
    <col min="45" max="45" width="14.7109375" customWidth="1"/>
    <col min="46" max="46" width="12.85546875" customWidth="1"/>
    <col min="47" max="47" width="19.5703125" customWidth="1"/>
    <col min="48" max="48" width="14" customWidth="1"/>
    <col min="49" max="49" width="17.42578125" customWidth="1"/>
    <col min="58" max="58" width="14" customWidth="1"/>
    <col min="59" max="59" width="14.7109375" customWidth="1"/>
    <col min="60" max="60" width="15.7109375" customWidth="1"/>
    <col min="61" max="61" width="14.5703125" customWidth="1"/>
    <col min="62" max="62" width="13.28515625" customWidth="1"/>
    <col min="70" max="70" width="14" customWidth="1"/>
    <col min="71" max="71" width="15.7109375" customWidth="1"/>
    <col min="72" max="73" width="15" customWidth="1"/>
    <col min="74" max="74" width="14.28515625" customWidth="1"/>
    <col min="75" max="75" width="12.5703125" customWidth="1"/>
    <col min="76" max="76" width="14.28515625" customWidth="1"/>
    <col min="77" max="77" width="13.5703125" customWidth="1"/>
    <col min="78" max="78" width="14.7109375" customWidth="1"/>
    <col min="79" max="79" width="14.5703125" customWidth="1"/>
    <col min="82" max="82" width="13.85546875" customWidth="1"/>
    <col min="163" max="163" width="16.5703125" customWidth="1"/>
    <col min="175" max="175" width="14.140625" customWidth="1"/>
    <col min="193" max="193" width="13.7109375" customWidth="1"/>
    <col min="214" max="215" width="14" customWidth="1"/>
    <col min="216" max="216" width="13.85546875" customWidth="1"/>
    <col min="217" max="217" width="15.28515625" customWidth="1"/>
    <col min="229" max="229" width="14.42578125" customWidth="1"/>
    <col min="230" max="231" width="13.85546875" customWidth="1"/>
  </cols>
  <sheetData>
    <row r="1" spans="1:312" ht="175.5" x14ac:dyDescent="0.25">
      <c r="A1" s="1" t="s">
        <v>0</v>
      </c>
      <c r="B1" s="1" t="s">
        <v>1</v>
      </c>
      <c r="C1" s="2" t="s">
        <v>2</v>
      </c>
      <c r="D1" s="2" t="s">
        <v>3</v>
      </c>
      <c r="E1" s="2" t="s">
        <v>4</v>
      </c>
      <c r="F1" s="2" t="s">
        <v>5</v>
      </c>
      <c r="G1" s="3" t="s">
        <v>6</v>
      </c>
      <c r="H1" s="2" t="s">
        <v>7</v>
      </c>
      <c r="I1" s="2" t="s">
        <v>8</v>
      </c>
      <c r="J1" s="4" t="s">
        <v>9</v>
      </c>
      <c r="K1" s="5" t="s">
        <v>10</v>
      </c>
      <c r="L1" s="2" t="s">
        <v>11</v>
      </c>
      <c r="M1" s="6" t="s">
        <v>12</v>
      </c>
      <c r="N1" s="2" t="s">
        <v>13</v>
      </c>
      <c r="O1" s="2" t="s">
        <v>14</v>
      </c>
      <c r="P1" s="2" t="s">
        <v>15</v>
      </c>
      <c r="Q1" s="2" t="s">
        <v>16</v>
      </c>
      <c r="R1" s="2" t="s">
        <v>17</v>
      </c>
      <c r="S1" s="2" t="s">
        <v>18</v>
      </c>
      <c r="T1" s="2" t="s">
        <v>19</v>
      </c>
      <c r="U1" s="7" t="s">
        <v>20</v>
      </c>
      <c r="V1" s="4" t="s">
        <v>21</v>
      </c>
      <c r="W1" s="8" t="s">
        <v>22</v>
      </c>
      <c r="X1" s="9" t="s">
        <v>23</v>
      </c>
      <c r="Y1" s="10" t="s">
        <v>24</v>
      </c>
      <c r="Z1" s="11" t="s">
        <v>25</v>
      </c>
      <c r="AA1" s="11" t="s">
        <v>26</v>
      </c>
      <c r="AB1" s="11" t="s">
        <v>27</v>
      </c>
      <c r="AC1" s="11" t="s">
        <v>28</v>
      </c>
      <c r="AD1" s="12" t="s">
        <v>29</v>
      </c>
      <c r="AE1" s="12" t="s">
        <v>30</v>
      </c>
      <c r="AF1" s="12" t="s">
        <v>31</v>
      </c>
      <c r="AG1" s="13" t="s">
        <v>32</v>
      </c>
      <c r="AH1" s="12" t="s">
        <v>33</v>
      </c>
      <c r="AI1" s="12" t="s">
        <v>34</v>
      </c>
      <c r="AJ1" s="12" t="s">
        <v>35</v>
      </c>
      <c r="AK1" s="12" t="s">
        <v>36</v>
      </c>
      <c r="AL1" s="12" t="s">
        <v>37</v>
      </c>
      <c r="AM1" s="14" t="s">
        <v>38</v>
      </c>
      <c r="AN1" s="13" t="s">
        <v>39</v>
      </c>
      <c r="AO1" s="12" t="s">
        <v>40</v>
      </c>
      <c r="AP1" s="12" t="s">
        <v>41</v>
      </c>
      <c r="AQ1" s="12" t="s">
        <v>42</v>
      </c>
      <c r="AR1" s="13" t="s">
        <v>43</v>
      </c>
      <c r="AS1" s="13" t="s">
        <v>44</v>
      </c>
      <c r="AT1" s="15" t="s">
        <v>45</v>
      </c>
      <c r="AU1" s="15" t="s">
        <v>46</v>
      </c>
      <c r="AV1" s="15" t="s">
        <v>47</v>
      </c>
      <c r="AW1" s="13" t="s">
        <v>48</v>
      </c>
      <c r="AX1" s="16" t="s">
        <v>49</v>
      </c>
      <c r="AY1" s="16" t="s">
        <v>50</v>
      </c>
      <c r="AZ1" s="16" t="s">
        <v>51</v>
      </c>
      <c r="BA1" s="16" t="s">
        <v>52</v>
      </c>
      <c r="BB1" s="16" t="s">
        <v>53</v>
      </c>
      <c r="BC1" s="17" t="s">
        <v>54</v>
      </c>
      <c r="BD1" s="17" t="s">
        <v>55</v>
      </c>
      <c r="BE1" s="18" t="s">
        <v>56</v>
      </c>
      <c r="BF1" s="16" t="s">
        <v>57</v>
      </c>
      <c r="BG1" s="16" t="s">
        <v>58</v>
      </c>
      <c r="BH1" s="16" t="s">
        <v>59</v>
      </c>
      <c r="BI1" s="16" t="s">
        <v>60</v>
      </c>
      <c r="BJ1" s="16" t="s">
        <v>61</v>
      </c>
      <c r="BK1" s="16" t="s">
        <v>62</v>
      </c>
      <c r="BL1" s="19" t="s">
        <v>63</v>
      </c>
      <c r="BM1" s="16" t="s">
        <v>64</v>
      </c>
      <c r="BN1" s="16" t="s">
        <v>65</v>
      </c>
      <c r="BO1" s="20" t="s">
        <v>66</v>
      </c>
      <c r="BP1" s="20" t="s">
        <v>67</v>
      </c>
      <c r="BQ1" s="20" t="s">
        <v>68</v>
      </c>
      <c r="BR1" s="20" t="s">
        <v>69</v>
      </c>
      <c r="BS1" s="20" t="s">
        <v>70</v>
      </c>
      <c r="BT1" s="20" t="s">
        <v>71</v>
      </c>
      <c r="BU1" s="20" t="s">
        <v>72</v>
      </c>
      <c r="BV1" s="20" t="s">
        <v>73</v>
      </c>
      <c r="BW1" s="20" t="s">
        <v>74</v>
      </c>
      <c r="BX1" s="20" t="s">
        <v>75</v>
      </c>
      <c r="BY1" s="20" t="s">
        <v>76</v>
      </c>
      <c r="BZ1" s="20" t="s">
        <v>77</v>
      </c>
      <c r="CA1" s="20" t="s">
        <v>78</v>
      </c>
      <c r="CB1" s="20" t="s">
        <v>79</v>
      </c>
      <c r="CC1" s="21" t="s">
        <v>80</v>
      </c>
      <c r="CD1" s="22" t="s">
        <v>81</v>
      </c>
      <c r="CE1" s="23" t="s">
        <v>82</v>
      </c>
      <c r="CF1" s="24" t="s">
        <v>83</v>
      </c>
      <c r="CG1" s="24" t="s">
        <v>84</v>
      </c>
      <c r="CH1" s="24" t="s">
        <v>85</v>
      </c>
      <c r="CI1" s="24" t="s">
        <v>86</v>
      </c>
      <c r="CJ1" s="24" t="s">
        <v>87</v>
      </c>
      <c r="CK1" s="24" t="s">
        <v>88</v>
      </c>
      <c r="CL1" s="24" t="s">
        <v>89</v>
      </c>
      <c r="CM1" s="25" t="s">
        <v>90</v>
      </c>
      <c r="CN1" s="26" t="s">
        <v>91</v>
      </c>
      <c r="CO1" s="26" t="s">
        <v>92</v>
      </c>
      <c r="CP1" s="27" t="s">
        <v>93</v>
      </c>
      <c r="CQ1" s="28" t="s">
        <v>94</v>
      </c>
      <c r="CR1" s="28" t="s">
        <v>95</v>
      </c>
      <c r="CS1" s="29" t="s">
        <v>96</v>
      </c>
      <c r="CT1" s="30" t="s">
        <v>97</v>
      </c>
      <c r="CU1" s="30" t="s">
        <v>98</v>
      </c>
      <c r="CV1" s="31" t="s">
        <v>99</v>
      </c>
      <c r="CW1" s="31" t="s">
        <v>100</v>
      </c>
      <c r="CX1" s="32" t="s">
        <v>101</v>
      </c>
      <c r="CY1" s="31" t="s">
        <v>102</v>
      </c>
      <c r="CZ1" s="31" t="s">
        <v>103</v>
      </c>
      <c r="DA1" s="32" t="s">
        <v>104</v>
      </c>
      <c r="DB1" s="31" t="s">
        <v>105</v>
      </c>
      <c r="DC1" s="31" t="s">
        <v>106</v>
      </c>
      <c r="DD1" s="32" t="s">
        <v>107</v>
      </c>
      <c r="DE1" s="31" t="s">
        <v>108</v>
      </c>
      <c r="DF1" s="31" t="s">
        <v>109</v>
      </c>
      <c r="DG1" s="32" t="s">
        <v>110</v>
      </c>
      <c r="DH1" s="29" t="s">
        <v>111</v>
      </c>
      <c r="DI1" s="30" t="s">
        <v>112</v>
      </c>
      <c r="DJ1" s="30" t="s">
        <v>113</v>
      </c>
      <c r="DK1" s="31" t="s">
        <v>114</v>
      </c>
      <c r="DL1" s="31" t="s">
        <v>115</v>
      </c>
      <c r="DM1" s="32" t="s">
        <v>116</v>
      </c>
      <c r="DN1" s="31" t="s">
        <v>117</v>
      </c>
      <c r="DO1" s="31" t="s">
        <v>118</v>
      </c>
      <c r="DP1" s="32" t="s">
        <v>119</v>
      </c>
      <c r="DQ1" s="29" t="s">
        <v>120</v>
      </c>
      <c r="DR1" s="30" t="s">
        <v>121</v>
      </c>
      <c r="DS1" s="30" t="s">
        <v>122</v>
      </c>
      <c r="DT1" s="31" t="s">
        <v>123</v>
      </c>
      <c r="DU1" s="31" t="s">
        <v>124</v>
      </c>
      <c r="DV1" s="32" t="s">
        <v>125</v>
      </c>
      <c r="DW1" s="31" t="s">
        <v>126</v>
      </c>
      <c r="DX1" s="31" t="s">
        <v>127</v>
      </c>
      <c r="DY1" s="32" t="s">
        <v>128</v>
      </c>
      <c r="DZ1" s="31" t="s">
        <v>129</v>
      </c>
      <c r="EA1" s="31" t="s">
        <v>130</v>
      </c>
      <c r="EB1" s="32" t="s">
        <v>131</v>
      </c>
      <c r="EC1" s="31" t="s">
        <v>132</v>
      </c>
      <c r="ED1" s="31" t="s">
        <v>133</v>
      </c>
      <c r="EE1" s="32" t="s">
        <v>134</v>
      </c>
      <c r="EF1" s="29" t="s">
        <v>135</v>
      </c>
      <c r="EG1" s="30" t="s">
        <v>136</v>
      </c>
      <c r="EH1" s="30" t="s">
        <v>137</v>
      </c>
      <c r="EI1" s="31" t="s">
        <v>138</v>
      </c>
      <c r="EJ1" s="31" t="s">
        <v>139</v>
      </c>
      <c r="EK1" s="32" t="s">
        <v>140</v>
      </c>
      <c r="EL1" s="31" t="s">
        <v>141</v>
      </c>
      <c r="EM1" s="31" t="s">
        <v>142</v>
      </c>
      <c r="EN1" s="32" t="s">
        <v>143</v>
      </c>
      <c r="EO1" s="31" t="s">
        <v>144</v>
      </c>
      <c r="EP1" s="31" t="s">
        <v>145</v>
      </c>
      <c r="EQ1" s="32" t="s">
        <v>146</v>
      </c>
      <c r="ER1" s="31" t="s">
        <v>147</v>
      </c>
      <c r="ES1" s="31" t="s">
        <v>148</v>
      </c>
      <c r="ET1" s="32" t="s">
        <v>149</v>
      </c>
      <c r="EU1" s="31" t="s">
        <v>150</v>
      </c>
      <c r="EV1" s="31" t="s">
        <v>151</v>
      </c>
      <c r="EW1" s="32" t="s">
        <v>152</v>
      </c>
      <c r="EX1" s="31" t="s">
        <v>153</v>
      </c>
      <c r="EY1" s="31" t="s">
        <v>154</v>
      </c>
      <c r="EZ1" s="32" t="s">
        <v>155</v>
      </c>
      <c r="FA1" s="31" t="s">
        <v>156</v>
      </c>
      <c r="FB1" s="31" t="s">
        <v>157</v>
      </c>
      <c r="FC1" s="32" t="s">
        <v>158</v>
      </c>
      <c r="FD1" s="27" t="s">
        <v>159</v>
      </c>
      <c r="FE1" s="28" t="s">
        <v>160</v>
      </c>
      <c r="FF1" s="28" t="s">
        <v>161</v>
      </c>
      <c r="FG1" s="55" t="s">
        <v>162</v>
      </c>
      <c r="FH1" s="30" t="s">
        <v>163</v>
      </c>
      <c r="FI1" s="30" t="s">
        <v>164</v>
      </c>
      <c r="FJ1" s="31" t="s">
        <v>165</v>
      </c>
      <c r="FK1" s="31" t="s">
        <v>166</v>
      </c>
      <c r="FL1" s="32" t="s">
        <v>167</v>
      </c>
      <c r="FM1" s="31" t="s">
        <v>168</v>
      </c>
      <c r="FN1" s="31" t="s">
        <v>169</v>
      </c>
      <c r="FO1" s="32" t="s">
        <v>170</v>
      </c>
      <c r="FP1" s="31" t="s">
        <v>171</v>
      </c>
      <c r="FQ1" s="31" t="s">
        <v>172</v>
      </c>
      <c r="FR1" s="32" t="s">
        <v>173</v>
      </c>
      <c r="FS1" s="29" t="s">
        <v>174</v>
      </c>
      <c r="FT1" s="30" t="s">
        <v>175</v>
      </c>
      <c r="FU1" s="30" t="s">
        <v>176</v>
      </c>
      <c r="FV1" s="31" t="s">
        <v>177</v>
      </c>
      <c r="FW1" s="31" t="s">
        <v>178</v>
      </c>
      <c r="FX1" s="32" t="s">
        <v>179</v>
      </c>
      <c r="FY1" s="31" t="s">
        <v>180</v>
      </c>
      <c r="FZ1" s="31" t="s">
        <v>181</v>
      </c>
      <c r="GA1" s="32" t="s">
        <v>182</v>
      </c>
      <c r="GB1" s="31" t="s">
        <v>183</v>
      </c>
      <c r="GC1" s="31" t="s">
        <v>184</v>
      </c>
      <c r="GD1" s="32" t="s">
        <v>185</v>
      </c>
      <c r="GE1" s="31" t="s">
        <v>186</v>
      </c>
      <c r="GF1" s="31" t="s">
        <v>187</v>
      </c>
      <c r="GG1" s="32" t="s">
        <v>188</v>
      </c>
      <c r="GH1" s="31" t="s">
        <v>189</v>
      </c>
      <c r="GI1" s="31" t="s">
        <v>190</v>
      </c>
      <c r="GJ1" s="32" t="s">
        <v>191</v>
      </c>
      <c r="GK1" s="55" t="s">
        <v>192</v>
      </c>
      <c r="GL1" s="30" t="s">
        <v>193</v>
      </c>
      <c r="GM1" s="30" t="s">
        <v>194</v>
      </c>
      <c r="GN1" s="31" t="s">
        <v>195</v>
      </c>
      <c r="GO1" s="31" t="s">
        <v>196</v>
      </c>
      <c r="GP1" s="32" t="s">
        <v>197</v>
      </c>
      <c r="GQ1" s="31" t="s">
        <v>198</v>
      </c>
      <c r="GR1" s="31" t="s">
        <v>199</v>
      </c>
      <c r="GS1" s="32" t="s">
        <v>200</v>
      </c>
      <c r="GT1" s="29" t="s">
        <v>201</v>
      </c>
      <c r="GU1" s="30" t="s">
        <v>202</v>
      </c>
      <c r="GV1" s="30" t="s">
        <v>203</v>
      </c>
      <c r="GW1" s="31" t="s">
        <v>204</v>
      </c>
      <c r="GX1" s="31" t="s">
        <v>205</v>
      </c>
      <c r="GY1" s="32" t="s">
        <v>206</v>
      </c>
      <c r="GZ1" s="31" t="s">
        <v>207</v>
      </c>
      <c r="HA1" s="31" t="s">
        <v>208</v>
      </c>
      <c r="HB1" s="32" t="s">
        <v>209</v>
      </c>
      <c r="HC1" s="31" t="s">
        <v>210</v>
      </c>
      <c r="HD1" s="31" t="s">
        <v>211</v>
      </c>
      <c r="HE1" s="32" t="s">
        <v>212</v>
      </c>
      <c r="HF1" s="27" t="s">
        <v>213</v>
      </c>
      <c r="HG1" s="28" t="s">
        <v>214</v>
      </c>
      <c r="HH1" s="28" t="s">
        <v>215</v>
      </c>
      <c r="HI1" s="29" t="s">
        <v>216</v>
      </c>
      <c r="HJ1" s="30" t="s">
        <v>217</v>
      </c>
      <c r="HK1" s="30" t="s">
        <v>218</v>
      </c>
      <c r="HL1" s="31" t="s">
        <v>219</v>
      </c>
      <c r="HM1" s="31" t="s">
        <v>220</v>
      </c>
      <c r="HN1" s="32" t="s">
        <v>221</v>
      </c>
      <c r="HO1" s="31" t="s">
        <v>114</v>
      </c>
      <c r="HP1" s="31" t="s">
        <v>115</v>
      </c>
      <c r="HQ1" s="32" t="s">
        <v>116</v>
      </c>
      <c r="HR1" s="31" t="s">
        <v>222</v>
      </c>
      <c r="HS1" s="31" t="s">
        <v>223</v>
      </c>
      <c r="HT1" s="32" t="s">
        <v>224</v>
      </c>
      <c r="HU1" s="27" t="s">
        <v>225</v>
      </c>
      <c r="HV1" s="28" t="s">
        <v>226</v>
      </c>
      <c r="HW1" s="28" t="s">
        <v>227</v>
      </c>
      <c r="HX1" s="29" t="s">
        <v>228</v>
      </c>
      <c r="HY1" s="30" t="s">
        <v>229</v>
      </c>
      <c r="HZ1" s="30" t="s">
        <v>230</v>
      </c>
      <c r="IA1" s="31" t="s">
        <v>231</v>
      </c>
      <c r="IB1" s="31" t="s">
        <v>232</v>
      </c>
      <c r="IC1" s="32" t="s">
        <v>233</v>
      </c>
      <c r="ID1" s="31" t="s">
        <v>234</v>
      </c>
      <c r="IE1" s="31" t="s">
        <v>235</v>
      </c>
      <c r="IF1" s="32" t="s">
        <v>236</v>
      </c>
    </row>
    <row r="2" spans="1:312" ht="36" x14ac:dyDescent="0.25">
      <c r="A2" s="33"/>
      <c r="B2" s="33" t="s">
        <v>237</v>
      </c>
      <c r="C2" s="34"/>
      <c r="D2" s="34"/>
      <c r="E2" s="35"/>
      <c r="F2" s="35"/>
      <c r="G2" s="35"/>
      <c r="H2" s="35"/>
      <c r="I2" s="35"/>
      <c r="J2" s="35"/>
      <c r="K2" s="35"/>
      <c r="L2" s="35"/>
      <c r="M2" s="36" t="str">
        <f t="shared" ref="M2" si="0">HYPERLINK("https://www.google.com/maps/place/"&amp;L2,"* VOIR *")</f>
        <v>* VOIR *</v>
      </c>
      <c r="N2" s="37"/>
      <c r="O2" s="37"/>
      <c r="P2" s="37"/>
      <c r="Q2" s="37"/>
      <c r="R2" s="37"/>
      <c r="S2" s="37"/>
      <c r="T2" s="37"/>
      <c r="U2" s="37"/>
      <c r="V2" s="37"/>
      <c r="W2" s="37"/>
      <c r="X2" s="38" t="e">
        <f>VLOOKUP(W2,'[1]département-Région-Sis-Inon'!A$2:B$97,2)</f>
        <v>#N/A</v>
      </c>
      <c r="Y2" s="39" t="e">
        <f>VLOOKUP(W2,'[1]département-Région-Sis-Inon'!A$2:C$97,3)</f>
        <v>#N/A</v>
      </c>
      <c r="Z2" s="35" t="e">
        <f>VLOOKUP(W2,'[1]département-Région-Sis-Inon'!$A$1:$E$97,4)</f>
        <v>#N/A</v>
      </c>
      <c r="AA2" s="35" t="e">
        <f t="shared" ref="AA2" si="1">IF(AND(Z2="oui",B2="a"),1,0)</f>
        <v>#N/A</v>
      </c>
      <c r="AB2" s="35" t="e">
        <f>VLOOKUP(W2,'[1]département-Région-Sis-Inon'!$A$1:$E$97,5)</f>
        <v>#N/A</v>
      </c>
      <c r="AC2" s="35" t="e">
        <f t="shared" ref="AC2" si="2">IF(AND(AB2="oui",B2="a"),1,0)</f>
        <v>#N/A</v>
      </c>
      <c r="AD2" s="35">
        <f t="shared" ref="AD2" si="3">IF(B2="a",1,0)</f>
        <v>1</v>
      </c>
      <c r="AE2" s="35" t="str">
        <f>IF(O2="","",1)</f>
        <v/>
      </c>
      <c r="AF2" s="35" t="str">
        <f t="shared" ref="AF2" si="4">IF(AH2&lt;&gt;"",1,"")</f>
        <v/>
      </c>
      <c r="AG2" s="40">
        <f>U2</f>
        <v>0</v>
      </c>
      <c r="AH2" s="35" t="str">
        <f t="shared" ref="AH2" si="5">IF(AND(AD2=1,COUNTA(T2,R2,S2)&gt;0),MAX(T2,R2,S2),"")</f>
        <v/>
      </c>
      <c r="AI2" s="35" t="str">
        <f t="shared" ref="AI2" ca="1" si="6">IF(ISERROR(YEAR(TODAY())-AH2),"",YEAR(TODAY())-AH2)</f>
        <v/>
      </c>
      <c r="AJ2" s="35" t="str">
        <f t="shared" ref="AJ2" ca="1" si="7">IF(AI2&gt;30,IF(AI2&lt;&gt;"",1,""),"")</f>
        <v/>
      </c>
      <c r="AK2" s="35" t="str">
        <f ca="1">IF(AJ2="","",1)</f>
        <v/>
      </c>
      <c r="AL2" s="35" t="str">
        <f t="shared" ref="AL2" ca="1" si="8">IF(AJ2=1,AW2,"")</f>
        <v/>
      </c>
      <c r="AM2" s="39" t="str">
        <f t="shared" ref="AM2" ca="1" si="9">IF(AI2&gt;30,AI2,"")</f>
        <v/>
      </c>
      <c r="AN2" s="40" t="str">
        <f t="shared" ref="AN2" ca="1" si="10">IF(AJ2=1,AG2,"")</f>
        <v/>
      </c>
      <c r="AO2" s="35" t="str">
        <f t="shared" ref="AO2" si="11">IF(COUNTA(T2,S2)&gt;0,MAX(T2,S2),"")</f>
        <v/>
      </c>
      <c r="AP2" s="35" t="str">
        <f t="shared" ref="AP2" si="12">IF(R2&lt;&gt;"",IF(AO2&lt;&gt;"",AO2-R2,""),"")</f>
        <v/>
      </c>
      <c r="AQ2" s="35" t="str">
        <f t="shared" ref="AQ2" ca="1" si="13">IF(AJ2=1,AO2-R2,"")</f>
        <v/>
      </c>
      <c r="AR2" s="40">
        <f t="shared" ref="AR2" si="14">IF(OR(O2="G - Logements de service",O2="H - Habitations, hors Logements de service"),AG2,0)</f>
        <v>0</v>
      </c>
      <c r="AS2" s="40">
        <f t="shared" ref="AS2" si="15">AG2-AR2</f>
        <v>0</v>
      </c>
      <c r="AT2" s="41">
        <f>AR2*[1]Flyer!W$119</f>
        <v>0</v>
      </c>
      <c r="AU2" s="41">
        <f>AS2*[1]Flyer!W$120</f>
        <v>0</v>
      </c>
      <c r="AV2" s="41">
        <f t="shared" ref="AV2" si="16">+AT2+AU2</f>
        <v>0</v>
      </c>
      <c r="AW2" s="35" t="str">
        <f t="shared" ref="AW2" si="17">CONCATENATE(D2," - ",E2," - ",F2," - ",H2," - ",I2," - ",N2," - ",O2)</f>
        <v xml:space="preserve"> -  -  -  -  -  - </v>
      </c>
      <c r="AX2" s="42"/>
      <c r="AY2" s="42"/>
      <c r="AZ2" s="42"/>
      <c r="BA2" s="43"/>
      <c r="BB2" s="44"/>
      <c r="BC2" s="44"/>
      <c r="BD2" s="44"/>
      <c r="BE2" s="45"/>
      <c r="BF2" s="42"/>
      <c r="BG2" s="42"/>
      <c r="BH2" s="42"/>
      <c r="BI2" s="42"/>
      <c r="BJ2" s="42"/>
      <c r="BK2" s="42"/>
      <c r="BL2" s="46" t="str">
        <f t="shared" ref="BL2" si="18">IF(BB2="","",CONCATENATE("DGITM-DIT-GCABron","_",D2,"-",BB2,"-",A2,B2))</f>
        <v/>
      </c>
      <c r="BM2" s="47" t="str">
        <f t="shared" ref="BM2" si="19">IF(B2&lt;&gt;"a","Typologie dans bâtiment partagé",IF(CN2="calcul auto","calcul auto",IF(CO2=4,"sans objet",IF(CN2&lt;0.5,"Très satisfaisant",IF(CN2&lt;1.5,"Satisfaisant",IF(CN2&lt;2.5,"Peu satisfaisant","Pas satisfaisant"))))))</f>
        <v>calcul auto</v>
      </c>
      <c r="BN2" s="35" t="str">
        <f t="shared" ref="BN2" si="20">IF(BB2="","",CONCATENATE(BL2,"-","photo"))</f>
        <v/>
      </c>
      <c r="BO2" s="42">
        <f t="shared" ref="BO2" si="21">LEN(BN2)</f>
        <v>0</v>
      </c>
      <c r="BP2" s="48">
        <f t="shared" ref="BP2" si="22">IF(BB2="",0,1)</f>
        <v>0</v>
      </c>
      <c r="BQ2" s="48">
        <f t="shared" ref="BQ2" si="23">IF(BP2=0,1,"")</f>
        <v>1</v>
      </c>
      <c r="BR2" s="42">
        <f t="shared" ref="BR2" si="24">IF(BM2=$CF$2,1,0)</f>
        <v>0</v>
      </c>
      <c r="BS2" s="42">
        <f t="shared" ref="BS2" si="25">IF(BM2=$CF$3,1,0)</f>
        <v>0</v>
      </c>
      <c r="BT2" s="42">
        <f t="shared" ref="BT2" si="26">IF(BM2=$CF$4,1,0)</f>
        <v>0</v>
      </c>
      <c r="BU2" s="42">
        <f t="shared" ref="BU2" si="27">IF(BM2=$CF$5,1,0)</f>
        <v>0</v>
      </c>
      <c r="BV2" s="35">
        <f t="shared" ref="BV2" si="28">IF(B2="a",IF(BJ2="oui",1,0),"Typologie dans bâtiment partagé")</f>
        <v>0</v>
      </c>
      <c r="BW2" s="35">
        <f t="shared" ref="BW2" si="29">IF(B2="a",IF(BK2="oui",1,0),"Typologie dans bâtiment partagé")</f>
        <v>0</v>
      </c>
      <c r="BX2" s="35">
        <f t="shared" ref="BX2" si="30">IF(B2="a",IF(BH2="Accessible",1,0),"Typologie dans bâtiment partagé")</f>
        <v>0</v>
      </c>
      <c r="BY2" s="35">
        <f t="shared" ref="BY2" si="31">IF(B2="a",IF(BH2="Non accessible",1,0),"Typologie dans bâtiment partagé")</f>
        <v>0</v>
      </c>
      <c r="BZ2" s="35">
        <f t="shared" ref="BZ2" si="32">IF(B2="a",IF(BH2="Non bruyant",1,0),"Typologie dans bâtiment partagé")</f>
        <v>0</v>
      </c>
      <c r="CA2" s="35">
        <f t="shared" ref="CA2" si="33">IF(B2="a",IF(BH2="Bruyant",1,0),"Typologie dans bâtiment partagé")</f>
        <v>0</v>
      </c>
      <c r="CB2" s="42" t="str">
        <f t="shared" ref="CB2" si="34">IF(OR(BC2="",BD2=""),"",SUM(BC2:BD2))</f>
        <v/>
      </c>
      <c r="CC2" s="49"/>
      <c r="CD2" s="50"/>
      <c r="CE2" s="51"/>
      <c r="CF2" s="51"/>
      <c r="CG2" s="51"/>
      <c r="CH2" s="51"/>
      <c r="CI2" s="51"/>
      <c r="CJ2" s="51"/>
      <c r="CK2" s="51"/>
      <c r="CL2" s="51"/>
      <c r="CM2" s="52"/>
      <c r="CN2" s="53" t="str">
        <f t="shared" ref="CN2" si="35">IF(CQ2="calcul auto","calcul auto",IF(FE2="calcul auto","calcul auto",IF(HG2="calcul auto","calcul auto",IF(HV2="calcul auto","calcul auto",IF(CO2&gt;0,(CQ2*CR2+FE2*FF2+HG2*HH2+HV2*HW2)/CO2,4)))))</f>
        <v>calcul auto</v>
      </c>
      <c r="CO2" s="54">
        <f t="shared" ref="CO2" si="36">SUM(CR2,FF2,HH2,HW2)</f>
        <v>0</v>
      </c>
      <c r="CP2" s="47" t="str">
        <f t="shared" ref="CP2" si="37">IF(CQ2="calcul auto","calcul auto",IF(CQ2=4,"sans objet",IF(CQ2&lt;0.5,"TRES SATISFAISANT",IF(CQ2&lt;1.5,"SATISFAISANT",IF(CQ2&lt;2.5,"PEU SATISFAISANT","PAS SATISFAISANT")))))</f>
        <v>calcul auto</v>
      </c>
      <c r="CQ2" s="35" t="str">
        <f t="shared" ref="CQ2" si="38">IF(CT2=5,"calcul auto",IF(DI2=5,"calcul auto",IF(DR2=5,"calcul auto",IF(EG2=5,"calcul auto",IF(CR2=0,4,SUM(CT2*CU2)+(DI2*DJ2)+(DR2*DS2)+(EG2*EH2))/CR2))))</f>
        <v>calcul auto</v>
      </c>
      <c r="CR2" s="54">
        <f t="shared" ref="CR2" si="39">SUM(CU2,DJ2,DS2,EH2)</f>
        <v>0</v>
      </c>
      <c r="CS2" s="52"/>
      <c r="CT2" s="35">
        <f t="shared" ref="CT2" si="40">IF(CS2="Pas satisfaisant",3,IF(CS2="Peu satisfaisant",2,IF(CS2="Satisfaisant",1,IF(CS2="Très satisfaisant",0,IF(CS2="Sans objet",4,5)))))</f>
        <v>5</v>
      </c>
      <c r="CU2" s="54">
        <f>IF(CT2=4,0,IF(CT2=5,0,IF($AT2="Bureau",'[1]Poids et ressources'!$B$4,IF($AT2="Habitation",'[1]Poids et ressources'!$C$4,IF($AT2="Atelier chauffé",'[1]Poids et ressources'!$D$4,'[1]Poids et ressources'!$E$4)))))</f>
        <v>0</v>
      </c>
      <c r="CV2" s="35"/>
      <c r="CW2" s="35"/>
      <c r="CX2" s="52"/>
      <c r="CY2" s="35"/>
      <c r="CZ2" s="35"/>
      <c r="DA2" s="52"/>
      <c r="DB2" s="35"/>
      <c r="DC2" s="35"/>
      <c r="DD2" s="52"/>
      <c r="DE2" s="35"/>
      <c r="DF2" s="35"/>
      <c r="DG2" s="52"/>
      <c r="DH2" s="52"/>
      <c r="DI2" s="35">
        <f t="shared" ref="DI2" si="41">IF(DH2="Pas satisfaisant",3,IF(DH2="Peu satisfaisant",2,IF(DH2="Satisfaisant",1,IF(DH2="Très satisfaisant",0,IF(DH2="Sans objet",4,5)))))</f>
        <v>5</v>
      </c>
      <c r="DJ2" s="54">
        <f>IF(DI2=4,0,IF(DI2=5,0,IF($AT2="Bureau",'[1]Poids et ressources'!$B$8,IF($AT2="Habitation",'[1]Poids et ressources'!$C$8,IF($AT2="Atelier chauffé",'[1]Poids et ressources'!$D$8,'[1]Poids et ressources'!$E$8)))))</f>
        <v>0</v>
      </c>
      <c r="DK2" s="35"/>
      <c r="DL2" s="35"/>
      <c r="DM2" s="52"/>
      <c r="DN2" s="35"/>
      <c r="DO2" s="35"/>
      <c r="DP2" s="52"/>
      <c r="DQ2" s="52"/>
      <c r="DR2" s="35">
        <f t="shared" ref="DR2" si="42">IF(DQ2="Pas satisfaisant",3,IF(DQ2="Peu satisfaisant",2,IF(DQ2="Satisfaisant",1,IF(DQ2="Très satisfaisant",0,IF(DQ2="Sans objet",4,5)))))</f>
        <v>5</v>
      </c>
      <c r="DS2" s="54">
        <f>IF(DR2=4,0,IF(DR2=5,0,IF($AT2="Bureau",'[1]Poids et ressources'!$B$10,IF($AT2="Habitation",'[1]Poids et ressources'!$C$10,IF($AT2="Atelier chauffé",'[1]Poids et ressources'!$D$10,'[1]Poids et ressources'!$E$10)))))</f>
        <v>0</v>
      </c>
      <c r="DT2" s="35"/>
      <c r="DU2" s="35"/>
      <c r="DV2" s="52"/>
      <c r="DW2" s="35"/>
      <c r="DX2" s="35"/>
      <c r="DY2" s="52"/>
      <c r="DZ2" s="35"/>
      <c r="EA2" s="35"/>
      <c r="EB2" s="52"/>
      <c r="EC2" s="35"/>
      <c r="ED2" s="35"/>
      <c r="EE2" s="52"/>
      <c r="EF2" s="52"/>
      <c r="EG2" s="35">
        <f t="shared" ref="EG2" si="43">IF(EF2="Pas satisfaisant",3,IF(EF2="Peu satisfaisant",2,IF(EF2="Satisfaisant",1,IF(EF2="Très satisfaisant",0,IF(EF2="Sans objet",4,5)))))</f>
        <v>5</v>
      </c>
      <c r="EH2" s="54">
        <f>IF(EG2=4,0,IF(EG2=5,0,IF($AT2="Bureau",'[1]Poids et ressources'!$B$14,IF($AT2="Habitation",'[1]Poids et ressources'!$C$14,IF($AT2="Atelier chauffé",'[1]Poids et ressources'!$D$14,'[1]Poids et ressources'!$E$14)))))</f>
        <v>0</v>
      </c>
      <c r="EI2" s="35"/>
      <c r="EJ2" s="35"/>
      <c r="EK2" s="52"/>
      <c r="EL2" s="35"/>
      <c r="EM2" s="35"/>
      <c r="EN2" s="52"/>
      <c r="EO2" s="35"/>
      <c r="EP2" s="35"/>
      <c r="EQ2" s="52"/>
      <c r="ER2" s="35"/>
      <c r="ES2" s="35"/>
      <c r="ET2" s="52"/>
      <c r="EU2" s="35"/>
      <c r="EV2" s="35"/>
      <c r="EW2" s="52"/>
      <c r="EX2" s="35"/>
      <c r="EY2" s="35"/>
      <c r="EZ2" s="52"/>
      <c r="FA2" s="35"/>
      <c r="FB2" s="35"/>
      <c r="FC2" s="52"/>
      <c r="FD2" s="47" t="str">
        <f t="shared" ref="FD2" si="44">IF(FE2="calcul auto","calcul auto",IF(FE2=4,"sans objet",IF(FE2&lt;0.5,"TRES SATISFAISANT",IF(FE2&lt;1.5,"SATISFAISANT",IF(FE2&lt;2.5,"PEU SATISFAISANT","PAS SATISFAISANT")))))</f>
        <v>calcul auto</v>
      </c>
      <c r="FE2" s="35" t="str">
        <f t="shared" ref="FE2" si="45">IF(FH2=5,"calcul auto",IF(FT2=5,"calcul auto",IF(GL2=5,"calcul auto",IF(GU2=5,"calcul auto",IF(FF2=0,4,SUM(FH2*FI2)+(FT2*FU2)+(GL2*GM2)+(GU2*GV2))/FF2))))</f>
        <v>calcul auto</v>
      </c>
      <c r="FF2" s="54">
        <f t="shared" ref="FF2" si="46">SUM(FI2,FU2,GM2,GV2)</f>
        <v>0</v>
      </c>
      <c r="FG2" s="52"/>
      <c r="FH2" s="35">
        <f t="shared" ref="FH2" si="47">IF(FG2="Pas satisfaisant",3,IF(FG2="Peu satisfaisant",2,IF(FG2="Satisfaisant",1,IF(FG2="Très satisfaisant",0,IF(FG2="Sans objet",4,5)))))</f>
        <v>5</v>
      </c>
      <c r="FI2" s="54">
        <f>IF(FH2=4,0,IF(FH2=5,0,IF($AT2="Bureau",'[1]Poids et ressources'!$B$23,IF($AT2="Habitation",'[1]Poids et ressources'!$C$23,IF($AT2="Atelier chauffé",'[1]Poids et ressources'!$D$23,'[1]Poids et ressources'!$E$23)))))</f>
        <v>0</v>
      </c>
      <c r="FJ2" s="35"/>
      <c r="FK2" s="35"/>
      <c r="FL2" s="52"/>
      <c r="FM2" s="35"/>
      <c r="FN2" s="35"/>
      <c r="FO2" s="52"/>
      <c r="FP2" s="35"/>
      <c r="FQ2" s="35"/>
      <c r="FR2" s="52"/>
      <c r="FS2" s="52"/>
      <c r="FT2" s="35">
        <f t="shared" ref="FT2" si="48">IF(FS2="Pas satisfaisant",3,IF(FS2="Peu satisfaisant",2,IF(FS2="Satisfaisant",1,IF(FS2="Très satisfaisant",0,IF(FS2="Sans objet",4,5)))))</f>
        <v>5</v>
      </c>
      <c r="FU2" s="54">
        <f>IF(FT2=4,0,IF(FT2=5,0,IF($AT2="Bureau",'[1]Poids et ressources'!$B$26,IF($AT2="Habitation",'[1]Poids et ressources'!$C$26,IF($AT2="Atelier chauffé",'[1]Poids et ressources'!$D$26,'[1]Poids et ressources'!$E$26)))))</f>
        <v>0</v>
      </c>
      <c r="FV2" s="35"/>
      <c r="FW2" s="35"/>
      <c r="FX2" s="52"/>
      <c r="FY2" s="35"/>
      <c r="FZ2" s="35"/>
      <c r="GA2" s="52"/>
      <c r="GB2" s="35"/>
      <c r="GC2" s="35"/>
      <c r="GD2" s="52"/>
      <c r="GE2" s="35"/>
      <c r="GF2" s="35"/>
      <c r="GG2" s="52"/>
      <c r="GH2" s="35"/>
      <c r="GI2" s="35"/>
      <c r="GJ2" s="52"/>
      <c r="GK2" s="52"/>
      <c r="GL2" s="35">
        <f t="shared" ref="GL2" si="49">IF(GK2="Pas satisfaisant",3,IF(GK2="Peu satisfaisant",2,IF(GK2="Satisfaisant",1,IF(GK2="Très satisfaisant",0,IF(GK2="Sans objet",4,5)))))</f>
        <v>5</v>
      </c>
      <c r="GM2" s="54">
        <f>IF(GL2=4,0,IF(GL2=5,0,IF($AT2="Bureau",'[1]Poids et ressources'!$B$31,IF($AT2="Habitation",'[1]Poids et ressources'!$C$31,IF($AT2="Atelier chauffé",'[1]Poids et ressources'!$D$31,'[1]Poids et ressources'!$E$31)))))</f>
        <v>0</v>
      </c>
      <c r="GN2" s="35"/>
      <c r="GO2" s="35"/>
      <c r="GP2" s="52"/>
      <c r="GQ2" s="35"/>
      <c r="GR2" s="35"/>
      <c r="GS2" s="52"/>
      <c r="GT2" s="52"/>
      <c r="GU2" s="35">
        <f t="shared" ref="GU2" si="50">IF(GT2="Pas satisfaisant",3,IF(GT2="Peu satisfaisant",2,IF(GT2="Satisfaisant",1,IF(GT2="Très satisfaisant",0,IF(GT2="Sans objet",4,5)))))</f>
        <v>5</v>
      </c>
      <c r="GV2" s="54">
        <f>IF(GU2=4,0,IF(GU2=5,0,IF($AT2="Bureau",'[1]Poids et ressources'!$B$33,IF($AT2="Habitation",'[1]Poids et ressources'!$C$33,IF($AT2="Atelier chauffé",'[1]Poids et ressources'!$D$33,'[1]Poids et ressources'!$E$33)))))</f>
        <v>0</v>
      </c>
      <c r="GW2" s="35"/>
      <c r="GX2" s="35"/>
      <c r="GY2" s="52"/>
      <c r="GZ2" s="35"/>
      <c r="HA2" s="35"/>
      <c r="HB2" s="52"/>
      <c r="HC2" s="35"/>
      <c r="HD2" s="35"/>
      <c r="HE2" s="52"/>
      <c r="HF2" s="47" t="str">
        <f t="shared" ref="HF2" si="51">IF(HG2="calcul auto","calcul auto",IF(HG2=4,"sans objet",IF(HG2&lt;0.5,"TRES SATISFAISANT",IF(HG2&lt;1.5,"SATISFAISANT",IF(HG2&lt;2.5,"PEU SATISFAISANT","PAS SATISFAISANT")))))</f>
        <v>calcul auto</v>
      </c>
      <c r="HG2" s="35" t="str">
        <f t="shared" ref="HG2" si="52">IF(HJ2=5,"calcul auto",IF(HH2=0,4,(HJ2*HK2)/HH2))</f>
        <v>calcul auto</v>
      </c>
      <c r="HH2" s="54">
        <f t="shared" ref="HH2" si="53">SUM(HK2)</f>
        <v>0</v>
      </c>
      <c r="HI2" s="52"/>
      <c r="HJ2" s="35">
        <f t="shared" ref="HJ2" si="54">IF(HI2="Pas satisfaisant",3,IF(HI2="Peu satisfaisant",2,IF(HI2="Satisfaisant",1,IF(HI2="Très satisfaisant",0,IF(HI2="Sans objet",4,5)))))</f>
        <v>5</v>
      </c>
      <c r="HK2" s="54">
        <f>IF(HJ2=4,0,IF(HJ2=5,0,IF($AT2="Bureau",'[1]Poids et ressources'!$B$38,IF($AT2="Habitation",'[1]Poids et ressources'!$C$38,IF($AT2="Atelier chauffé",'[1]Poids et ressources'!$D$38,'[1]Poids et ressources'!$E$38)))))</f>
        <v>0</v>
      </c>
      <c r="HL2" s="35"/>
      <c r="HM2" s="35"/>
      <c r="HN2" s="52"/>
      <c r="HO2" s="35"/>
      <c r="HP2" s="35"/>
      <c r="HQ2" s="52"/>
      <c r="HR2" s="35"/>
      <c r="HS2" s="35"/>
      <c r="HT2" s="52"/>
      <c r="HU2" s="47" t="str">
        <f t="shared" ref="HU2" si="55">IF(HV2="calcul auto","calcul auto",IF(HV2=4,"sans objet",IF(HV2&lt;0.5,"TRES SATISFAISANT",IF(HV2&lt;1.5,"SATISFAISANT",IF(HV2&lt;2.5,"PEU SATISFAISANT","PAS SATISFAISANT")))))</f>
        <v>calcul auto</v>
      </c>
      <c r="HV2" s="35" t="str">
        <f t="shared" ref="HV2" si="56">IF(HY2=5,"calcul auto",IF(HW2=0,4,HY2*HZ2)/HW2)</f>
        <v>calcul auto</v>
      </c>
      <c r="HW2" s="54">
        <f t="shared" ref="HW2" si="57">SUM(HZ2)</f>
        <v>0</v>
      </c>
      <c r="HX2" s="52"/>
      <c r="HY2" s="35">
        <f t="shared" ref="HY2" si="58">IF(HX2="Pas satisfaisant",3,IF(HX2="Peu satisfaisant",2,IF(HX2="Satisfaisant",1,IF(HX2="Très satisfaisant",0,IF(HX2="Sans objet",4,5)))))</f>
        <v>5</v>
      </c>
      <c r="HZ2" s="54">
        <f>IF(HY2=4,0,IF(HY2=5,0,IF($AT2="Bureau",'[1]Poids et ressources'!$B$43,IF($AT2="Habitation",'[1]Poids et ressources'!$C$43,IF($AT2="Atelier chauffé",'[1]Poids et ressources'!$D$43,'[1]Poids et ressources'!$E$43)))))</f>
        <v>0</v>
      </c>
      <c r="IA2" s="35"/>
      <c r="IB2" s="35"/>
      <c r="IC2" s="52"/>
      <c r="ID2" s="35"/>
      <c r="IE2" s="35"/>
      <c r="IF2" s="52"/>
    </row>
    <row r="5" spans="1:312" x14ac:dyDescent="0.25">
      <c r="A5" s="56" t="s">
        <v>245</v>
      </c>
      <c r="B5" s="56"/>
      <c r="C5" s="56"/>
      <c r="D5" s="56"/>
      <c r="E5" s="56"/>
      <c r="F5" s="56"/>
      <c r="G5" s="56"/>
      <c r="H5" s="56"/>
      <c r="I5" s="56"/>
      <c r="J5" s="56"/>
      <c r="K5" s="56"/>
      <c r="L5" s="56"/>
      <c r="M5" t="s">
        <v>240</v>
      </c>
      <c r="N5" s="56" t="s">
        <v>245</v>
      </c>
      <c r="O5" s="56"/>
      <c r="P5" s="56"/>
      <c r="Q5" s="56"/>
      <c r="R5" s="56"/>
      <c r="S5" s="56"/>
      <c r="T5" s="56"/>
      <c r="U5" s="56"/>
      <c r="V5" s="56"/>
      <c r="W5" s="56" t="s">
        <v>246</v>
      </c>
      <c r="X5" s="56"/>
      <c r="Y5" s="56"/>
      <c r="Z5" s="56"/>
      <c r="AA5" s="56"/>
      <c r="AB5" s="56"/>
      <c r="AC5" s="56"/>
      <c r="AD5" s="56" t="s">
        <v>238</v>
      </c>
      <c r="AE5" s="56"/>
      <c r="AF5" s="56"/>
      <c r="AG5" s="56"/>
      <c r="AH5" s="56"/>
      <c r="AI5" s="56"/>
      <c r="AJ5" s="56"/>
      <c r="AK5" s="56"/>
      <c r="AL5" s="56"/>
      <c r="AM5" s="56"/>
      <c r="AN5" s="56"/>
      <c r="AO5" s="56"/>
      <c r="AP5" s="56"/>
      <c r="AQ5" s="56"/>
      <c r="AR5" s="56"/>
      <c r="AS5" s="56"/>
      <c r="AT5" s="56"/>
      <c r="AU5" s="56"/>
      <c r="AV5" s="56"/>
      <c r="AW5" s="56"/>
      <c r="AX5" s="56" t="s">
        <v>239</v>
      </c>
      <c r="AY5" s="56"/>
      <c r="AZ5" s="56"/>
      <c r="BA5" s="56"/>
      <c r="BB5" s="56"/>
      <c r="BC5" s="56"/>
      <c r="BD5" s="56"/>
      <c r="BE5" s="56"/>
      <c r="BF5" s="56"/>
      <c r="BG5" s="56"/>
      <c r="BH5" s="56"/>
      <c r="BI5" s="56"/>
      <c r="BJ5" s="56"/>
      <c r="BK5" s="56"/>
      <c r="BL5" s="56"/>
      <c r="BM5" t="s">
        <v>240</v>
      </c>
      <c r="BN5" t="s">
        <v>241</v>
      </c>
      <c r="BO5" s="56" t="s">
        <v>242</v>
      </c>
      <c r="BP5" s="56"/>
      <c r="BQ5" s="56"/>
      <c r="BR5" s="56"/>
      <c r="BS5" s="56"/>
      <c r="BT5" s="56"/>
      <c r="BU5" s="56"/>
      <c r="BV5" s="56"/>
      <c r="BW5" s="56"/>
      <c r="BX5" s="56"/>
      <c r="BY5" s="56"/>
      <c r="BZ5" s="56"/>
      <c r="CA5" s="56"/>
      <c r="CB5" s="56"/>
      <c r="CD5" s="56" t="s">
        <v>241</v>
      </c>
      <c r="CE5" s="56"/>
      <c r="CF5" s="56"/>
      <c r="CG5" s="56"/>
      <c r="CH5" s="56"/>
      <c r="CI5" s="56"/>
      <c r="CJ5" s="56"/>
      <c r="CK5" s="56"/>
      <c r="CL5" s="56"/>
      <c r="CM5" t="s">
        <v>243</v>
      </c>
      <c r="FH5" s="56" t="s">
        <v>244</v>
      </c>
      <c r="FI5" s="56"/>
      <c r="FJ5" s="56"/>
      <c r="FK5" s="56"/>
      <c r="FL5" s="56"/>
      <c r="FM5" s="56"/>
      <c r="FN5" s="56"/>
      <c r="FO5" s="56"/>
      <c r="FP5" s="56"/>
      <c r="FQ5" s="56"/>
      <c r="FR5" s="56"/>
      <c r="FS5" s="56"/>
      <c r="FT5" s="56"/>
      <c r="FU5" s="56"/>
      <c r="FV5" s="56"/>
      <c r="FW5" s="56"/>
      <c r="FX5" s="56"/>
      <c r="FY5" s="56"/>
      <c r="FZ5" s="56"/>
      <c r="GA5" s="56"/>
      <c r="GB5" s="56"/>
      <c r="GC5" s="56"/>
      <c r="GD5" s="56"/>
      <c r="GE5" s="56"/>
      <c r="GF5" s="56"/>
      <c r="GG5" s="56"/>
      <c r="GH5" s="56"/>
      <c r="GI5" s="56"/>
      <c r="GJ5" s="56"/>
      <c r="GK5" s="56"/>
      <c r="GL5" s="56"/>
      <c r="GM5" s="56"/>
      <c r="GN5" s="56"/>
      <c r="GO5" s="56"/>
      <c r="GP5" s="56"/>
      <c r="GQ5" s="56"/>
      <c r="GR5" s="56"/>
      <c r="GS5" s="56"/>
      <c r="GT5" s="56"/>
      <c r="GU5" s="56"/>
      <c r="GV5" s="56"/>
      <c r="GW5" s="56"/>
      <c r="GX5" s="56"/>
      <c r="GY5" s="56"/>
      <c r="GZ5" s="56"/>
      <c r="HA5" s="56"/>
      <c r="HB5" s="56"/>
      <c r="HC5" s="56"/>
      <c r="HD5" s="56"/>
      <c r="HE5" s="56"/>
      <c r="HF5" s="56"/>
      <c r="HG5" s="56"/>
      <c r="HH5" s="56"/>
      <c r="HI5" s="56"/>
      <c r="HJ5" s="56"/>
      <c r="HK5" s="56"/>
      <c r="HL5" s="56"/>
      <c r="HM5" s="56"/>
      <c r="HN5" s="56"/>
      <c r="HO5" s="56"/>
      <c r="HP5" s="56"/>
      <c r="HQ5" s="56"/>
      <c r="HR5" s="56"/>
      <c r="HS5" s="56"/>
      <c r="HT5" s="56"/>
      <c r="HU5" s="56"/>
      <c r="HV5" s="56"/>
      <c r="HW5" s="56"/>
      <c r="HX5" s="56"/>
      <c r="HY5" s="56"/>
      <c r="HZ5" s="56"/>
      <c r="IA5" s="56"/>
      <c r="IB5" s="56"/>
      <c r="IC5" s="56"/>
      <c r="ID5" s="56"/>
      <c r="IE5" s="56"/>
      <c r="IF5" s="56"/>
      <c r="IG5" s="56"/>
      <c r="IH5" s="56"/>
      <c r="II5" s="56"/>
      <c r="IJ5" s="56"/>
      <c r="IK5" s="56"/>
      <c r="IL5" s="56"/>
      <c r="IM5" s="56"/>
      <c r="IN5" s="56"/>
      <c r="IO5" s="56"/>
      <c r="IP5" s="56"/>
      <c r="IQ5" s="56"/>
      <c r="IR5" s="56"/>
      <c r="IS5" s="56"/>
      <c r="IT5" s="56"/>
      <c r="IU5" s="56"/>
      <c r="IV5" s="56"/>
      <c r="IW5" s="56"/>
      <c r="IX5" s="56"/>
      <c r="IY5" s="56"/>
      <c r="IZ5" s="56"/>
      <c r="JA5" s="56"/>
      <c r="JB5" s="56"/>
      <c r="JC5" s="56"/>
      <c r="JD5" s="56"/>
      <c r="JE5" s="56"/>
      <c r="JF5" s="56"/>
      <c r="JG5" s="56"/>
      <c r="JH5" s="56"/>
      <c r="JI5" s="56"/>
      <c r="JJ5" s="56"/>
      <c r="JK5" s="56"/>
      <c r="JL5" s="56"/>
      <c r="JM5" s="56"/>
      <c r="JN5" s="56"/>
      <c r="JO5" s="56"/>
      <c r="JP5" s="56"/>
      <c r="JQ5" s="56"/>
      <c r="JR5" s="56"/>
      <c r="JS5" s="56"/>
      <c r="JT5" s="56"/>
      <c r="JU5" s="56"/>
      <c r="JV5" s="56"/>
      <c r="JW5" s="56"/>
      <c r="JX5" s="56"/>
      <c r="JY5" s="56"/>
      <c r="JZ5" s="56"/>
      <c r="KA5" s="56"/>
      <c r="KB5" s="56"/>
      <c r="KC5" s="56"/>
      <c r="KD5" s="56"/>
      <c r="KE5" s="56"/>
      <c r="KF5" s="56"/>
      <c r="KG5" s="56"/>
      <c r="KH5" s="56"/>
      <c r="KI5" s="56"/>
      <c r="KJ5" s="56"/>
      <c r="KK5" s="56"/>
      <c r="KL5" s="56"/>
      <c r="KM5" s="56"/>
      <c r="KN5" s="56"/>
      <c r="KO5" s="56"/>
      <c r="KP5" s="56"/>
      <c r="KQ5" s="56"/>
      <c r="KR5" s="56"/>
      <c r="KS5" s="56"/>
      <c r="KT5" s="56"/>
      <c r="KU5" s="56"/>
      <c r="KV5" s="56"/>
      <c r="KW5" s="56"/>
      <c r="KX5" s="56"/>
      <c r="KY5" s="56"/>
      <c r="KZ5" s="56"/>
    </row>
  </sheetData>
  <mergeCells count="8">
    <mergeCell ref="FH5:KZ5"/>
    <mergeCell ref="A5:L5"/>
    <mergeCell ref="N5:V5"/>
    <mergeCell ref="CD5:CL5"/>
    <mergeCell ref="W5:AC5"/>
    <mergeCell ref="AD5:AW5"/>
    <mergeCell ref="AX5:BL5"/>
    <mergeCell ref="BO5:CB5"/>
  </mergeCells>
  <conditionalFormatting sqref="BO2">
    <cfRule type="cellIs" dxfId="0" priority="1" stopIfTrue="1" operator="greaterThan">
      <formula>249</formula>
    </cfRule>
  </conditionalFormatting>
  <dataValidations count="8">
    <dataValidation type="list" allowBlank="1" showInputMessage="1" showErrorMessage="1" sqref="B2">
      <formula1>$CI$2:$CI$11</formula1>
    </dataValidation>
    <dataValidation type="list" allowBlank="1" showInputMessage="1" showErrorMessage="1" sqref="DH2 FS2 GK2 FG2 EF2 DQ2 GT2 HI2 HX2 CS2">
      <formula1>$CF$2:$CF$6</formula1>
    </dataValidation>
    <dataValidation type="list" allowBlank="1" showInputMessage="1" showErrorMessage="1" sqref="CM2">
      <formula1>$CE$2:$CE$5</formula1>
    </dataValidation>
    <dataValidation type="list" allowBlank="1" showInputMessage="1" showErrorMessage="1" sqref="BJ2:BK2">
      <formula1>$CG$2:$CG$4</formula1>
    </dataValidation>
    <dataValidation type="list" allowBlank="1" showInputMessage="1" showErrorMessage="1" sqref="BI2">
      <formula1>$CL$2:$CL$7</formula1>
    </dataValidation>
    <dataValidation type="list" allowBlank="1" showInputMessage="1" showErrorMessage="1" sqref="BH2">
      <formula1>$CJ$2:$CJ$4</formula1>
    </dataValidation>
    <dataValidation type="list" allowBlank="1" showInputMessage="1" showErrorMessage="1" sqref="BG2">
      <formula1>$CK$2:$CK$4</formula1>
    </dataValidation>
    <dataValidation type="list" allowBlank="1" showInputMessage="1" showErrorMessage="1" sqref="GS2 GP2 GJ2 GG2 GD2 GA2 FX2 FR2 FO2 FL2 FC2 EZ2 EW2 ET2 EQ2 EN2 EK2 EE2 EB2 DY2 DV2 DP2 DM2 DG2 DD2 DA2 CX2 HE2 HB2 GY2 HN2 HT2 IC2 IF2 HQ2">
      <formula1>$CG$2:$CG$3</formula1>
    </dataValidation>
  </dataValidations>
  <hyperlinks>
    <hyperlink ref="CS1" location="'Barème état du bâtiment'!A2" display="Toiture"/>
    <hyperlink ref="DH1" location="'Barème état du bâtiment'!A7" display="Façade"/>
    <hyperlink ref="DQ1" location="'Barème état du bâtiment'!A10" display="Ouvertures Extérieures"/>
    <hyperlink ref="EF1" location="'Barème état du bâtiment'!A15" display="Structures"/>
    <hyperlink ref="FG1" location="'Barème état du bâtiment'!A23" display="Chauffage - Ventilation - Climatisation"/>
    <hyperlink ref="FS1" location="'Barème état du bâtiment'!A27" display="Plomberie - Sanitaires"/>
    <hyperlink ref="GK1" location="'Barème état du bâtiment'!A33" display="Electricité"/>
    <hyperlink ref="GT1" location="'Barème état du bâtiment'!A36" display="Sécurité incendie - Sureté - Appareil élévateur"/>
    <hyperlink ref="HI1" location="'Barème état du bâtiment'!A40" display="Cloison et CF - revêtement - ouverture intérieure"/>
    <hyperlink ref="HX1" location="'Barème état du bâtiment'!A44" display="Voiries - Clôtures et portails"/>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FCB">
                <anchor moveWithCells="1" sizeWithCells="1">
                  <from>
                    <xdr:col>64</xdr:col>
                    <xdr:colOff>0</xdr:colOff>
                    <xdr:row>1</xdr:row>
                    <xdr:rowOff>190500</xdr:rowOff>
                  </from>
                  <to>
                    <xdr:col>64</xdr:col>
                    <xdr:colOff>0</xdr:colOff>
                    <xdr:row>1</xdr:row>
                    <xdr:rowOff>504825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2019-11-21T13:03:51Z</dcterms:created>
  <dcterms:modified xsi:type="dcterms:W3CDTF">2019-11-21T14:05:37Z</dcterms:modified>
</cp:coreProperties>
</file>