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hallafr\Documents\ClarinsAudit\Reboot\DocumentCPClarins\"/>
    </mc:Choice>
  </mc:AlternateContent>
  <bookViews>
    <workbookView xWindow="0" yWindow="0" windowWidth="20490" windowHeight="7320"/>
  </bookViews>
  <sheets>
    <sheet name="Tableau" sheetId="6" r:id="rId1"/>
    <sheet name="PARAMETRES " sheetId="4" r:id="rId2"/>
  </sheets>
  <definedNames>
    <definedName name="_xlcn.WorksheetConnection_Tableauplandecharge2019V.old.xlsxCalendrier1" hidden="1">Calendrier</definedName>
    <definedName name="CHARGE">'PARAMETRES '!$C$2:$C$11</definedName>
    <definedName name="datefin">OFFSET(resultat,,5,)</definedName>
    <definedName name="debut">OFFSET(resultat,,3,)</definedName>
    <definedName name="durée">OFFSET(resultat,,4,)</definedName>
    <definedName name="ETAT">'PARAMETRES '!$E$2:$E$4</definedName>
    <definedName name="LISTE">'PARAMETRES '!$A$2:$A$4</definedName>
    <definedName name="OFFRE">'PARAMETRES '!$C$2:$C$13</definedName>
    <definedName name="offres">OFFSET(resultat,,-11,)</definedName>
    <definedName name="PRENOM">'PARAMETRES '!$C$2:$C$12</definedName>
    <definedName name="PRENOMS">'PARAMETRES '!$C$2:$C$9</definedName>
    <definedName name="resultat">OFFSET(#REF!,,,COUNTIF(#REF!,"&gt;&lt;")-1)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Charge_cd15ee6e-ab41-412c-824a-be338c4c8be0" name="Charge" connection="Excel Tableau plan de charge 2019-V.oldlll"/>
          <x15:modelTable id="dates annee_c81b809f-2891-4f39-a828-d4132ee17657" name="dates annee" connection="Excel Tableau plan de charge 2019-V.oldlll"/>
          <x15:modelTable id="Calendrier" name="Calendrier" connection="WorksheetConnection_Tableau plan de charge 2019-V.old.xlsx!Calendrier"/>
        </x15:modelTables>
        <x15:modelRelationships>
          <x15:modelRelationship fromTable="Charge" fromColumn="DATE DE FIN" toTable="dates annee" toColumn="Calendrier"/>
          <x15:modelRelationship fromTable="Calendrier" fromColumn="Calandrier" toTable="dates annee" toColumn="Calendrier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Charge" columnName="DATE DE DEBUT" columnId="DATE DE DEBUT">
                <x16:calculatedTimeColumn columnName="DATE DE DEBUT (année)" columnId="DATE DE DEBUT (année)" contentType="years" isSelected="1"/>
                <x16:calculatedTimeColumn columnName="DATE DE DEBUT (trimestre)" columnId="DATE DE DEBUT (trimestre)" contentType="quarters" isSelected="1"/>
                <x16:calculatedTimeColumn columnName="DATE DE DEBUT (index des mois)" columnId="DATE DE DEBUT (index des mois)" contentType="monthsindex" isSelected="1"/>
                <x16:calculatedTimeColumn columnName="DATE DE DEBUT (mois)" columnId="DATE DE DEBUT (mois)" contentType="months" isSelected="1"/>
              </x16:modelTimeGrouping>
              <x16:modelTimeGrouping tableName="Charge" columnName="DATE DE FIN" columnId="DATE DE FIN">
                <x16:calculatedTimeColumn columnName="DATE DE FIN (année)" columnId="DATE DE FIN (année)" contentType="years" isSelected="1"/>
                <x16:calculatedTimeColumn columnName="DATE DE FIN (trimestre)" columnId="DATE DE FIN (trimestre)" contentType="quarters" isSelected="1"/>
                <x16:calculatedTimeColumn columnName="DATE DE FIN (index des mois)" columnId="DATE DE FIN (index des mois)" contentType="monthsindex" isSelected="1"/>
                <x16:calculatedTimeColumn columnName="DATE DE FIN (mois)" columnId="DATE DE FIN (mois)" contentType="months" isSelected="1"/>
              </x16:modelTimeGrouping>
              <x16:modelTimeGrouping tableName="Calendrier" columnName="Calandrier" columnId="Calandrier">
                <x16:calculatedTimeColumn columnName="Calandrier (année)" columnId="Calandrier (année)" contentType="years" isSelected="1"/>
                <x16:calculatedTimeColumn columnName="Calandrier (trimestre)" columnId="Calandrier (trimestre)" contentType="quarters" isSelected="1"/>
                <x16:calculatedTimeColumn columnName="Calandrier (index des mois)" columnId="Calandrier (index des mois)" contentType="monthsindex" isSelected="1"/>
                <x16:calculatedTimeColumn columnName="Calandrier (mois)" columnId="Calandrier (mois)" contentType="months" isSelected="1"/>
              </x16:modelTimeGrouping>
            </x16:modelTimeGroupings>
          </ext>
        </x15:extLst>
      </x15:dataModel>
    </ext>
  </extLst>
</workbook>
</file>

<file path=xl/calcChain.xml><?xml version="1.0" encoding="utf-8"?>
<calcChain xmlns="http://schemas.openxmlformats.org/spreadsheetml/2006/main">
  <c r="Z21" i="4" l="1"/>
  <c r="Z20" i="4"/>
  <c r="Z19" i="4"/>
  <c r="Z18" i="4"/>
  <c r="Z17" i="4"/>
  <c r="Z16" i="4"/>
  <c r="Z15" i="4"/>
  <c r="Z14" i="4"/>
  <c r="Z13" i="4"/>
  <c r="Z12" i="4"/>
  <c r="Z11" i="4"/>
  <c r="Z10" i="4"/>
  <c r="Z9" i="4"/>
  <c r="Z8" i="4"/>
  <c r="Z7" i="4"/>
  <c r="Z6" i="4"/>
  <c r="Z5" i="4"/>
  <c r="Z4" i="4"/>
  <c r="Z3" i="4"/>
  <c r="E3" i="6" l="1"/>
  <c r="E4" i="6"/>
  <c r="E5" i="6"/>
  <c r="E2" i="6"/>
  <c r="E14" i="6" l="1"/>
  <c r="E15" i="6"/>
  <c r="E16" i="6"/>
  <c r="E17" i="6"/>
  <c r="E18" i="6"/>
  <c r="E13" i="6"/>
  <c r="D18" i="6"/>
  <c r="D14" i="6"/>
  <c r="D15" i="6"/>
  <c r="D16" i="6"/>
  <c r="D17" i="6"/>
  <c r="D13" i="6"/>
  <c r="C13" i="6"/>
  <c r="T21" i="4"/>
  <c r="T20" i="4"/>
  <c r="T19" i="4"/>
  <c r="T18" i="4"/>
  <c r="T17" i="4"/>
  <c r="T16" i="4"/>
  <c r="T15" i="4"/>
  <c r="T14" i="4"/>
  <c r="T13" i="4"/>
  <c r="T12" i="4"/>
  <c r="T11" i="4"/>
  <c r="T10" i="4"/>
  <c r="T9" i="4"/>
  <c r="T8" i="4"/>
  <c r="T7" i="4"/>
  <c r="T6" i="4"/>
  <c r="T5" i="4"/>
  <c r="T4" i="4"/>
  <c r="T3" i="4"/>
  <c r="G15" i="6" l="1"/>
  <c r="G14" i="6"/>
  <c r="G13" i="6"/>
  <c r="G17" i="6"/>
  <c r="G16" i="6"/>
  <c r="G18" i="6"/>
  <c r="C30" i="4" l="1"/>
  <c r="C29" i="4"/>
  <c r="C28" i="4"/>
  <c r="B23" i="4"/>
  <c r="B22" i="4"/>
  <c r="B21" i="4"/>
  <c r="B20" i="4"/>
  <c r="B19" i="4"/>
  <c r="B15" i="4"/>
  <c r="B14" i="4"/>
  <c r="B12" i="4"/>
  <c r="B11" i="4"/>
  <c r="B16" i="4" l="1"/>
  <c r="B18" i="4"/>
  <c r="B17" i="4"/>
  <c r="B13" i="4"/>
  <c r="A8" i="6"/>
  <c r="B2" i="6" l="1"/>
  <c r="K9" i="6"/>
  <c r="K10" i="6" s="1"/>
  <c r="K11" i="6" l="1"/>
  <c r="K20" i="6"/>
  <c r="K12" i="6"/>
  <c r="L9" i="6"/>
  <c r="L10" i="6" l="1"/>
  <c r="M9" i="6"/>
  <c r="N9" i="6" l="1"/>
  <c r="M10" i="6"/>
  <c r="L12" i="6"/>
  <c r="L20" i="6"/>
  <c r="L11" i="6"/>
  <c r="M11" i="6" l="1"/>
  <c r="M12" i="6"/>
  <c r="M20" i="6"/>
  <c r="O9" i="6"/>
  <c r="N10" i="6"/>
  <c r="N20" i="6" l="1"/>
  <c r="N11" i="6"/>
  <c r="N12" i="6"/>
  <c r="P9" i="6"/>
  <c r="O10" i="6"/>
  <c r="O11" i="6" l="1"/>
  <c r="O20" i="6"/>
  <c r="O12" i="6"/>
  <c r="Q9" i="6"/>
  <c r="P10" i="6"/>
  <c r="P11" i="6" l="1"/>
  <c r="P12" i="6"/>
  <c r="P20" i="6"/>
  <c r="Q10" i="6"/>
  <c r="R9" i="6"/>
  <c r="S9" i="6" l="1"/>
  <c r="R10" i="6"/>
  <c r="Q20" i="6"/>
  <c r="Q12" i="6"/>
  <c r="Q11" i="6"/>
  <c r="R12" i="6" l="1"/>
  <c r="R11" i="6"/>
  <c r="R20" i="6"/>
  <c r="S10" i="6"/>
  <c r="T9" i="6"/>
  <c r="T10" i="6" l="1"/>
  <c r="U9" i="6"/>
  <c r="S12" i="6"/>
  <c r="S20" i="6"/>
  <c r="S11" i="6"/>
  <c r="V9" i="6" l="1"/>
  <c r="U10" i="6"/>
  <c r="T11" i="6"/>
  <c r="T12" i="6"/>
  <c r="T20" i="6"/>
  <c r="U12" i="6" l="1"/>
  <c r="U20" i="6"/>
  <c r="U11" i="6"/>
  <c r="W9" i="6"/>
  <c r="V10" i="6"/>
  <c r="V11" i="6" l="1"/>
  <c r="V20" i="6"/>
  <c r="V12" i="6"/>
  <c r="W10" i="6"/>
  <c r="X9" i="6"/>
  <c r="Y9" i="6" l="1"/>
  <c r="Y10" i="6" s="1"/>
  <c r="X10" i="6"/>
  <c r="W11" i="6"/>
  <c r="W12" i="6"/>
  <c r="W20" i="6"/>
  <c r="X11" i="6" l="1"/>
  <c r="X20" i="6"/>
  <c r="X12" i="6"/>
  <c r="Z9" i="6"/>
  <c r="Z10" i="6" s="1"/>
  <c r="Y11" i="6" l="1"/>
  <c r="Y20" i="6"/>
  <c r="Y12" i="6"/>
  <c r="AA9" i="6"/>
  <c r="AA10" i="6" s="1"/>
  <c r="Z11" i="6" l="1"/>
  <c r="Z12" i="6"/>
  <c r="Z20" i="6"/>
  <c r="AB9" i="6"/>
  <c r="AB10" i="6" s="1"/>
  <c r="AA12" i="6" l="1"/>
  <c r="AA20" i="6"/>
  <c r="AA11" i="6"/>
  <c r="AC9" i="6"/>
  <c r="AB12" i="6" l="1"/>
  <c r="AB20" i="6"/>
  <c r="AB11" i="6"/>
  <c r="AC10" i="6"/>
  <c r="AD9" i="6"/>
  <c r="AC11" i="6" l="1"/>
  <c r="AC20" i="6"/>
  <c r="AC12" i="6"/>
  <c r="AE9" i="6"/>
  <c r="AD10" i="6"/>
  <c r="AD11" i="6" l="1"/>
  <c r="AD12" i="6"/>
  <c r="AD20" i="6"/>
  <c r="AE10" i="6"/>
  <c r="AF9" i="6"/>
  <c r="AE20" i="6" l="1"/>
  <c r="AE12" i="6"/>
  <c r="AE11" i="6"/>
  <c r="AF10" i="6"/>
  <c r="AG9" i="6"/>
  <c r="AF20" i="6" l="1"/>
  <c r="AF12" i="6"/>
  <c r="AF11" i="6"/>
  <c r="AH9" i="6"/>
  <c r="AG10" i="6"/>
  <c r="AG20" i="6" l="1"/>
  <c r="AG11" i="6"/>
  <c r="AG12" i="6"/>
  <c r="AH10" i="6"/>
  <c r="AI9" i="6"/>
  <c r="AH20" i="6" l="1"/>
  <c r="AH11" i="6"/>
  <c r="AH12" i="6"/>
  <c r="AJ9" i="6"/>
  <c r="AI10" i="6"/>
  <c r="AI11" i="6" l="1"/>
  <c r="AI20" i="6"/>
  <c r="AI12" i="6"/>
  <c r="AK9" i="6"/>
  <c r="AJ10" i="6"/>
  <c r="AJ11" i="6" l="1"/>
  <c r="AJ12" i="6"/>
  <c r="AJ20" i="6"/>
  <c r="AK10" i="6"/>
  <c r="AL9" i="6"/>
  <c r="AK12" i="6" l="1"/>
  <c r="AK11" i="6"/>
  <c r="AK20" i="6"/>
  <c r="AL10" i="6"/>
  <c r="AM9" i="6"/>
  <c r="AL20" i="6" l="1"/>
  <c r="AL12" i="6"/>
  <c r="AL11" i="6"/>
  <c r="AM10" i="6"/>
  <c r="AN9" i="6"/>
  <c r="AM11" i="6" l="1"/>
  <c r="AM12" i="6"/>
  <c r="AM20" i="6"/>
  <c r="AN10" i="6"/>
  <c r="AO9" i="6"/>
  <c r="J12" i="6" l="1"/>
  <c r="J20" i="6"/>
  <c r="J11" i="6"/>
  <c r="AO10" i="6"/>
  <c r="AN12" i="6"/>
  <c r="AN20" i="6"/>
  <c r="AN11" i="6"/>
  <c r="J21" i="6" l="1"/>
  <c r="J14" i="6"/>
  <c r="J13" i="6"/>
  <c r="AO20" i="6"/>
  <c r="AO11" i="6"/>
  <c r="AO12" i="6"/>
  <c r="J18" i="6" l="1"/>
  <c r="J17" i="6"/>
  <c r="J16" i="6"/>
  <c r="J15" i="6"/>
  <c r="I12" i="6"/>
  <c r="G12" i="6"/>
  <c r="G11" i="6"/>
  <c r="I11" i="6"/>
  <c r="I20" i="6"/>
  <c r="G20" i="6"/>
  <c r="H20" i="6" s="1"/>
  <c r="H12" i="6" l="1"/>
  <c r="I21" i="6"/>
  <c r="G21" i="6"/>
  <c r="H11" i="6"/>
  <c r="H21" i="6" l="1"/>
</calcChain>
</file>

<file path=xl/connections.xml><?xml version="1.0" encoding="utf-8"?>
<connections xmlns="http://schemas.openxmlformats.org/spreadsheetml/2006/main">
  <connection id="1" name="Excel Tableau plan de charge 2019-V.oldlll" type="100" refreshedVersion="0">
    <extLst>
      <ext xmlns:x15="http://schemas.microsoft.com/office/spreadsheetml/2010/11/main" uri="{DE250136-89BD-433C-8126-D09CA5730AF9}">
        <x15:connection id="e249a22e-1919-4e07-b338-b587f0232441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name="WorksheetConnection_Tableau plan de charge 2019-V.old.xlsx!Calendrier" type="102" refreshedVersion="6" minRefreshableVersion="5">
    <extLst>
      <ext xmlns:x15="http://schemas.microsoft.com/office/spreadsheetml/2010/11/main" uri="{DE250136-89BD-433C-8126-D09CA5730AF9}">
        <x15:connection id="Calendrier">
          <x15:rangePr sourceName="_xlcn.WorksheetConnection_Tableauplandecharge2019V.old.xlsxCalendrier1"/>
        </x15:connection>
      </ext>
    </extLst>
  </connection>
</connections>
</file>

<file path=xl/sharedStrings.xml><?xml version="1.0" encoding="utf-8"?>
<sst xmlns="http://schemas.openxmlformats.org/spreadsheetml/2006/main" count="172" uniqueCount="96">
  <si>
    <t xml:space="preserve">OBTENUE </t>
  </si>
  <si>
    <t xml:space="preserve">TYPE DE TRAVAUX </t>
  </si>
  <si>
    <t xml:space="preserve">RETENUE </t>
  </si>
  <si>
    <t xml:space="preserve">ECHEC </t>
  </si>
  <si>
    <t xml:space="preserve">EN CHARGE DE L'OFFRE </t>
  </si>
  <si>
    <t xml:space="preserve">AUTRE </t>
  </si>
  <si>
    <t xml:space="preserve">ETAT </t>
  </si>
  <si>
    <t>RESULTAT</t>
  </si>
  <si>
    <t>REJETEE</t>
  </si>
  <si>
    <t>Développement</t>
  </si>
  <si>
    <t>Run&amp;Evolution&amp;Document</t>
  </si>
  <si>
    <t>Migration</t>
  </si>
  <si>
    <t>Mois</t>
  </si>
  <si>
    <t>Année</t>
  </si>
  <si>
    <t>Heures/jours</t>
  </si>
  <si>
    <t xml:space="preserve">Heures/Jours </t>
  </si>
  <si>
    <t>Heures/Mois</t>
  </si>
  <si>
    <t xml:space="preserve">Jours </t>
  </si>
  <si>
    <t>Heures</t>
  </si>
  <si>
    <t>Pourcentage</t>
  </si>
  <si>
    <t>Total</t>
  </si>
  <si>
    <t>% répartition par projets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</si>
  <si>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</si>
  <si>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</si>
  <si>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</si>
  <si>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</si>
  <si>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</si>
  <si>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</si>
  <si>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</si>
  <si>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</si>
  <si>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</si>
  <si>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</si>
  <si>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</si>
  <si>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</si>
  <si>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Date</t>
  </si>
  <si>
    <t>Formule</t>
  </si>
  <si>
    <t>Vacances</t>
  </si>
  <si>
    <t>Cellule</t>
  </si>
  <si>
    <t>Formules</t>
  </si>
  <si>
    <t>Jour du Nouvel An</t>
  </si>
  <si>
    <t>C2</t>
  </si>
  <si>
    <t>Journée Martin Luther King Jr.</t>
  </si>
  <si>
    <t>C3</t>
  </si>
  <si>
    <t>Président Day</t>
  </si>
  <si>
    <t>C4</t>
  </si>
  <si>
    <t>Jour du Souvenir</t>
  </si>
  <si>
    <t>C5</t>
  </si>
  <si>
    <t>= DATE (C1,6,1) -WEEKDAY (DATE (C1,6,6))</t>
  </si>
  <si>
    <t>Jour de l'Indépendance</t>
  </si>
  <si>
    <t>C6</t>
  </si>
  <si>
    <t>= DATE (C1,7,4)</t>
  </si>
  <si>
    <t>C7</t>
  </si>
  <si>
    <t>= DATE (C1,9,1) + CHOISIR (WEEKDAY (DATE (C1,9,1)), 1,0,6,5,4,3,2)</t>
  </si>
  <si>
    <t>Jour de Christophe Colomb</t>
  </si>
  <si>
    <t>C8</t>
  </si>
  <si>
    <t>= DATE (C1,10,1) + 7 + CHOISIR (WEEKDAY (DATE (C1,10,1)), 1,0,6,5,4,3,2)</t>
  </si>
  <si>
    <t>Veterans Day</t>
  </si>
  <si>
    <t>C9</t>
  </si>
  <si>
    <t>= DATE (C1,11,11)</t>
  </si>
  <si>
    <t>Thanksgiving Day</t>
  </si>
  <si>
    <t>C10</t>
  </si>
  <si>
    <t>= DATE (C1,11,1) + 21 + CHOISIR (WEEKDAY (DATE (C1,11,1)), 4,3,2,1,0,6,5)</t>
  </si>
  <si>
    <t>Jour de Noël</t>
  </si>
  <si>
    <t>C11</t>
  </si>
  <si>
    <t>= DATE (C1,12,25)</t>
  </si>
  <si>
    <t xml:space="preserve">Pâques </t>
  </si>
  <si>
    <t>Nb.J/ouvrés</t>
  </si>
  <si>
    <t>Date de  debut</t>
  </si>
  <si>
    <t xml:space="preserve">Date de fin </t>
  </si>
  <si>
    <t>NB jours</t>
  </si>
  <si>
    <t>RH</t>
  </si>
  <si>
    <t>THI</t>
  </si>
  <si>
    <t>31/09/2019</t>
  </si>
  <si>
    <t>Date de debut</t>
  </si>
  <si>
    <t>Date de fin</t>
  </si>
  <si>
    <t>Les taches</t>
  </si>
  <si>
    <t>SOCIETE</t>
  </si>
  <si>
    <t>Titre 1</t>
  </si>
  <si>
    <t>Titre 2</t>
  </si>
  <si>
    <t>Projet 1</t>
  </si>
  <si>
    <t>Projet 2</t>
  </si>
  <si>
    <t>Projet 3</t>
  </si>
  <si>
    <t>Sous_titre1</t>
  </si>
  <si>
    <t>Sous_titre2</t>
  </si>
  <si>
    <t>Sous_titre3</t>
  </si>
  <si>
    <t>Sous_titre4</t>
  </si>
  <si>
    <t>Sous_titre5</t>
  </si>
  <si>
    <t>Sous_titre6</t>
  </si>
  <si>
    <t>Sous_titre7</t>
  </si>
  <si>
    <t>Sous_titre8</t>
  </si>
  <si>
    <t>Sous_titre9</t>
  </si>
  <si>
    <t>Sous-tache 1</t>
  </si>
  <si>
    <t>Sous-tache 2</t>
  </si>
  <si>
    <t>Sous-tache 3</t>
  </si>
  <si>
    <t>Sous-tache 4</t>
  </si>
  <si>
    <t>Sous-tache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</si>
</sst>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5" formatCode="[$-F400]h:mm:ss\ AM/PM"/>
    <numFmt numFmtId="167" formatCode="d\ &quot;j.&quot;\ hh:mm\.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A0101"/>
      <name val="Arial"/>
      <family val="2"/>
    </font>
    <font>
      <b/>
      <sz val="11"/>
      <color rgb="FF0A0101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sz val="8"/>
      <name val="Calibri"/>
      <family val="2"/>
      <scheme val="minor"/>
    </font>
    <font>
      <b/>
      <i/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6" tint="0.79998168889431442"/>
        <bgColor theme="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8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8" fillId="0" borderId="0" applyFill="0" applyProtection="0"/>
  </cellStyleXfs>
  <cellXfs count="79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/>
    <xf numFmtId="165" fontId="0" fillId="0" borderId="0" xfId="0" applyNumberFormat="1"/>
    <xf numFmtId="20" fontId="0" fillId="0" borderId="0" xfId="0" applyNumberFormat="1"/>
    <xf numFmtId="14" fontId="0" fillId="0" borderId="1" xfId="0" applyNumberFormat="1" applyBorder="1"/>
    <xf numFmtId="0" fontId="0" fillId="0" borderId="1" xfId="0" applyBorder="1"/>
    <xf numFmtId="0" fontId="0" fillId="0" borderId="1" xfId="0" applyNumberFormat="1" applyBorder="1"/>
    <xf numFmtId="14" fontId="2" fillId="2" borderId="4" xfId="0" applyNumberFormat="1" applyFont="1" applyFill="1" applyBorder="1" applyAlignment="1">
      <alignment horizontal="center" vertical="center" textRotation="45"/>
    </xf>
    <xf numFmtId="0" fontId="3" fillId="0" borderId="1" xfId="0" applyNumberFormat="1" applyFont="1" applyBorder="1"/>
    <xf numFmtId="46" fontId="0" fillId="0" borderId="0" xfId="0" applyNumberFormat="1"/>
    <xf numFmtId="0" fontId="0" fillId="0" borderId="0" xfId="0" applyAlignment="1"/>
    <xf numFmtId="0" fontId="1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3" fillId="0" borderId="1" xfId="0" applyNumberFormat="1" applyFont="1" applyBorder="1"/>
    <xf numFmtId="14" fontId="3" fillId="0" borderId="1" xfId="0" applyNumberFormat="1" applyFont="1" applyBorder="1"/>
    <xf numFmtId="0" fontId="3" fillId="4" borderId="1" xfId="0" applyFont="1" applyFill="1" applyBorder="1"/>
    <xf numFmtId="0" fontId="5" fillId="4" borderId="1" xfId="0" applyFont="1" applyFill="1" applyBorder="1" applyAlignment="1">
      <alignment horizontal="center" vertical="center"/>
    </xf>
    <xf numFmtId="167" fontId="5" fillId="4" borderId="1" xfId="0" applyNumberFormat="1" applyFont="1" applyFill="1" applyBorder="1" applyAlignment="1">
      <alignment horizontal="center" vertical="center"/>
    </xf>
    <xf numFmtId="9" fontId="5" fillId="4" borderId="1" xfId="0" applyNumberFormat="1" applyFont="1" applyFill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14" fontId="2" fillId="2" borderId="5" xfId="0" applyNumberFormat="1" applyFont="1" applyFill="1" applyBorder="1" applyAlignment="1">
      <alignment horizontal="center" vertical="center" textRotation="45"/>
    </xf>
    <xf numFmtId="14" fontId="2" fillId="3" borderId="1" xfId="0" applyNumberFormat="1" applyFont="1" applyFill="1" applyBorder="1" applyAlignment="1">
      <alignment horizontal="center" vertical="center" textRotation="45"/>
    </xf>
    <xf numFmtId="167" fontId="4" fillId="3" borderId="1" xfId="0" applyNumberFormat="1" applyFont="1" applyFill="1" applyBorder="1" applyAlignment="1">
      <alignment horizontal="center" vertical="center"/>
    </xf>
    <xf numFmtId="46" fontId="4" fillId="3" borderId="1" xfId="0" applyNumberFormat="1" applyFont="1" applyFill="1" applyBorder="1" applyAlignment="1">
      <alignment horizontal="center" vertical="center"/>
    </xf>
    <xf numFmtId="167" fontId="3" fillId="5" borderId="1" xfId="0" applyNumberFormat="1" applyFont="1" applyFill="1" applyBorder="1" applyAlignment="1">
      <alignment horizontal="center" vertical="center"/>
    </xf>
    <xf numFmtId="46" fontId="3" fillId="5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 textRotation="45"/>
    </xf>
    <xf numFmtId="0" fontId="0" fillId="0" borderId="0" xfId="0" quotePrefix="1" applyNumberFormat="1" applyFont="1"/>
    <xf numFmtId="0" fontId="0" fillId="0" borderId="0" xfId="0" quotePrefix="1"/>
    <xf numFmtId="0" fontId="7" fillId="0" borderId="6" xfId="0" applyFont="1" applyBorder="1" applyAlignment="1">
      <alignment vertical="center" wrapText="1"/>
    </xf>
    <xf numFmtId="0" fontId="7" fillId="0" borderId="6" xfId="0" applyFont="1" applyBorder="1" applyAlignment="1">
      <alignment horizontal="center" vertical="center" wrapText="1"/>
    </xf>
    <xf numFmtId="0" fontId="6" fillId="0" borderId="6" xfId="0" applyFont="1" applyBorder="1" applyAlignment="1">
      <alignment vertical="center" wrapText="1"/>
    </xf>
    <xf numFmtId="0" fontId="6" fillId="0" borderId="6" xfId="0" applyFont="1" applyBorder="1" applyAlignment="1">
      <alignment horizontal="center" vertical="center" wrapText="1"/>
    </xf>
    <xf numFmtId="14" fontId="6" fillId="0" borderId="6" xfId="0" applyNumberFormat="1" applyFont="1" applyBorder="1" applyAlignment="1">
      <alignment vertical="center" wrapText="1"/>
    </xf>
    <xf numFmtId="0" fontId="0" fillId="0" borderId="2" xfId="0" applyNumberFormat="1" applyBorder="1"/>
    <xf numFmtId="9" fontId="0" fillId="0" borderId="1" xfId="0" applyNumberFormat="1" applyBorder="1" applyAlignment="1">
      <alignment horizontal="center" vertical="center"/>
    </xf>
    <xf numFmtId="0" fontId="1" fillId="0" borderId="1" xfId="0" applyFont="1" applyBorder="1"/>
    <xf numFmtId="46" fontId="0" fillId="0" borderId="1" xfId="0" applyNumberFormat="1" applyBorder="1"/>
    <xf numFmtId="0" fontId="1" fillId="0" borderId="3" xfId="0" applyFont="1" applyBorder="1"/>
    <xf numFmtId="1" fontId="0" fillId="0" borderId="3" xfId="0" applyNumberFormat="1" applyBorder="1"/>
    <xf numFmtId="0" fontId="1" fillId="0" borderId="2" xfId="0" applyFont="1" applyBorder="1"/>
    <xf numFmtId="9" fontId="0" fillId="0" borderId="2" xfId="0" applyNumberFormat="1" applyBorder="1"/>
    <xf numFmtId="0" fontId="0" fillId="0" borderId="1" xfId="0" applyNumberFormat="1" applyBorder="1" applyAlignment="1">
      <alignment horizontal="center" vertical="center"/>
    </xf>
    <xf numFmtId="0" fontId="10" fillId="0" borderId="11" xfId="0" applyFont="1" applyBorder="1" applyAlignment="1">
      <alignment vertical="center" wrapText="1"/>
    </xf>
    <xf numFmtId="0" fontId="9" fillId="0" borderId="1" xfId="0" applyFont="1" applyFill="1" applyBorder="1" applyAlignment="1" applyProtection="1">
      <alignment horizontal="center"/>
    </xf>
    <xf numFmtId="0" fontId="4" fillId="4" borderId="1" xfId="0" applyFont="1" applyFill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/>
    </xf>
    <xf numFmtId="14" fontId="4" fillId="3" borderId="1" xfId="0" applyNumberFormat="1" applyFon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/>
    </xf>
    <xf numFmtId="0" fontId="9" fillId="0" borderId="7" xfId="0" applyFont="1" applyFill="1" applyBorder="1" applyAlignment="1" applyProtection="1">
      <alignment horizontal="center"/>
    </xf>
    <xf numFmtId="14" fontId="9" fillId="0" borderId="1" xfId="0" applyNumberFormat="1" applyFont="1" applyFill="1" applyBorder="1" applyProtection="1"/>
    <xf numFmtId="22" fontId="9" fillId="6" borderId="0" xfId="0" applyNumberFormat="1" applyFont="1" applyFill="1" applyBorder="1" applyAlignment="1" applyProtection="1">
      <alignment horizontal="center"/>
    </xf>
    <xf numFmtId="0" fontId="0" fillId="0" borderId="1" xfId="0" applyFill="1" applyBorder="1" applyProtection="1"/>
    <xf numFmtId="14" fontId="0" fillId="0" borderId="1" xfId="0" applyNumberFormat="1" applyFill="1" applyBorder="1" applyProtection="1"/>
    <xf numFmtId="22" fontId="0" fillId="0" borderId="1" xfId="0" applyNumberFormat="1" applyFill="1" applyBorder="1" applyProtection="1"/>
    <xf numFmtId="22" fontId="8" fillId="6" borderId="9" xfId="0" applyNumberFormat="1" applyFont="1" applyFill="1" applyBorder="1" applyAlignment="1" applyProtection="1">
      <alignment horizontal="center"/>
    </xf>
    <xf numFmtId="14" fontId="8" fillId="0" borderId="1" xfId="0" applyNumberFormat="1" applyFont="1" applyFill="1" applyBorder="1" applyProtection="1"/>
    <xf numFmtId="14" fontId="9" fillId="0" borderId="1" xfId="0" applyNumberFormat="1" applyFont="1" applyFill="1" applyBorder="1" applyAlignment="1" applyProtection="1">
      <alignment horizontal="center"/>
    </xf>
    <xf numFmtId="0" fontId="9" fillId="0" borderId="8" xfId="0" applyNumberFormat="1" applyFont="1" applyFill="1" applyBorder="1" applyAlignment="1" applyProtection="1">
      <alignment horizontal="center"/>
    </xf>
    <xf numFmtId="0" fontId="8" fillId="6" borderId="1" xfId="0" applyFont="1" applyFill="1" applyBorder="1" applyAlignment="1" applyProtection="1"/>
    <xf numFmtId="14" fontId="8" fillId="6" borderId="1" xfId="0" applyNumberFormat="1" applyFont="1" applyFill="1" applyBorder="1" applyAlignment="1" applyProtection="1">
      <alignment horizontal="center"/>
    </xf>
    <xf numFmtId="22" fontId="8" fillId="6" borderId="10" xfId="0" applyNumberFormat="1" applyFont="1" applyFill="1" applyBorder="1" applyAlignment="1" applyProtection="1">
      <alignment horizontal="center"/>
    </xf>
    <xf numFmtId="0" fontId="8" fillId="0" borderId="1" xfId="0" applyFont="1" applyFill="1" applyBorder="1" applyAlignment="1" applyProtection="1"/>
    <xf numFmtId="22" fontId="8" fillId="6" borderId="2" xfId="0" applyNumberFormat="1" applyFont="1" applyFill="1" applyBorder="1" applyAlignment="1" applyProtection="1">
      <alignment horizontal="center"/>
    </xf>
    <xf numFmtId="14" fontId="8" fillId="0" borderId="1" xfId="0" applyNumberFormat="1" applyFont="1" applyFill="1" applyBorder="1" applyAlignment="1" applyProtection="1">
      <alignment horizontal="center"/>
    </xf>
    <xf numFmtId="14" fontId="0" fillId="0" borderId="1" xfId="0" applyNumberFormat="1" applyFill="1" applyBorder="1" applyAlignment="1" applyProtection="1">
      <alignment horizontal="center"/>
    </xf>
    <xf numFmtId="22" fontId="9" fillId="6" borderId="9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11" fillId="0" borderId="12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" fillId="0" borderId="0" xfId="0" applyFont="1" applyFill="1" applyBorder="1"/>
    <xf numFmtId="0" fontId="10" fillId="0" borderId="0" xfId="0" applyFont="1" applyBorder="1" applyAlignment="1">
      <alignment vertical="center" wrapText="1"/>
    </xf>
  </cellXfs>
  <cellStyles count="2">
    <cellStyle name="Normal" xfId="0" builtinId="0"/>
    <cellStyle name="Normal 2" xfId="1"/>
  </cellStyles>
  <dxfs count="3">
    <dxf>
      <font>
        <color rgb="FF9C0006"/>
      </font>
      <fill>
        <patternFill>
          <bgColor rgb="FFFFC7CE"/>
        </patternFill>
      </fill>
    </dxf>
    <dxf>
      <fill>
        <patternFill>
          <bgColor theme="3" tint="0.39994506668294322"/>
        </patternFill>
      </fill>
    </dxf>
    <dxf>
      <font>
        <color theme="0"/>
      </font>
      <fill>
        <patternFill>
          <bgColor theme="2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theme" Target="theme/theme1.xml"/><Relationship Id="rId21" Type="http://schemas.openxmlformats.org/officeDocument/2006/relationships/customXml" Target="../customXml/item13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29" Type="http://schemas.openxmlformats.org/officeDocument/2006/relationships/customXml" Target="../customXml/item2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tyles" Target="style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28" Type="http://schemas.openxmlformats.org/officeDocument/2006/relationships/customXml" Target="../customXml/item20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Relationship Id="rId27" Type="http://schemas.openxmlformats.org/officeDocument/2006/relationships/customXml" Target="../customXml/item19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657225</xdr:colOff>
          <xdr:row>2</xdr:row>
          <xdr:rowOff>95250</xdr:rowOff>
        </xdr:from>
        <xdr:to>
          <xdr:col>5</xdr:col>
          <xdr:colOff>123825</xdr:colOff>
          <xdr:row>4</xdr:row>
          <xdr:rowOff>95250</xdr:rowOff>
        </xdr:to>
        <xdr:sp macro="" textlink="">
          <xdr:nvSpPr>
            <xdr:cNvPr id="2052" name="CommandButton1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O52"/>
  <sheetViews>
    <sheetView tabSelected="1" workbookViewId="0">
      <pane xSplit="9" ySplit="10" topLeftCell="W11" activePane="bottomRight" state="frozen"/>
      <selection pane="topRight" activeCell="G1" sqref="G1"/>
      <selection pane="bottomLeft" activeCell="A11" sqref="A11"/>
      <selection pane="bottomRight" activeCell="B15" sqref="B15"/>
    </sheetView>
  </sheetViews>
  <sheetFormatPr baseColWidth="10" defaultRowHeight="15" x14ac:dyDescent="0.25"/>
  <cols>
    <col min="1" max="1" width="19.7109375" bestFit="1" customWidth="1"/>
    <col min="3" max="3" width="18.140625" bestFit="1" customWidth="1"/>
    <col min="4" max="4" width="10.5703125" style="3" bestFit="1" customWidth="1"/>
    <col min="5" max="5" width="9.85546875" style="3" bestFit="1" customWidth="1"/>
    <col min="6" max="6" width="10.42578125" style="3" bestFit="1" customWidth="1"/>
    <col min="7" max="7" width="8.42578125" style="3" bestFit="1" customWidth="1"/>
    <col min="8" max="8" width="9.7109375" style="3" bestFit="1" customWidth="1"/>
    <col min="9" max="9" width="10.140625" style="3" bestFit="1" customWidth="1"/>
    <col min="10" max="10" width="17.28515625" style="3" bestFit="1" customWidth="1"/>
    <col min="11" max="24" width="4" bestFit="1" customWidth="1"/>
    <col min="25" max="25" width="5.85546875" bestFit="1" customWidth="1"/>
    <col min="26" max="41" width="4" bestFit="1" customWidth="1"/>
  </cols>
  <sheetData>
    <row r="1" spans="1:41" s="3" customFormat="1" x14ac:dyDescent="0.25">
      <c r="A1" s="15" t="s">
        <v>12</v>
      </c>
    </row>
    <row r="2" spans="1:41" x14ac:dyDescent="0.25">
      <c r="A2" s="16">
        <v>11</v>
      </c>
      <c r="B2" t="str">
        <f>IF(A2=1,"Janvier",IF(A2=2,"Février",IF(A2=3,"Mars",IF(A2=4,"Avril",IF(A2=5,"Mai",IF(A2=6,"Juin",IF(A2=7,"Juillet",IF(A2=8,"Âout",IF(A2=9,"Septembre",IF(A2=10,"Octobre",IF(A2=11,"Novembre",IF(A2=12,"Décembre",""))))))))))))</f>
        <v>Novembre</v>
      </c>
      <c r="E2" s="3" t="str">
        <f ca="1">IFERROR(INDEX(offres,SMALL(IF(SUBSTITUTE(resultat," ","")="obtenue",ROW(offres)-2,""),ROW(1:1))),"")</f>
        <v/>
      </c>
      <c r="I2"/>
      <c r="J2"/>
      <c r="L2" s="2"/>
      <c r="M2" s="2"/>
    </row>
    <row r="3" spans="1:41" s="3" customFormat="1" x14ac:dyDescent="0.25">
      <c r="A3" s="17" t="s">
        <v>13</v>
      </c>
      <c r="E3" s="3" t="str">
        <f ca="1">IFERROR(INDEX(offres,SMALL(IF(SUBSTITUTE(resultat," ","")="obtenue",ROW(offres)-2,""),ROW(2:2))),"")</f>
        <v/>
      </c>
      <c r="L3" s="2"/>
      <c r="O3" s="34"/>
    </row>
    <row r="4" spans="1:41" x14ac:dyDescent="0.25">
      <c r="A4" s="16">
        <v>2019</v>
      </c>
      <c r="B4" s="14"/>
      <c r="E4" s="3" t="str">
        <f ca="1">IFERROR(INDEX(offres,SMALL(IF(SUBSTITUTE(resultat," ","")="obtenue",ROW(offres)-2,""),ROW(3:3))),"")</f>
        <v/>
      </c>
      <c r="F4" s="6"/>
      <c r="H4" s="7"/>
      <c r="I4"/>
      <c r="J4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</row>
    <row r="5" spans="1:41" s="3" customFormat="1" x14ac:dyDescent="0.25">
      <c r="A5" s="17" t="s">
        <v>14</v>
      </c>
      <c r="B5" s="4"/>
      <c r="C5" s="6"/>
      <c r="D5" s="6"/>
      <c r="E5" s="3" t="str">
        <f ca="1">IFERROR(INDEX(offres,SMALL(IF(SUBSTITUTE(resultat," ","")="obtenue",ROW(offres)-2,""),ROW(4:4))),"")</f>
        <v/>
      </c>
      <c r="G5" s="6"/>
      <c r="H5" s="6"/>
    </row>
    <row r="6" spans="1:41" x14ac:dyDescent="0.25">
      <c r="A6" s="18">
        <v>0.33333333333333298</v>
      </c>
      <c r="I6"/>
      <c r="J6"/>
    </row>
    <row r="7" spans="1:41" x14ac:dyDescent="0.25">
      <c r="A7" s="17" t="s">
        <v>66</v>
      </c>
      <c r="H7" s="7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</row>
    <row r="8" spans="1:41" x14ac:dyDescent="0.25">
      <c r="A8" s="48">
        <f>NETWORKDAYS(DATE((A4),(1),(1)),DATE((A4),(12),(31)),'PARAMETRES '!B11:B23)</f>
        <v>251</v>
      </c>
      <c r="C8" s="2"/>
      <c r="D8" s="2"/>
      <c r="E8" s="2"/>
      <c r="F8" s="2"/>
    </row>
    <row r="9" spans="1:41" ht="41.25" x14ac:dyDescent="0.25">
      <c r="C9" s="27"/>
      <c r="D9" s="54" t="s">
        <v>73</v>
      </c>
      <c r="E9" s="54" t="s">
        <v>74</v>
      </c>
      <c r="F9" s="28"/>
      <c r="G9" s="28" t="s">
        <v>17</v>
      </c>
      <c r="H9" s="28" t="s">
        <v>16</v>
      </c>
      <c r="I9" s="28" t="s">
        <v>15</v>
      </c>
      <c r="J9" s="28" t="s">
        <v>21</v>
      </c>
      <c r="K9" s="32">
        <f>DATE(A4,A2,1)</f>
        <v>43770</v>
      </c>
      <c r="L9" s="26">
        <f>K9+1</f>
        <v>43771</v>
      </c>
      <c r="M9" s="11">
        <f t="shared" ref="M9:AF9" si="0">L9+1</f>
        <v>43772</v>
      </c>
      <c r="N9" s="11">
        <f t="shared" si="0"/>
        <v>43773</v>
      </c>
      <c r="O9" s="11">
        <f t="shared" si="0"/>
        <v>43774</v>
      </c>
      <c r="P9" s="11">
        <f t="shared" si="0"/>
        <v>43775</v>
      </c>
      <c r="Q9" s="11">
        <f t="shared" si="0"/>
        <v>43776</v>
      </c>
      <c r="R9" s="11">
        <f t="shared" si="0"/>
        <v>43777</v>
      </c>
      <c r="S9" s="11">
        <f t="shared" si="0"/>
        <v>43778</v>
      </c>
      <c r="T9" s="11">
        <f t="shared" si="0"/>
        <v>43779</v>
      </c>
      <c r="U9" s="11">
        <f t="shared" si="0"/>
        <v>43780</v>
      </c>
      <c r="V9" s="11">
        <f t="shared" si="0"/>
        <v>43781</v>
      </c>
      <c r="W9" s="11">
        <f t="shared" si="0"/>
        <v>43782</v>
      </c>
      <c r="X9" s="11">
        <f t="shared" si="0"/>
        <v>43783</v>
      </c>
      <c r="Y9" s="11">
        <f t="shared" si="0"/>
        <v>43784</v>
      </c>
      <c r="Z9" s="11">
        <f t="shared" si="0"/>
        <v>43785</v>
      </c>
      <c r="AA9" s="11">
        <f t="shared" si="0"/>
        <v>43786</v>
      </c>
      <c r="AB9" s="11">
        <f t="shared" si="0"/>
        <v>43787</v>
      </c>
      <c r="AC9" s="11">
        <f t="shared" si="0"/>
        <v>43788</v>
      </c>
      <c r="AD9" s="11">
        <f t="shared" si="0"/>
        <v>43789</v>
      </c>
      <c r="AE9" s="11">
        <f t="shared" si="0"/>
        <v>43790</v>
      </c>
      <c r="AF9" s="11">
        <f t="shared" si="0"/>
        <v>43791</v>
      </c>
      <c r="AG9" s="11">
        <f t="shared" ref="AG9:AO9" si="1">AF9+1</f>
        <v>43792</v>
      </c>
      <c r="AH9" s="11">
        <f t="shared" si="1"/>
        <v>43793</v>
      </c>
      <c r="AI9" s="11">
        <f t="shared" si="1"/>
        <v>43794</v>
      </c>
      <c r="AJ9" s="11">
        <f t="shared" si="1"/>
        <v>43795</v>
      </c>
      <c r="AK9" s="11">
        <f t="shared" si="1"/>
        <v>43796</v>
      </c>
      <c r="AL9" s="11">
        <f t="shared" si="1"/>
        <v>43797</v>
      </c>
      <c r="AM9" s="11">
        <f t="shared" si="1"/>
        <v>43798</v>
      </c>
      <c r="AN9" s="11">
        <f t="shared" si="1"/>
        <v>43799</v>
      </c>
      <c r="AO9" s="11">
        <f t="shared" si="1"/>
        <v>43800</v>
      </c>
    </row>
    <row r="10" spans="1:41" ht="15" customHeight="1" x14ac:dyDescent="0.25">
      <c r="C10" s="20"/>
      <c r="D10" s="20"/>
      <c r="E10" s="20"/>
      <c r="F10" s="20"/>
      <c r="G10" s="20"/>
      <c r="H10" s="20"/>
      <c r="I10" s="19"/>
      <c r="J10" s="20"/>
      <c r="K10" s="40" t="str">
        <f>CONCATENATE(IF(WEEKDAY(K9,2)=1,"L",IF(WEEKDAY(K9,2)=2,"M",IF(WEEKDAY(K9,2)=3,"M",IF(WEEKDAY(K9,2)=4,"J",IF(WEEKDAY(K9,2)=5,"V",IF(WEEKDAY(K9,2)=6,"S",IF(WEEKDAY(K9,2)=7,"D"))))))), "",IF(COUNTIF('PARAMETRES '!B11:B23,K9),"F",""))</f>
        <v>VF</v>
      </c>
      <c r="L10" s="40" t="str">
        <f>CONCATENATE(IF(WEEKDAY(L9,2)=1,"L",IF(WEEKDAY(L9,2)=2,"M",IF(WEEKDAY(L9,2)=3,"M",IF(WEEKDAY(L9,2)=4,"J",IF(WEEKDAY(L9,2)=5,"V",IF(WEEKDAY(L9,2)=6,"S",IF(WEEKDAY(L9,2)=7,"D"))))))), "",IF(COUNTIF('PARAMETRES '!C11:C23,L9),"F",""))</f>
        <v>S</v>
      </c>
      <c r="M10" s="40" t="str">
        <f>CONCATENATE(IF(WEEKDAY(M9,2)=1,"L",IF(WEEKDAY(M9,2)=2,"M",IF(WEEKDAY(M9,2)=3,"M",IF(WEEKDAY(M9,2)=4,"J",IF(WEEKDAY(M9,2)=5,"V",IF(WEEKDAY(M9,2)=6,"S",IF(WEEKDAY(M9,2)=7,"D"))))))), "",IF(COUNTIF('PARAMETRES '!D11:D23,M9),"F",""))</f>
        <v>D</v>
      </c>
      <c r="N10" s="40" t="str">
        <f>CONCATENATE(IF(WEEKDAY(N9,2)=1,"L",IF(WEEKDAY(N9,2)=2,"M",IF(WEEKDAY(N9,2)=3,"M",IF(WEEKDAY(N9,2)=4,"J",IF(WEEKDAY(N9,2)=5,"V",IF(WEEKDAY(N9,2)=6,"S",IF(WEEKDAY(N9,2)=7,"D"))))))), "",IF(COUNTIF('PARAMETRES '!E11:E23,N9),"F",""))</f>
        <v>L</v>
      </c>
      <c r="O10" s="40" t="str">
        <f>CONCATENATE(IF(WEEKDAY(O9,2)=1,"L",IF(WEEKDAY(O9,2)=2,"M",IF(WEEKDAY(O9,2)=3,"M",IF(WEEKDAY(O9,2)=4,"J",IF(WEEKDAY(O9,2)=5,"V",IF(WEEKDAY(O9,2)=6,"S",IF(WEEKDAY(O9,2)=7,"D"))))))), "",IF(COUNTIF('PARAMETRES '!F11:F23,O9),"F",""))</f>
        <v>M</v>
      </c>
      <c r="P10" s="40" t="str">
        <f>CONCATENATE(IF(WEEKDAY(P9,2)=1,"L",IF(WEEKDAY(P9,2)=2,"M",IF(WEEKDAY(P9,2)=3,"M",IF(WEEKDAY(P9,2)=4,"J",IF(WEEKDAY(P9,2)=5,"V",IF(WEEKDAY(P9,2)=6,"S",IF(WEEKDAY(P9,2)=7,"D"))))))), "",IF(COUNTIF('PARAMETRES '!G11:G23,P9),"F",""))</f>
        <v>M</v>
      </c>
      <c r="Q10" s="40" t="str">
        <f>CONCATENATE(IF(WEEKDAY(Q9,2)=1,"L",IF(WEEKDAY(Q9,2)=2,"M",IF(WEEKDAY(Q9,2)=3,"M",IF(WEEKDAY(Q9,2)=4,"J",IF(WEEKDAY(Q9,2)=5,"V",IF(WEEKDAY(Q9,2)=6,"S",IF(WEEKDAY(Q9,2)=7,"D"))))))), "",IF(COUNTIF('PARAMETRES '!H11:H23,Q9),"F",""))</f>
        <v>J</v>
      </c>
      <c r="R10" s="40" t="str">
        <f>CONCATENATE(IF(WEEKDAY(R9,2)=1,"L",IF(WEEKDAY(R9,2)=2,"M",IF(WEEKDAY(R9,2)=3,"M",IF(WEEKDAY(R9,2)=4,"J",IF(WEEKDAY(R9,2)=5,"V",IF(WEEKDAY(R9,2)=6,"S",IF(WEEKDAY(R9,2)=7,"D"))))))), "",IF(COUNTIF('PARAMETRES '!I11:I23,R9),"F",""))</f>
        <v>V</v>
      </c>
      <c r="S10" s="40" t="str">
        <f>CONCATENATE(IF(WEEKDAY(S9,2)=1,"L",IF(WEEKDAY(S9,2)=2,"M",IF(WEEKDAY(S9,2)=3,"M",IF(WEEKDAY(S9,2)=4,"J",IF(WEEKDAY(S9,2)=5,"V",IF(WEEKDAY(S9,2)=6,"S",IF(WEEKDAY(S9,2)=7,"D"))))))), "",IF(COUNTIF('PARAMETRES '!J11:J23,S9),"F",""))</f>
        <v>S</v>
      </c>
      <c r="T10" s="40" t="str">
        <f>CONCATENATE(IF(WEEKDAY(T9,2)=1,"L",IF(WEEKDAY(T9,2)=2,"M",IF(WEEKDAY(T9,2)=3,"M",IF(WEEKDAY(T9,2)=4,"J",IF(WEEKDAY(T9,2)=5,"V",IF(WEEKDAY(T9,2)=6,"S",IF(WEEKDAY(T9,2)=7,"D"))))))), "",IF(COUNTIF('PARAMETRES '!K11:K23,T9),"F",""))</f>
        <v>D</v>
      </c>
      <c r="U10" s="40" t="str">
        <f>CONCATENATE(IF(WEEKDAY(U9,2)=1,"L",IF(WEEKDAY(U9,2)=2,"M",IF(WEEKDAY(U9,2)=3,"M",IF(WEEKDAY(U9,2)=4,"J",IF(WEEKDAY(U9,2)=5,"V",IF(WEEKDAY(U9,2)=6,"S",IF(WEEKDAY(U9,2)=7,"D"))))))), "",IF(COUNTIF('PARAMETRES '!L11:L23,U9),"F",""))</f>
        <v>L</v>
      </c>
      <c r="V10" s="40" t="str">
        <f>CONCATENATE(IF(WEEKDAY(V9,2)=1,"L",IF(WEEKDAY(V9,2)=2,"M",IF(WEEKDAY(V9,2)=3,"M",IF(WEEKDAY(V9,2)=4,"J",IF(WEEKDAY(V9,2)=5,"V",IF(WEEKDAY(V9,2)=6,"S",IF(WEEKDAY(V9,2)=7,"D"))))))), "",IF(COUNTIF('PARAMETRES '!M11:M23,V9),"F",""))</f>
        <v>M</v>
      </c>
      <c r="W10" s="40" t="str">
        <f>CONCATENATE(IF(WEEKDAY(W9,2)=1,"L",IF(WEEKDAY(W9,2)=2,"M",IF(WEEKDAY(W9,2)=3,"M",IF(WEEKDAY(W9,2)=4,"J",IF(WEEKDAY(W9,2)=5,"V",IF(WEEKDAY(W9,2)=6,"S",IF(WEEKDAY(W9,2)=7,"D"))))))), "",IF(COUNTIF('PARAMETRES '!N11:N23,W9),"F",""))</f>
        <v>M</v>
      </c>
      <c r="X10" s="40" t="str">
        <f>CONCATENATE(IF(WEEKDAY(X9,2)=1,"L",IF(WEEKDAY(X9,2)=2,"M",IF(WEEKDAY(X9,2)=3,"M",IF(WEEKDAY(X9,2)=4,"J",IF(WEEKDAY(X9,2)=5,"V",IF(WEEKDAY(X9,2)=6,"S",IF(WEEKDAY(X9,2)=7,"D"))))))), "",IF(COUNTIF('PARAMETRES '!O11:O23,X9),"F",""))</f>
        <v>J</v>
      </c>
      <c r="Y10" s="40" t="str">
        <f>CONCATENATE(IF(WEEKDAY(Y9,2)=1,"L",IF(WEEKDAY(Y9,2)=2,"M",IF(WEEKDAY(Y9,2)=3,"M",IF(WEEKDAY(Y9,2)=4,"J",IF(WEEKDAY(Y9,2)=5,"V",IF(WEEKDAY(Y9,2)=6,"S",IF(WEEKDAY(Y9,2)=7,"D"))))))), "",IF(COUNTIF('PARAMETRES '!P12:P24,Y9),"F",""))</f>
        <v>V</v>
      </c>
      <c r="Z10" s="40" t="str">
        <f>CONCATENATE(IF(WEEKDAY(Z9,2)=1,"L",IF(WEEKDAY(Z9,2)=2,"M",IF(WEEKDAY(Z9,2)=3,"M",IF(WEEKDAY(Z9,2)=4,"J",IF(WEEKDAY(Z9,2)=5,"V",IF(WEEKDAY(Z9,2)=6,"S",IF(WEEKDAY(Z9,2)=7,"D"))))))), "",IF(COUNTIF('PARAMETRES '!Q12:Q24,Z9),"F",""))</f>
        <v>S</v>
      </c>
      <c r="AA10" s="40" t="str">
        <f>CONCATENATE(IF(WEEKDAY(AA9,2)=1,"L",IF(WEEKDAY(AA9,2)=2,"M",IF(WEEKDAY(AA9,2)=3,"M",IF(WEEKDAY(AA9,2)=4,"J",IF(WEEKDAY(AA9,2)=5,"V",IF(WEEKDAY(AA9,2)=6,"S",IF(WEEKDAY(AA9,2)=7,"D"))))))), "",IF(COUNTIF('PARAMETRES '!R12:R24,AA9),"F",""))</f>
        <v>D</v>
      </c>
      <c r="AB10" s="40" t="str">
        <f>CONCATENATE(IF(WEEKDAY(AB9,2)=1,"L",IF(WEEKDAY(AB9,2)=2,"M",IF(WEEKDAY(AB9,2)=3,"M",IF(WEEKDAY(AB9,2)=4,"J",IF(WEEKDAY(AB9,2)=5,"V",IF(WEEKDAY(AB9,2)=6,"S",IF(WEEKDAY(AB9,2)=7,"D"))))))), "",IF(COUNTIF('PARAMETRES '!S12:S24,AB9),"F",""))</f>
        <v>L</v>
      </c>
      <c r="AC10" s="40" t="str">
        <f>CONCATENATE(IF(WEEKDAY(AC9,2)=1,"L",IF(WEEKDAY(AC9,2)=2,"M",IF(WEEKDAY(AC9,2)=3,"M",IF(WEEKDAY(AC9,2)=4,"J",IF(WEEKDAY(AC9,2)=5,"V",IF(WEEKDAY(AC9,2)=6,"S",IF(WEEKDAY(AC9,2)=7,"D"))))))), "",IF(COUNTIF('PARAMETRES '!R10:R22,AC9),"F",""))</f>
        <v>M</v>
      </c>
      <c r="AD10" s="40" t="str">
        <f>CONCATENATE(IF(WEEKDAY(AD9,2)=1,"L",IF(WEEKDAY(AD9,2)=2,"M",IF(WEEKDAY(AD9,2)=3,"M",IF(WEEKDAY(AD9,2)=4,"J",IF(WEEKDAY(AD9,2)=5,"V",IF(WEEKDAY(AD9,2)=6,"S",IF(WEEKDAY(AD9,2)=7,"D"))))))), "",IF(COUNTIF('PARAMETRES '!S10:S22,AD9),"F",""))</f>
        <v>M</v>
      </c>
      <c r="AE10" s="40" t="str">
        <f>CONCATENATE(IF(WEEKDAY(AE9,2)=1,"L",IF(WEEKDAY(AE9,2)=2,"M",IF(WEEKDAY(AE9,2)=3,"M",IF(WEEKDAY(AE9,2)=4,"J",IF(WEEKDAY(AE9,2)=5,"V",IF(WEEKDAY(AE9,2)=6,"S",IF(WEEKDAY(AE9,2)=7,"D"))))))), "",IF(COUNTIF('PARAMETRES '!T10:T22,AE9),"F",""))</f>
        <v>J</v>
      </c>
      <c r="AF10" s="40" t="str">
        <f>CONCATENATE(IF(WEEKDAY(AF9,2)=1,"L",IF(WEEKDAY(AF9,2)=2,"M",IF(WEEKDAY(AF9,2)=3,"M",IF(WEEKDAY(AF9,2)=4,"J",IF(WEEKDAY(AF9,2)=5,"V",IF(WEEKDAY(AF9,2)=6,"S",IF(WEEKDAY(AF9,2)=7,"D"))))))), "",IF(COUNTIF('PARAMETRES '!U11:U23,AF9),"F",""))</f>
        <v>V</v>
      </c>
      <c r="AG10" s="40" t="str">
        <f>CONCATENATE(IF(WEEKDAY(AG9,2)=1,"L",IF(WEEKDAY(AG9,2)=2,"M",IF(WEEKDAY(AG9,2)=3,"M",IF(WEEKDAY(AG9,2)=4,"J",IF(WEEKDAY(AG9,2)=5,"V",IF(WEEKDAY(AG9,2)=6,"S",IF(WEEKDAY(AG9,2)=7,"D"))))))), "",IF(COUNTIF('PARAMETRES '!V11:V23,AG9),"F",""))</f>
        <v>S</v>
      </c>
      <c r="AH10" s="40" t="str">
        <f>CONCATENATE(IF(WEEKDAY(AH9,2)=1,"L",IF(WEEKDAY(AH9,2)=2,"M",IF(WEEKDAY(AH9,2)=3,"M",IF(WEEKDAY(AH9,2)=4,"J",IF(WEEKDAY(AH9,2)=5,"V",IF(WEEKDAY(AH9,2)=6,"S",IF(WEEKDAY(AH9,2)=7,"D"))))))), "",IF(COUNTIF('PARAMETRES '!W11:W23,AH9),"F",""))</f>
        <v>D</v>
      </c>
      <c r="AI10" s="40" t="str">
        <f>CONCATENATE(IF(WEEKDAY(AI9,2)=1,"L",IF(WEEKDAY(AI9,2)=2,"M",IF(WEEKDAY(AI9,2)=3,"M",IF(WEEKDAY(AI9,2)=4,"J",IF(WEEKDAY(AI9,2)=5,"V",IF(WEEKDAY(AI9,2)=6,"S",IF(WEEKDAY(AI9,2)=7,"D"))))))), "",IF(COUNTIF('PARAMETRES '!X11:X23,AI9),"F",""))</f>
        <v>L</v>
      </c>
      <c r="AJ10" s="40" t="str">
        <f>CONCATENATE(IF(WEEKDAY(AJ9,2)=1,"L",IF(WEEKDAY(AJ9,2)=2,"M",IF(WEEKDAY(AJ9,2)=3,"M",IF(WEEKDAY(AJ9,2)=4,"J",IF(WEEKDAY(AJ9,2)=5,"V",IF(WEEKDAY(AJ9,2)=6,"S",IF(WEEKDAY(AJ9,2)=7,"D"))))))), "",IF(COUNTIF('PARAMETRES '!Y11:Y23,AJ9),"F",""))</f>
        <v>M</v>
      </c>
      <c r="AK10" s="40" t="str">
        <f>CONCATENATE(IF(WEEKDAY(AK9,2)=1,"L",IF(WEEKDAY(AK9,2)=2,"M",IF(WEEKDAY(AK9,2)=3,"M",IF(WEEKDAY(AK9,2)=4,"J",IF(WEEKDAY(AK9,2)=5,"V",IF(WEEKDAY(AK9,2)=6,"S",IF(WEEKDAY(AK9,2)=7,"D"))))))), "",IF(COUNTIF('PARAMETRES '!Z11:Z23,AK9),"F",""))</f>
        <v>M</v>
      </c>
      <c r="AL10" s="40" t="str">
        <f>CONCATENATE(IF(WEEKDAY(AL9,2)=1,"L",IF(WEEKDAY(AL9,2)=2,"M",IF(WEEKDAY(AL9,2)=3,"M",IF(WEEKDAY(AL9,2)=4,"J",IF(WEEKDAY(AL9,2)=5,"V",IF(WEEKDAY(AL9,2)=6,"S",IF(WEEKDAY(AL9,2)=7,"D"))))))), "",IF(COUNTIF('PARAMETRES '!AA11:AA23,AL9),"F",""))</f>
        <v>J</v>
      </c>
      <c r="AM10" s="40" t="str">
        <f>CONCATENATE(IF(WEEKDAY(AM9,2)=1,"L",IF(WEEKDAY(AM9,2)=2,"M",IF(WEEKDAY(AM9,2)=3,"M",IF(WEEKDAY(AM9,2)=4,"J",IF(WEEKDAY(AM9,2)=5,"V",IF(WEEKDAY(AM9,2)=6,"S",IF(WEEKDAY(AM9,2)=7,"D"))))))), "",IF(COUNTIF('PARAMETRES '!AB11:AB23,AM9),"F",""))</f>
        <v>V</v>
      </c>
      <c r="AN10" s="40" t="str">
        <f>CONCATENATE(IF(WEEKDAY(AN9,2)=1,"L",IF(WEEKDAY(AN9,2)=2,"M",IF(WEEKDAY(AN9,2)=3,"M",IF(WEEKDAY(AN9,2)=4,"J",IF(WEEKDAY(AN9,2)=5,"V",IF(WEEKDAY(AN9,2)=6,"S",IF(WEEKDAY(AN9,2)=7,"D"))))))), "",IF(COUNTIF('PARAMETRES '!AC11:AC23,AN9),"F",""))</f>
        <v>S</v>
      </c>
      <c r="AO10" s="40" t="str">
        <f>CONCATENATE(IF(WEEKDAY(AO9,2)=1,"L",IF(WEEKDAY(AO9,2)=2,"M",IF(WEEKDAY(AO9,2)=3,"M",IF(WEEKDAY(AO9,2)=4,"J",IF(WEEKDAY(AO9,2)=5,"V",IF(WEEKDAY(AO9,2)=6,"S",IF(WEEKDAY(AO9,2)=7,"D"))))))), "",IF(COUNTIF('PARAMETRES '!AD11:AD23,AO9),"F",""))</f>
        <v>D</v>
      </c>
    </row>
    <row r="11" spans="1:41" x14ac:dyDescent="0.25">
      <c r="C11" s="21" t="s">
        <v>79</v>
      </c>
      <c r="D11" s="21"/>
      <c r="E11" s="21"/>
      <c r="F11" s="21"/>
      <c r="G11" s="30">
        <f>SUM(COUNTIF(K11:AO11,1))</f>
        <v>0</v>
      </c>
      <c r="H11" s="31">
        <f>SUM(G11*I11)</f>
        <v>0</v>
      </c>
      <c r="I11" s="25">
        <f>IF(COUNTIF(K11:AO11,1),$A$6*J11,0)</f>
        <v>0</v>
      </c>
      <c r="J11" s="41" t="e">
        <f>IF(AND($K$9,$AO$9&lt;=#REF!, $K$9,$AO$9&gt;=#REF!),10,0)/100</f>
        <v>#REF!</v>
      </c>
      <c r="K11" s="12" t="str">
        <f>IF(OR($K$10="S",$K$10="D",RIGHT($K$10,1)="F"),"W",IF(AND($K$9&lt;=#REF!,$K$9&gt;=#REF!),1,""))</f>
        <v>W</v>
      </c>
      <c r="L11" s="12" t="str">
        <f>IF(OR($L$10="S",$L$10="D",RIGHT($L$10,1)="F"),"W",IF(AND($L$9&lt;=#REF!, $L$9&gt;=#REF!),1,""))</f>
        <v>W</v>
      </c>
      <c r="M11" s="12" t="str">
        <f>IF(OR($M$10="S",$M$10="D",RIGHT($M$10,1)="F"),"W",IF(AND($M$9&lt;=#REF!, $M$9&gt;=#REF!),1,""))</f>
        <v>W</v>
      </c>
      <c r="N11" s="12" t="e">
        <f>IF(OR($N$10="S",$N$10="D",RIGHT($N$10,1)="F"),"W",IF(AND($N$9&lt;=#REF!, $N$9&gt;=#REF!),1,""))</f>
        <v>#REF!</v>
      </c>
      <c r="O11" s="12" t="e">
        <f>IF(OR($O$10="S",$O$10="D",RIGHT($O$10,1)="F"),"W",IF(AND($O$9&lt;=#REF!, $O$9&gt;=#REF!),1,""))</f>
        <v>#REF!</v>
      </c>
      <c r="P11" s="12" t="e">
        <f>IF(OR($P$10="S",$P$10="D",RIGHT($P$10,1)="F"),"W",IF(AND($P$9&lt;=#REF!, $P$9&gt;=#REF!),1,""))</f>
        <v>#REF!</v>
      </c>
      <c r="Q11" s="12" t="e">
        <f>IF(OR($Q$10="S",$Q$10="D",RIGHT($Q$10,1)="F"),"W",IF(AND($Q$9&lt;=#REF!, $Q$9&gt;=#REF!),1,""))</f>
        <v>#REF!</v>
      </c>
      <c r="R11" s="12" t="e">
        <f>IF(OR($R$10="S",$R$10="D",RIGHT($R$10,1)="F"),"W",IF(AND($R$9&lt;=#REF!, $R$9&gt;=#REF!),1,""))</f>
        <v>#REF!</v>
      </c>
      <c r="S11" s="12" t="str">
        <f>IF(OR($S$10="S",$S$10="D",RIGHT($S$10,1)="F"),"W",IF(AND($S$9&lt;=#REF!, $S$9&gt;=#REF!),1,""))</f>
        <v>W</v>
      </c>
      <c r="T11" s="12" t="str">
        <f>IF(OR($T$10="S",$T$10="D",RIGHT($T$10,1)="F"),"W",IF(AND($T$9&lt;=#REF!, $T$9&gt;=#REF!),1,""))</f>
        <v>W</v>
      </c>
      <c r="U11" s="12" t="e">
        <f>IF(OR($U$10="S",$U$10="D",RIGHT($U$10,1)="F"),"W",IF(AND($U$9&lt;=#REF!, $U$9&gt;=#REF!),1,""))</f>
        <v>#REF!</v>
      </c>
      <c r="V11" s="12" t="e">
        <f>IF(OR($V$10="S",$V$10="D",RIGHT($V$10,1)="F"),"W",IF(AND($V$9&lt;=#REF!, $V$9&gt;=#REF!),1,""))</f>
        <v>#REF!</v>
      </c>
      <c r="W11" s="12" t="e">
        <f>IF(OR($W$10="S",$W$10="D",RIGHT($W$10,1)="F"),"W",IF(AND($W$9&lt;=#REF!, $W$9&gt;=#REF!),1,""))</f>
        <v>#REF!</v>
      </c>
      <c r="X11" s="12" t="e">
        <f>IF(OR($X$10="S",$X$10="D",RIGHT($X$10,1)="F"),"W",IF(AND($X$9&lt;=#REF!, $X$9&gt;=#REF!),1,""))</f>
        <v>#REF!</v>
      </c>
      <c r="Y11" s="12" t="e">
        <f>IF(OR($Y$10="S",$Y$10="D",RIGHT($Y$10,1)="F"),"W",IF(AND($Y$9&lt;=#REF!, $Y$9&gt;=#REF!),1,""))</f>
        <v>#REF!</v>
      </c>
      <c r="Z11" s="12" t="str">
        <f>IF(OR($Z$10="S",$Z$10="D",RIGHT($Z$10,1)="F"),"W",IF(AND($Z$9&lt;=#REF!, $Z$9&gt;=#REF!),1,""))</f>
        <v>W</v>
      </c>
      <c r="AA11" s="12" t="str">
        <f>IF(OR($AA$10="S",$AA$10="D",RIGHT($AA$10,1)="F"),"W",IF(AND($AA$9&lt;=#REF!, $AA$9&gt;=#REF!),1,""))</f>
        <v>W</v>
      </c>
      <c r="AB11" s="12" t="e">
        <f>IF(OR($AB$10="S",$AB$10="D",RIGHT($AB$10,1)="F"),"W",IF(AND($AB$9&lt;=#REF!, $AB$9&gt;=#REF!),1,""))</f>
        <v>#REF!</v>
      </c>
      <c r="AC11" s="12" t="e">
        <f>IF(OR($AC$10="S",$AC$10="D",RIGHT($AC$10,1)="F"),"W",IF(AND($AC$9&lt;=#REF!, $AC$9&gt;=#REF!),1,""))</f>
        <v>#REF!</v>
      </c>
      <c r="AD11" s="12" t="e">
        <f>IF(OR($AD$10="S",$AD$10="D",RIGHT($AD$10,1)="F"),"W",IF(AND($AD$9&lt;=#REF!, $AD$9&gt;=#REF!),1,""))</f>
        <v>#REF!</v>
      </c>
      <c r="AE11" s="12" t="e">
        <f>IF(OR($AE$10="S",$AE$10="D",RIGHT($AE$10,1)="F"),"W",IF(AND($AE$9&lt;=#REF!, $AE$9&gt;=#REF!),1,""))</f>
        <v>#REF!</v>
      </c>
      <c r="AF11" s="12" t="e">
        <f>IF(OR($AF$10="S",$AF$10="D",RIGHT($AF$10,1)="F"),"W",IF(AND($AF$9&lt;=#REF!, $AF$9&gt;=#REF!),1,""))</f>
        <v>#REF!</v>
      </c>
      <c r="AG11" s="12" t="str">
        <f>IF(OR($AG$10="S",$AG$10="D",RIGHT($AG$10,1)="F"),"W",IF(AND($AG$9&lt;=#REF!, $AG$9&gt;=#REF!),1,""))</f>
        <v>W</v>
      </c>
      <c r="AH11" s="12" t="str">
        <f>IF(OR($AH$10="S",$AH$10="D",RIGHT($AH$10,1)="F"),"W",IF(AND($AH$9&lt;=#REF!, $AH$9&gt;=#REF!),1,""))</f>
        <v>W</v>
      </c>
      <c r="AI11" s="12" t="e">
        <f>IF(OR($AI$10="S",$AI$10="D",RIGHT($AI$10,1)="F"),"W",IF(AND($AI$9&lt;=#REF!, $AI$9&gt;=#REF!),1,""))</f>
        <v>#REF!</v>
      </c>
      <c r="AJ11" s="12" t="e">
        <f>IF(OR($AJ$10="S",$AJ$10="D",RIGHT($AJ$10,1)="F"),"W",IF(AND($AJ$9&lt;=#REF!, $AJ$9&gt;=#REF!),1,""))</f>
        <v>#REF!</v>
      </c>
      <c r="AK11" s="12" t="e">
        <f>IF(OR($AK$10="S",$AK$10="D",RIGHT($AK$10,1)="F"),"W",IF(AND($AK$9&lt;=#REF!, $AK$9&gt;=#REF!),1,""))</f>
        <v>#REF!</v>
      </c>
      <c r="AL11" s="12" t="e">
        <f>IF(OR($AL$10="S",$AL$10="D",RIGHT($AL$10,1)="F"),"W",IF(AND($AL$9&lt;=#REF!, $AL$9&gt;=#REF!),1,""))</f>
        <v>#REF!</v>
      </c>
      <c r="AM11" s="12" t="e">
        <f>IF(OR($AM$10="S",$AM$10="D",RIGHT($AM$10,1)="F"),"W",IF(AND($AM$9&lt;=#REF!, $AM$9&gt;=#REF!),1,""))</f>
        <v>#REF!</v>
      </c>
      <c r="AN11" s="12" t="str">
        <f>IF(OR($AN$10="S",$AN$10="D",RIGHT($AN$10,1)="F"),"W",IF(AND($AN$9&lt;=#REF!, $AN$9&gt;=#REF!),1,""))</f>
        <v>W</v>
      </c>
      <c r="AO11" s="12" t="str">
        <f>IF(OR($AO$10="S",$AO$10="D",RIGHT($AO$10,1)="F"),"W",IF(AND($AO$9&lt;=#REF!, $AO$9&gt;=#REF!),1,""))</f>
        <v>W</v>
      </c>
    </row>
    <row r="12" spans="1:41" x14ac:dyDescent="0.25">
      <c r="A12" s="3"/>
      <c r="B12" s="3"/>
      <c r="C12" s="21" t="s">
        <v>80</v>
      </c>
      <c r="D12" s="21"/>
      <c r="E12" s="21"/>
      <c r="F12" s="21"/>
      <c r="G12" s="30">
        <f>SUM(COUNTIF(K12:AO12,1))</f>
        <v>0</v>
      </c>
      <c r="H12" s="31">
        <f>SUM(G12*I12)</f>
        <v>0</v>
      </c>
      <c r="I12" s="25">
        <f>IF(COUNTIF(K12:AO12,1),$A$6*J12,0)</f>
        <v>0</v>
      </c>
      <c r="J12" s="41" t="e">
        <f>IF(AND($K$9,$AO$9&lt;=#REF!, $K$9,$AO$9&gt;=#REF!),40,0)/100</f>
        <v>#REF!</v>
      </c>
      <c r="K12" s="12" t="str">
        <f>IF(OR($K$10="S",$K$10="D",RIGHT($K$10,1)="F"),"W",IF(AND($K$9&lt;=#REF!, $K$9&gt;=#REF!),1,""))</f>
        <v>W</v>
      </c>
      <c r="L12" s="12" t="str">
        <f>IF(OR($L$10="S",$L$10="D",RIGHT($L$10,1)="F"),"W",IF(AND($L$9&lt;=#REF!, $L$9&gt;=#REF!),1,""))</f>
        <v>W</v>
      </c>
      <c r="M12" s="12" t="str">
        <f>IF(OR($M$10="S",$M$10="D",RIGHT($M$10,1)="F"),"W",IF(AND($M$9&lt;=#REF!, $M$9&gt;=#REF!),1,""))</f>
        <v>W</v>
      </c>
      <c r="N12" s="12" t="e">
        <f>IF(OR($N$10="S",$N$10="D",RIGHT($N$10,1)="F"),"W",IF(AND($N$9&lt;=#REF!, $N$9&gt;=#REF!),1,""))</f>
        <v>#REF!</v>
      </c>
      <c r="O12" s="12" t="e">
        <f>IF(OR($O$10="S",$O$10="D",RIGHT($O$10,1)="F"),"W",IF(AND($O$9&lt;=#REF!, $O$9&gt;=#REF!),1,""))</f>
        <v>#REF!</v>
      </c>
      <c r="P12" s="12" t="e">
        <f>IF(OR($P$10="S",$P$10="D",RIGHT($P$10,1)="F"),"W",IF(AND($P$9&lt;=#REF!, $P$9&gt;=#REF!),1,""))</f>
        <v>#REF!</v>
      </c>
      <c r="Q12" s="12" t="e">
        <f>IF(OR($Q$10="S",$Q$10="D",RIGHT($Q$10,1)="F"),"W",IF(AND($Q$9&lt;=#REF!, $Q$9&gt;=#REF!),1,""))</f>
        <v>#REF!</v>
      </c>
      <c r="R12" s="12" t="e">
        <f>IF(OR($R$10="S",$R$10="D",RIGHT($R$10,1)="F"),"W",IF(AND($R$9&lt;=#REF!, $R$9&gt;=#REF!),1,""))</f>
        <v>#REF!</v>
      </c>
      <c r="S12" s="12" t="str">
        <f>IF(OR($S$10="S",$S$10="D",RIGHT($S$10,1)="F"),"W",IF(AND($S$9&lt;=#REF!, $S$9&gt;=#REF!),1,""))</f>
        <v>W</v>
      </c>
      <c r="T12" s="12" t="str">
        <f>IF(OR($T$10="S",$T$10="D",RIGHT($T$10,1)="F"),"W",IF(AND($T$9&lt;=#REF!, $T$9&gt;=#REF!),1,""))</f>
        <v>W</v>
      </c>
      <c r="U12" s="12" t="e">
        <f>IF(OR($U$10="S",$U$10="D",RIGHT($U$10,1)="F"),"W",IF(AND($U$9&lt;=#REF!, $U$9&gt;=#REF!),1,""))</f>
        <v>#REF!</v>
      </c>
      <c r="V12" s="12" t="e">
        <f>IF(OR($V$10="S",$V$10="D",RIGHT($V$10,1)="F"),"W",IF(AND($V$9&lt;=#REF!, $V$9&gt;=#REF!),1,""))</f>
        <v>#REF!</v>
      </c>
      <c r="W12" s="12" t="e">
        <f>IF(OR($W$10="S",$W$10="D",RIGHT($W$10,1)="F"),"W",IF(AND($W$9&lt;=#REF!, $W$9&gt;=#REF!),1,""))</f>
        <v>#REF!</v>
      </c>
      <c r="X12" s="12" t="e">
        <f>IF(OR($X$10="S",$X$10="D",RIGHT($X$10,1)="F"),"W",IF(AND($X$9&lt;=#REF!, $X$9&gt;=#REF!),1,""))</f>
        <v>#REF!</v>
      </c>
      <c r="Y12" s="12" t="e">
        <f>IF(OR($Y$10="S",$Y$10="D",RIGHT($Y$10,1)="F"),"W",IF(AND($Y$9&lt;=#REF!, $Y$9&gt;=#REF!),1,""))</f>
        <v>#REF!</v>
      </c>
      <c r="Z12" s="12" t="str">
        <f>IF(OR($Z$10="S",$Z$10="D",RIGHT($Z$10,1)="F"),"W",IF(AND($Z$9&lt;=#REF!, $Z$9&gt;=#REF!),1,""))</f>
        <v>W</v>
      </c>
      <c r="AA12" s="12" t="str">
        <f>IF(OR($AA$10="S",$AA$10="D",RIGHT($AA$10,1)="F"),"W",IF(AND($AA$9&lt;=#REF!, $AA$9&gt;=#REF!),1,""))</f>
        <v>W</v>
      </c>
      <c r="AB12" s="12" t="e">
        <f>IF(OR($AB$10="S",$AB$10="D",RIGHT($AB$10,1)="F"),"W",IF(AND($AB$9&lt;=#REF!, $AB$9&gt;=#REF!),1,""))</f>
        <v>#REF!</v>
      </c>
      <c r="AC12" s="12" t="e">
        <f>IF(OR($AC$10="S",$AC$10="D",RIGHT($AC$10,1)="F"),"W",IF(AND($AC$9&lt;=#REF!, $AC$9&gt;=#REF!),1,""))</f>
        <v>#REF!</v>
      </c>
      <c r="AD12" s="12" t="e">
        <f>IF(OR($AD$10="S",$AD$10="D",RIGHT($AD$10,1)="F"),"W",IF(AND($AD$9&lt;=#REF!, $AD$9&gt;=#REF!),1,""))</f>
        <v>#REF!</v>
      </c>
      <c r="AE12" s="12" t="e">
        <f>IF(OR($AE$10="S",$AE$10="D",RIGHT($AE$10,1)="F"),"W",IF(AND($AE$9&lt;=#REF!, $AE$9&gt;=#REF!),1,""))</f>
        <v>#REF!</v>
      </c>
      <c r="AF12" s="12" t="e">
        <f>IF(OR($AF$10="S",$AF$10="D",RIGHT($AF$10,1)="F"),"W",IF(AND($AF$9&lt;=#REF!, $AF$9&gt;=#REF!),1,""))</f>
        <v>#REF!</v>
      </c>
      <c r="AG12" s="12" t="str">
        <f>IF(OR($AG$10="S",$AG$10="D",RIGHT($AG$10,1)="F"),"W",IF(AND($AG$9&lt;=#REF!, $AG$9&gt;=#REF!),1,""))</f>
        <v>W</v>
      </c>
      <c r="AH12" s="12" t="str">
        <f>IF(OR($AH$10="S",$AH$10="D",RIGHT($AH$10,1)="F"),"W",IF(AND($AH$9&lt;=#REF!, $AH$9&gt;=#REF!),1,""))</f>
        <v>W</v>
      </c>
      <c r="AI12" s="12" t="e">
        <f>IF(OR($AI$10="S",$AI$10="D",RIGHT($AI$10,1)="F"),"W",IF(AND($AI$9&lt;=#REF!, $AI$9&gt;=#REF!),1,""))</f>
        <v>#REF!</v>
      </c>
      <c r="AJ12" s="12" t="e">
        <f>IF(OR($AJ$10="S",$AJ$10="D",RIGHT($AJ$10,1)="F"),"W",IF(AND($AJ$9&lt;=#REF!, $AJ$9&gt;=#REF!),1,""))</f>
        <v>#REF!</v>
      </c>
      <c r="AK12" s="12" t="e">
        <f>IF(OR($AK$10="S",$AK$10="D",RIGHT($AK$10,1)="F"),"W",IF(AND($AK$9&lt;=#REF!, $AK$9&gt;=#REF!),1,""))</f>
        <v>#REF!</v>
      </c>
      <c r="AL12" s="12" t="e">
        <f>IF(OR($AL$10="S",$AL$10="D",RIGHT($AL$10,1)="F"),"W",IF(AND($AL$9&lt;=#REF!, $AL$9&gt;=#REF!),1,""))</f>
        <v>#REF!</v>
      </c>
      <c r="AM12" s="12" t="e">
        <f>IF(OR($AM$10="S",$AM$10="D",RIGHT($AM$10,1)="F"),"W",IF(AND($AM$9&lt;=#REF!, $AM$9&gt;=#REF!),1,""))</f>
        <v>#REF!</v>
      </c>
      <c r="AN12" s="12" t="str">
        <f>IF(OR($AN$10="S",$AN$10="D",RIGHT($AN$10,1)="F"),"W",IF(AND($AN$9&lt;=#REF!, $AN$9&gt;=#REF!),1,""))</f>
        <v>W</v>
      </c>
      <c r="AO12" s="12" t="str">
        <f>IF(OR($AO$10="S",$AO$10="D",RIGHT($AO$10,1)="F"),"W",IF(AND($AO$9&lt;=#REF!, $AO$9&gt;=#REF!),1,""))</f>
        <v>W</v>
      </c>
    </row>
    <row r="13" spans="1:41" s="3" customFormat="1" x14ac:dyDescent="0.25">
      <c r="A13" s="78"/>
      <c r="C13" s="51" t="str">
        <f>'PARAMETRES '!P3</f>
        <v>Titre 1</v>
      </c>
      <c r="D13" s="55">
        <f>'PARAMETRES '!R4</f>
        <v>43729</v>
      </c>
      <c r="E13" s="55">
        <f>'PARAMETRES '!S4</f>
        <v>43730.5</v>
      </c>
      <c r="F13" s="51"/>
      <c r="G13" s="30">
        <f>E13-D13</f>
        <v>1.5</v>
      </c>
      <c r="H13" s="31"/>
      <c r="I13" s="25"/>
      <c r="J13" s="41" t="e">
        <f>$J$12/4</f>
        <v>#REF!</v>
      </c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</row>
    <row r="14" spans="1:41" s="3" customFormat="1" x14ac:dyDescent="0.25">
      <c r="A14" s="78"/>
      <c r="C14" s="51" t="s">
        <v>91</v>
      </c>
      <c r="D14" s="55">
        <f>'PARAMETRES '!R5</f>
        <v>43731</v>
      </c>
      <c r="E14" s="55">
        <f>'PARAMETRES '!S5</f>
        <v>43731.999305555553</v>
      </c>
      <c r="F14" s="53"/>
      <c r="G14" s="30">
        <f>E14-D14</f>
        <v>0.99930555555329192</v>
      </c>
      <c r="H14" s="31"/>
      <c r="I14" s="25"/>
      <c r="J14" s="41" t="e">
        <f t="shared" ref="J14" si="2">$J$12/4</f>
        <v>#REF!</v>
      </c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</row>
    <row r="15" spans="1:41" s="3" customFormat="1" x14ac:dyDescent="0.25">
      <c r="A15" s="78"/>
      <c r="C15" s="51" t="s">
        <v>92</v>
      </c>
      <c r="D15" s="55">
        <f>'PARAMETRES '!R6</f>
        <v>43732</v>
      </c>
      <c r="E15" s="55">
        <f>'PARAMETRES '!S6</f>
        <v>43732.999305497688</v>
      </c>
      <c r="F15" s="52"/>
      <c r="G15" s="30">
        <f t="shared" ref="G15:G18" si="3">E15-D15</f>
        <v>0.99930549768760102</v>
      </c>
      <c r="H15" s="31"/>
      <c r="I15" s="25"/>
      <c r="J15" s="41" t="e">
        <f>$J$13/5</f>
        <v>#REF!</v>
      </c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</row>
    <row r="16" spans="1:41" s="3" customFormat="1" x14ac:dyDescent="0.25">
      <c r="A16" s="78"/>
      <c r="C16" s="51" t="s">
        <v>93</v>
      </c>
      <c r="D16" s="55">
        <f>'PARAMETRES '!R7</f>
        <v>43733</v>
      </c>
      <c r="E16" s="55">
        <f>'PARAMETRES '!S7</f>
        <v>43733.999305497688</v>
      </c>
      <c r="F16" s="52"/>
      <c r="G16" s="30">
        <f t="shared" si="3"/>
        <v>0.99930549768760102</v>
      </c>
      <c r="H16" s="31"/>
      <c r="I16" s="25"/>
      <c r="J16" s="41" t="e">
        <f t="shared" ref="J16:J18" si="4">$J$13/5</f>
        <v>#REF!</v>
      </c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</row>
    <row r="17" spans="1:41" s="3" customFormat="1" x14ac:dyDescent="0.25">
      <c r="A17" s="78"/>
      <c r="C17" s="51" t="s">
        <v>94</v>
      </c>
      <c r="D17" s="55">
        <f>'PARAMETRES '!R8</f>
        <v>43736</v>
      </c>
      <c r="E17" s="55">
        <f>'PARAMETRES '!S8</f>
        <v>43736.999305555553</v>
      </c>
      <c r="F17" s="52"/>
      <c r="G17" s="30">
        <f t="shared" si="3"/>
        <v>0.99930555555329192</v>
      </c>
      <c r="H17" s="31"/>
      <c r="I17" s="25"/>
      <c r="J17" s="41" t="e">
        <f t="shared" si="4"/>
        <v>#REF!</v>
      </c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</row>
    <row r="18" spans="1:41" s="3" customFormat="1" x14ac:dyDescent="0.25">
      <c r="A18" s="78"/>
      <c r="C18" s="51" t="s">
        <v>95</v>
      </c>
      <c r="D18" s="55">
        <f>'PARAMETRES '!R9</f>
        <v>43737</v>
      </c>
      <c r="E18" s="55">
        <f>'PARAMETRES '!S9</f>
        <v>43737.999305497688</v>
      </c>
      <c r="F18" s="52"/>
      <c r="G18" s="30">
        <f t="shared" si="3"/>
        <v>0.99930549768760102</v>
      </c>
      <c r="H18" s="31"/>
      <c r="I18" s="25"/>
      <c r="J18" s="41" t="e">
        <f t="shared" si="4"/>
        <v>#REF!</v>
      </c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</row>
    <row r="19" spans="1:41" s="3" customFormat="1" x14ac:dyDescent="0.25">
      <c r="A19" s="78"/>
      <c r="C19" s="51" t="s">
        <v>78</v>
      </c>
      <c r="D19" s="55"/>
      <c r="E19" s="55"/>
      <c r="F19" s="52"/>
      <c r="G19" s="30"/>
      <c r="H19" s="31"/>
      <c r="I19" s="25"/>
      <c r="J19" s="41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</row>
    <row r="20" spans="1:41" x14ac:dyDescent="0.25">
      <c r="A20" s="3"/>
      <c r="B20" s="3"/>
      <c r="C20" s="21" t="s">
        <v>81</v>
      </c>
      <c r="D20" s="21"/>
      <c r="E20" s="21"/>
      <c r="F20" s="21"/>
      <c r="G20" s="30">
        <f>SUM(COUNTIF(K20:AO20,1))</f>
        <v>0</v>
      </c>
      <c r="H20" s="31">
        <f>HOUR(G20/24)</f>
        <v>0</v>
      </c>
      <c r="I20" s="25">
        <f>IF(COUNTIF(K20:AO20,1),$A$6*J20,0)</f>
        <v>0</v>
      </c>
      <c r="J20" s="41" t="e">
        <f>IF(AND($K$9,$AO$9&lt;=#REF!, $K$9,$AO$9&gt;=#REF!),10,0)/100</f>
        <v>#REF!</v>
      </c>
      <c r="K20" s="12" t="str">
        <f>IF(OR($K$10="S",$K$10="D",RIGHT($K$10,1)="F"),"W",IF(AND($K$9&lt;=#REF!, $K$9&gt;=#REF!),1,""))</f>
        <v>W</v>
      </c>
      <c r="L20" s="12" t="str">
        <f>IF(OR($L$10="S",$L$10="D",RIGHT($L$10,1)="F"),"W",IF(AND($L$9&lt;=#REF!, $L$9&gt;=#REF!),1,""))</f>
        <v>W</v>
      </c>
      <c r="M20" s="12" t="str">
        <f>IF(OR($M$10="S",$M$10="D",RIGHT($M$10,1)="F"),"W",IF(AND($M$9&lt;=#REF!, $M$9&gt;=#REF!),1,""))</f>
        <v>W</v>
      </c>
      <c r="N20" s="12" t="e">
        <f>IF(OR($N$10="S",$N$10="D",RIGHT($N$10,1)="F"),"W",IF(AND($N$9&lt;=#REF!, $N$9&gt;=#REF!),1,""))</f>
        <v>#REF!</v>
      </c>
      <c r="O20" s="12" t="e">
        <f>IF(OR($O$10="S",$O$10="D",RIGHT($O$10,1)="F"),"W",IF(AND($O$9&lt;=#REF!, $O$9&gt;=#REF!),1,""))</f>
        <v>#REF!</v>
      </c>
      <c r="P20" s="12" t="e">
        <f>IF(OR($P$10="S",$P$10="D",RIGHT($P$10,1)="F"),"W",IF(AND($P$9&lt;=#REF!, $P$9&gt;=#REF!),1,""))</f>
        <v>#REF!</v>
      </c>
      <c r="Q20" s="12" t="e">
        <f>IF(OR($Q$10="S",$Q$10="D",RIGHT($Q$10,1)="F"),"W",IF(AND($Q$9&lt;=#REF!, $Q$9&gt;=#REF!),1,""))</f>
        <v>#REF!</v>
      </c>
      <c r="R20" s="12" t="e">
        <f>IF(OR($R$10="S",$R$10="D",RIGHT($R$10,1)="F"),"W",IF(AND($R$9&lt;=#REF!, $R$9&gt;=#REF!),1,""))</f>
        <v>#REF!</v>
      </c>
      <c r="S20" s="12" t="str">
        <f>IF(OR($S$10="S",$S$10="D",RIGHT($S$10,1)="F"),"W",IF(AND($S$9&lt;=#REF!, $S$9&gt;=#REF!),1,""))</f>
        <v>W</v>
      </c>
      <c r="T20" s="12" t="str">
        <f>IF(OR($T$10="S",$T$10="D",RIGHT($T$10,1)="F"),"W",IF(AND($T$9&lt;=#REF!, $T$9&gt;=#REF!),1,""))</f>
        <v>W</v>
      </c>
      <c r="U20" s="12" t="e">
        <f>IF(OR($U$10="S",$U$10="D",RIGHT($U$10,1)="F"),"W",IF(AND($U$9&lt;=#REF!, $U$9&gt;=#REF!),1,""))</f>
        <v>#REF!</v>
      </c>
      <c r="V20" s="12" t="e">
        <f>IF(OR($V$10="S",$V$10="D",RIGHT($V$10,1)="F"),"W",IF(AND($V$9&lt;=#REF!, $V$9&gt;=#REF!),1,""))</f>
        <v>#REF!</v>
      </c>
      <c r="W20" s="12" t="e">
        <f>IF(OR($W$10="S",$W$10="D",RIGHT($W$10,1)="F"),"W",IF(AND($W$9&lt;=#REF!, $W$9&gt;=#REF!),1,""))</f>
        <v>#REF!</v>
      </c>
      <c r="X20" s="12" t="e">
        <f>IF(OR($X$10="S",$X$10="D",RIGHT($X$10,1)="F"),"W",IF(AND($X$9&lt;=#REF!, $X$9&gt;=#REF!),1,""))</f>
        <v>#REF!</v>
      </c>
      <c r="Y20" s="12" t="e">
        <f>IF(OR($Y$10="S",$Y$10="D",RIGHT($Y$10,1)="F"),"W",IF(AND($Y$9&lt;=#REF!, $Y$9&gt;=#REF!),1,""))</f>
        <v>#REF!</v>
      </c>
      <c r="Z20" s="12" t="str">
        <f>IF(OR($Z$10="S",$Z$10="D",RIGHT($Z$10,1)="F"),"W",IF(AND($Z$9&lt;=#REF!, $Z$9&gt;=#REF!),1,""))</f>
        <v>W</v>
      </c>
      <c r="AA20" s="12" t="str">
        <f>IF(OR($AA$10="S",$AA$10="D",RIGHT($AA$10,1)="F"),"W",IF(AND($AA$9&lt;=#REF!, $AA$9&gt;=#REF!),1,""))</f>
        <v>W</v>
      </c>
      <c r="AB20" s="12" t="e">
        <f>IF(OR($AB$10="S",$AB$10="D",RIGHT($AB$10,1)="F"),"W",IF(AND($AB$9&lt;=#REF!, $AB$9&gt;=#REF!),1,""))</f>
        <v>#REF!</v>
      </c>
      <c r="AC20" s="12" t="e">
        <f>IF(OR($AC$10="S",$AC$10="D",RIGHT($AC$10,1)="F"),"W",IF(AND($AC$9&lt;=#REF!, $AC$9&gt;=#REF!),1,""))</f>
        <v>#REF!</v>
      </c>
      <c r="AD20" s="12" t="e">
        <f>IF(OR($AD$10="S",$AD$10="D",RIGHT($AD$10,1)="F"),"W",IF(AND($AD$9&lt;=#REF!, $AD$9&gt;=#REF!),1,""))</f>
        <v>#REF!</v>
      </c>
      <c r="AE20" s="12" t="e">
        <f>IF(OR($AE$10="S",$AE$10="D",RIGHT($AE$10,1)="F"),"W",IF(AND($AE$9&lt;=#REF!, $AE$9&gt;=#REF!),1,""))</f>
        <v>#REF!</v>
      </c>
      <c r="AF20" s="12" t="e">
        <f>IF(OR($AF$10="S",$AF$10="D",RIGHT($AF$10,1)="F"),"W",IF(AND($AF$9&lt;=#REF!, $AF$9&gt;=#REF!),1,""))</f>
        <v>#REF!</v>
      </c>
      <c r="AG20" s="12" t="str">
        <f>IF(OR($AG$10="S",$AG$10="D",RIGHT($AG$10,1)="F"),"W",IF(AND($AG$9&lt;=#REF!, $AG$9&gt;=#REF!),1,""))</f>
        <v>W</v>
      </c>
      <c r="AH20" s="12" t="str">
        <f>IF(OR($AH$10="S",$AH$10="D",RIGHT($AH$10,1)="F"),"W",IF(AND($AH$9&lt;=#REF!, $AH$9&gt;=#REF!),1,""))</f>
        <v>W</v>
      </c>
      <c r="AI20" s="12" t="e">
        <f>IF(OR($AI$10="S",$AI$10="D",RIGHT($AI$10,1)="F"),"W",IF(AND($AI$9&lt;=#REF!, $AI$9&gt;=#REF!),1,""))</f>
        <v>#REF!</v>
      </c>
      <c r="AJ20" s="12" t="e">
        <f>IF(OR($AJ$10="S",$AJ$10="D",RIGHT($AJ$10,1)="F"),"W",IF(AND($AJ$9&lt;=#REF!, $AJ$9&gt;=#REF!),1,""))</f>
        <v>#REF!</v>
      </c>
      <c r="AK20" s="12" t="e">
        <f>IF(OR($AK$10="S",$AK$10="D",RIGHT($AK$10,1)="F"),"W",IF(AND($AK$9&lt;=#REF!, $AK$9&gt;=#REF!),1,""))</f>
        <v>#REF!</v>
      </c>
      <c r="AL20" s="12" t="e">
        <f>IF(OR($AL$10="S",$AL$10="D",RIGHT($AL$10,1)="F"),"W",IF(AND($AL$9&lt;=#REF!, $AL$9&gt;=#REF!),1,""))</f>
        <v>#REF!</v>
      </c>
      <c r="AM20" s="12" t="e">
        <f>IF(OR($AM$10="S",$AM$10="D",RIGHT($AM$10,1)="F"),"W",IF(AND($AM$9&lt;=#REF!, $AM$9&gt;=#REF!),1,""))</f>
        <v>#REF!</v>
      </c>
      <c r="AN20" s="12" t="str">
        <f>IF(OR($AN$10="S",$AN$10="D",RIGHT($AN$10,1)="F"),"W",IF(AND($AN$9&lt;=#REF!, $AN$9&gt;=#REF!),1,""))</f>
        <v>W</v>
      </c>
      <c r="AO20" s="12" t="str">
        <f>IF(OR($AO$10="S",$AO$10="D",RIGHT($AO$10,1)="F"),"W",IF(AND($AO$9&lt;=#REF!, $AO$9&gt;=#REF!),1,""))</f>
        <v>W</v>
      </c>
    </row>
    <row r="21" spans="1:41" x14ac:dyDescent="0.25">
      <c r="A21" s="3"/>
      <c r="B21" s="3"/>
      <c r="C21" s="22" t="s">
        <v>20</v>
      </c>
      <c r="D21" s="22"/>
      <c r="E21" s="22"/>
      <c r="F21" s="22"/>
      <c r="G21" s="23">
        <f>MAX(G11:G20)</f>
        <v>1.5</v>
      </c>
      <c r="H21" s="29">
        <f>SUM(H11:H20)</f>
        <v>0</v>
      </c>
      <c r="I21" s="29">
        <f>SUM(I11:I20)</f>
        <v>0</v>
      </c>
      <c r="J21" s="24" t="e">
        <f>SUM(J11:J12)</f>
        <v>#REF!</v>
      </c>
    </row>
    <row r="22" spans="1:41" x14ac:dyDescent="0.25">
      <c r="A22" s="3"/>
      <c r="B22" s="3"/>
    </row>
    <row r="23" spans="1:41" x14ac:dyDescent="0.25">
      <c r="A23" s="3"/>
      <c r="B23" s="3"/>
    </row>
    <row r="25" spans="1:41" x14ac:dyDescent="0.25">
      <c r="I25" s="13"/>
    </row>
    <row r="26" spans="1:41" x14ac:dyDescent="0.25">
      <c r="C26" s="7"/>
      <c r="D26" s="7"/>
      <c r="E26" s="7"/>
      <c r="F26" s="7"/>
    </row>
    <row r="27" spans="1:41" x14ac:dyDescent="0.25">
      <c r="C27" s="7"/>
      <c r="D27" s="7"/>
      <c r="E27" s="7"/>
      <c r="F27" s="7"/>
    </row>
    <row r="28" spans="1:41" x14ac:dyDescent="0.25">
      <c r="C28" s="7"/>
      <c r="D28" s="7"/>
      <c r="E28" s="7"/>
      <c r="F28" s="7"/>
    </row>
    <row r="29" spans="1:41" x14ac:dyDescent="0.25">
      <c r="C29" s="7"/>
      <c r="D29" s="7"/>
      <c r="E29" s="7"/>
      <c r="F29" s="7"/>
    </row>
    <row r="30" spans="1:41" x14ac:dyDescent="0.25">
      <c r="C30" s="7"/>
      <c r="D30" s="7"/>
      <c r="E30" s="7"/>
      <c r="F30" s="7"/>
    </row>
    <row r="31" spans="1:41" x14ac:dyDescent="0.25">
      <c r="A31" s="6"/>
      <c r="B31" s="13"/>
      <c r="C31" s="1"/>
      <c r="D31" s="1"/>
      <c r="E31" s="1"/>
      <c r="F31" s="1"/>
    </row>
    <row r="32" spans="1:41" x14ac:dyDescent="0.25">
      <c r="A32" s="6"/>
      <c r="B32" s="13"/>
      <c r="C32" s="7"/>
      <c r="D32" s="7"/>
      <c r="E32" s="7"/>
      <c r="F32" s="7"/>
    </row>
    <row r="33" spans="1:6" x14ac:dyDescent="0.25">
      <c r="A33" s="6"/>
      <c r="B33" s="13"/>
      <c r="C33" s="7"/>
      <c r="D33" s="7"/>
      <c r="E33" s="7"/>
      <c r="F33" s="7"/>
    </row>
    <row r="34" spans="1:6" x14ac:dyDescent="0.25">
      <c r="A34" s="6"/>
      <c r="B34" s="13"/>
      <c r="C34" s="7"/>
      <c r="D34" s="7"/>
      <c r="E34" s="7"/>
      <c r="F34" s="7"/>
    </row>
    <row r="35" spans="1:6" x14ac:dyDescent="0.25">
      <c r="A35" s="6"/>
      <c r="B35" s="13"/>
      <c r="C35" s="7"/>
      <c r="D35" s="7"/>
      <c r="E35" s="7"/>
      <c r="F35" s="7"/>
    </row>
    <row r="36" spans="1:6" x14ac:dyDescent="0.25">
      <c r="A36" s="6"/>
      <c r="B36" s="13"/>
      <c r="C36" s="7"/>
      <c r="D36" s="7"/>
      <c r="E36" s="7"/>
      <c r="F36" s="7"/>
    </row>
    <row r="37" spans="1:6" x14ac:dyDescent="0.25">
      <c r="A37" s="6"/>
      <c r="B37" s="13"/>
      <c r="C37" s="7"/>
      <c r="D37" s="7"/>
      <c r="E37" s="7"/>
      <c r="F37" s="7"/>
    </row>
    <row r="38" spans="1:6" x14ac:dyDescent="0.25">
      <c r="A38" s="6"/>
      <c r="B38" s="13"/>
      <c r="C38" s="7"/>
      <c r="D38" s="7"/>
      <c r="E38" s="7"/>
      <c r="F38" s="7"/>
    </row>
    <row r="39" spans="1:6" x14ac:dyDescent="0.25">
      <c r="A39" s="6"/>
      <c r="B39" s="13"/>
      <c r="C39" s="7"/>
      <c r="D39" s="7"/>
      <c r="E39" s="7"/>
      <c r="F39" s="7"/>
    </row>
    <row r="40" spans="1:6" x14ac:dyDescent="0.25">
      <c r="A40" s="6"/>
      <c r="B40" s="13"/>
      <c r="C40" s="7"/>
      <c r="D40" s="7"/>
      <c r="E40" s="7"/>
      <c r="F40" s="7"/>
    </row>
    <row r="41" spans="1:6" x14ac:dyDescent="0.25">
      <c r="A41" s="6"/>
      <c r="B41" s="13"/>
      <c r="C41" s="7"/>
      <c r="D41" s="7"/>
      <c r="E41" s="7"/>
      <c r="F41" s="7"/>
    </row>
    <row r="42" spans="1:6" x14ac:dyDescent="0.25">
      <c r="A42" s="6"/>
      <c r="B42" s="13"/>
      <c r="C42" s="7"/>
      <c r="D42" s="7"/>
      <c r="E42" s="7"/>
      <c r="F42" s="7"/>
    </row>
    <row r="43" spans="1:6" x14ac:dyDescent="0.25">
      <c r="A43" s="6"/>
      <c r="B43" s="13"/>
      <c r="C43" s="7"/>
      <c r="D43" s="7"/>
      <c r="E43" s="7"/>
      <c r="F43" s="7"/>
    </row>
    <row r="44" spans="1:6" x14ac:dyDescent="0.25">
      <c r="A44" s="6"/>
      <c r="B44" s="13"/>
      <c r="C44" s="7"/>
      <c r="D44" s="7"/>
      <c r="E44" s="7"/>
      <c r="F44" s="7"/>
    </row>
    <row r="45" spans="1:6" x14ac:dyDescent="0.25">
      <c r="A45" s="6"/>
      <c r="B45" s="13"/>
      <c r="C45" s="7"/>
      <c r="D45" s="7"/>
      <c r="E45" s="7"/>
      <c r="F45" s="7"/>
    </row>
    <row r="46" spans="1:6" x14ac:dyDescent="0.25">
      <c r="A46" s="6"/>
      <c r="B46" s="13"/>
    </row>
    <row r="47" spans="1:6" x14ac:dyDescent="0.25">
      <c r="A47" s="6"/>
      <c r="B47" s="13"/>
    </row>
    <row r="48" spans="1:6" x14ac:dyDescent="0.25">
      <c r="A48" s="6"/>
      <c r="B48" s="13"/>
    </row>
    <row r="49" spans="1:2" x14ac:dyDescent="0.25">
      <c r="A49" s="6"/>
      <c r="B49" s="13"/>
    </row>
    <row r="50" spans="1:2" x14ac:dyDescent="0.25">
      <c r="A50" s="6"/>
      <c r="B50" s="13"/>
    </row>
    <row r="51" spans="1:2" x14ac:dyDescent="0.25">
      <c r="A51" s="6"/>
      <c r="B51" s="13"/>
    </row>
    <row r="52" spans="1:2" x14ac:dyDescent="0.25">
      <c r="A52" s="6"/>
      <c r="B52" s="13"/>
    </row>
  </sheetData>
  <conditionalFormatting sqref="K11:AO20">
    <cfRule type="cellIs" dxfId="2" priority="4" operator="equal">
      <formula>1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2" r:id="rId4" name="CommandButton1">
          <controlPr defaultSize="0" autoLine="0" r:id="rId5">
            <anchor moveWithCells="1">
              <from>
                <xdr:col>3</xdr:col>
                <xdr:colOff>657225</xdr:colOff>
                <xdr:row>2</xdr:row>
                <xdr:rowOff>95250</xdr:rowOff>
              </from>
              <to>
                <xdr:col>5</xdr:col>
                <xdr:colOff>123825</xdr:colOff>
                <xdr:row>4</xdr:row>
                <xdr:rowOff>95250</xdr:rowOff>
              </to>
            </anchor>
          </controlPr>
        </control>
      </mc:Choice>
      <mc:Fallback>
        <control shapeId="2052" r:id="rId4" name="CommandButton1"/>
      </mc:Fallback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0C236AA1-D519-4E5B-AB60-571433AB33D6}">
            <xm:f>NOT(ISERROR(SEARCH("W",K11)))</xm:f>
            <xm:f>"W"</xm:f>
            <x14:dxf>
              <fill>
                <patternFill>
                  <bgColor theme="3" tint="0.39994506668294322"/>
                </patternFill>
              </fill>
            </x14:dxf>
          </x14:cfRule>
          <xm:sqref>K11:AO20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3">
        <x14:dataValidation type="list" allowBlank="1" showInputMessage="1" showErrorMessage="1" promptTitle="Heures">
          <x14:formula1>
            <xm:f>'PARAMETRES '!$K$2:$K$25</xm:f>
          </x14:formula1>
          <xm:sqref>A6</xm:sqref>
        </x14:dataValidation>
        <x14:dataValidation type="list" allowBlank="1" showInputMessage="1" showErrorMessage="1" promptTitle="Année">
          <x14:formula1>
            <xm:f>'PARAMETRES '!$J$2:$J$5</xm:f>
          </x14:formula1>
          <xm:sqref>A4:B4</xm:sqref>
        </x14:dataValidation>
        <x14:dataValidation type="list" allowBlank="1" showInputMessage="1" showErrorMessage="1" promptTitle="Mois">
          <x14:formula1>
            <xm:f>'PARAMETRES '!$I$2:$I$13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Z37"/>
  <sheetViews>
    <sheetView topLeftCell="N1" workbookViewId="0">
      <selection activeCell="P1" sqref="P1:T1"/>
    </sheetView>
  </sheetViews>
  <sheetFormatPr baseColWidth="10" defaultRowHeight="15" x14ac:dyDescent="0.25"/>
  <cols>
    <col min="1" max="1" width="23.140625" customWidth="1"/>
    <col min="3" max="3" width="22.28515625" customWidth="1"/>
    <col min="5" max="5" width="15.5703125" customWidth="1"/>
    <col min="14" max="14" width="18.85546875" customWidth="1"/>
    <col min="16" max="16" width="14.7109375" customWidth="1"/>
    <col min="19" max="19" width="18.85546875" bestFit="1" customWidth="1"/>
    <col min="22" max="22" width="14.7109375" style="3" customWidth="1"/>
    <col min="23" max="24" width="11.42578125" style="3"/>
    <col min="25" max="25" width="18.85546875" style="3" bestFit="1" customWidth="1"/>
    <col min="26" max="26" width="11.42578125" style="3"/>
  </cols>
  <sheetData>
    <row r="1" spans="1:26" x14ac:dyDescent="0.25">
      <c r="A1" s="42" t="s">
        <v>1</v>
      </c>
      <c r="C1" s="42" t="s">
        <v>4</v>
      </c>
      <c r="E1" s="42" t="s">
        <v>6</v>
      </c>
      <c r="G1" s="42" t="s">
        <v>7</v>
      </c>
      <c r="I1" s="42" t="s">
        <v>12</v>
      </c>
      <c r="J1" s="44" t="s">
        <v>13</v>
      </c>
      <c r="K1" s="42" t="s">
        <v>18</v>
      </c>
      <c r="L1" s="46" t="s">
        <v>19</v>
      </c>
      <c r="N1" s="77" t="s">
        <v>75</v>
      </c>
      <c r="P1" s="74" t="s">
        <v>79</v>
      </c>
      <c r="Q1" s="74"/>
      <c r="R1" s="74"/>
      <c r="S1" s="74"/>
      <c r="T1" s="74"/>
      <c r="V1" s="74" t="s">
        <v>80</v>
      </c>
      <c r="W1" s="74"/>
      <c r="X1" s="74"/>
      <c r="Y1" s="74"/>
      <c r="Z1" s="74"/>
    </row>
    <row r="2" spans="1:26" ht="15.75" thickBot="1" x14ac:dyDescent="0.3">
      <c r="A2" s="9" t="s">
        <v>11</v>
      </c>
      <c r="C2" s="9" t="s">
        <v>76</v>
      </c>
      <c r="E2" s="9" t="s">
        <v>2</v>
      </c>
      <c r="G2" s="9" t="s">
        <v>0</v>
      </c>
      <c r="I2" s="10">
        <v>1</v>
      </c>
      <c r="J2" s="45">
        <v>2018</v>
      </c>
      <c r="K2" s="43">
        <v>4.1666666666666602E-2</v>
      </c>
      <c r="L2" s="47">
        <v>0</v>
      </c>
      <c r="N2" s="49" t="s">
        <v>91</v>
      </c>
      <c r="Q2" s="50"/>
      <c r="R2" s="50" t="s">
        <v>67</v>
      </c>
      <c r="S2" s="50" t="s">
        <v>68</v>
      </c>
      <c r="T2" s="56" t="s">
        <v>69</v>
      </c>
      <c r="W2" s="50"/>
      <c r="X2" s="50" t="s">
        <v>67</v>
      </c>
      <c r="Y2" s="50" t="s">
        <v>68</v>
      </c>
      <c r="Z2" s="56" t="s">
        <v>69</v>
      </c>
    </row>
    <row r="3" spans="1:26" ht="15.75" thickBot="1" x14ac:dyDescent="0.3">
      <c r="A3" s="9" t="s">
        <v>9</v>
      </c>
      <c r="E3" s="9" t="s">
        <v>8</v>
      </c>
      <c r="G3" s="9" t="s">
        <v>3</v>
      </c>
      <c r="I3" s="10">
        <v>2</v>
      </c>
      <c r="J3" s="45">
        <v>2019</v>
      </c>
      <c r="K3" s="43">
        <v>8.3333333333333301E-2</v>
      </c>
      <c r="L3" s="47">
        <v>0.1</v>
      </c>
      <c r="N3" s="49" t="s">
        <v>92</v>
      </c>
      <c r="P3" t="s">
        <v>77</v>
      </c>
      <c r="Q3" s="50"/>
      <c r="R3" s="57">
        <v>43729</v>
      </c>
      <c r="S3" s="57">
        <v>43742</v>
      </c>
      <c r="T3" s="58" t="str">
        <f>(S3-R3-3.5&amp; " day(s)")</f>
        <v>9,5 day(s)</v>
      </c>
      <c r="V3" s="3" t="s">
        <v>77</v>
      </c>
      <c r="W3" s="50"/>
      <c r="X3" s="57">
        <v>43729</v>
      </c>
      <c r="Y3" s="57">
        <v>43742</v>
      </c>
      <c r="Z3" s="58" t="str">
        <f>(Y3-X3-3.5&amp; " day(s)")</f>
        <v>9,5 day(s)</v>
      </c>
    </row>
    <row r="4" spans="1:26" ht="15.75" thickBot="1" x14ac:dyDescent="0.3">
      <c r="A4" s="9" t="s">
        <v>10</v>
      </c>
      <c r="E4" s="9" t="s">
        <v>5</v>
      </c>
      <c r="I4" s="10">
        <v>3</v>
      </c>
      <c r="J4" s="45">
        <v>2020</v>
      </c>
      <c r="K4" s="43">
        <v>0.125</v>
      </c>
      <c r="L4" s="47">
        <v>0.2</v>
      </c>
      <c r="N4" s="49" t="s">
        <v>93</v>
      </c>
      <c r="P4" s="3" t="s">
        <v>82</v>
      </c>
      <c r="Q4" s="59" t="s">
        <v>70</v>
      </c>
      <c r="R4" s="60">
        <v>43729</v>
      </c>
      <c r="S4" s="60">
        <v>43730.5</v>
      </c>
      <c r="T4" s="62" t="str">
        <f>(S4-R4&amp; " day(s)")</f>
        <v>1,5 day(s)</v>
      </c>
      <c r="V4" s="3" t="s">
        <v>82</v>
      </c>
      <c r="W4" s="59" t="s">
        <v>70</v>
      </c>
      <c r="X4" s="60">
        <v>43729</v>
      </c>
      <c r="Y4" s="60">
        <v>43730.5</v>
      </c>
      <c r="Z4" s="62" t="str">
        <f>(Y4-X4&amp; " day(s)")</f>
        <v>1,5 day(s)</v>
      </c>
    </row>
    <row r="5" spans="1:26" ht="15.75" thickBot="1" x14ac:dyDescent="0.3">
      <c r="I5" s="10">
        <v>4</v>
      </c>
      <c r="J5" s="45">
        <v>2021</v>
      </c>
      <c r="K5" s="43">
        <v>0.16666666666666699</v>
      </c>
      <c r="L5" s="47">
        <v>0.3</v>
      </c>
      <c r="N5" s="49" t="s">
        <v>94</v>
      </c>
      <c r="P5" s="3" t="s">
        <v>83</v>
      </c>
      <c r="Q5" s="59" t="s">
        <v>71</v>
      </c>
      <c r="R5" s="60">
        <v>43731</v>
      </c>
      <c r="S5" s="60">
        <v>43731.999305555553</v>
      </c>
      <c r="T5" s="62" t="str">
        <f t="shared" ref="T5:T12" si="0">(ROUNDUP(S5-R5,1)&amp; " day(s)")</f>
        <v>1 day(s)</v>
      </c>
      <c r="V5" s="3" t="s">
        <v>83</v>
      </c>
      <c r="W5" s="59" t="s">
        <v>71</v>
      </c>
      <c r="X5" s="60">
        <v>43731</v>
      </c>
      <c r="Y5" s="60">
        <v>43731.999305555553</v>
      </c>
      <c r="Z5" s="62" t="str">
        <f t="shared" ref="Z5:Z12" si="1">(ROUNDUP(Y5-X5,1)&amp; " day(s)")</f>
        <v>1 day(s)</v>
      </c>
    </row>
    <row r="6" spans="1:26" ht="15.75" thickBot="1" x14ac:dyDescent="0.3">
      <c r="I6" s="10">
        <v>5</v>
      </c>
      <c r="K6" s="43">
        <v>0.20833333333333301</v>
      </c>
      <c r="L6" s="47">
        <v>0.4</v>
      </c>
      <c r="N6" s="49" t="s">
        <v>95</v>
      </c>
      <c r="P6" s="3" t="s">
        <v>84</v>
      </c>
      <c r="Q6" s="59" t="s">
        <v>70</v>
      </c>
      <c r="R6" s="60">
        <v>43732</v>
      </c>
      <c r="S6" s="60">
        <v>43732.999305497688</v>
      </c>
      <c r="T6" s="62" t="str">
        <f t="shared" si="0"/>
        <v>1 day(s)</v>
      </c>
      <c r="V6" s="3" t="s">
        <v>84</v>
      </c>
      <c r="W6" s="59" t="s">
        <v>70</v>
      </c>
      <c r="X6" s="60">
        <v>43732</v>
      </c>
      <c r="Y6" s="60">
        <v>43732.999305497688</v>
      </c>
      <c r="Z6" s="62" t="str">
        <f t="shared" si="1"/>
        <v>1 day(s)</v>
      </c>
    </row>
    <row r="7" spans="1:26" x14ac:dyDescent="0.25">
      <c r="I7" s="10">
        <v>6</v>
      </c>
      <c r="K7" s="43">
        <v>0.25</v>
      </c>
      <c r="L7" s="47">
        <v>0.5</v>
      </c>
      <c r="P7" s="3" t="s">
        <v>85</v>
      </c>
      <c r="Q7" s="59" t="s">
        <v>71</v>
      </c>
      <c r="R7" s="60">
        <v>43733</v>
      </c>
      <c r="S7" s="60">
        <v>43733.999305497688</v>
      </c>
      <c r="T7" s="62" t="str">
        <f t="shared" si="0"/>
        <v>1 day(s)</v>
      </c>
      <c r="V7" s="3" t="s">
        <v>85</v>
      </c>
      <c r="W7" s="59" t="s">
        <v>71</v>
      </c>
      <c r="X7" s="60">
        <v>43733</v>
      </c>
      <c r="Y7" s="60">
        <v>43733.999305497688</v>
      </c>
      <c r="Z7" s="62" t="str">
        <f t="shared" si="1"/>
        <v>1 day(s)</v>
      </c>
    </row>
    <row r="8" spans="1:26" x14ac:dyDescent="0.25">
      <c r="I8" s="10">
        <v>7</v>
      </c>
      <c r="K8" s="43">
        <v>0.29166666666666702</v>
      </c>
      <c r="L8" s="47">
        <v>0.6</v>
      </c>
      <c r="P8" s="3" t="s">
        <v>86</v>
      </c>
      <c r="Q8" s="59" t="s">
        <v>71</v>
      </c>
      <c r="R8" s="60">
        <v>43736</v>
      </c>
      <c r="S8" s="60">
        <v>43736.999305555553</v>
      </c>
      <c r="T8" s="62" t="str">
        <f t="shared" si="0"/>
        <v>1 day(s)</v>
      </c>
      <c r="V8" s="3" t="s">
        <v>86</v>
      </c>
      <c r="W8" s="59" t="s">
        <v>71</v>
      </c>
      <c r="X8" s="60">
        <v>43736</v>
      </c>
      <c r="Y8" s="60">
        <v>43736.999305555553</v>
      </c>
      <c r="Z8" s="62" t="str">
        <f t="shared" si="1"/>
        <v>1 day(s)</v>
      </c>
    </row>
    <row r="9" spans="1:26" x14ac:dyDescent="0.25">
      <c r="I9" s="10">
        <v>8</v>
      </c>
      <c r="K9" s="43">
        <v>0.33333333333333298</v>
      </c>
      <c r="L9" s="47">
        <v>0.7</v>
      </c>
      <c r="P9" s="3" t="s">
        <v>87</v>
      </c>
      <c r="Q9" s="59" t="s">
        <v>71</v>
      </c>
      <c r="R9" s="60">
        <v>43737</v>
      </c>
      <c r="S9" s="60">
        <v>43737.999305497688</v>
      </c>
      <c r="T9" s="62" t="str">
        <f t="shared" si="0"/>
        <v>1 day(s)</v>
      </c>
      <c r="V9" s="3" t="s">
        <v>87</v>
      </c>
      <c r="W9" s="59" t="s">
        <v>71</v>
      </c>
      <c r="X9" s="60">
        <v>43737</v>
      </c>
      <c r="Y9" s="60">
        <v>43737.999305497688</v>
      </c>
      <c r="Z9" s="62" t="str">
        <f t="shared" si="1"/>
        <v>1 day(s)</v>
      </c>
    </row>
    <row r="10" spans="1:26" x14ac:dyDescent="0.25">
      <c r="A10" s="42" t="s">
        <v>34</v>
      </c>
      <c r="B10" s="42" t="s">
        <v>35</v>
      </c>
      <c r="I10" s="10">
        <v>9</v>
      </c>
      <c r="K10" s="43">
        <v>0.375</v>
      </c>
      <c r="L10" s="47">
        <v>0.8</v>
      </c>
      <c r="P10" s="3" t="s">
        <v>88</v>
      </c>
      <c r="Q10" s="59" t="s">
        <v>71</v>
      </c>
      <c r="R10" s="60">
        <v>43738</v>
      </c>
      <c r="S10" s="60">
        <v>43738.999305555553</v>
      </c>
      <c r="T10" s="62" t="str">
        <f t="shared" si="0"/>
        <v>1 day(s)</v>
      </c>
      <c r="V10" s="3" t="s">
        <v>88</v>
      </c>
      <c r="W10" s="59" t="s">
        <v>71</v>
      </c>
      <c r="X10" s="60">
        <v>43738</v>
      </c>
      <c r="Y10" s="60">
        <v>43738.999305555553</v>
      </c>
      <c r="Z10" s="62" t="str">
        <f t="shared" si="1"/>
        <v>1 day(s)</v>
      </c>
    </row>
    <row r="11" spans="1:26" x14ac:dyDescent="0.25">
      <c r="A11" s="8" t="s">
        <v>22</v>
      </c>
      <c r="B11" s="8">
        <f xml:space="preserve"> DATE(Tableau!A4,1,1)</f>
        <v>43466</v>
      </c>
      <c r="I11" s="10">
        <v>10</v>
      </c>
      <c r="K11" s="43">
        <v>0.41666666666666702</v>
      </c>
      <c r="L11" s="47">
        <v>0.9</v>
      </c>
      <c r="P11" s="3" t="s">
        <v>89</v>
      </c>
      <c r="Q11" s="59" t="s">
        <v>71</v>
      </c>
      <c r="R11" s="63" t="s">
        <v>72</v>
      </c>
      <c r="S11" s="60" t="s">
        <v>72</v>
      </c>
      <c r="T11" s="62" t="e">
        <f t="shared" si="0"/>
        <v>#VALUE!</v>
      </c>
      <c r="V11" s="3" t="s">
        <v>89</v>
      </c>
      <c r="W11" s="59" t="s">
        <v>71</v>
      </c>
      <c r="X11" s="63" t="s">
        <v>72</v>
      </c>
      <c r="Y11" s="60" t="s">
        <v>72</v>
      </c>
      <c r="Z11" s="62" t="e">
        <f t="shared" si="1"/>
        <v>#VALUE!</v>
      </c>
    </row>
    <row r="12" spans="1:26" x14ac:dyDescent="0.25">
      <c r="A12" s="8" t="s">
        <v>65</v>
      </c>
      <c r="B12" s="8">
        <f xml:space="preserve"> FLOOR(DAY(MINUTE(Tableau!A4/38)/2+56)&amp;"/5/"&amp;Tableau!A4,7)-34</f>
        <v>43576</v>
      </c>
      <c r="I12" s="10">
        <v>11</v>
      </c>
      <c r="K12" s="43">
        <v>0.45833333333333298</v>
      </c>
      <c r="L12" s="47">
        <v>1</v>
      </c>
      <c r="P12" s="3" t="s">
        <v>90</v>
      </c>
      <c r="Q12" s="59" t="s">
        <v>71</v>
      </c>
      <c r="R12" s="60">
        <v>43742</v>
      </c>
      <c r="S12" s="60">
        <v>43742.999305555553</v>
      </c>
      <c r="T12" s="62" t="str">
        <f t="shared" si="0"/>
        <v>1 day(s)</v>
      </c>
      <c r="V12" s="3" t="s">
        <v>90</v>
      </c>
      <c r="W12" s="59" t="s">
        <v>71</v>
      </c>
      <c r="X12" s="60">
        <v>43742</v>
      </c>
      <c r="Y12" s="60">
        <v>43742.999305555553</v>
      </c>
      <c r="Z12" s="62" t="str">
        <f t="shared" si="1"/>
        <v>1 day(s)</v>
      </c>
    </row>
    <row r="13" spans="1:26" x14ac:dyDescent="0.25">
      <c r="A13" s="8" t="s">
        <v>23</v>
      </c>
      <c r="B13" s="8">
        <f xml:space="preserve"> B12+ 1</f>
        <v>43577</v>
      </c>
      <c r="C13" s="33"/>
      <c r="I13" s="10">
        <v>12</v>
      </c>
      <c r="K13" s="43">
        <v>0.5</v>
      </c>
      <c r="L13" s="5"/>
      <c r="P13" s="75" t="s">
        <v>78</v>
      </c>
      <c r="Q13" s="50"/>
      <c r="R13" s="64">
        <v>43743</v>
      </c>
      <c r="S13" s="60">
        <v>43757</v>
      </c>
      <c r="T13" s="65" t="str">
        <f>(S13-R13-5&amp; " day(s)")</f>
        <v>9 day(s)</v>
      </c>
      <c r="V13" s="75" t="s">
        <v>78</v>
      </c>
      <c r="W13" s="50"/>
      <c r="X13" s="64">
        <v>43743</v>
      </c>
      <c r="Y13" s="60">
        <v>43757</v>
      </c>
      <c r="Z13" s="65" t="str">
        <f>(Y13-X13-5&amp; " day(s)")</f>
        <v>9 day(s)</v>
      </c>
    </row>
    <row r="14" spans="1:26" x14ac:dyDescent="0.25">
      <c r="A14" s="8" t="s">
        <v>24</v>
      </c>
      <c r="B14" s="8">
        <f xml:space="preserve"> DATE(Tableau!A4,5,1)</f>
        <v>43586</v>
      </c>
      <c r="K14" s="43">
        <v>0.54166666666666696</v>
      </c>
      <c r="P14" s="3" t="s">
        <v>82</v>
      </c>
      <c r="Q14" s="66" t="s">
        <v>70</v>
      </c>
      <c r="R14" s="67">
        <v>43743</v>
      </c>
      <c r="S14" s="60">
        <v>43744.5</v>
      </c>
      <c r="T14" s="68" t="str">
        <f>(S14-R14&amp; " day(s)")</f>
        <v>1,5 day(s)</v>
      </c>
      <c r="V14" s="3" t="s">
        <v>82</v>
      </c>
      <c r="W14" s="66" t="s">
        <v>70</v>
      </c>
      <c r="X14" s="67">
        <v>43743</v>
      </c>
      <c r="Y14" s="60">
        <v>43744.5</v>
      </c>
      <c r="Z14" s="68" t="str">
        <f>(Y14-X14&amp; " day(s)")</f>
        <v>1,5 day(s)</v>
      </c>
    </row>
    <row r="15" spans="1:26" x14ac:dyDescent="0.25">
      <c r="A15" s="8" t="s">
        <v>25</v>
      </c>
      <c r="B15" s="8">
        <f xml:space="preserve"> DATE(Tableau!A4,5,8)</f>
        <v>43593</v>
      </c>
      <c r="K15" s="43">
        <v>0.58333333333333304</v>
      </c>
      <c r="P15" s="3" t="s">
        <v>83</v>
      </c>
      <c r="Q15" s="69" t="s">
        <v>70</v>
      </c>
      <c r="R15" s="67">
        <v>43745</v>
      </c>
      <c r="S15" s="60">
        <v>43745.999305555553</v>
      </c>
      <c r="T15" s="70" t="str">
        <f t="shared" ref="T15:T20" si="2">(ROUNDUP(S15-R15,1)&amp; " day(s)")</f>
        <v>1 day(s)</v>
      </c>
      <c r="V15" s="3" t="s">
        <v>83</v>
      </c>
      <c r="W15" s="69" t="s">
        <v>70</v>
      </c>
      <c r="X15" s="67">
        <v>43745</v>
      </c>
      <c r="Y15" s="60">
        <v>43745.999305555553</v>
      </c>
      <c r="Z15" s="70" t="str">
        <f t="shared" ref="Z15:Z20" si="3">(ROUNDUP(Y15-X15,1)&amp; " day(s)")</f>
        <v>1 day(s)</v>
      </c>
    </row>
    <row r="16" spans="1:26" x14ac:dyDescent="0.25">
      <c r="A16" s="8" t="s">
        <v>26</v>
      </c>
      <c r="B16" s="8">
        <f xml:space="preserve"> B12 + 39</f>
        <v>43615</v>
      </c>
      <c r="K16" s="43">
        <v>0.625</v>
      </c>
      <c r="P16" s="3" t="s">
        <v>84</v>
      </c>
      <c r="Q16" s="69" t="s">
        <v>71</v>
      </c>
      <c r="R16" s="67">
        <v>43746</v>
      </c>
      <c r="S16" s="60">
        <v>43746.999305497688</v>
      </c>
      <c r="T16" s="70" t="str">
        <f t="shared" si="2"/>
        <v>1 day(s)</v>
      </c>
      <c r="V16" s="3" t="s">
        <v>84</v>
      </c>
      <c r="W16" s="69" t="s">
        <v>71</v>
      </c>
      <c r="X16" s="67">
        <v>43746</v>
      </c>
      <c r="Y16" s="60">
        <v>43746.999305497688</v>
      </c>
      <c r="Z16" s="70" t="str">
        <f t="shared" si="3"/>
        <v>1 day(s)</v>
      </c>
    </row>
    <row r="17" spans="1:26" x14ac:dyDescent="0.25">
      <c r="A17" s="8" t="s">
        <v>27</v>
      </c>
      <c r="B17" s="8">
        <f xml:space="preserve"> B12  + 49</f>
        <v>43625</v>
      </c>
      <c r="K17" s="43">
        <v>0.66666666666666696</v>
      </c>
      <c r="P17" s="3" t="s">
        <v>85</v>
      </c>
      <c r="Q17" s="69" t="s">
        <v>71</v>
      </c>
      <c r="R17" s="71">
        <v>43750</v>
      </c>
      <c r="S17" s="60">
        <v>43750.999305555553</v>
      </c>
      <c r="T17" s="70" t="str">
        <f t="shared" si="2"/>
        <v>1 day(s)</v>
      </c>
      <c r="V17" s="3" t="s">
        <v>85</v>
      </c>
      <c r="W17" s="69" t="s">
        <v>71</v>
      </c>
      <c r="X17" s="71">
        <v>43750</v>
      </c>
      <c r="Y17" s="60">
        <v>43750.999305555553</v>
      </c>
      <c r="Z17" s="70" t="str">
        <f t="shared" si="3"/>
        <v>1 day(s)</v>
      </c>
    </row>
    <row r="18" spans="1:26" x14ac:dyDescent="0.25">
      <c r="A18" s="8" t="s">
        <v>28</v>
      </c>
      <c r="B18" s="8">
        <f xml:space="preserve"> B12 + 50</f>
        <v>43626</v>
      </c>
      <c r="K18" s="43">
        <v>0.70833333333333304</v>
      </c>
      <c r="P18" s="3" t="s">
        <v>86</v>
      </c>
      <c r="Q18" s="69" t="s">
        <v>71</v>
      </c>
      <c r="R18" s="71">
        <v>43751</v>
      </c>
      <c r="S18" s="60">
        <v>43751.999305497688</v>
      </c>
      <c r="T18" s="70" t="str">
        <f t="shared" si="2"/>
        <v>1 day(s)</v>
      </c>
      <c r="V18" s="3" t="s">
        <v>86</v>
      </c>
      <c r="W18" s="69" t="s">
        <v>71</v>
      </c>
      <c r="X18" s="71">
        <v>43751</v>
      </c>
      <c r="Y18" s="60">
        <v>43751.999305497688</v>
      </c>
      <c r="Z18" s="70" t="str">
        <f t="shared" si="3"/>
        <v>1 day(s)</v>
      </c>
    </row>
    <row r="19" spans="1:26" x14ac:dyDescent="0.25">
      <c r="A19" s="8" t="s">
        <v>29</v>
      </c>
      <c r="B19" s="8">
        <f xml:space="preserve"> DATE(Tableau!A4,7,14)</f>
        <v>43660</v>
      </c>
      <c r="K19" s="43">
        <v>0.75</v>
      </c>
      <c r="P19" s="3" t="s">
        <v>87</v>
      </c>
      <c r="Q19" s="69" t="s">
        <v>71</v>
      </c>
      <c r="R19" s="71">
        <v>43752</v>
      </c>
      <c r="S19" s="60">
        <v>43752.999305497688</v>
      </c>
      <c r="T19" s="62" t="str">
        <f t="shared" si="2"/>
        <v>1 day(s)</v>
      </c>
      <c r="V19" s="3" t="s">
        <v>87</v>
      </c>
      <c r="W19" s="69" t="s">
        <v>71</v>
      </c>
      <c r="X19" s="71">
        <v>43752</v>
      </c>
      <c r="Y19" s="60">
        <v>43752.999305497688</v>
      </c>
      <c r="Z19" s="62" t="str">
        <f t="shared" si="3"/>
        <v>1 day(s)</v>
      </c>
    </row>
    <row r="20" spans="1:26" x14ac:dyDescent="0.25">
      <c r="A20" s="8" t="s">
        <v>30</v>
      </c>
      <c r="B20" s="8">
        <f xml:space="preserve"> DATE(Tableau!A4,8,15)</f>
        <v>43692</v>
      </c>
      <c r="K20" s="43">
        <v>0.79166666666666696</v>
      </c>
      <c r="P20" s="3" t="s">
        <v>88</v>
      </c>
      <c r="Q20" s="69" t="s">
        <v>71</v>
      </c>
      <c r="R20" s="71">
        <v>43753</v>
      </c>
      <c r="S20" s="60">
        <v>43753.999305497688</v>
      </c>
      <c r="T20" s="62" t="str">
        <f t="shared" si="2"/>
        <v>1 day(s)</v>
      </c>
      <c r="V20" s="3" t="s">
        <v>88</v>
      </c>
      <c r="W20" s="69" t="s">
        <v>71</v>
      </c>
      <c r="X20" s="71">
        <v>43753</v>
      </c>
      <c r="Y20" s="60">
        <v>43753.999305497688</v>
      </c>
      <c r="Z20" s="62" t="str">
        <f t="shared" si="3"/>
        <v>1 day(s)</v>
      </c>
    </row>
    <row r="21" spans="1:26" x14ac:dyDescent="0.25">
      <c r="A21" s="8" t="s">
        <v>31</v>
      </c>
      <c r="B21" s="8">
        <f xml:space="preserve"> DATE(Tableau!A4,11,1)</f>
        <v>43770</v>
      </c>
      <c r="K21" s="43">
        <v>0.83333333333333304</v>
      </c>
      <c r="P21" s="3" t="s">
        <v>89</v>
      </c>
      <c r="Q21" s="69" t="s">
        <v>71</v>
      </c>
      <c r="R21" s="72">
        <v>43756</v>
      </c>
      <c r="S21" s="60">
        <v>43757.5</v>
      </c>
      <c r="T21" s="62" t="str">
        <f>(S21-R21&amp; " day(s)")</f>
        <v>1,5 day(s)</v>
      </c>
      <c r="V21" s="3" t="s">
        <v>89</v>
      </c>
      <c r="W21" s="69" t="s">
        <v>71</v>
      </c>
      <c r="X21" s="72">
        <v>43756</v>
      </c>
      <c r="Y21" s="60">
        <v>43757.5</v>
      </c>
      <c r="Z21" s="62" t="str">
        <f>(Y21-X21&amp; " day(s)")</f>
        <v>1,5 day(s)</v>
      </c>
    </row>
    <row r="22" spans="1:26" x14ac:dyDescent="0.25">
      <c r="A22" s="8" t="s">
        <v>32</v>
      </c>
      <c r="B22" s="8">
        <f xml:space="preserve"> DATE(Tableau!A4,11,11)</f>
        <v>43780</v>
      </c>
      <c r="K22" s="43">
        <v>0.875</v>
      </c>
      <c r="P22" s="76"/>
      <c r="Q22" s="50"/>
      <c r="R22" s="57"/>
      <c r="S22" s="60"/>
      <c r="T22" s="73"/>
      <c r="V22" s="76"/>
      <c r="W22" s="50"/>
      <c r="X22" s="57"/>
      <c r="Y22" s="60"/>
      <c r="Z22" s="73"/>
    </row>
    <row r="23" spans="1:26" x14ac:dyDescent="0.25">
      <c r="A23" s="8" t="s">
        <v>33</v>
      </c>
      <c r="B23" s="8">
        <f xml:space="preserve"> DATE(Tableau!A4,12,25)</f>
        <v>43824</v>
      </c>
      <c r="K23" s="43">
        <v>0.91666666666666696</v>
      </c>
      <c r="P23" s="76"/>
      <c r="Q23" s="59"/>
      <c r="R23" s="60"/>
      <c r="S23" s="60"/>
      <c r="T23" s="62"/>
      <c r="V23" s="76"/>
      <c r="W23" s="59"/>
      <c r="X23" s="60"/>
      <c r="Y23" s="60"/>
      <c r="Z23" s="62"/>
    </row>
    <row r="24" spans="1:26" x14ac:dyDescent="0.25">
      <c r="K24" s="43">
        <v>0.95833333333333304</v>
      </c>
      <c r="P24" s="76"/>
      <c r="Q24" s="59"/>
      <c r="R24" s="61"/>
      <c r="S24" s="60"/>
      <c r="T24" s="62"/>
      <c r="V24" s="76"/>
      <c r="W24" s="59"/>
      <c r="X24" s="61"/>
      <c r="Y24" s="60"/>
      <c r="Z24" s="62"/>
    </row>
    <row r="25" spans="1:26" x14ac:dyDescent="0.25">
      <c r="K25" s="43">
        <v>1</v>
      </c>
      <c r="P25" s="76"/>
      <c r="Q25" s="59"/>
      <c r="R25" s="60"/>
      <c r="S25" s="60"/>
      <c r="T25" s="62"/>
      <c r="V25" s="76"/>
      <c r="W25" s="59"/>
      <c r="X25" s="60"/>
      <c r="Y25" s="60"/>
      <c r="Z25" s="62"/>
    </row>
    <row r="26" spans="1:26" x14ac:dyDescent="0.25">
      <c r="P26" s="76"/>
      <c r="Q26" s="59"/>
      <c r="R26" s="60"/>
      <c r="S26" s="60"/>
      <c r="T26" s="62"/>
      <c r="V26" s="76"/>
      <c r="W26" s="59"/>
      <c r="X26" s="60"/>
      <c r="Y26" s="60"/>
      <c r="Z26" s="62"/>
    </row>
    <row r="27" spans="1:26" x14ac:dyDescent="0.25">
      <c r="A27" s="35" t="s">
        <v>36</v>
      </c>
      <c r="B27" s="36" t="s">
        <v>37</v>
      </c>
      <c r="C27" s="35" t="s">
        <v>38</v>
      </c>
      <c r="P27" s="76"/>
      <c r="Q27" s="59"/>
      <c r="R27" s="60"/>
      <c r="S27" s="60"/>
      <c r="T27" s="62"/>
      <c r="V27" s="76"/>
      <c r="W27" s="59"/>
      <c r="X27" s="60"/>
      <c r="Y27" s="60"/>
      <c r="Z27" s="62"/>
    </row>
    <row r="28" spans="1:26" x14ac:dyDescent="0.25">
      <c r="A28" s="37" t="s">
        <v>39</v>
      </c>
      <c r="B28" s="38" t="s">
        <v>40</v>
      </c>
      <c r="C28" s="39">
        <f>DATE(Tableau!A4,1,1)</f>
        <v>43466</v>
      </c>
      <c r="P28" s="76"/>
      <c r="Q28" s="59"/>
      <c r="R28" s="60"/>
      <c r="S28" s="60"/>
      <c r="T28" s="62"/>
      <c r="V28" s="76"/>
      <c r="W28" s="59"/>
      <c r="X28" s="60"/>
      <c r="Y28" s="60"/>
      <c r="Z28" s="62"/>
    </row>
    <row r="29" spans="1:26" ht="28.5" x14ac:dyDescent="0.25">
      <c r="A29" s="37" t="s">
        <v>41</v>
      </c>
      <c r="B29" s="38" t="s">
        <v>42</v>
      </c>
      <c r="C29" s="2">
        <f>DATE(Tableau!A4,1,1)+14+CHOOSE(WEEKDAY(DATE(Tableau!A4,1,1)),1,0,6,5,4,3,2)</f>
        <v>43486</v>
      </c>
      <c r="P29" s="76"/>
      <c r="Q29" s="59"/>
      <c r="R29" s="60"/>
      <c r="S29" s="60"/>
      <c r="T29" s="62"/>
      <c r="V29" s="76"/>
      <c r="W29" s="59"/>
      <c r="X29" s="60"/>
      <c r="Y29" s="60"/>
      <c r="Z29" s="62"/>
    </row>
    <row r="30" spans="1:26" x14ac:dyDescent="0.25">
      <c r="A30" s="37" t="s">
        <v>43</v>
      </c>
      <c r="B30" s="38" t="s">
        <v>44</v>
      </c>
      <c r="C30" s="39">
        <f>DATE(Tableau!A4,2,1)+14+CHOOSE(WEEKDAY(DATE(Tableau!A4,2,1)),1,0,6,5,4,3,2)</f>
        <v>43514</v>
      </c>
      <c r="P30" s="76"/>
      <c r="Q30" s="59"/>
      <c r="R30" s="60"/>
      <c r="S30" s="60"/>
      <c r="T30" s="62"/>
      <c r="V30" s="76"/>
      <c r="W30" s="59"/>
      <c r="X30" s="60"/>
      <c r="Y30" s="60"/>
      <c r="Z30" s="62"/>
    </row>
    <row r="31" spans="1:26" ht="42.75" x14ac:dyDescent="0.25">
      <c r="A31" s="37" t="s">
        <v>45</v>
      </c>
      <c r="B31" s="38" t="s">
        <v>46</v>
      </c>
      <c r="C31" s="37" t="s">
        <v>47</v>
      </c>
      <c r="P31" s="76"/>
      <c r="Q31" s="59"/>
      <c r="R31" s="60"/>
      <c r="S31" s="60"/>
      <c r="T31" s="62"/>
      <c r="V31" s="76"/>
      <c r="W31" s="59"/>
      <c r="X31" s="60"/>
      <c r="Y31" s="60"/>
      <c r="Z31" s="62"/>
    </row>
    <row r="32" spans="1:26" x14ac:dyDescent="0.25">
      <c r="A32" s="37" t="s">
        <v>48</v>
      </c>
      <c r="B32" s="38" t="s">
        <v>49</v>
      </c>
      <c r="C32" s="37" t="s">
        <v>50</v>
      </c>
      <c r="P32" s="76"/>
      <c r="Q32" s="50"/>
      <c r="R32" s="57"/>
      <c r="S32" s="60"/>
      <c r="T32" s="73"/>
      <c r="V32" s="76"/>
      <c r="W32" s="50"/>
      <c r="X32" s="57"/>
      <c r="Y32" s="60"/>
      <c r="Z32" s="73"/>
    </row>
    <row r="33" spans="1:26" ht="57" x14ac:dyDescent="0.25">
      <c r="A33" s="37" t="s">
        <v>24</v>
      </c>
      <c r="B33" s="38" t="s">
        <v>51</v>
      </c>
      <c r="C33" s="37" t="s">
        <v>52</v>
      </c>
      <c r="P33" s="76"/>
      <c r="Q33" s="59"/>
      <c r="R33" s="60"/>
      <c r="S33" s="60"/>
      <c r="T33" s="62"/>
      <c r="V33" s="76"/>
      <c r="W33" s="59"/>
      <c r="X33" s="60"/>
      <c r="Y33" s="60"/>
      <c r="Z33" s="62"/>
    </row>
    <row r="34" spans="1:26" ht="71.25" x14ac:dyDescent="0.25">
      <c r="A34" s="37" t="s">
        <v>53</v>
      </c>
      <c r="B34" s="38" t="s">
        <v>54</v>
      </c>
      <c r="C34" s="37" t="s">
        <v>55</v>
      </c>
    </row>
    <row r="35" spans="1:26" x14ac:dyDescent="0.25">
      <c r="A35" s="37" t="s">
        <v>56</v>
      </c>
      <c r="B35" s="38" t="s">
        <v>57</v>
      </c>
      <c r="C35" s="37" t="s">
        <v>58</v>
      </c>
    </row>
    <row r="36" spans="1:26" ht="71.25" x14ac:dyDescent="0.25">
      <c r="A36" s="37" t="s">
        <v>59</v>
      </c>
      <c r="B36" s="38" t="s">
        <v>60</v>
      </c>
      <c r="C36" s="37" t="s">
        <v>61</v>
      </c>
    </row>
    <row r="37" spans="1:26" x14ac:dyDescent="0.25">
      <c r="A37" s="37" t="s">
        <v>62</v>
      </c>
      <c r="B37" s="38" t="s">
        <v>63</v>
      </c>
      <c r="C37" s="37" t="s">
        <v>64</v>
      </c>
    </row>
  </sheetData>
  <mergeCells count="2">
    <mergeCell ref="P1:T1"/>
    <mergeCell ref="V1:Z1"/>
  </mergeCells>
  <conditionalFormatting sqref="C2:C12 C14">
    <cfRule type="duplicateValues" dxfId="0" priority="1"/>
  </conditionalFormatting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Props1.xml><?xml version="1.0" encoding="utf-8"?>
<ds:datastoreItem xmlns:ds="http://schemas.openxmlformats.org/officeDocument/2006/customXml" ds:itemID="{3367E65A-AB41-4DB4-BCAF-CA28B84BAF1B}">
  <ds:schemaRefs>
    <ds:schemaRef ds:uri="http://schemas.microsoft.com/DataMashup"/>
  </ds:schemaRefs>
</ds:datastoreItem>
</file>

<file path=customXml/itemProps2.xml><?xml version="1.0" encoding="utf-8"?>
<ds:datastoreItem xmlns:ds="http://schemas.openxmlformats.org/officeDocument/2006/customXml" ds:itemID="{18518CFE-373E-4340-83AE-118D3C2BCA9A}">
  <ds:schemaRefs/>
</ds:datastoreItem>
</file>

<file path=customXml/itemProps3.xml><?xml version="1.0" encoding="utf-8"?>
<ds:datastoreItem xmlns:ds="http://schemas.openxmlformats.org/officeDocument/2006/customXml" ds:itemID="{498006B0-F5D7-4042-9AF2-9FDFF7277D8D}">
  <ds:schemaRefs/>
</ds:datastoreItem>
</file>

<file path=customXml/itemProps4.xml><?xml version="1.0" encoding="utf-8"?>
<ds:datastoreItem xmlns:ds="http://schemas.openxmlformats.org/officeDocument/2006/customXml" ds:itemID="{B69F04E3-EFCB-44FD-9B98-501788148C9B}">
  <ds:schemaRefs/>
</ds:datastoreItem>
</file>

<file path=customXml/itemProps5.xml><?xml version="1.0" encoding="utf-8"?>
<ds:datastoreItem xmlns:ds="http://schemas.openxmlformats.org/officeDocument/2006/customXml" ds:itemID="{CCCB01D8-ACA6-4795-BF63-F3E8316A9C21}">
  <ds:schemaRefs/>
</ds:datastoreItem>
</file>

<file path=customXml/itemProps6.xml><?xml version="1.0" encoding="utf-8"?>
<ds:datastoreItem xmlns:ds="http://schemas.openxmlformats.org/officeDocument/2006/customXml" ds:itemID="{3BE02885-AC32-459F-A95E-0ED562E6C98A}">
  <ds:schemaRefs/>
</ds:datastoreItem>
</file>

<file path=customXml/itemProps7.xml><?xml version="1.0" encoding="utf-8"?>
<ds:datastoreItem xmlns:ds="http://schemas.openxmlformats.org/officeDocument/2006/customXml" ds:itemID="{68A0F576-D977-48B9-BBBE-EF89EFA2D094}">
  <ds:schemaRefs/>
</ds:datastoreItem>
</file>

<file path=customXml/itemProps8.xml><?xml version="1.0" encoding="utf-8"?>
<ds:datastoreItem xmlns:ds="http://schemas.openxmlformats.org/officeDocument/2006/customXml" ds:itemID="{C652AF5F-CC88-4D3B-90D1-0D846B8ED020}">
  <ds:schemaRefs/>
</ds:datastoreItem>
</file>

<file path=customXml/itemProps9.xml><?xml version="1.0" encoding="utf-8"?>
<ds:datastoreItem xmlns:ds="http://schemas.openxmlformats.org/officeDocument/2006/customXml" ds:itemID="{2AA3FB93-B762-4885-A06B-AC59AF6107A0}">
  <ds:schemaRefs/>
</ds:datastoreItem>
</file>

<file path=customXml/itemProps10.xml><?xml version="1.0" encoding="utf-8"?>
<ds:datastoreItem xmlns:ds="http://schemas.openxmlformats.org/officeDocument/2006/customXml" ds:itemID="{2DBF838E-8F0A-4D46-A25B-A5BAFE6B3ABF}">
  <ds:schemaRefs/>
</ds:datastoreItem>
</file>

<file path=customXml/itemProps11.xml><?xml version="1.0" encoding="utf-8"?>
<ds:datastoreItem xmlns:ds="http://schemas.openxmlformats.org/officeDocument/2006/customXml" ds:itemID="{8F78A91D-8767-4607-A30D-C148CA5206D6}">
  <ds:schemaRefs/>
</ds:datastoreItem>
</file>

<file path=customXml/itemProps12.xml><?xml version="1.0" encoding="utf-8"?>
<ds:datastoreItem xmlns:ds="http://schemas.openxmlformats.org/officeDocument/2006/customXml" ds:itemID="{36641A1A-2B6F-4F3C-9C2E-5305A2F1B460}">
  <ds:schemaRefs/>
</ds:datastoreItem>
</file>

<file path=customXml/itemProps13.xml><?xml version="1.0" encoding="utf-8"?>
<ds:datastoreItem xmlns:ds="http://schemas.openxmlformats.org/officeDocument/2006/customXml" ds:itemID="{87754791-0557-4330-833F-04833DAAD935}">
  <ds:schemaRefs/>
</ds:datastoreItem>
</file>

<file path=customXml/itemProps14.xml><?xml version="1.0" encoding="utf-8"?>
<ds:datastoreItem xmlns:ds="http://schemas.openxmlformats.org/officeDocument/2006/customXml" ds:itemID="{75DC472C-F719-4861-B2D1-E3633EACCC0A}">
  <ds:schemaRefs/>
</ds:datastoreItem>
</file>

<file path=customXml/itemProps15.xml><?xml version="1.0" encoding="utf-8"?>
<ds:datastoreItem xmlns:ds="http://schemas.openxmlformats.org/officeDocument/2006/customXml" ds:itemID="{D2C54259-6F7E-4A17-B1E6-C05B2A7ED74C}">
  <ds:schemaRefs/>
</ds:datastoreItem>
</file>

<file path=customXml/itemProps16.xml><?xml version="1.0" encoding="utf-8"?>
<ds:datastoreItem xmlns:ds="http://schemas.openxmlformats.org/officeDocument/2006/customXml" ds:itemID="{4E1D5820-38D0-4188-BFBC-09AEDF170708}">
  <ds:schemaRefs/>
</ds:datastoreItem>
</file>

<file path=customXml/itemProps17.xml><?xml version="1.0" encoding="utf-8"?>
<ds:datastoreItem xmlns:ds="http://schemas.openxmlformats.org/officeDocument/2006/customXml" ds:itemID="{69CFB311-EE50-42B5-BB54-DFBDF9591315}">
  <ds:schemaRefs/>
</ds:datastoreItem>
</file>

<file path=customXml/itemProps18.xml><?xml version="1.0" encoding="utf-8"?>
<ds:datastoreItem xmlns:ds="http://schemas.openxmlformats.org/officeDocument/2006/customXml" ds:itemID="{856E1E8C-493A-4457-8F08-1970495E5E62}">
  <ds:schemaRefs/>
</ds:datastoreItem>
</file>

<file path=customXml/itemProps19.xml><?xml version="1.0" encoding="utf-8"?>
<ds:datastoreItem xmlns:ds="http://schemas.openxmlformats.org/officeDocument/2006/customXml" ds:itemID="{F18F00FB-DBE8-4819-9809-4F4CA56B44B6}">
  <ds:schemaRefs/>
</ds:datastoreItem>
</file>

<file path=customXml/itemProps20.xml><?xml version="1.0" encoding="utf-8"?>
<ds:datastoreItem xmlns:ds="http://schemas.openxmlformats.org/officeDocument/2006/customXml" ds:itemID="{FFB5E37C-91F1-4EE1-A54E-43F9F6725E0A}">
  <ds:schemaRefs/>
</ds:datastoreItem>
</file>

<file path=customXml/itemProps21.xml><?xml version="1.0" encoding="utf-8"?>
<ds:datastoreItem xmlns:ds="http://schemas.openxmlformats.org/officeDocument/2006/customXml" ds:itemID="{4575351A-27CE-4811-A5DD-10848ADC627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Tableau</vt:lpstr>
      <vt:lpstr>PARAMETRES </vt:lpstr>
      <vt:lpstr>CHARGE</vt:lpstr>
      <vt:lpstr>ETAT</vt:lpstr>
      <vt:lpstr>LISTE</vt:lpstr>
      <vt:lpstr>OFFRE</vt:lpstr>
      <vt:lpstr>PRENOM</vt:lpstr>
      <vt:lpstr>PRENOMS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HALLAF, Rashid</cp:lastModifiedBy>
  <cp:lastPrinted>2019-01-18T08:15:38Z</cp:lastPrinted>
  <dcterms:created xsi:type="dcterms:W3CDTF">2019-01-11T07:10:53Z</dcterms:created>
  <dcterms:modified xsi:type="dcterms:W3CDTF">2019-11-16T18:30:26Z</dcterms:modified>
</cp:coreProperties>
</file>