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O:\SDTL\BL2S\MAR\COMMUN\1-PREV\Analyses statistiques\Prix\"/>
    </mc:Choice>
  </mc:AlternateContent>
  <bookViews>
    <workbookView xWindow="0" yWindow="0" windowWidth="19200" windowHeight="9660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  <c r="D2" i="1" l="1"/>
  <c r="D3" i="1"/>
  <c r="D4" i="1"/>
  <c r="D5" i="1"/>
  <c r="D6" i="1"/>
  <c r="D7" i="1"/>
  <c r="D8" i="1"/>
  <c r="BQ8" i="1" l="1"/>
  <c r="BQ7" i="1"/>
  <c r="BQ6" i="1"/>
  <c r="BQ5" i="1"/>
  <c r="BQ4" i="1"/>
  <c r="BQ3" i="1"/>
  <c r="BQ2" i="1"/>
  <c r="BN8" i="1"/>
  <c r="BN7" i="1"/>
  <c r="BN6" i="1"/>
  <c r="BN5" i="1"/>
  <c r="BN4" i="1"/>
  <c r="BN3" i="1"/>
  <c r="BN2" i="1"/>
  <c r="BK8" i="1"/>
  <c r="BK7" i="1"/>
  <c r="BK6" i="1"/>
  <c r="BK5" i="1"/>
  <c r="BK4" i="1"/>
  <c r="BK3" i="1"/>
  <c r="BK2" i="1"/>
  <c r="BH8" i="1"/>
  <c r="BH7" i="1"/>
  <c r="BH6" i="1"/>
  <c r="BH5" i="1"/>
  <c r="BH4" i="1"/>
  <c r="BH3" i="1"/>
  <c r="BH2" i="1"/>
  <c r="BE8" i="1"/>
  <c r="BE7" i="1"/>
  <c r="BE6" i="1"/>
  <c r="BE5" i="1"/>
  <c r="BE4" i="1"/>
  <c r="BE3" i="1"/>
  <c r="BE2" i="1"/>
  <c r="BB8" i="1"/>
  <c r="BB7" i="1"/>
  <c r="BB6" i="1"/>
  <c r="BB5" i="1"/>
  <c r="BB4" i="1"/>
  <c r="BB3" i="1"/>
  <c r="BB2" i="1"/>
  <c r="AY8" i="1"/>
  <c r="AY7" i="1"/>
  <c r="AY6" i="1"/>
  <c r="AY5" i="1"/>
  <c r="AY4" i="1"/>
  <c r="AY3" i="1"/>
  <c r="AY2" i="1"/>
  <c r="AV8" i="1"/>
  <c r="AV7" i="1"/>
  <c r="AV6" i="1"/>
  <c r="AV5" i="1"/>
  <c r="AV4" i="1"/>
  <c r="AV3" i="1"/>
  <c r="AV2" i="1"/>
  <c r="AS8" i="1"/>
  <c r="AS7" i="1"/>
  <c r="AS6" i="1"/>
  <c r="AS5" i="1"/>
  <c r="AS4" i="1"/>
  <c r="AS3" i="1"/>
  <c r="AS2" i="1"/>
  <c r="AP8" i="1"/>
  <c r="AP7" i="1"/>
  <c r="AP6" i="1"/>
  <c r="AP5" i="1"/>
  <c r="AP4" i="1"/>
  <c r="AP3" i="1"/>
  <c r="AP2" i="1"/>
  <c r="AM8" i="1"/>
  <c r="AM7" i="1"/>
  <c r="AM6" i="1"/>
  <c r="AM5" i="1"/>
  <c r="AM4" i="1"/>
  <c r="AM3" i="1"/>
  <c r="AM2" i="1"/>
  <c r="AJ8" i="1"/>
  <c r="AJ7" i="1"/>
  <c r="AJ6" i="1"/>
  <c r="AJ5" i="1"/>
  <c r="AJ4" i="1"/>
  <c r="AJ3" i="1"/>
  <c r="AJ2" i="1"/>
  <c r="AG8" i="1"/>
  <c r="AG7" i="1"/>
  <c r="AG6" i="1"/>
  <c r="AG5" i="1"/>
  <c r="AG4" i="1"/>
  <c r="AG3" i="1"/>
  <c r="AG2" i="1"/>
  <c r="AD8" i="1"/>
  <c r="AD7" i="1"/>
  <c r="AD6" i="1"/>
  <c r="AD5" i="1"/>
  <c r="AD4" i="1"/>
  <c r="AD3" i="1"/>
  <c r="AD2" i="1"/>
  <c r="AA8" i="1"/>
  <c r="AA7" i="1"/>
  <c r="AA6" i="1"/>
  <c r="AA5" i="1"/>
  <c r="AA4" i="1"/>
  <c r="AA3" i="1"/>
  <c r="AA2" i="1"/>
  <c r="X8" i="1"/>
  <c r="X7" i="1"/>
  <c r="X6" i="1"/>
  <c r="X5" i="1"/>
  <c r="X4" i="1"/>
  <c r="X3" i="1"/>
  <c r="X2" i="1"/>
  <c r="U8" i="1"/>
  <c r="U7" i="1"/>
  <c r="U6" i="1"/>
  <c r="U5" i="1"/>
  <c r="U4" i="1"/>
  <c r="U3" i="1"/>
  <c r="U2" i="1"/>
  <c r="R8" i="1"/>
  <c r="R7" i="1"/>
  <c r="R6" i="1"/>
  <c r="R5" i="1"/>
  <c r="R4" i="1"/>
  <c r="R3" i="1"/>
  <c r="R2" i="1"/>
  <c r="O8" i="1"/>
  <c r="O7" i="1"/>
  <c r="O6" i="1"/>
  <c r="O5" i="1"/>
  <c r="O4" i="1"/>
  <c r="O3" i="1"/>
  <c r="O2" i="1"/>
  <c r="L8" i="1"/>
  <c r="L7" i="1"/>
  <c r="L6" i="1"/>
  <c r="L5" i="1"/>
  <c r="L4" i="1"/>
  <c r="L3" i="1"/>
  <c r="L2" i="1"/>
  <c r="E4" i="1"/>
  <c r="E6" i="1"/>
  <c r="E3" i="1"/>
  <c r="E8" i="1"/>
  <c r="E5" i="1"/>
  <c r="E7" i="1"/>
  <c r="E2" i="1"/>
  <c r="F7" i="1" l="1"/>
  <c r="F5" i="1"/>
  <c r="F8" i="1"/>
  <c r="F6" i="1"/>
  <c r="F2" i="1"/>
  <c r="F4" i="1"/>
  <c r="F3" i="1"/>
  <c r="G5" i="1"/>
  <c r="G7" i="1"/>
  <c r="G4" i="1"/>
  <c r="G3" i="1"/>
  <c r="G8" i="1"/>
  <c r="G6" i="1"/>
  <c r="H6" i="1" s="1"/>
  <c r="G2" i="1"/>
  <c r="I6" i="1" l="1"/>
  <c r="H2" i="1"/>
  <c r="H8" i="1"/>
  <c r="H7" i="1"/>
  <c r="H3" i="1"/>
  <c r="H5" i="1"/>
  <c r="H4" i="1"/>
  <c r="I5" i="1" l="1"/>
  <c r="I2" i="1"/>
  <c r="I3" i="1"/>
  <c r="I8" i="1"/>
  <c r="I4" i="1"/>
  <c r="I7" i="1"/>
</calcChain>
</file>

<file path=xl/sharedStrings.xml><?xml version="1.0" encoding="utf-8"?>
<sst xmlns="http://schemas.openxmlformats.org/spreadsheetml/2006/main" count="71" uniqueCount="70">
  <si>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</si>
  <si>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</si>
  <si>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</si>
  <si>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</si>
  <si>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</si>
  <si>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</si>
  <si>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</si>
  <si>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</si>
  <si>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</si>
  <si>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</si>
  <si>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</si>
  <si>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</si>
  <si>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</si>
  <si>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</si>
  <si>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</si>
  <si>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</si>
  <si>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</si>
  <si>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</si>
  <si>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</si>
  <si>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</si>
  <si>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</si>
  <si>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</si>
  <si>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</si>
  <si>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</si>
  <si>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</si>
  <si>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</si>
  <si>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</si>
  <si>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</si>
  <si>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</si>
  <si>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</si>
  <si>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</si>
  <si>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</si>
  <si>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</si>
  <si>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</si>
  <si>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</si>
  <si>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</si>
  <si>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</si>
  <si>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</si>
  <si>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</si>
  <si>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</si>
  <si>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</si>
  <si>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Prix</t>
  </si>
  <si>
    <t>Total tranche 1</t>
  </si>
  <si>
    <t>Total tranche 4</t>
  </si>
  <si>
    <t>Total tranche 7</t>
  </si>
  <si>
    <t>Total tranche 10</t>
  </si>
  <si>
    <t>Total tranche 13</t>
  </si>
  <si>
    <t>Total tranche 16</t>
  </si>
  <si>
    <t>Total tranche 19</t>
  </si>
  <si>
    <t>Total</t>
  </si>
  <si>
    <t>Besoin réel</t>
  </si>
  <si>
    <t>Total tranche 2</t>
  </si>
  <si>
    <t>Total tranche 3</t>
  </si>
  <si>
    <t>Total tranche 5</t>
  </si>
  <si>
    <t>Total tranche 6</t>
  </si>
  <si>
    <t>Total tranche 8</t>
  </si>
  <si>
    <t>Total tranche 9</t>
  </si>
  <si>
    <t>Total tranche 11</t>
  </si>
  <si>
    <t>Total tranche 12</t>
  </si>
  <si>
    <t>Total tranche 14</t>
  </si>
  <si>
    <t>Total tranche 15</t>
  </si>
  <si>
    <t>Total tranche 17</t>
  </si>
  <si>
    <t>Total tranche 18</t>
  </si>
  <si>
    <t>Total tranche 20</t>
  </si>
  <si>
    <t>Besoin optimisé</t>
  </si>
  <si>
    <t>Total optimisé</t>
  </si>
  <si>
    <t>Prix optimisé</t>
  </si>
  <si>
    <t>Article</t>
  </si>
  <si>
    <t xml:space="preserve">Numéro 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</si>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</sst>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1">
    <cellStyle name="Normal" xfId="0" builtinId="0"/>
  </cellStyles>
  <dxfs count="69"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Q8" totalsRowShown="0" headerRowDxfId="68" dataDxfId="67">
  <autoFilter ref="A1:BQ8"/>
  <tableColumns count="69">
    <tableColumn id="1" name="Article"/>
    <tableColumn id="2" name="Numéro "/>
    <tableColumn id="3" name="Besoin Exprimé" dataDxfId="0">
      <calculatedColumnFormula>IFERROR(IF(VLOOKUP(Tableau1[[#This Row],[Article]],Feuil2!A:B,1,TRUE)=Tableau1[[#This Row],[Article]],VLOOKUP(Tableau1[[#This Row],[Article]],Feuil2!A:B,2,TRUE),""),"")</calculatedColumnFormula>
    </tableColumn>
    <tableColumn id="66" name="Besoin réel" dataDxfId="66">
      <calculatedColumnFormula>IF(OR(Tableau1[[#This Row],[Besoin Exprimé]]=0,Tableau1[[#This Row],[Besoin Exprimé]]=""),0,IF(Tableau1[[#This Row],[Besoin Exprimé]]&lt;Tableau1[[#This Row],[Tranche 1]],Tableau1[[#This Row],[Tranche 1]],Tableau1[[#This Row],[Besoin Exprimé]]))</calculatedColumnFormula>
    </tableColumn>
    <tableColumn id="44" name="Prix" dataDxfId="65">
      <calculatedColumnFormula>prix(Tableau1[[#This Row],[Besoin réel]])</calculatedColumnFormula>
    </tableColumn>
    <tableColumn id="65" name="Total" dataDxfId="64">
      <calculatedColumnFormula>Tableau1[[#This Row],[Besoin réel]]*Tableau1[[#This Row],[Prix]]</calculatedColumnFormula>
    </tableColumn>
    <tableColumn id="67" name="Besoin optimisé" dataDxfId="63">
      <calculatedColumnFormula>OPTIMUM(Tableau1[[#This Row],[Besoin réel]])</calculatedColumnFormula>
    </tableColumn>
    <tableColumn id="68" name="Prix optimisé" dataDxfId="62">
      <calculatedColumnFormula>prix(Tableau1[[#This Row],[Besoin optimisé]])</calculatedColumnFormula>
    </tableColumn>
    <tableColumn id="69" name="Total optimisé" dataDxfId="61">
      <calculatedColumnFormula>Tableau1[[#This Row],[Prix optimisé]]*Tableau1[[#This Row],[Besoin optimisé]]</calculatedColumnFormula>
    </tableColumn>
    <tableColumn id="4" name="Tranche 1" dataDxfId="60"/>
    <tableColumn id="5" name="Prix révisé 1" dataDxfId="59"/>
    <tableColumn id="45" name="Total tranche 1" dataDxfId="58">
      <calculatedColumnFormula>Tableau1[[#This Row],[Tranche 1]]*Tableau1[[#This Row],[Prix révisé 1]]</calculatedColumnFormula>
    </tableColumn>
    <tableColumn id="6" name="Tranche 2" dataDxfId="57"/>
    <tableColumn id="7" name="Prix révisé 2" dataDxfId="56"/>
    <tableColumn id="46" name="Total tranche 2" dataDxfId="55"/>
    <tableColumn id="8" name="Tranche 3" dataDxfId="54"/>
    <tableColumn id="9" name="Prix révisé 3" dataDxfId="53"/>
    <tableColumn id="47" name="Total tranche 3" dataDxfId="52"/>
    <tableColumn id="10" name="Tranche 4" dataDxfId="51"/>
    <tableColumn id="11" name="Prix révisé 4" dataDxfId="50"/>
    <tableColumn id="48" name="Total tranche 4" dataDxfId="49"/>
    <tableColumn id="12" name="Tranche 5" dataDxfId="48"/>
    <tableColumn id="13" name="Prix révisé 5" dataDxfId="47"/>
    <tableColumn id="49" name="Total tranche 5" dataDxfId="46"/>
    <tableColumn id="14" name="Tranche 6" dataDxfId="45"/>
    <tableColumn id="15" name="Prix révisé 6" dataDxfId="44"/>
    <tableColumn id="50" name="Total tranche 6" dataDxfId="43"/>
    <tableColumn id="16" name="Tranche 7" dataDxfId="42"/>
    <tableColumn id="17" name="Prix révisé 7" dataDxfId="41"/>
    <tableColumn id="51" name="Total tranche 7" dataDxfId="40"/>
    <tableColumn id="18" name="Tranche 8" dataDxfId="39"/>
    <tableColumn id="19" name="Prix révisé 8" dataDxfId="38"/>
    <tableColumn id="52" name="Total tranche 8" dataDxfId="37"/>
    <tableColumn id="20" name="Tranche 9" dataDxfId="36"/>
    <tableColumn id="21" name="Prix révisé 9" dataDxfId="35"/>
    <tableColumn id="53" name="Total tranche 9" dataDxfId="34"/>
    <tableColumn id="22" name="Tranche 10" dataDxfId="33"/>
    <tableColumn id="23" name="Prix révisé 10" dataDxfId="32"/>
    <tableColumn id="54" name="Total tranche 10" dataDxfId="31"/>
    <tableColumn id="24" name="Tranche 11" dataDxfId="30"/>
    <tableColumn id="25" name="Prix révisé 11" dataDxfId="29"/>
    <tableColumn id="55" name="Total tranche 11" dataDxfId="28"/>
    <tableColumn id="26" name="Tranche 12" dataDxfId="27"/>
    <tableColumn id="27" name="Prix révisé 12" dataDxfId="26"/>
    <tableColumn id="56" name="Total tranche 12" dataDxfId="25"/>
    <tableColumn id="28" name="Tranche 13" dataDxfId="24"/>
    <tableColumn id="29" name="Prix révisé 13" dataDxfId="23"/>
    <tableColumn id="57" name="Total tranche 13" dataDxfId="22"/>
    <tableColumn id="30" name="Tranche 14" dataDxfId="21"/>
    <tableColumn id="31" name="Prix révisé 14" dataDxfId="20"/>
    <tableColumn id="58" name="Total tranche 14" dataDxfId="19">
      <calculatedColumnFormula>Tableau1[[#This Row],[Tranche 14]]*Tableau1[[#This Row],[Prix révisé 14]]</calculatedColumnFormula>
    </tableColumn>
    <tableColumn id="32" name="Tranche 15" dataDxfId="18"/>
    <tableColumn id="33" name="Prix révisé 15" dataDxfId="17"/>
    <tableColumn id="59" name="Total tranche 15" dataDxfId="16">
      <calculatedColumnFormula>Tableau1[[#This Row],[Tranche 15]]*Tableau1[[#This Row],[Prix révisé 15]]</calculatedColumnFormula>
    </tableColumn>
    <tableColumn id="34" name="Tranche 16" dataDxfId="15"/>
    <tableColumn id="35" name="Prix révisé 16" dataDxfId="14"/>
    <tableColumn id="60" name="Total tranche 16" dataDxfId="13">
      <calculatedColumnFormula>Tableau1[[#This Row],[Tranche 16]]*Tableau1[[#This Row],[Prix révisé 16]]</calculatedColumnFormula>
    </tableColumn>
    <tableColumn id="36" name="Tranche 17" dataDxfId="12"/>
    <tableColumn id="37" name="Prix révisé 17" dataDxfId="11"/>
    <tableColumn id="61" name="Total tranche 17" dataDxfId="10">
      <calculatedColumnFormula>Tableau1[[#This Row],[Tranche 17]]*Tableau1[[#This Row],[Prix révisé 17]]</calculatedColumnFormula>
    </tableColumn>
    <tableColumn id="38" name="Tranche 18" dataDxfId="9"/>
    <tableColumn id="39" name="Prix révisé 18" dataDxfId="8"/>
    <tableColumn id="62" name="Total tranche 18" dataDxfId="7">
      <calculatedColumnFormula>Tableau1[[#This Row],[Tranche 18]]*Tableau1[[#This Row],[Prix révisé 18]]</calculatedColumnFormula>
    </tableColumn>
    <tableColumn id="40" name="Tranche 19" dataDxfId="6"/>
    <tableColumn id="41" name="Prix révisé 19" dataDxfId="5"/>
    <tableColumn id="63" name="Total tranche 19" dataDxfId="4">
      <calculatedColumnFormula>Tableau1[[#This Row],[Tranche 19]]*Tableau1[[#This Row],[Prix révisé 19]]</calculatedColumnFormula>
    </tableColumn>
    <tableColumn id="42" name="Tranche 20" dataDxfId="3"/>
    <tableColumn id="43" name="Prix révisé 20" dataDxfId="2"/>
    <tableColumn id="64" name="Total tranche 20" dataDxfId="1">
      <calculatedColumnFormula>Tableau1[[#This Row],[Tranche 20]]*Tableau1[[#This Row],[Prix révisé 20]]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B2" totalsRowShown="0">
  <autoFilter ref="A1:B2"/>
  <tableColumns count="2">
    <tableColumn id="1" name="Article"/>
    <tableColumn id="2" name="Q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8"/>
  <sheetViews>
    <sheetView tabSelected="1" zoomScale="80" zoomScaleNormal="80" workbookViewId="0">
      <selection activeCell="B16" sqref="B16"/>
    </sheetView>
  </sheetViews>
  <sheetFormatPr baseColWidth="10" defaultColWidth="11" defaultRowHeight="15" x14ac:dyDescent="0.25"/>
  <cols>
    <col min="1" max="1" width="17.42578125" bestFit="1" customWidth="1"/>
    <col min="2" max="2" width="22.5703125" bestFit="1" customWidth="1"/>
    <col min="3" max="3" width="11.42578125" style="2" bestFit="1" customWidth="1"/>
    <col min="4" max="4" width="13.85546875" style="2" bestFit="1" customWidth="1"/>
    <col min="5" max="6" width="9.140625" style="2" customWidth="1"/>
    <col min="7" max="8" width="11.7109375" style="2" bestFit="1" customWidth="1"/>
    <col min="9" max="9" width="9.140625" style="2" customWidth="1"/>
    <col min="10" max="69" width="18.140625" style="2" customWidth="1"/>
  </cols>
  <sheetData>
    <row r="1" spans="1:69" s="8" customFormat="1" ht="30" x14ac:dyDescent="0.25">
      <c r="A1" s="5" t="s">
        <v>67</v>
      </c>
      <c r="B1" s="5" t="s">
        <v>68</v>
      </c>
      <c r="C1" s="6" t="s">
        <v>0</v>
      </c>
      <c r="D1" s="6" t="s">
        <v>50</v>
      </c>
      <c r="E1" s="6" t="s">
        <v>41</v>
      </c>
      <c r="F1" s="6" t="s">
        <v>49</v>
      </c>
      <c r="G1" s="6" t="s">
        <v>64</v>
      </c>
      <c r="H1" s="6" t="s">
        <v>66</v>
      </c>
      <c r="I1" s="6" t="s">
        <v>65</v>
      </c>
      <c r="J1" s="5" t="s">
        <v>1</v>
      </c>
      <c r="K1" s="5" t="s">
        <v>2</v>
      </c>
      <c r="L1" s="5" t="s">
        <v>42</v>
      </c>
      <c r="M1" s="5" t="s">
        <v>3</v>
      </c>
      <c r="N1" s="5" t="s">
        <v>4</v>
      </c>
      <c r="O1" s="5" t="s">
        <v>51</v>
      </c>
      <c r="P1" s="5" t="s">
        <v>5</v>
      </c>
      <c r="Q1" s="5" t="s">
        <v>6</v>
      </c>
      <c r="R1" s="5" t="s">
        <v>52</v>
      </c>
      <c r="S1" s="5" t="s">
        <v>7</v>
      </c>
      <c r="T1" s="5" t="s">
        <v>8</v>
      </c>
      <c r="U1" s="5" t="s">
        <v>43</v>
      </c>
      <c r="V1" s="5" t="s">
        <v>9</v>
      </c>
      <c r="W1" s="5" t="s">
        <v>10</v>
      </c>
      <c r="X1" s="5" t="s">
        <v>53</v>
      </c>
      <c r="Y1" s="5" t="s">
        <v>11</v>
      </c>
      <c r="Z1" s="5" t="s">
        <v>12</v>
      </c>
      <c r="AA1" s="5" t="s">
        <v>54</v>
      </c>
      <c r="AB1" s="5" t="s">
        <v>13</v>
      </c>
      <c r="AC1" s="5" t="s">
        <v>14</v>
      </c>
      <c r="AD1" s="5" t="s">
        <v>44</v>
      </c>
      <c r="AE1" s="5" t="s">
        <v>15</v>
      </c>
      <c r="AF1" s="5" t="s">
        <v>16</v>
      </c>
      <c r="AG1" s="5" t="s">
        <v>55</v>
      </c>
      <c r="AH1" s="5" t="s">
        <v>17</v>
      </c>
      <c r="AI1" s="5" t="s">
        <v>18</v>
      </c>
      <c r="AJ1" s="5" t="s">
        <v>56</v>
      </c>
      <c r="AK1" s="5" t="s">
        <v>19</v>
      </c>
      <c r="AL1" s="5" t="s">
        <v>20</v>
      </c>
      <c r="AM1" s="5" t="s">
        <v>45</v>
      </c>
      <c r="AN1" s="5" t="s">
        <v>21</v>
      </c>
      <c r="AO1" s="5" t="s">
        <v>22</v>
      </c>
      <c r="AP1" s="5" t="s">
        <v>57</v>
      </c>
      <c r="AQ1" s="5" t="s">
        <v>23</v>
      </c>
      <c r="AR1" s="5" t="s">
        <v>24</v>
      </c>
      <c r="AS1" s="5" t="s">
        <v>58</v>
      </c>
      <c r="AT1" s="5" t="s">
        <v>25</v>
      </c>
      <c r="AU1" s="5" t="s">
        <v>26</v>
      </c>
      <c r="AV1" s="5" t="s">
        <v>46</v>
      </c>
      <c r="AW1" s="5" t="s">
        <v>27</v>
      </c>
      <c r="AX1" s="5" t="s">
        <v>28</v>
      </c>
      <c r="AY1" s="5" t="s">
        <v>59</v>
      </c>
      <c r="AZ1" s="5" t="s">
        <v>29</v>
      </c>
      <c r="BA1" s="5" t="s">
        <v>30</v>
      </c>
      <c r="BB1" s="5" t="s">
        <v>60</v>
      </c>
      <c r="BC1" s="5" t="s">
        <v>31</v>
      </c>
      <c r="BD1" s="5" t="s">
        <v>32</v>
      </c>
      <c r="BE1" s="5" t="s">
        <v>47</v>
      </c>
      <c r="BF1" s="5" t="s">
        <v>33</v>
      </c>
      <c r="BG1" s="5" t="s">
        <v>34</v>
      </c>
      <c r="BH1" s="5" t="s">
        <v>61</v>
      </c>
      <c r="BI1" s="5" t="s">
        <v>35</v>
      </c>
      <c r="BJ1" s="5" t="s">
        <v>36</v>
      </c>
      <c r="BK1" s="5" t="s">
        <v>62</v>
      </c>
      <c r="BL1" s="5" t="s">
        <v>37</v>
      </c>
      <c r="BM1" s="5" t="s">
        <v>38</v>
      </c>
      <c r="BN1" s="5" t="s">
        <v>48</v>
      </c>
      <c r="BO1" s="5" t="s">
        <v>39</v>
      </c>
      <c r="BP1" s="5" t="s">
        <v>40</v>
      </c>
      <c r="BQ1" s="7" t="s">
        <v>63</v>
      </c>
    </row>
    <row r="2" spans="1:69" x14ac:dyDescent="0.25">
      <c r="A2">
        <v>1</v>
      </c>
      <c r="B2">
        <v>10000000</v>
      </c>
      <c r="C2" s="3">
        <f>IFERROR(IF(VLOOKUP(Tableau1[[#This Row],[Article]],Feuil2!A:B,1,TRUE)=Tableau1[[#This Row],[Article]],VLOOKUP(Tableau1[[#This Row],[Article]],Feuil2!A:B,2,TRUE),""),"")</f>
        <v>30</v>
      </c>
      <c r="D2" s="3">
        <f>IF(OR(Tableau1[[#This Row],[Besoin Exprimé]]=0,Tableau1[[#This Row],[Besoin Exprimé]]=""),0,IF(Tableau1[[#This Row],[Besoin Exprimé]]&lt;Tableau1[[#This Row],[Tranche 1]],Tableau1[[#This Row],[Tranche 1]],Tableau1[[#This Row],[Besoin Exprimé]]))</f>
        <v>200</v>
      </c>
      <c r="E2" s="3">
        <f>prix(Tableau1[[#This Row],[Besoin réel]])</f>
        <v>0</v>
      </c>
      <c r="F2" s="3">
        <f>Tableau1[[#This Row],[Besoin réel]]*Tableau1[[#This Row],[Prix]]</f>
        <v>0</v>
      </c>
      <c r="G2" s="3">
        <f>OPTIMUM(Tableau1[[#This Row],[Besoin réel]])</f>
        <v>200</v>
      </c>
      <c r="H2" s="3">
        <f>prix(Tableau1[[#This Row],[Besoin optimisé]])</f>
        <v>0</v>
      </c>
      <c r="I2" s="3">
        <f>Tableau1[[#This Row],[Prix optimisé]]*Tableau1[[#This Row],[Besoin optimisé]]</f>
        <v>0</v>
      </c>
      <c r="J2" s="1">
        <v>200</v>
      </c>
      <c r="K2" s="2">
        <v>6.95</v>
      </c>
      <c r="L2" s="2">
        <f>Tableau1[[#This Row],[Tranche 1]]*Tableau1[[#This Row],[Prix révisé 1]]</f>
        <v>1390</v>
      </c>
      <c r="M2" s="1">
        <v>400</v>
      </c>
      <c r="N2" s="2">
        <v>6.83</v>
      </c>
      <c r="O2" s="2">
        <f>Tableau1[[#This Row],[Tranche 2]]*Tableau1[[#This Row],[Prix révisé 2]]</f>
        <v>2732</v>
      </c>
      <c r="P2" s="2">
        <v>500</v>
      </c>
      <c r="Q2" s="2">
        <v>5.34</v>
      </c>
      <c r="R2" s="2">
        <f>Tableau1[[#This Row],[Tranche 3]]*Tableau1[[#This Row],[Prix révisé 3]]</f>
        <v>2670</v>
      </c>
      <c r="S2" s="2">
        <v>1000</v>
      </c>
      <c r="T2" s="2">
        <v>5.24</v>
      </c>
      <c r="U2" s="2">
        <f>Tableau1[[#This Row],[Tranche 4]]*Tableau1[[#This Row],[Prix révisé 4]]</f>
        <v>5240</v>
      </c>
      <c r="X2" s="2">
        <f>Tableau1[[#This Row],[Tranche 5]]*Tableau1[[#This Row],[Prix révisé 5]]</f>
        <v>0</v>
      </c>
      <c r="AA2" s="2">
        <f>Tableau1[[#This Row],[Tranche 6]]*Tableau1[[#This Row],[Prix révisé 6]]</f>
        <v>0</v>
      </c>
      <c r="AD2" s="2">
        <f>Tableau1[[#This Row],[Tranche 7]]*Tableau1[[#This Row],[Prix révisé 7]]</f>
        <v>0</v>
      </c>
      <c r="AG2" s="2">
        <f>Tableau1[[#This Row],[Tranche 8]]*Tableau1[[#This Row],[Prix révisé 8]]</f>
        <v>0</v>
      </c>
      <c r="AJ2" s="2">
        <f>Tableau1[[#This Row],[Tranche 9]]*Tableau1[[#This Row],[Prix révisé 9]]</f>
        <v>0</v>
      </c>
      <c r="AM2" s="2">
        <f>Tableau1[[#This Row],[Tranche 10]]*Tableau1[[#This Row],[Prix révisé 10]]</f>
        <v>0</v>
      </c>
      <c r="AP2" s="2">
        <f>Tableau1[[#This Row],[Tranche 11]]*Tableau1[[#This Row],[Prix révisé 11]]</f>
        <v>0</v>
      </c>
      <c r="AS2" s="2">
        <f>Tableau1[[#This Row],[Tranche 12]]*Tableau1[[#This Row],[Prix révisé 12]]</f>
        <v>0</v>
      </c>
      <c r="AV2" s="2">
        <f>Tableau1[[#This Row],[Tranche 13]]*Tableau1[[#This Row],[Prix révisé 13]]</f>
        <v>0</v>
      </c>
      <c r="AY2" s="2">
        <f>Tableau1[[#This Row],[Tranche 14]]*Tableau1[[#This Row],[Prix révisé 14]]</f>
        <v>0</v>
      </c>
      <c r="BB2" s="2">
        <f>Tableau1[[#This Row],[Tranche 15]]*Tableau1[[#This Row],[Prix révisé 15]]</f>
        <v>0</v>
      </c>
      <c r="BE2" s="2">
        <f>Tableau1[[#This Row],[Tranche 16]]*Tableau1[[#This Row],[Prix révisé 16]]</f>
        <v>0</v>
      </c>
      <c r="BH2" s="2">
        <f>Tableau1[[#This Row],[Tranche 17]]*Tableau1[[#This Row],[Prix révisé 17]]</f>
        <v>0</v>
      </c>
      <c r="BK2" s="2">
        <f>Tableau1[[#This Row],[Tranche 18]]*Tableau1[[#This Row],[Prix révisé 18]]</f>
        <v>0</v>
      </c>
      <c r="BN2" s="2">
        <f>Tableau1[[#This Row],[Tranche 19]]*Tableau1[[#This Row],[Prix révisé 19]]</f>
        <v>0</v>
      </c>
      <c r="BQ2" s="4">
        <f>Tableau1[[#This Row],[Tranche 20]]*Tableau1[[#This Row],[Prix révisé 20]]</f>
        <v>0</v>
      </c>
    </row>
    <row r="3" spans="1:69" x14ac:dyDescent="0.25">
      <c r="A3">
        <v>2</v>
      </c>
      <c r="B3">
        <v>11000000</v>
      </c>
      <c r="C3" s="3" t="str">
        <f>IFERROR(IF(VLOOKUP(Tableau1[[#This Row],[Article]],Feuil2!A:B,1,TRUE)=Tableau1[[#This Row],[Article]],VLOOKUP(Tableau1[[#This Row],[Article]],Feuil2!A:B,2,TRUE),""),"")</f>
        <v/>
      </c>
      <c r="D3" s="3">
        <f>IF(OR(Tableau1[[#This Row],[Besoin Exprimé]]=0,Tableau1[[#This Row],[Besoin Exprimé]]=""),0,IF(Tableau1[[#This Row],[Besoin Exprimé]]&lt;Tableau1[[#This Row],[Tranche 1]],Tableau1[[#This Row],[Tranche 1]],Tableau1[[#This Row],[Besoin Exprimé]]))</f>
        <v>0</v>
      </c>
      <c r="E3" s="3">
        <f>prix(Tableau1[[#This Row],[Besoin réel]])</f>
        <v>0</v>
      </c>
      <c r="F3" s="3">
        <f>Tableau1[[#This Row],[Besoin réel]]*Tableau1[[#This Row],[Prix]]</f>
        <v>0</v>
      </c>
      <c r="G3" s="3">
        <f>OPTIMUM(Tableau1[[#This Row],[Besoin réel]])</f>
        <v>0</v>
      </c>
      <c r="H3" s="3">
        <f>prix(Tableau1[[#This Row],[Besoin optimisé]])</f>
        <v>0</v>
      </c>
      <c r="I3" s="3">
        <f>Tableau1[[#This Row],[Prix optimisé]]*Tableau1[[#This Row],[Besoin optimisé]]</f>
        <v>0</v>
      </c>
      <c r="J3" s="1">
        <v>1</v>
      </c>
      <c r="K3" s="2">
        <v>44.08</v>
      </c>
      <c r="L3" s="2">
        <f>Tableau1[[#This Row],[Tranche 1]]*Tableau1[[#This Row],[Prix révisé 1]]</f>
        <v>44.08</v>
      </c>
      <c r="O3" s="2">
        <f>Tableau1[[#This Row],[Tranche 2]]*Tableau1[[#This Row],[Prix révisé 2]]</f>
        <v>0</v>
      </c>
      <c r="R3" s="2">
        <f>Tableau1[[#This Row],[Tranche 3]]*Tableau1[[#This Row],[Prix révisé 3]]</f>
        <v>0</v>
      </c>
      <c r="U3" s="2">
        <f>Tableau1[[#This Row],[Tranche 4]]*Tableau1[[#This Row],[Prix révisé 4]]</f>
        <v>0</v>
      </c>
      <c r="X3" s="2">
        <f>Tableau1[[#This Row],[Tranche 5]]*Tableau1[[#This Row],[Prix révisé 5]]</f>
        <v>0</v>
      </c>
      <c r="AA3" s="2">
        <f>Tableau1[[#This Row],[Tranche 6]]*Tableau1[[#This Row],[Prix révisé 6]]</f>
        <v>0</v>
      </c>
      <c r="AD3" s="2">
        <f>Tableau1[[#This Row],[Tranche 7]]*Tableau1[[#This Row],[Prix révisé 7]]</f>
        <v>0</v>
      </c>
      <c r="AG3" s="2">
        <f>Tableau1[[#This Row],[Tranche 8]]*Tableau1[[#This Row],[Prix révisé 8]]</f>
        <v>0</v>
      </c>
      <c r="AJ3" s="2">
        <f>Tableau1[[#This Row],[Tranche 9]]*Tableau1[[#This Row],[Prix révisé 9]]</f>
        <v>0</v>
      </c>
      <c r="AM3" s="2">
        <f>Tableau1[[#This Row],[Tranche 10]]*Tableau1[[#This Row],[Prix révisé 10]]</f>
        <v>0</v>
      </c>
      <c r="AP3" s="2">
        <f>Tableau1[[#This Row],[Tranche 11]]*Tableau1[[#This Row],[Prix révisé 11]]</f>
        <v>0</v>
      </c>
      <c r="AS3" s="2">
        <f>Tableau1[[#This Row],[Tranche 12]]*Tableau1[[#This Row],[Prix révisé 12]]</f>
        <v>0</v>
      </c>
      <c r="AV3" s="2">
        <f>Tableau1[[#This Row],[Tranche 13]]*Tableau1[[#This Row],[Prix révisé 13]]</f>
        <v>0</v>
      </c>
      <c r="AY3" s="2">
        <f>Tableau1[[#This Row],[Tranche 14]]*Tableau1[[#This Row],[Prix révisé 14]]</f>
        <v>0</v>
      </c>
      <c r="BB3" s="2">
        <f>Tableau1[[#This Row],[Tranche 15]]*Tableau1[[#This Row],[Prix révisé 15]]</f>
        <v>0</v>
      </c>
      <c r="BE3" s="2">
        <f>Tableau1[[#This Row],[Tranche 16]]*Tableau1[[#This Row],[Prix révisé 16]]</f>
        <v>0</v>
      </c>
      <c r="BH3" s="2">
        <f>Tableau1[[#This Row],[Tranche 17]]*Tableau1[[#This Row],[Prix révisé 17]]</f>
        <v>0</v>
      </c>
      <c r="BK3" s="2">
        <f>Tableau1[[#This Row],[Tranche 18]]*Tableau1[[#This Row],[Prix révisé 18]]</f>
        <v>0</v>
      </c>
      <c r="BN3" s="2">
        <f>Tableau1[[#This Row],[Tranche 19]]*Tableau1[[#This Row],[Prix révisé 19]]</f>
        <v>0</v>
      </c>
      <c r="BQ3" s="4">
        <f>Tableau1[[#This Row],[Tranche 20]]*Tableau1[[#This Row],[Prix révisé 20]]</f>
        <v>0</v>
      </c>
    </row>
    <row r="4" spans="1:69" x14ac:dyDescent="0.25">
      <c r="A4">
        <v>2</v>
      </c>
      <c r="B4">
        <v>12000000</v>
      </c>
      <c r="C4" s="3" t="str">
        <f>IFERROR(IF(VLOOKUP(Tableau1[[#This Row],[Article]],Feuil2!A:B,1,TRUE)=Tableau1[[#This Row],[Article]],VLOOKUP(Tableau1[[#This Row],[Article]],Feuil2!A:B,2,TRUE),""),"")</f>
        <v/>
      </c>
      <c r="D4" s="3">
        <f>IF(OR(Tableau1[[#This Row],[Besoin Exprimé]]=0,Tableau1[[#This Row],[Besoin Exprimé]]=""),0,IF(Tableau1[[#This Row],[Besoin Exprimé]]&lt;Tableau1[[#This Row],[Tranche 1]],Tableau1[[#This Row],[Tranche 1]],Tableau1[[#This Row],[Besoin Exprimé]]))</f>
        <v>0</v>
      </c>
      <c r="E4" s="3">
        <f>prix(Tableau1[[#This Row],[Besoin réel]])</f>
        <v>0</v>
      </c>
      <c r="F4" s="3">
        <f>Tableau1[[#This Row],[Besoin réel]]*Tableau1[[#This Row],[Prix]]</f>
        <v>0</v>
      </c>
      <c r="G4" s="3">
        <f>OPTIMUM(Tableau1[[#This Row],[Besoin réel]])</f>
        <v>0</v>
      </c>
      <c r="H4" s="3">
        <f>prix(Tableau1[[#This Row],[Besoin optimisé]])</f>
        <v>0</v>
      </c>
      <c r="I4" s="3">
        <f>Tableau1[[#This Row],[Prix optimisé]]*Tableau1[[#This Row],[Besoin optimisé]]</f>
        <v>0</v>
      </c>
      <c r="J4" s="1">
        <v>2</v>
      </c>
      <c r="K4" s="2">
        <v>43.99</v>
      </c>
      <c r="L4" s="2">
        <f>Tableau1[[#This Row],[Tranche 1]]*Tableau1[[#This Row],[Prix révisé 1]]</f>
        <v>87.98</v>
      </c>
      <c r="O4" s="2">
        <f>Tableau1[[#This Row],[Tranche 2]]*Tableau1[[#This Row],[Prix révisé 2]]</f>
        <v>0</v>
      </c>
      <c r="R4" s="2">
        <f>Tableau1[[#This Row],[Tranche 3]]*Tableau1[[#This Row],[Prix révisé 3]]</f>
        <v>0</v>
      </c>
      <c r="U4" s="2">
        <f>Tableau1[[#This Row],[Tranche 4]]*Tableau1[[#This Row],[Prix révisé 4]]</f>
        <v>0</v>
      </c>
      <c r="X4" s="2">
        <f>Tableau1[[#This Row],[Tranche 5]]*Tableau1[[#This Row],[Prix révisé 5]]</f>
        <v>0</v>
      </c>
      <c r="AA4" s="2">
        <f>Tableau1[[#This Row],[Tranche 6]]*Tableau1[[#This Row],[Prix révisé 6]]</f>
        <v>0</v>
      </c>
      <c r="AD4" s="2">
        <f>Tableau1[[#This Row],[Tranche 7]]*Tableau1[[#This Row],[Prix révisé 7]]</f>
        <v>0</v>
      </c>
      <c r="AG4" s="2">
        <f>Tableau1[[#This Row],[Tranche 8]]*Tableau1[[#This Row],[Prix révisé 8]]</f>
        <v>0</v>
      </c>
      <c r="AJ4" s="2">
        <f>Tableau1[[#This Row],[Tranche 9]]*Tableau1[[#This Row],[Prix révisé 9]]</f>
        <v>0</v>
      </c>
      <c r="AM4" s="2">
        <f>Tableau1[[#This Row],[Tranche 10]]*Tableau1[[#This Row],[Prix révisé 10]]</f>
        <v>0</v>
      </c>
      <c r="AP4" s="2">
        <f>Tableau1[[#This Row],[Tranche 11]]*Tableau1[[#This Row],[Prix révisé 11]]</f>
        <v>0</v>
      </c>
      <c r="AS4" s="2">
        <f>Tableau1[[#This Row],[Tranche 12]]*Tableau1[[#This Row],[Prix révisé 12]]</f>
        <v>0</v>
      </c>
      <c r="AV4" s="2">
        <f>Tableau1[[#This Row],[Tranche 13]]*Tableau1[[#This Row],[Prix révisé 13]]</f>
        <v>0</v>
      </c>
      <c r="AY4" s="2">
        <f>Tableau1[[#This Row],[Tranche 14]]*Tableau1[[#This Row],[Prix révisé 14]]</f>
        <v>0</v>
      </c>
      <c r="BB4" s="2">
        <f>Tableau1[[#This Row],[Tranche 15]]*Tableau1[[#This Row],[Prix révisé 15]]</f>
        <v>0</v>
      </c>
      <c r="BE4" s="2">
        <f>Tableau1[[#This Row],[Tranche 16]]*Tableau1[[#This Row],[Prix révisé 16]]</f>
        <v>0</v>
      </c>
      <c r="BH4" s="2">
        <f>Tableau1[[#This Row],[Tranche 17]]*Tableau1[[#This Row],[Prix révisé 17]]</f>
        <v>0</v>
      </c>
      <c r="BK4" s="2">
        <f>Tableau1[[#This Row],[Tranche 18]]*Tableau1[[#This Row],[Prix révisé 18]]</f>
        <v>0</v>
      </c>
      <c r="BN4" s="2">
        <f>Tableau1[[#This Row],[Tranche 19]]*Tableau1[[#This Row],[Prix révisé 19]]</f>
        <v>0</v>
      </c>
      <c r="BQ4" s="4">
        <f>Tableau1[[#This Row],[Tranche 20]]*Tableau1[[#This Row],[Prix révisé 20]]</f>
        <v>0</v>
      </c>
    </row>
    <row r="5" spans="1:69" x14ac:dyDescent="0.25">
      <c r="A5">
        <v>3</v>
      </c>
      <c r="B5">
        <v>13000000</v>
      </c>
      <c r="C5" s="3" t="str">
        <f>IFERROR(IF(VLOOKUP(Tableau1[[#This Row],[Article]],Feuil2!A:B,1,TRUE)=Tableau1[[#This Row],[Article]],VLOOKUP(Tableau1[[#This Row],[Article]],Feuil2!A:B,2,TRUE),""),"")</f>
        <v/>
      </c>
      <c r="D5" s="3">
        <f>IF(OR(Tableau1[[#This Row],[Besoin Exprimé]]=0,Tableau1[[#This Row],[Besoin Exprimé]]=""),0,IF(Tableau1[[#This Row],[Besoin Exprimé]]&lt;Tableau1[[#This Row],[Tranche 1]],Tableau1[[#This Row],[Tranche 1]],Tableau1[[#This Row],[Besoin Exprimé]]))</f>
        <v>0</v>
      </c>
      <c r="E5" s="3">
        <f>prix(Tableau1[[#This Row],[Besoin réel]])</f>
        <v>0</v>
      </c>
      <c r="F5" s="3">
        <f>Tableau1[[#This Row],[Besoin réel]]*Tableau1[[#This Row],[Prix]]</f>
        <v>0</v>
      </c>
      <c r="G5" s="3">
        <f>OPTIMUM(Tableau1[[#This Row],[Besoin réel]])</f>
        <v>0</v>
      </c>
      <c r="H5" s="3">
        <f>prix(Tableau1[[#This Row],[Besoin optimisé]])</f>
        <v>0</v>
      </c>
      <c r="I5" s="3">
        <f>Tableau1[[#This Row],[Prix optimisé]]*Tableau1[[#This Row],[Besoin optimisé]]</f>
        <v>0</v>
      </c>
      <c r="J5" s="1">
        <v>1</v>
      </c>
      <c r="K5" s="2">
        <v>112.61</v>
      </c>
      <c r="L5" s="2">
        <f>Tableau1[[#This Row],[Tranche 1]]*Tableau1[[#This Row],[Prix révisé 1]]</f>
        <v>112.61</v>
      </c>
      <c r="M5" s="2">
        <v>5</v>
      </c>
      <c r="N5" s="2">
        <v>22.52</v>
      </c>
      <c r="O5" s="2">
        <f>Tableau1[[#This Row],[Tranche 2]]*Tableau1[[#This Row],[Prix révisé 2]]</f>
        <v>112.6</v>
      </c>
      <c r="R5" s="2">
        <f>Tableau1[[#This Row],[Tranche 3]]*Tableau1[[#This Row],[Prix révisé 3]]</f>
        <v>0</v>
      </c>
      <c r="U5" s="2">
        <f>Tableau1[[#This Row],[Tranche 4]]*Tableau1[[#This Row],[Prix révisé 4]]</f>
        <v>0</v>
      </c>
      <c r="X5" s="2">
        <f>Tableau1[[#This Row],[Tranche 5]]*Tableau1[[#This Row],[Prix révisé 5]]</f>
        <v>0</v>
      </c>
      <c r="AA5" s="2">
        <f>Tableau1[[#This Row],[Tranche 6]]*Tableau1[[#This Row],[Prix révisé 6]]</f>
        <v>0</v>
      </c>
      <c r="AD5" s="2">
        <f>Tableau1[[#This Row],[Tranche 7]]*Tableau1[[#This Row],[Prix révisé 7]]</f>
        <v>0</v>
      </c>
      <c r="AG5" s="2">
        <f>Tableau1[[#This Row],[Tranche 8]]*Tableau1[[#This Row],[Prix révisé 8]]</f>
        <v>0</v>
      </c>
      <c r="AJ5" s="2">
        <f>Tableau1[[#This Row],[Tranche 9]]*Tableau1[[#This Row],[Prix révisé 9]]</f>
        <v>0</v>
      </c>
      <c r="AM5" s="2">
        <f>Tableau1[[#This Row],[Tranche 10]]*Tableau1[[#This Row],[Prix révisé 10]]</f>
        <v>0</v>
      </c>
      <c r="AP5" s="2">
        <f>Tableau1[[#This Row],[Tranche 11]]*Tableau1[[#This Row],[Prix révisé 11]]</f>
        <v>0</v>
      </c>
      <c r="AS5" s="2">
        <f>Tableau1[[#This Row],[Tranche 12]]*Tableau1[[#This Row],[Prix révisé 12]]</f>
        <v>0</v>
      </c>
      <c r="AV5" s="2">
        <f>Tableau1[[#This Row],[Tranche 13]]*Tableau1[[#This Row],[Prix révisé 13]]</f>
        <v>0</v>
      </c>
      <c r="AY5" s="2">
        <f>Tableau1[[#This Row],[Tranche 14]]*Tableau1[[#This Row],[Prix révisé 14]]</f>
        <v>0</v>
      </c>
      <c r="BB5" s="2">
        <f>Tableau1[[#This Row],[Tranche 15]]*Tableau1[[#This Row],[Prix révisé 15]]</f>
        <v>0</v>
      </c>
      <c r="BE5" s="2">
        <f>Tableau1[[#This Row],[Tranche 16]]*Tableau1[[#This Row],[Prix révisé 16]]</f>
        <v>0</v>
      </c>
      <c r="BH5" s="2">
        <f>Tableau1[[#This Row],[Tranche 17]]*Tableau1[[#This Row],[Prix révisé 17]]</f>
        <v>0</v>
      </c>
      <c r="BK5" s="2">
        <f>Tableau1[[#This Row],[Tranche 18]]*Tableau1[[#This Row],[Prix révisé 18]]</f>
        <v>0</v>
      </c>
      <c r="BN5" s="2">
        <f>Tableau1[[#This Row],[Tranche 19]]*Tableau1[[#This Row],[Prix révisé 19]]</f>
        <v>0</v>
      </c>
      <c r="BQ5" s="4">
        <f>Tableau1[[#This Row],[Tranche 20]]*Tableau1[[#This Row],[Prix révisé 20]]</f>
        <v>0</v>
      </c>
    </row>
    <row r="6" spans="1:69" x14ac:dyDescent="0.25">
      <c r="A6">
        <v>4</v>
      </c>
      <c r="B6">
        <v>14000000</v>
      </c>
      <c r="C6" s="3" t="str">
        <f>IFERROR(IF(VLOOKUP(Tableau1[[#This Row],[Article]],Feuil2!A:B,1,TRUE)=Tableau1[[#This Row],[Article]],VLOOKUP(Tableau1[[#This Row],[Article]],Feuil2!A:B,2,TRUE),""),"")</f>
        <v/>
      </c>
      <c r="D6" s="3">
        <f>IF(OR(Tableau1[[#This Row],[Besoin Exprimé]]=0,Tableau1[[#This Row],[Besoin Exprimé]]=""),0,IF(Tableau1[[#This Row],[Besoin Exprimé]]&lt;Tableau1[[#This Row],[Tranche 1]],Tableau1[[#This Row],[Tranche 1]],Tableau1[[#This Row],[Besoin Exprimé]]))</f>
        <v>0</v>
      </c>
      <c r="E6" s="3">
        <f>prix(Tableau1[[#This Row],[Besoin réel]])</f>
        <v>0</v>
      </c>
      <c r="F6" s="3">
        <f>Tableau1[[#This Row],[Besoin réel]]*Tableau1[[#This Row],[Prix]]</f>
        <v>0</v>
      </c>
      <c r="G6" s="3">
        <f>OPTIMUM(Tableau1[[#This Row],[Besoin réel]])</f>
        <v>0</v>
      </c>
      <c r="H6" s="3">
        <f>prix(Tableau1[[#This Row],[Besoin optimisé]])</f>
        <v>0</v>
      </c>
      <c r="I6" s="3">
        <f>Tableau1[[#This Row],[Prix optimisé]]*Tableau1[[#This Row],[Besoin optimisé]]</f>
        <v>0</v>
      </c>
      <c r="J6" s="1">
        <v>1</v>
      </c>
      <c r="K6" s="2">
        <v>1.32</v>
      </c>
      <c r="L6" s="2">
        <f>Tableau1[[#This Row],[Tranche 1]]*Tableau1[[#This Row],[Prix révisé 1]]</f>
        <v>1.32</v>
      </c>
      <c r="O6" s="2">
        <f>Tableau1[[#This Row],[Tranche 2]]*Tableau1[[#This Row],[Prix révisé 2]]</f>
        <v>0</v>
      </c>
      <c r="R6" s="2">
        <f>Tableau1[[#This Row],[Tranche 3]]*Tableau1[[#This Row],[Prix révisé 3]]</f>
        <v>0</v>
      </c>
      <c r="U6" s="2">
        <f>Tableau1[[#This Row],[Tranche 4]]*Tableau1[[#This Row],[Prix révisé 4]]</f>
        <v>0</v>
      </c>
      <c r="X6" s="2">
        <f>Tableau1[[#This Row],[Tranche 5]]*Tableau1[[#This Row],[Prix révisé 5]]</f>
        <v>0</v>
      </c>
      <c r="AA6" s="2">
        <f>Tableau1[[#This Row],[Tranche 6]]*Tableau1[[#This Row],[Prix révisé 6]]</f>
        <v>0</v>
      </c>
      <c r="AD6" s="2">
        <f>Tableau1[[#This Row],[Tranche 7]]*Tableau1[[#This Row],[Prix révisé 7]]</f>
        <v>0</v>
      </c>
      <c r="AG6" s="2">
        <f>Tableau1[[#This Row],[Tranche 8]]*Tableau1[[#This Row],[Prix révisé 8]]</f>
        <v>0</v>
      </c>
      <c r="AJ6" s="2">
        <f>Tableau1[[#This Row],[Tranche 9]]*Tableau1[[#This Row],[Prix révisé 9]]</f>
        <v>0</v>
      </c>
      <c r="AM6" s="2">
        <f>Tableau1[[#This Row],[Tranche 10]]*Tableau1[[#This Row],[Prix révisé 10]]</f>
        <v>0</v>
      </c>
      <c r="AP6" s="2">
        <f>Tableau1[[#This Row],[Tranche 11]]*Tableau1[[#This Row],[Prix révisé 11]]</f>
        <v>0</v>
      </c>
      <c r="AS6" s="2">
        <f>Tableau1[[#This Row],[Tranche 12]]*Tableau1[[#This Row],[Prix révisé 12]]</f>
        <v>0</v>
      </c>
      <c r="AV6" s="2">
        <f>Tableau1[[#This Row],[Tranche 13]]*Tableau1[[#This Row],[Prix révisé 13]]</f>
        <v>0</v>
      </c>
      <c r="AY6" s="2">
        <f>Tableau1[[#This Row],[Tranche 14]]*Tableau1[[#This Row],[Prix révisé 14]]</f>
        <v>0</v>
      </c>
      <c r="BB6" s="2">
        <f>Tableau1[[#This Row],[Tranche 15]]*Tableau1[[#This Row],[Prix révisé 15]]</f>
        <v>0</v>
      </c>
      <c r="BE6" s="2">
        <f>Tableau1[[#This Row],[Tranche 16]]*Tableau1[[#This Row],[Prix révisé 16]]</f>
        <v>0</v>
      </c>
      <c r="BH6" s="2">
        <f>Tableau1[[#This Row],[Tranche 17]]*Tableau1[[#This Row],[Prix révisé 17]]</f>
        <v>0</v>
      </c>
      <c r="BK6" s="2">
        <f>Tableau1[[#This Row],[Tranche 18]]*Tableau1[[#This Row],[Prix révisé 18]]</f>
        <v>0</v>
      </c>
      <c r="BN6" s="2">
        <f>Tableau1[[#This Row],[Tranche 19]]*Tableau1[[#This Row],[Prix révisé 19]]</f>
        <v>0</v>
      </c>
      <c r="BQ6" s="4">
        <f>Tableau1[[#This Row],[Tranche 20]]*Tableau1[[#This Row],[Prix révisé 20]]</f>
        <v>0</v>
      </c>
    </row>
    <row r="7" spans="1:69" x14ac:dyDescent="0.25">
      <c r="A7">
        <v>5</v>
      </c>
      <c r="B7">
        <v>15000000</v>
      </c>
      <c r="C7" s="3" t="str">
        <f>IFERROR(IF(VLOOKUP(Tableau1[[#This Row],[Article]],Feuil2!A:B,1,TRUE)=Tableau1[[#This Row],[Article]],VLOOKUP(Tableau1[[#This Row],[Article]],Feuil2!A:B,2,TRUE),""),"")</f>
        <v/>
      </c>
      <c r="D7" s="3">
        <f>IF(OR(Tableau1[[#This Row],[Besoin Exprimé]]=0,Tableau1[[#This Row],[Besoin Exprimé]]=""),0,IF(Tableau1[[#This Row],[Besoin Exprimé]]&lt;Tableau1[[#This Row],[Tranche 1]],Tableau1[[#This Row],[Tranche 1]],Tableau1[[#This Row],[Besoin Exprimé]]))</f>
        <v>0</v>
      </c>
      <c r="E7" s="3">
        <f>prix(Tableau1[[#This Row],[Besoin réel]])</f>
        <v>0</v>
      </c>
      <c r="F7" s="3">
        <f>Tableau1[[#This Row],[Besoin réel]]*Tableau1[[#This Row],[Prix]]</f>
        <v>0</v>
      </c>
      <c r="G7" s="3">
        <f>OPTIMUM(Tableau1[[#This Row],[Besoin réel]])</f>
        <v>0</v>
      </c>
      <c r="H7" s="3">
        <f>prix(Tableau1[[#This Row],[Besoin optimisé]])</f>
        <v>0</v>
      </c>
      <c r="I7" s="3">
        <f>Tableau1[[#This Row],[Prix optimisé]]*Tableau1[[#This Row],[Besoin optimisé]]</f>
        <v>0</v>
      </c>
      <c r="J7" s="1">
        <v>1</v>
      </c>
      <c r="K7" s="2">
        <v>86.04</v>
      </c>
      <c r="L7" s="2">
        <f>Tableau1[[#This Row],[Tranche 1]]*Tableau1[[#This Row],[Prix révisé 1]]</f>
        <v>86.04</v>
      </c>
      <c r="M7" s="2">
        <v>3</v>
      </c>
      <c r="N7" s="2">
        <v>81.72</v>
      </c>
      <c r="O7" s="2">
        <f>Tableau1[[#This Row],[Tranche 2]]*Tableau1[[#This Row],[Prix révisé 2]]</f>
        <v>245.16</v>
      </c>
      <c r="R7" s="2">
        <f>Tableau1[[#This Row],[Tranche 3]]*Tableau1[[#This Row],[Prix révisé 3]]</f>
        <v>0</v>
      </c>
      <c r="U7" s="2">
        <f>Tableau1[[#This Row],[Tranche 4]]*Tableau1[[#This Row],[Prix révisé 4]]</f>
        <v>0</v>
      </c>
      <c r="X7" s="2">
        <f>Tableau1[[#This Row],[Tranche 5]]*Tableau1[[#This Row],[Prix révisé 5]]</f>
        <v>0</v>
      </c>
      <c r="AA7" s="2">
        <f>Tableau1[[#This Row],[Tranche 6]]*Tableau1[[#This Row],[Prix révisé 6]]</f>
        <v>0</v>
      </c>
      <c r="AD7" s="2">
        <f>Tableau1[[#This Row],[Tranche 7]]*Tableau1[[#This Row],[Prix révisé 7]]</f>
        <v>0</v>
      </c>
      <c r="AG7" s="2">
        <f>Tableau1[[#This Row],[Tranche 8]]*Tableau1[[#This Row],[Prix révisé 8]]</f>
        <v>0</v>
      </c>
      <c r="AJ7" s="2">
        <f>Tableau1[[#This Row],[Tranche 9]]*Tableau1[[#This Row],[Prix révisé 9]]</f>
        <v>0</v>
      </c>
      <c r="AM7" s="2">
        <f>Tableau1[[#This Row],[Tranche 10]]*Tableau1[[#This Row],[Prix révisé 10]]</f>
        <v>0</v>
      </c>
      <c r="AP7" s="2">
        <f>Tableau1[[#This Row],[Tranche 11]]*Tableau1[[#This Row],[Prix révisé 11]]</f>
        <v>0</v>
      </c>
      <c r="AS7" s="2">
        <f>Tableau1[[#This Row],[Tranche 12]]*Tableau1[[#This Row],[Prix révisé 12]]</f>
        <v>0</v>
      </c>
      <c r="AV7" s="2">
        <f>Tableau1[[#This Row],[Tranche 13]]*Tableau1[[#This Row],[Prix révisé 13]]</f>
        <v>0</v>
      </c>
      <c r="AY7" s="2">
        <f>Tableau1[[#This Row],[Tranche 14]]*Tableau1[[#This Row],[Prix révisé 14]]</f>
        <v>0</v>
      </c>
      <c r="BB7" s="2">
        <f>Tableau1[[#This Row],[Tranche 15]]*Tableau1[[#This Row],[Prix révisé 15]]</f>
        <v>0</v>
      </c>
      <c r="BE7" s="2">
        <f>Tableau1[[#This Row],[Tranche 16]]*Tableau1[[#This Row],[Prix révisé 16]]</f>
        <v>0</v>
      </c>
      <c r="BH7" s="2">
        <f>Tableau1[[#This Row],[Tranche 17]]*Tableau1[[#This Row],[Prix révisé 17]]</f>
        <v>0</v>
      </c>
      <c r="BK7" s="2">
        <f>Tableau1[[#This Row],[Tranche 18]]*Tableau1[[#This Row],[Prix révisé 18]]</f>
        <v>0</v>
      </c>
      <c r="BN7" s="2">
        <f>Tableau1[[#This Row],[Tranche 19]]*Tableau1[[#This Row],[Prix révisé 19]]</f>
        <v>0</v>
      </c>
      <c r="BQ7" s="4">
        <f>Tableau1[[#This Row],[Tranche 20]]*Tableau1[[#This Row],[Prix révisé 20]]</f>
        <v>0</v>
      </c>
    </row>
    <row r="8" spans="1:69" x14ac:dyDescent="0.25">
      <c r="A8">
        <v>6</v>
      </c>
      <c r="B8">
        <v>16000000</v>
      </c>
      <c r="C8" s="3" t="str">
        <f>IFERROR(IF(VLOOKUP(Tableau1[[#This Row],[Article]],Feuil2!A:B,1,TRUE)=Tableau1[[#This Row],[Article]],VLOOKUP(Tableau1[[#This Row],[Article]],Feuil2!A:B,2,TRUE),""),"")</f>
        <v/>
      </c>
      <c r="D8" s="3">
        <f>IF(OR(Tableau1[[#This Row],[Besoin Exprimé]]=0,Tableau1[[#This Row],[Besoin Exprimé]]=""),0,IF(Tableau1[[#This Row],[Besoin Exprimé]]&lt;Tableau1[[#This Row],[Tranche 1]],Tableau1[[#This Row],[Tranche 1]],Tableau1[[#This Row],[Besoin Exprimé]]))</f>
        <v>0</v>
      </c>
      <c r="E8" s="3">
        <f>prix(Tableau1[[#This Row],[Besoin réel]])</f>
        <v>0</v>
      </c>
      <c r="F8" s="3">
        <f>Tableau1[[#This Row],[Besoin réel]]*Tableau1[[#This Row],[Prix]]</f>
        <v>0</v>
      </c>
      <c r="G8" s="3">
        <f>OPTIMUM(Tableau1[[#This Row],[Besoin réel]])</f>
        <v>0</v>
      </c>
      <c r="H8" s="3">
        <f>prix(Tableau1[[#This Row],[Besoin optimisé]])</f>
        <v>0</v>
      </c>
      <c r="I8" s="3">
        <f>Tableau1[[#This Row],[Prix optimisé]]*Tableau1[[#This Row],[Besoin optimisé]]</f>
        <v>0</v>
      </c>
      <c r="J8" s="1">
        <v>1</v>
      </c>
      <c r="K8" s="2">
        <v>86.04</v>
      </c>
      <c r="L8" s="2">
        <f>Tableau1[[#This Row],[Tranche 1]]*Tableau1[[#This Row],[Prix révisé 1]]</f>
        <v>86.04</v>
      </c>
      <c r="M8" s="2">
        <v>4</v>
      </c>
      <c r="N8" s="2">
        <v>81.72</v>
      </c>
      <c r="O8" s="2">
        <f>Tableau1[[#This Row],[Tranche 2]]*Tableau1[[#This Row],[Prix révisé 2]]</f>
        <v>326.88</v>
      </c>
      <c r="R8" s="2">
        <f>Tableau1[[#This Row],[Tranche 3]]*Tableau1[[#This Row],[Prix révisé 3]]</f>
        <v>0</v>
      </c>
      <c r="U8" s="2">
        <f>Tableau1[[#This Row],[Tranche 4]]*Tableau1[[#This Row],[Prix révisé 4]]</f>
        <v>0</v>
      </c>
      <c r="X8" s="2">
        <f>Tableau1[[#This Row],[Tranche 5]]*Tableau1[[#This Row],[Prix révisé 5]]</f>
        <v>0</v>
      </c>
      <c r="AA8" s="2">
        <f>Tableau1[[#This Row],[Tranche 6]]*Tableau1[[#This Row],[Prix révisé 6]]</f>
        <v>0</v>
      </c>
      <c r="AD8" s="2">
        <f>Tableau1[[#This Row],[Tranche 7]]*Tableau1[[#This Row],[Prix révisé 7]]</f>
        <v>0</v>
      </c>
      <c r="AG8" s="2">
        <f>Tableau1[[#This Row],[Tranche 8]]*Tableau1[[#This Row],[Prix révisé 8]]</f>
        <v>0</v>
      </c>
      <c r="AJ8" s="2">
        <f>Tableau1[[#This Row],[Tranche 9]]*Tableau1[[#This Row],[Prix révisé 9]]</f>
        <v>0</v>
      </c>
      <c r="AM8" s="2">
        <f>Tableau1[[#This Row],[Tranche 10]]*Tableau1[[#This Row],[Prix révisé 10]]</f>
        <v>0</v>
      </c>
      <c r="AP8" s="2">
        <f>Tableau1[[#This Row],[Tranche 11]]*Tableau1[[#This Row],[Prix révisé 11]]</f>
        <v>0</v>
      </c>
      <c r="AS8" s="2">
        <f>Tableau1[[#This Row],[Tranche 12]]*Tableau1[[#This Row],[Prix révisé 12]]</f>
        <v>0</v>
      </c>
      <c r="AV8" s="2">
        <f>Tableau1[[#This Row],[Tranche 13]]*Tableau1[[#This Row],[Prix révisé 13]]</f>
        <v>0</v>
      </c>
      <c r="AY8" s="2">
        <f>Tableau1[[#This Row],[Tranche 14]]*Tableau1[[#This Row],[Prix révisé 14]]</f>
        <v>0</v>
      </c>
      <c r="BB8" s="2">
        <f>Tableau1[[#This Row],[Tranche 15]]*Tableau1[[#This Row],[Prix révisé 15]]</f>
        <v>0</v>
      </c>
      <c r="BE8" s="2">
        <f>Tableau1[[#This Row],[Tranche 16]]*Tableau1[[#This Row],[Prix révisé 16]]</f>
        <v>0</v>
      </c>
      <c r="BH8" s="2">
        <f>Tableau1[[#This Row],[Tranche 17]]*Tableau1[[#This Row],[Prix révisé 17]]</f>
        <v>0</v>
      </c>
      <c r="BK8" s="2">
        <f>Tableau1[[#This Row],[Tranche 18]]*Tableau1[[#This Row],[Prix révisé 18]]</f>
        <v>0</v>
      </c>
      <c r="BN8" s="2">
        <f>Tableau1[[#This Row],[Tranche 19]]*Tableau1[[#This Row],[Prix révisé 19]]</f>
        <v>0</v>
      </c>
      <c r="BQ8" s="4">
        <f>Tableau1[[#This Row],[Tranche 20]]*Tableau1[[#This Row],[Prix révisé 20]]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3" sqref="B3"/>
    </sheetView>
  </sheetViews>
  <sheetFormatPr baseColWidth="10" defaultRowHeight="15" x14ac:dyDescent="0.25"/>
  <cols>
    <col min="1" max="1" width="16.7109375" customWidth="1"/>
  </cols>
  <sheetData>
    <row r="1" spans="1:2" x14ac:dyDescent="0.25">
      <c r="A1" t="s">
        <v>67</v>
      </c>
      <c r="B1" t="s">
        <v>69</v>
      </c>
    </row>
    <row r="2" spans="1:2" x14ac:dyDescent="0.25">
      <c r="A2">
        <v>1</v>
      </c>
      <c r="B2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DIABAKHATE Abdoulaye ASC NIV I OA</cp:lastModifiedBy>
  <dcterms:created xsi:type="dcterms:W3CDTF">2019-11-18T10:18:55Z</dcterms:created>
  <dcterms:modified xsi:type="dcterms:W3CDTF">2020-01-28T11:57:25Z</dcterms:modified>
</cp:coreProperties>
</file>