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waquier\Desktop\"/>
    </mc:Choice>
  </mc:AlternateContent>
  <bookViews>
    <workbookView xWindow="0" yWindow="0" windowWidth="19170" windowHeight="7020"/>
  </bookViews>
  <sheets>
    <sheet name="Feuil2" sheetId="2" r:id="rId1"/>
    <sheet name="Feuil1" sheetId="1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24" i="1" l="1"/>
  <c r="G924" i="1" s="1"/>
  <c r="H924" i="1" s="1"/>
  <c r="I924" i="1" s="1"/>
  <c r="J924" i="1" s="1"/>
  <c r="E924" i="1"/>
  <c r="G923" i="1"/>
  <c r="H923" i="1" s="1"/>
  <c r="I923" i="1" s="1"/>
  <c r="J923" i="1" s="1"/>
  <c r="E923" i="1"/>
  <c r="F923" i="1" s="1"/>
  <c r="F922" i="1"/>
  <c r="G922" i="1" s="1"/>
  <c r="H922" i="1" s="1"/>
  <c r="I922" i="1" s="1"/>
  <c r="J922" i="1" s="1"/>
  <c r="E922" i="1"/>
  <c r="G921" i="1"/>
  <c r="H921" i="1" s="1"/>
  <c r="I921" i="1" s="1"/>
  <c r="J921" i="1" s="1"/>
  <c r="E921" i="1"/>
  <c r="F921" i="1" s="1"/>
  <c r="F920" i="1"/>
  <c r="G920" i="1" s="1"/>
  <c r="H920" i="1" s="1"/>
  <c r="I920" i="1" s="1"/>
  <c r="J920" i="1" s="1"/>
  <c r="E920" i="1"/>
  <c r="F919" i="1"/>
  <c r="G919" i="1" s="1"/>
  <c r="H919" i="1" s="1"/>
  <c r="I919" i="1" s="1"/>
  <c r="J919" i="1" s="1"/>
  <c r="E919" i="1"/>
  <c r="F918" i="1"/>
  <c r="G918" i="1" s="1"/>
  <c r="H918" i="1" s="1"/>
  <c r="I918" i="1" s="1"/>
  <c r="J918" i="1" s="1"/>
  <c r="E918" i="1"/>
  <c r="E917" i="1"/>
  <c r="F917" i="1" s="1"/>
  <c r="G917" i="1" s="1"/>
  <c r="H917" i="1" s="1"/>
  <c r="I917" i="1" s="1"/>
  <c r="J917" i="1" s="1"/>
  <c r="F916" i="1"/>
  <c r="G916" i="1" s="1"/>
  <c r="H916" i="1" s="1"/>
  <c r="I916" i="1" s="1"/>
  <c r="J916" i="1" s="1"/>
  <c r="E916" i="1"/>
  <c r="F915" i="1"/>
  <c r="G915" i="1" s="1"/>
  <c r="H915" i="1" s="1"/>
  <c r="I915" i="1" s="1"/>
  <c r="J915" i="1" s="1"/>
  <c r="E915" i="1"/>
  <c r="E914" i="1"/>
  <c r="F914" i="1" s="1"/>
  <c r="G914" i="1" s="1"/>
  <c r="H914" i="1" s="1"/>
  <c r="I914" i="1" s="1"/>
  <c r="J914" i="1" s="1"/>
  <c r="E913" i="1"/>
  <c r="F913" i="1" s="1"/>
  <c r="G913" i="1" s="1"/>
  <c r="H913" i="1" s="1"/>
  <c r="I913" i="1" s="1"/>
  <c r="J913" i="1" s="1"/>
  <c r="F912" i="1"/>
  <c r="G912" i="1" s="1"/>
  <c r="H912" i="1" s="1"/>
  <c r="I912" i="1" s="1"/>
  <c r="J912" i="1" s="1"/>
  <c r="E912" i="1"/>
  <c r="E911" i="1"/>
  <c r="F911" i="1" s="1"/>
  <c r="G911" i="1" s="1"/>
  <c r="H911" i="1" s="1"/>
  <c r="I911" i="1" s="1"/>
  <c r="J911" i="1" s="1"/>
  <c r="E910" i="1"/>
  <c r="F910" i="1" s="1"/>
  <c r="G910" i="1" s="1"/>
  <c r="H910" i="1" s="1"/>
  <c r="I910" i="1" s="1"/>
  <c r="J910" i="1" s="1"/>
  <c r="E909" i="1"/>
  <c r="F909" i="1" s="1"/>
  <c r="G909" i="1" s="1"/>
  <c r="H909" i="1" s="1"/>
  <c r="I909" i="1" s="1"/>
  <c r="J909" i="1" s="1"/>
  <c r="E908" i="1"/>
  <c r="F908" i="1" s="1"/>
  <c r="G908" i="1" s="1"/>
  <c r="H908" i="1" s="1"/>
  <c r="I908" i="1" s="1"/>
  <c r="J908" i="1" s="1"/>
  <c r="E907" i="1"/>
  <c r="F907" i="1" s="1"/>
  <c r="G907" i="1" s="1"/>
  <c r="H907" i="1" s="1"/>
  <c r="I907" i="1" s="1"/>
  <c r="J907" i="1" s="1"/>
  <c r="G906" i="1"/>
  <c r="H906" i="1" s="1"/>
  <c r="I906" i="1" s="1"/>
  <c r="J906" i="1" s="1"/>
  <c r="E906" i="1"/>
  <c r="F906" i="1" s="1"/>
  <c r="H905" i="1"/>
  <c r="I905" i="1" s="1"/>
  <c r="J905" i="1" s="1"/>
  <c r="G905" i="1"/>
  <c r="E905" i="1"/>
  <c r="F905" i="1" s="1"/>
  <c r="E904" i="1"/>
  <c r="F904" i="1" s="1"/>
  <c r="G904" i="1" s="1"/>
  <c r="H904" i="1" s="1"/>
  <c r="I904" i="1" s="1"/>
  <c r="J904" i="1" s="1"/>
  <c r="E903" i="1"/>
  <c r="F903" i="1" s="1"/>
  <c r="G903" i="1" s="1"/>
  <c r="H903" i="1" s="1"/>
  <c r="I903" i="1" s="1"/>
  <c r="J903" i="1" s="1"/>
  <c r="G902" i="1"/>
  <c r="H902" i="1" s="1"/>
  <c r="I902" i="1" s="1"/>
  <c r="J902" i="1" s="1"/>
  <c r="F902" i="1"/>
  <c r="E902" i="1"/>
  <c r="E901" i="1"/>
  <c r="F901" i="1" s="1"/>
  <c r="G901" i="1" s="1"/>
  <c r="H901" i="1" s="1"/>
  <c r="I901" i="1" s="1"/>
  <c r="J901" i="1" s="1"/>
  <c r="J900" i="1"/>
  <c r="E900" i="1"/>
  <c r="F900" i="1" s="1"/>
  <c r="G900" i="1" s="1"/>
  <c r="H900" i="1" s="1"/>
  <c r="I900" i="1" s="1"/>
  <c r="G899" i="1"/>
  <c r="H899" i="1" s="1"/>
  <c r="I899" i="1" s="1"/>
  <c r="J899" i="1" s="1"/>
  <c r="F899" i="1"/>
  <c r="E899" i="1"/>
  <c r="E898" i="1"/>
  <c r="F898" i="1" s="1"/>
  <c r="G898" i="1" s="1"/>
  <c r="H898" i="1" s="1"/>
  <c r="I898" i="1" s="1"/>
  <c r="J898" i="1" s="1"/>
  <c r="J897" i="1"/>
  <c r="G897" i="1"/>
  <c r="H897" i="1" s="1"/>
  <c r="I897" i="1" s="1"/>
  <c r="E897" i="1"/>
  <c r="F897" i="1" s="1"/>
  <c r="G896" i="1"/>
  <c r="H896" i="1" s="1"/>
  <c r="I896" i="1" s="1"/>
  <c r="J896" i="1" s="1"/>
  <c r="F896" i="1"/>
  <c r="E896" i="1"/>
  <c r="E895" i="1"/>
  <c r="F895" i="1" s="1"/>
  <c r="G895" i="1" s="1"/>
  <c r="H895" i="1" s="1"/>
  <c r="I895" i="1" s="1"/>
  <c r="J895" i="1" s="1"/>
  <c r="J894" i="1"/>
  <c r="F894" i="1"/>
  <c r="G894" i="1" s="1"/>
  <c r="H894" i="1" s="1"/>
  <c r="I894" i="1" s="1"/>
  <c r="E894" i="1"/>
  <c r="G893" i="1"/>
  <c r="H893" i="1" s="1"/>
  <c r="I893" i="1" s="1"/>
  <c r="J893" i="1" s="1"/>
  <c r="E893" i="1"/>
  <c r="F893" i="1" s="1"/>
  <c r="I892" i="1"/>
  <c r="J892" i="1" s="1"/>
  <c r="E892" i="1"/>
  <c r="F892" i="1" s="1"/>
  <c r="G892" i="1" s="1"/>
  <c r="H892" i="1" s="1"/>
  <c r="F891" i="1"/>
  <c r="G891" i="1" s="1"/>
  <c r="H891" i="1" s="1"/>
  <c r="I891" i="1" s="1"/>
  <c r="J891" i="1" s="1"/>
  <c r="E891" i="1"/>
  <c r="F890" i="1"/>
  <c r="G890" i="1" s="1"/>
  <c r="H890" i="1" s="1"/>
  <c r="I890" i="1" s="1"/>
  <c r="J890" i="1" s="1"/>
  <c r="E890" i="1"/>
  <c r="G889" i="1"/>
  <c r="H889" i="1" s="1"/>
  <c r="I889" i="1" s="1"/>
  <c r="J889" i="1" s="1"/>
  <c r="E889" i="1"/>
  <c r="F889" i="1" s="1"/>
  <c r="F888" i="1"/>
  <c r="G888" i="1" s="1"/>
  <c r="H888" i="1" s="1"/>
  <c r="I888" i="1" s="1"/>
  <c r="J888" i="1" s="1"/>
  <c r="E888" i="1"/>
  <c r="F887" i="1"/>
  <c r="G887" i="1" s="1"/>
  <c r="H887" i="1" s="1"/>
  <c r="I887" i="1" s="1"/>
  <c r="J887" i="1" s="1"/>
  <c r="E887" i="1"/>
  <c r="F886" i="1"/>
  <c r="G886" i="1" s="1"/>
  <c r="H886" i="1" s="1"/>
  <c r="I886" i="1" s="1"/>
  <c r="J886" i="1" s="1"/>
  <c r="E886" i="1"/>
  <c r="E885" i="1"/>
  <c r="F885" i="1" s="1"/>
  <c r="G885" i="1" s="1"/>
  <c r="H885" i="1" s="1"/>
  <c r="I885" i="1" s="1"/>
  <c r="J885" i="1" s="1"/>
  <c r="F884" i="1"/>
  <c r="G884" i="1" s="1"/>
  <c r="H884" i="1" s="1"/>
  <c r="I884" i="1" s="1"/>
  <c r="J884" i="1" s="1"/>
  <c r="E884" i="1"/>
  <c r="F883" i="1"/>
  <c r="G883" i="1" s="1"/>
  <c r="H883" i="1" s="1"/>
  <c r="I883" i="1" s="1"/>
  <c r="J883" i="1" s="1"/>
  <c r="E883" i="1"/>
  <c r="E882" i="1"/>
  <c r="F882" i="1" s="1"/>
  <c r="G882" i="1" s="1"/>
  <c r="H882" i="1" s="1"/>
  <c r="I882" i="1" s="1"/>
  <c r="J882" i="1" s="1"/>
  <c r="E881" i="1"/>
  <c r="F881" i="1" s="1"/>
  <c r="G881" i="1" s="1"/>
  <c r="H881" i="1" s="1"/>
  <c r="I881" i="1" s="1"/>
  <c r="J881" i="1" s="1"/>
  <c r="H880" i="1"/>
  <c r="I880" i="1" s="1"/>
  <c r="J880" i="1" s="1"/>
  <c r="F880" i="1"/>
  <c r="G880" i="1" s="1"/>
  <c r="E880" i="1"/>
  <c r="E879" i="1"/>
  <c r="F879" i="1" s="1"/>
  <c r="G879" i="1" s="1"/>
  <c r="H879" i="1" s="1"/>
  <c r="I879" i="1" s="1"/>
  <c r="J879" i="1" s="1"/>
  <c r="I878" i="1"/>
  <c r="J878" i="1" s="1"/>
  <c r="E878" i="1"/>
  <c r="F878" i="1" s="1"/>
  <c r="G878" i="1" s="1"/>
  <c r="H878" i="1" s="1"/>
  <c r="H877" i="1"/>
  <c r="I877" i="1" s="1"/>
  <c r="J877" i="1" s="1"/>
  <c r="E877" i="1"/>
  <c r="F877" i="1" s="1"/>
  <c r="G877" i="1" s="1"/>
  <c r="E876" i="1"/>
  <c r="F876" i="1" s="1"/>
  <c r="G876" i="1" s="1"/>
  <c r="H876" i="1" s="1"/>
  <c r="I876" i="1" s="1"/>
  <c r="J876" i="1" s="1"/>
  <c r="E875" i="1"/>
  <c r="F875" i="1" s="1"/>
  <c r="G875" i="1" s="1"/>
  <c r="H875" i="1" s="1"/>
  <c r="I875" i="1" s="1"/>
  <c r="J875" i="1" s="1"/>
  <c r="G874" i="1"/>
  <c r="H874" i="1" s="1"/>
  <c r="I874" i="1" s="1"/>
  <c r="J874" i="1" s="1"/>
  <c r="E874" i="1"/>
  <c r="F874" i="1" s="1"/>
  <c r="H873" i="1"/>
  <c r="I873" i="1" s="1"/>
  <c r="J873" i="1" s="1"/>
  <c r="G873" i="1"/>
  <c r="E873" i="1"/>
  <c r="F873" i="1" s="1"/>
  <c r="E872" i="1"/>
  <c r="F872" i="1" s="1"/>
  <c r="G872" i="1" s="1"/>
  <c r="H872" i="1" s="1"/>
  <c r="I872" i="1" s="1"/>
  <c r="J872" i="1" s="1"/>
  <c r="E871" i="1"/>
  <c r="F871" i="1" s="1"/>
  <c r="G871" i="1" s="1"/>
  <c r="H871" i="1" s="1"/>
  <c r="I871" i="1" s="1"/>
  <c r="J871" i="1" s="1"/>
  <c r="G870" i="1"/>
  <c r="H870" i="1" s="1"/>
  <c r="I870" i="1" s="1"/>
  <c r="J870" i="1" s="1"/>
  <c r="F870" i="1"/>
  <c r="E870" i="1"/>
  <c r="E869" i="1"/>
  <c r="F869" i="1" s="1"/>
  <c r="G869" i="1" s="1"/>
  <c r="H869" i="1" s="1"/>
  <c r="I869" i="1" s="1"/>
  <c r="J869" i="1" s="1"/>
  <c r="J868" i="1"/>
  <c r="G868" i="1"/>
  <c r="H868" i="1" s="1"/>
  <c r="I868" i="1" s="1"/>
  <c r="E868" i="1"/>
  <c r="F868" i="1" s="1"/>
  <c r="G867" i="1"/>
  <c r="H867" i="1" s="1"/>
  <c r="I867" i="1" s="1"/>
  <c r="J867" i="1" s="1"/>
  <c r="F867" i="1"/>
  <c r="E867" i="1"/>
  <c r="E866" i="1"/>
  <c r="F866" i="1" s="1"/>
  <c r="G866" i="1" s="1"/>
  <c r="H866" i="1" s="1"/>
  <c r="I866" i="1" s="1"/>
  <c r="J866" i="1" s="1"/>
  <c r="G865" i="1"/>
  <c r="H865" i="1" s="1"/>
  <c r="I865" i="1" s="1"/>
  <c r="J865" i="1" s="1"/>
  <c r="E865" i="1"/>
  <c r="F865" i="1" s="1"/>
  <c r="G864" i="1"/>
  <c r="H864" i="1" s="1"/>
  <c r="I864" i="1" s="1"/>
  <c r="J864" i="1" s="1"/>
  <c r="F864" i="1"/>
  <c r="E864" i="1"/>
  <c r="E863" i="1"/>
  <c r="F863" i="1" s="1"/>
  <c r="G863" i="1" s="1"/>
  <c r="H863" i="1" s="1"/>
  <c r="I863" i="1" s="1"/>
  <c r="J863" i="1" s="1"/>
  <c r="J862" i="1"/>
  <c r="F862" i="1"/>
  <c r="G862" i="1" s="1"/>
  <c r="H862" i="1" s="1"/>
  <c r="I862" i="1" s="1"/>
  <c r="E862" i="1"/>
  <c r="G861" i="1"/>
  <c r="H861" i="1" s="1"/>
  <c r="I861" i="1" s="1"/>
  <c r="J861" i="1" s="1"/>
  <c r="E861" i="1"/>
  <c r="F861" i="1" s="1"/>
  <c r="E860" i="1"/>
  <c r="F860" i="1" s="1"/>
  <c r="G860" i="1" s="1"/>
  <c r="H860" i="1" s="1"/>
  <c r="I860" i="1" s="1"/>
  <c r="J860" i="1" s="1"/>
  <c r="F859" i="1"/>
  <c r="G859" i="1" s="1"/>
  <c r="H859" i="1" s="1"/>
  <c r="I859" i="1" s="1"/>
  <c r="J859" i="1" s="1"/>
  <c r="E859" i="1"/>
  <c r="F858" i="1"/>
  <c r="G858" i="1" s="1"/>
  <c r="H858" i="1" s="1"/>
  <c r="I858" i="1" s="1"/>
  <c r="J858" i="1" s="1"/>
  <c r="E858" i="1"/>
  <c r="G857" i="1"/>
  <c r="H857" i="1" s="1"/>
  <c r="I857" i="1" s="1"/>
  <c r="J857" i="1" s="1"/>
  <c r="E857" i="1"/>
  <c r="F857" i="1" s="1"/>
  <c r="I856" i="1"/>
  <c r="J856" i="1" s="1"/>
  <c r="F856" i="1"/>
  <c r="G856" i="1" s="1"/>
  <c r="H856" i="1" s="1"/>
  <c r="E856" i="1"/>
  <c r="F855" i="1"/>
  <c r="G855" i="1" s="1"/>
  <c r="H855" i="1" s="1"/>
  <c r="I855" i="1" s="1"/>
  <c r="J855" i="1" s="1"/>
  <c r="E855" i="1"/>
  <c r="I854" i="1"/>
  <c r="J854" i="1" s="1"/>
  <c r="F854" i="1"/>
  <c r="G854" i="1" s="1"/>
  <c r="H854" i="1" s="1"/>
  <c r="E854" i="1"/>
  <c r="E853" i="1"/>
  <c r="F853" i="1" s="1"/>
  <c r="G853" i="1" s="1"/>
  <c r="H853" i="1" s="1"/>
  <c r="I853" i="1" s="1"/>
  <c r="J853" i="1" s="1"/>
  <c r="I852" i="1"/>
  <c r="J852" i="1" s="1"/>
  <c r="F852" i="1"/>
  <c r="G852" i="1" s="1"/>
  <c r="H852" i="1" s="1"/>
  <c r="E852" i="1"/>
  <c r="H851" i="1"/>
  <c r="I851" i="1" s="1"/>
  <c r="J851" i="1" s="1"/>
  <c r="F851" i="1"/>
  <c r="G851" i="1" s="1"/>
  <c r="E851" i="1"/>
  <c r="E850" i="1"/>
  <c r="F850" i="1" s="1"/>
  <c r="G850" i="1" s="1"/>
  <c r="H850" i="1" s="1"/>
  <c r="I850" i="1" s="1"/>
  <c r="J850" i="1" s="1"/>
  <c r="I849" i="1"/>
  <c r="J849" i="1" s="1"/>
  <c r="E849" i="1"/>
  <c r="F849" i="1" s="1"/>
  <c r="G849" i="1" s="1"/>
  <c r="H849" i="1" s="1"/>
  <c r="F848" i="1"/>
  <c r="G848" i="1" s="1"/>
  <c r="H848" i="1" s="1"/>
  <c r="I848" i="1" s="1"/>
  <c r="J848" i="1" s="1"/>
  <c r="E848" i="1"/>
  <c r="H847" i="1"/>
  <c r="I847" i="1" s="1"/>
  <c r="J847" i="1" s="1"/>
  <c r="E847" i="1"/>
  <c r="F847" i="1" s="1"/>
  <c r="G847" i="1" s="1"/>
  <c r="E846" i="1"/>
  <c r="F846" i="1" s="1"/>
  <c r="G846" i="1" s="1"/>
  <c r="H846" i="1" s="1"/>
  <c r="I846" i="1" s="1"/>
  <c r="J846" i="1" s="1"/>
  <c r="H845" i="1"/>
  <c r="I845" i="1" s="1"/>
  <c r="J845" i="1" s="1"/>
  <c r="E845" i="1"/>
  <c r="F845" i="1" s="1"/>
  <c r="G845" i="1" s="1"/>
  <c r="H844" i="1"/>
  <c r="I844" i="1" s="1"/>
  <c r="J844" i="1" s="1"/>
  <c r="E844" i="1"/>
  <c r="F844" i="1" s="1"/>
  <c r="G844" i="1" s="1"/>
  <c r="H843" i="1"/>
  <c r="I843" i="1" s="1"/>
  <c r="J843" i="1" s="1"/>
  <c r="E843" i="1"/>
  <c r="F843" i="1" s="1"/>
  <c r="G843" i="1" s="1"/>
  <c r="E842" i="1"/>
  <c r="F842" i="1" s="1"/>
  <c r="G842" i="1" s="1"/>
  <c r="H842" i="1" s="1"/>
  <c r="I842" i="1" s="1"/>
  <c r="J842" i="1" s="1"/>
  <c r="H841" i="1"/>
  <c r="I841" i="1" s="1"/>
  <c r="J841" i="1" s="1"/>
  <c r="G841" i="1"/>
  <c r="E841" i="1"/>
  <c r="F841" i="1" s="1"/>
  <c r="H840" i="1"/>
  <c r="I840" i="1" s="1"/>
  <c r="J840" i="1" s="1"/>
  <c r="E840" i="1"/>
  <c r="F840" i="1" s="1"/>
  <c r="G840" i="1" s="1"/>
  <c r="E839" i="1"/>
  <c r="F839" i="1" s="1"/>
  <c r="G839" i="1" s="1"/>
  <c r="H839" i="1" s="1"/>
  <c r="I839" i="1" s="1"/>
  <c r="J839" i="1" s="1"/>
  <c r="G838" i="1"/>
  <c r="H838" i="1" s="1"/>
  <c r="I838" i="1" s="1"/>
  <c r="J838" i="1" s="1"/>
  <c r="F838" i="1"/>
  <c r="E838" i="1"/>
  <c r="H837" i="1"/>
  <c r="I837" i="1" s="1"/>
  <c r="J837" i="1" s="1"/>
  <c r="E837" i="1"/>
  <c r="F837" i="1" s="1"/>
  <c r="G837" i="1" s="1"/>
  <c r="E836" i="1"/>
  <c r="F836" i="1" s="1"/>
  <c r="G836" i="1" s="1"/>
  <c r="H836" i="1" s="1"/>
  <c r="I836" i="1" s="1"/>
  <c r="J836" i="1" s="1"/>
  <c r="G835" i="1"/>
  <c r="H835" i="1" s="1"/>
  <c r="I835" i="1" s="1"/>
  <c r="J835" i="1" s="1"/>
  <c r="F835" i="1"/>
  <c r="E835" i="1"/>
  <c r="E834" i="1"/>
  <c r="F834" i="1" s="1"/>
  <c r="G834" i="1" s="1"/>
  <c r="H834" i="1" s="1"/>
  <c r="I834" i="1" s="1"/>
  <c r="J834" i="1" s="1"/>
  <c r="J833" i="1"/>
  <c r="G833" i="1"/>
  <c r="H833" i="1" s="1"/>
  <c r="I833" i="1" s="1"/>
  <c r="E833" i="1"/>
  <c r="F833" i="1" s="1"/>
  <c r="J832" i="1"/>
  <c r="G832" i="1"/>
  <c r="H832" i="1" s="1"/>
  <c r="I832" i="1" s="1"/>
  <c r="F832" i="1"/>
  <c r="E832" i="1"/>
  <c r="G831" i="1"/>
  <c r="H831" i="1" s="1"/>
  <c r="I831" i="1" s="1"/>
  <c r="J831" i="1" s="1"/>
  <c r="E831" i="1"/>
  <c r="F831" i="1" s="1"/>
  <c r="F830" i="1"/>
  <c r="G830" i="1" s="1"/>
  <c r="H830" i="1" s="1"/>
  <c r="I830" i="1" s="1"/>
  <c r="J830" i="1" s="1"/>
  <c r="E830" i="1"/>
  <c r="J829" i="1"/>
  <c r="G829" i="1"/>
  <c r="H829" i="1" s="1"/>
  <c r="I829" i="1" s="1"/>
  <c r="E829" i="1"/>
  <c r="F829" i="1" s="1"/>
  <c r="I828" i="1"/>
  <c r="J828" i="1" s="1"/>
  <c r="G828" i="1"/>
  <c r="H828" i="1" s="1"/>
  <c r="E828" i="1"/>
  <c r="F828" i="1" s="1"/>
  <c r="I827" i="1"/>
  <c r="J827" i="1" s="1"/>
  <c r="F827" i="1"/>
  <c r="G827" i="1" s="1"/>
  <c r="H827" i="1" s="1"/>
  <c r="E827" i="1"/>
  <c r="F826" i="1"/>
  <c r="G826" i="1" s="1"/>
  <c r="H826" i="1" s="1"/>
  <c r="I826" i="1" s="1"/>
  <c r="J826" i="1" s="1"/>
  <c r="E826" i="1"/>
  <c r="I825" i="1"/>
  <c r="J825" i="1" s="1"/>
  <c r="G825" i="1"/>
  <c r="H825" i="1" s="1"/>
  <c r="E825" i="1"/>
  <c r="F825" i="1" s="1"/>
  <c r="F824" i="1"/>
  <c r="G824" i="1" s="1"/>
  <c r="H824" i="1" s="1"/>
  <c r="I824" i="1" s="1"/>
  <c r="J824" i="1" s="1"/>
  <c r="E824" i="1"/>
  <c r="I823" i="1"/>
  <c r="J823" i="1" s="1"/>
  <c r="F823" i="1"/>
  <c r="G823" i="1" s="1"/>
  <c r="H823" i="1" s="1"/>
  <c r="E823" i="1"/>
  <c r="I822" i="1"/>
  <c r="J822" i="1" s="1"/>
  <c r="F822" i="1"/>
  <c r="G822" i="1" s="1"/>
  <c r="H822" i="1" s="1"/>
  <c r="E822" i="1"/>
  <c r="I821" i="1"/>
  <c r="J821" i="1" s="1"/>
  <c r="E821" i="1"/>
  <c r="F821" i="1" s="1"/>
  <c r="G821" i="1" s="1"/>
  <c r="H821" i="1" s="1"/>
  <c r="E820" i="1"/>
  <c r="F820" i="1" s="1"/>
  <c r="G820" i="1" s="1"/>
  <c r="H820" i="1" s="1"/>
  <c r="I820" i="1" s="1"/>
  <c r="J820" i="1" s="1"/>
  <c r="H819" i="1"/>
  <c r="I819" i="1" s="1"/>
  <c r="J819" i="1" s="1"/>
  <c r="F819" i="1"/>
  <c r="G819" i="1" s="1"/>
  <c r="E819" i="1"/>
  <c r="G818" i="1"/>
  <c r="H818" i="1" s="1"/>
  <c r="I818" i="1" s="1"/>
  <c r="J818" i="1" s="1"/>
  <c r="E818" i="1"/>
  <c r="F818" i="1" s="1"/>
  <c r="I817" i="1"/>
  <c r="J817" i="1" s="1"/>
  <c r="E817" i="1"/>
  <c r="F817" i="1" s="1"/>
  <c r="G817" i="1" s="1"/>
  <c r="H817" i="1" s="1"/>
  <c r="F816" i="1"/>
  <c r="G816" i="1" s="1"/>
  <c r="H816" i="1" s="1"/>
  <c r="I816" i="1" s="1"/>
  <c r="J816" i="1" s="1"/>
  <c r="E816" i="1"/>
  <c r="G815" i="1"/>
  <c r="H815" i="1" s="1"/>
  <c r="I815" i="1" s="1"/>
  <c r="J815" i="1" s="1"/>
  <c r="E815" i="1"/>
  <c r="F815" i="1" s="1"/>
  <c r="I814" i="1"/>
  <c r="J814" i="1" s="1"/>
  <c r="E814" i="1"/>
  <c r="F814" i="1" s="1"/>
  <c r="G814" i="1" s="1"/>
  <c r="H814" i="1" s="1"/>
  <c r="H813" i="1"/>
  <c r="I813" i="1" s="1"/>
  <c r="J813" i="1" s="1"/>
  <c r="E813" i="1"/>
  <c r="F813" i="1" s="1"/>
  <c r="G813" i="1" s="1"/>
  <c r="E812" i="1"/>
  <c r="F812" i="1" s="1"/>
  <c r="G812" i="1" s="1"/>
  <c r="H812" i="1" s="1"/>
  <c r="I812" i="1" s="1"/>
  <c r="J812" i="1" s="1"/>
  <c r="H811" i="1"/>
  <c r="I811" i="1" s="1"/>
  <c r="J811" i="1" s="1"/>
  <c r="E811" i="1"/>
  <c r="F811" i="1" s="1"/>
  <c r="G811" i="1" s="1"/>
  <c r="H810" i="1"/>
  <c r="I810" i="1" s="1"/>
  <c r="J810" i="1" s="1"/>
  <c r="F810" i="1"/>
  <c r="G810" i="1" s="1"/>
  <c r="E810" i="1"/>
  <c r="F809" i="1"/>
  <c r="G809" i="1" s="1"/>
  <c r="H809" i="1" s="1"/>
  <c r="I809" i="1" s="1"/>
  <c r="J809" i="1" s="1"/>
  <c r="E809" i="1"/>
  <c r="G808" i="1"/>
  <c r="H808" i="1" s="1"/>
  <c r="I808" i="1" s="1"/>
  <c r="J808" i="1" s="1"/>
  <c r="F808" i="1"/>
  <c r="E808" i="1"/>
  <c r="E807" i="1"/>
  <c r="F807" i="1" s="1"/>
  <c r="G807" i="1" s="1"/>
  <c r="H807" i="1" s="1"/>
  <c r="I807" i="1" s="1"/>
  <c r="J807" i="1" s="1"/>
  <c r="H806" i="1"/>
  <c r="I806" i="1" s="1"/>
  <c r="J806" i="1" s="1"/>
  <c r="F806" i="1"/>
  <c r="G806" i="1" s="1"/>
  <c r="E806" i="1"/>
  <c r="I805" i="1"/>
  <c r="J805" i="1" s="1"/>
  <c r="H805" i="1"/>
  <c r="E805" i="1"/>
  <c r="F805" i="1" s="1"/>
  <c r="G805" i="1" s="1"/>
  <c r="G804" i="1"/>
  <c r="H804" i="1" s="1"/>
  <c r="I804" i="1" s="1"/>
  <c r="J804" i="1" s="1"/>
  <c r="F804" i="1"/>
  <c r="E804" i="1"/>
  <c r="H803" i="1"/>
  <c r="I803" i="1" s="1"/>
  <c r="J803" i="1" s="1"/>
  <c r="E803" i="1"/>
  <c r="F803" i="1" s="1"/>
  <c r="G803" i="1" s="1"/>
  <c r="G802" i="1"/>
  <c r="H802" i="1" s="1"/>
  <c r="I802" i="1" s="1"/>
  <c r="J802" i="1" s="1"/>
  <c r="F802" i="1"/>
  <c r="E802" i="1"/>
  <c r="H801" i="1"/>
  <c r="I801" i="1" s="1"/>
  <c r="J801" i="1" s="1"/>
  <c r="F801" i="1"/>
  <c r="G801" i="1" s="1"/>
  <c r="E801" i="1"/>
  <c r="J800" i="1"/>
  <c r="H800" i="1"/>
  <c r="I800" i="1" s="1"/>
  <c r="F800" i="1"/>
  <c r="G800" i="1" s="1"/>
  <c r="E800" i="1"/>
  <c r="E799" i="1"/>
  <c r="F799" i="1" s="1"/>
  <c r="G799" i="1" s="1"/>
  <c r="H799" i="1" s="1"/>
  <c r="I799" i="1" s="1"/>
  <c r="J799" i="1" s="1"/>
  <c r="F798" i="1"/>
  <c r="G798" i="1" s="1"/>
  <c r="H798" i="1" s="1"/>
  <c r="I798" i="1" s="1"/>
  <c r="J798" i="1" s="1"/>
  <c r="E798" i="1"/>
  <c r="I797" i="1"/>
  <c r="J797" i="1" s="1"/>
  <c r="H797" i="1"/>
  <c r="E797" i="1"/>
  <c r="F797" i="1" s="1"/>
  <c r="G797" i="1" s="1"/>
  <c r="G796" i="1"/>
  <c r="H796" i="1" s="1"/>
  <c r="I796" i="1" s="1"/>
  <c r="J796" i="1" s="1"/>
  <c r="F796" i="1"/>
  <c r="E796" i="1"/>
  <c r="H795" i="1"/>
  <c r="I795" i="1" s="1"/>
  <c r="J795" i="1" s="1"/>
  <c r="E795" i="1"/>
  <c r="F795" i="1" s="1"/>
  <c r="G795" i="1" s="1"/>
  <c r="H794" i="1"/>
  <c r="I794" i="1" s="1"/>
  <c r="J794" i="1" s="1"/>
  <c r="F794" i="1"/>
  <c r="G794" i="1" s="1"/>
  <c r="E794" i="1"/>
  <c r="H793" i="1"/>
  <c r="I793" i="1" s="1"/>
  <c r="J793" i="1" s="1"/>
  <c r="F793" i="1"/>
  <c r="G793" i="1" s="1"/>
  <c r="E793" i="1"/>
  <c r="H792" i="1"/>
  <c r="I792" i="1" s="1"/>
  <c r="J792" i="1" s="1"/>
  <c r="F792" i="1"/>
  <c r="G792" i="1" s="1"/>
  <c r="E792" i="1"/>
  <c r="I791" i="1"/>
  <c r="J791" i="1" s="1"/>
  <c r="E791" i="1"/>
  <c r="F791" i="1" s="1"/>
  <c r="G791" i="1" s="1"/>
  <c r="H791" i="1" s="1"/>
  <c r="F790" i="1"/>
  <c r="G790" i="1" s="1"/>
  <c r="H790" i="1" s="1"/>
  <c r="I790" i="1" s="1"/>
  <c r="J790" i="1" s="1"/>
  <c r="E790" i="1"/>
  <c r="I789" i="1"/>
  <c r="J789" i="1" s="1"/>
  <c r="H789" i="1"/>
  <c r="E789" i="1"/>
  <c r="F789" i="1" s="1"/>
  <c r="G789" i="1" s="1"/>
  <c r="F788" i="1"/>
  <c r="G788" i="1" s="1"/>
  <c r="H788" i="1" s="1"/>
  <c r="I788" i="1" s="1"/>
  <c r="J788" i="1" s="1"/>
  <c r="E788" i="1"/>
  <c r="H787" i="1"/>
  <c r="I787" i="1" s="1"/>
  <c r="J787" i="1" s="1"/>
  <c r="E787" i="1"/>
  <c r="F787" i="1" s="1"/>
  <c r="G787" i="1" s="1"/>
  <c r="F786" i="1"/>
  <c r="G786" i="1" s="1"/>
  <c r="H786" i="1" s="1"/>
  <c r="I786" i="1" s="1"/>
  <c r="J786" i="1" s="1"/>
  <c r="E786" i="1"/>
  <c r="H785" i="1"/>
  <c r="I785" i="1" s="1"/>
  <c r="J785" i="1" s="1"/>
  <c r="F785" i="1"/>
  <c r="G785" i="1" s="1"/>
  <c r="E785" i="1"/>
  <c r="F784" i="1"/>
  <c r="G784" i="1" s="1"/>
  <c r="H784" i="1" s="1"/>
  <c r="I784" i="1" s="1"/>
  <c r="J784" i="1" s="1"/>
  <c r="E784" i="1"/>
  <c r="E783" i="1"/>
  <c r="F783" i="1" s="1"/>
  <c r="G783" i="1" s="1"/>
  <c r="H783" i="1" s="1"/>
  <c r="I783" i="1" s="1"/>
  <c r="J783" i="1" s="1"/>
  <c r="H782" i="1"/>
  <c r="I782" i="1" s="1"/>
  <c r="J782" i="1" s="1"/>
  <c r="F782" i="1"/>
  <c r="G782" i="1" s="1"/>
  <c r="E782" i="1"/>
  <c r="I781" i="1"/>
  <c r="J781" i="1" s="1"/>
  <c r="H781" i="1"/>
  <c r="E781" i="1"/>
  <c r="F781" i="1" s="1"/>
  <c r="G781" i="1" s="1"/>
  <c r="F780" i="1"/>
  <c r="G780" i="1" s="1"/>
  <c r="H780" i="1" s="1"/>
  <c r="I780" i="1" s="1"/>
  <c r="J780" i="1" s="1"/>
  <c r="E780" i="1"/>
  <c r="H779" i="1"/>
  <c r="I779" i="1" s="1"/>
  <c r="J779" i="1" s="1"/>
  <c r="E779" i="1"/>
  <c r="F779" i="1" s="1"/>
  <c r="G779" i="1" s="1"/>
  <c r="G778" i="1"/>
  <c r="H778" i="1" s="1"/>
  <c r="I778" i="1" s="1"/>
  <c r="J778" i="1" s="1"/>
  <c r="F778" i="1"/>
  <c r="E778" i="1"/>
  <c r="H777" i="1"/>
  <c r="I777" i="1" s="1"/>
  <c r="J777" i="1" s="1"/>
  <c r="F777" i="1"/>
  <c r="G777" i="1" s="1"/>
  <c r="E777" i="1"/>
  <c r="F776" i="1"/>
  <c r="G776" i="1" s="1"/>
  <c r="H776" i="1" s="1"/>
  <c r="I776" i="1" s="1"/>
  <c r="J776" i="1" s="1"/>
  <c r="E776" i="1"/>
  <c r="H775" i="1"/>
  <c r="I775" i="1" s="1"/>
  <c r="J775" i="1" s="1"/>
  <c r="E775" i="1"/>
  <c r="F775" i="1" s="1"/>
  <c r="G775" i="1" s="1"/>
  <c r="H774" i="1"/>
  <c r="I774" i="1" s="1"/>
  <c r="J774" i="1" s="1"/>
  <c r="F774" i="1"/>
  <c r="G774" i="1" s="1"/>
  <c r="E774" i="1"/>
  <c r="I773" i="1"/>
  <c r="J773" i="1" s="1"/>
  <c r="H773" i="1"/>
  <c r="E773" i="1"/>
  <c r="F773" i="1" s="1"/>
  <c r="G773" i="1" s="1"/>
  <c r="F772" i="1"/>
  <c r="G772" i="1" s="1"/>
  <c r="H772" i="1" s="1"/>
  <c r="I772" i="1" s="1"/>
  <c r="J772" i="1" s="1"/>
  <c r="E772" i="1"/>
  <c r="E771" i="1"/>
  <c r="F771" i="1" s="1"/>
  <c r="G771" i="1" s="1"/>
  <c r="H771" i="1" s="1"/>
  <c r="I771" i="1" s="1"/>
  <c r="J771" i="1" s="1"/>
  <c r="F770" i="1"/>
  <c r="G770" i="1" s="1"/>
  <c r="H770" i="1" s="1"/>
  <c r="I770" i="1" s="1"/>
  <c r="J770" i="1" s="1"/>
  <c r="E770" i="1"/>
  <c r="H769" i="1"/>
  <c r="I769" i="1" s="1"/>
  <c r="J769" i="1" s="1"/>
  <c r="F769" i="1"/>
  <c r="G769" i="1" s="1"/>
  <c r="E769" i="1"/>
  <c r="F768" i="1"/>
  <c r="G768" i="1" s="1"/>
  <c r="H768" i="1" s="1"/>
  <c r="I768" i="1" s="1"/>
  <c r="J768" i="1" s="1"/>
  <c r="E768" i="1"/>
  <c r="H767" i="1"/>
  <c r="I767" i="1" s="1"/>
  <c r="J767" i="1" s="1"/>
  <c r="E767" i="1"/>
  <c r="F767" i="1" s="1"/>
  <c r="G767" i="1" s="1"/>
  <c r="F766" i="1"/>
  <c r="G766" i="1" s="1"/>
  <c r="H766" i="1" s="1"/>
  <c r="I766" i="1" s="1"/>
  <c r="J766" i="1" s="1"/>
  <c r="E766" i="1"/>
  <c r="H765" i="1"/>
  <c r="I765" i="1" s="1"/>
  <c r="J765" i="1" s="1"/>
  <c r="E765" i="1"/>
  <c r="F765" i="1" s="1"/>
  <c r="G765" i="1" s="1"/>
  <c r="H764" i="1"/>
  <c r="I764" i="1" s="1"/>
  <c r="J764" i="1" s="1"/>
  <c r="F764" i="1"/>
  <c r="G764" i="1" s="1"/>
  <c r="E764" i="1"/>
  <c r="E763" i="1"/>
  <c r="F763" i="1" s="1"/>
  <c r="G763" i="1" s="1"/>
  <c r="H763" i="1" s="1"/>
  <c r="I763" i="1" s="1"/>
  <c r="J763" i="1" s="1"/>
  <c r="F762" i="1"/>
  <c r="G762" i="1" s="1"/>
  <c r="H762" i="1" s="1"/>
  <c r="I762" i="1" s="1"/>
  <c r="J762" i="1" s="1"/>
  <c r="E762" i="1"/>
  <c r="F761" i="1"/>
  <c r="G761" i="1" s="1"/>
  <c r="H761" i="1" s="1"/>
  <c r="I761" i="1" s="1"/>
  <c r="J761" i="1" s="1"/>
  <c r="E761" i="1"/>
  <c r="H760" i="1"/>
  <c r="I760" i="1" s="1"/>
  <c r="J760" i="1" s="1"/>
  <c r="F760" i="1"/>
  <c r="G760" i="1" s="1"/>
  <c r="E760" i="1"/>
  <c r="E759" i="1"/>
  <c r="F759" i="1" s="1"/>
  <c r="G759" i="1" s="1"/>
  <c r="H759" i="1" s="1"/>
  <c r="I759" i="1" s="1"/>
  <c r="J759" i="1" s="1"/>
  <c r="E758" i="1"/>
  <c r="F758" i="1" s="1"/>
  <c r="G758" i="1" s="1"/>
  <c r="H758" i="1" s="1"/>
  <c r="I758" i="1" s="1"/>
  <c r="J758" i="1" s="1"/>
  <c r="I757" i="1"/>
  <c r="J757" i="1" s="1"/>
  <c r="E757" i="1"/>
  <c r="F757" i="1" s="1"/>
  <c r="G757" i="1" s="1"/>
  <c r="H757" i="1" s="1"/>
  <c r="I756" i="1"/>
  <c r="J756" i="1" s="1"/>
  <c r="E756" i="1"/>
  <c r="F756" i="1" s="1"/>
  <c r="G756" i="1" s="1"/>
  <c r="H756" i="1" s="1"/>
  <c r="E755" i="1"/>
  <c r="F755" i="1" s="1"/>
  <c r="G755" i="1" s="1"/>
  <c r="H755" i="1" s="1"/>
  <c r="I755" i="1" s="1"/>
  <c r="J755" i="1" s="1"/>
  <c r="E754" i="1"/>
  <c r="F754" i="1" s="1"/>
  <c r="G754" i="1" s="1"/>
  <c r="H754" i="1" s="1"/>
  <c r="I754" i="1" s="1"/>
  <c r="J754" i="1" s="1"/>
  <c r="E753" i="1"/>
  <c r="F753" i="1" s="1"/>
  <c r="G753" i="1" s="1"/>
  <c r="H753" i="1" s="1"/>
  <c r="I753" i="1" s="1"/>
  <c r="J753" i="1" s="1"/>
  <c r="H752" i="1"/>
  <c r="I752" i="1" s="1"/>
  <c r="J752" i="1" s="1"/>
  <c r="G752" i="1"/>
  <c r="E752" i="1"/>
  <c r="F752" i="1" s="1"/>
  <c r="G751" i="1"/>
  <c r="H751" i="1" s="1"/>
  <c r="I751" i="1" s="1"/>
  <c r="J751" i="1" s="1"/>
  <c r="E751" i="1"/>
  <c r="F751" i="1" s="1"/>
  <c r="G750" i="1"/>
  <c r="H750" i="1" s="1"/>
  <c r="I750" i="1" s="1"/>
  <c r="J750" i="1" s="1"/>
  <c r="E750" i="1"/>
  <c r="F750" i="1" s="1"/>
  <c r="E749" i="1"/>
  <c r="F749" i="1" s="1"/>
  <c r="G749" i="1" s="1"/>
  <c r="H749" i="1" s="1"/>
  <c r="I749" i="1" s="1"/>
  <c r="J749" i="1" s="1"/>
  <c r="E748" i="1"/>
  <c r="F748" i="1" s="1"/>
  <c r="G748" i="1" s="1"/>
  <c r="H748" i="1" s="1"/>
  <c r="I748" i="1" s="1"/>
  <c r="J748" i="1" s="1"/>
  <c r="F747" i="1"/>
  <c r="G747" i="1" s="1"/>
  <c r="H747" i="1" s="1"/>
  <c r="I747" i="1" s="1"/>
  <c r="J747" i="1" s="1"/>
  <c r="E747" i="1"/>
  <c r="F746" i="1"/>
  <c r="G746" i="1" s="1"/>
  <c r="H746" i="1" s="1"/>
  <c r="I746" i="1" s="1"/>
  <c r="J746" i="1" s="1"/>
  <c r="E746" i="1"/>
  <c r="E745" i="1"/>
  <c r="F745" i="1" s="1"/>
  <c r="G745" i="1" s="1"/>
  <c r="H745" i="1" s="1"/>
  <c r="I745" i="1" s="1"/>
  <c r="J745" i="1" s="1"/>
  <c r="H744" i="1"/>
  <c r="I744" i="1" s="1"/>
  <c r="J744" i="1" s="1"/>
  <c r="G744" i="1"/>
  <c r="E744" i="1"/>
  <c r="F744" i="1" s="1"/>
  <c r="E743" i="1"/>
  <c r="F743" i="1" s="1"/>
  <c r="G743" i="1" s="1"/>
  <c r="H743" i="1" s="1"/>
  <c r="I743" i="1" s="1"/>
  <c r="J743" i="1" s="1"/>
  <c r="E742" i="1"/>
  <c r="F742" i="1" s="1"/>
  <c r="G742" i="1" s="1"/>
  <c r="H742" i="1" s="1"/>
  <c r="I742" i="1" s="1"/>
  <c r="J742" i="1" s="1"/>
  <c r="E741" i="1"/>
  <c r="F741" i="1" s="1"/>
  <c r="G741" i="1" s="1"/>
  <c r="H741" i="1" s="1"/>
  <c r="I741" i="1" s="1"/>
  <c r="J741" i="1" s="1"/>
  <c r="E740" i="1"/>
  <c r="F740" i="1" s="1"/>
  <c r="G740" i="1" s="1"/>
  <c r="H740" i="1" s="1"/>
  <c r="I740" i="1" s="1"/>
  <c r="J740" i="1" s="1"/>
  <c r="E739" i="1"/>
  <c r="F739" i="1" s="1"/>
  <c r="G739" i="1" s="1"/>
  <c r="H739" i="1" s="1"/>
  <c r="I739" i="1" s="1"/>
  <c r="J739" i="1" s="1"/>
  <c r="F738" i="1"/>
  <c r="G738" i="1" s="1"/>
  <c r="H738" i="1" s="1"/>
  <c r="I738" i="1" s="1"/>
  <c r="J738" i="1" s="1"/>
  <c r="E738" i="1"/>
  <c r="G737" i="1"/>
  <c r="H737" i="1" s="1"/>
  <c r="I737" i="1" s="1"/>
  <c r="J737" i="1" s="1"/>
  <c r="E737" i="1"/>
  <c r="F737" i="1" s="1"/>
  <c r="H736" i="1"/>
  <c r="I736" i="1" s="1"/>
  <c r="J736" i="1" s="1"/>
  <c r="G736" i="1"/>
  <c r="E736" i="1"/>
  <c r="F736" i="1" s="1"/>
  <c r="E735" i="1"/>
  <c r="F735" i="1" s="1"/>
  <c r="G735" i="1" s="1"/>
  <c r="H735" i="1" s="1"/>
  <c r="I735" i="1" s="1"/>
  <c r="J735" i="1" s="1"/>
  <c r="G734" i="1"/>
  <c r="H734" i="1" s="1"/>
  <c r="I734" i="1" s="1"/>
  <c r="J734" i="1" s="1"/>
  <c r="E734" i="1"/>
  <c r="F734" i="1" s="1"/>
  <c r="I733" i="1"/>
  <c r="J733" i="1" s="1"/>
  <c r="E733" i="1"/>
  <c r="F733" i="1" s="1"/>
  <c r="G733" i="1" s="1"/>
  <c r="H733" i="1" s="1"/>
  <c r="E732" i="1"/>
  <c r="F732" i="1" s="1"/>
  <c r="G732" i="1" s="1"/>
  <c r="H732" i="1" s="1"/>
  <c r="I732" i="1" s="1"/>
  <c r="J732" i="1" s="1"/>
  <c r="E731" i="1"/>
  <c r="F731" i="1" s="1"/>
  <c r="G731" i="1" s="1"/>
  <c r="H731" i="1" s="1"/>
  <c r="I731" i="1" s="1"/>
  <c r="J731" i="1" s="1"/>
  <c r="E730" i="1"/>
  <c r="F730" i="1" s="1"/>
  <c r="G730" i="1" s="1"/>
  <c r="H730" i="1" s="1"/>
  <c r="I730" i="1" s="1"/>
  <c r="J730" i="1" s="1"/>
  <c r="E729" i="1"/>
  <c r="F729" i="1" s="1"/>
  <c r="G729" i="1" s="1"/>
  <c r="H729" i="1" s="1"/>
  <c r="I729" i="1" s="1"/>
  <c r="J729" i="1" s="1"/>
  <c r="G728" i="1"/>
  <c r="H728" i="1" s="1"/>
  <c r="I728" i="1" s="1"/>
  <c r="J728" i="1" s="1"/>
  <c r="E728" i="1"/>
  <c r="F728" i="1" s="1"/>
  <c r="G727" i="1"/>
  <c r="H727" i="1" s="1"/>
  <c r="I727" i="1" s="1"/>
  <c r="J727" i="1" s="1"/>
  <c r="E727" i="1"/>
  <c r="F727" i="1" s="1"/>
  <c r="I726" i="1"/>
  <c r="J726" i="1" s="1"/>
  <c r="G726" i="1"/>
  <c r="H726" i="1" s="1"/>
  <c r="E726" i="1"/>
  <c r="F726" i="1" s="1"/>
  <c r="E725" i="1"/>
  <c r="F725" i="1" s="1"/>
  <c r="G725" i="1" s="1"/>
  <c r="H725" i="1" s="1"/>
  <c r="I725" i="1" s="1"/>
  <c r="J725" i="1" s="1"/>
  <c r="G724" i="1"/>
  <c r="H724" i="1" s="1"/>
  <c r="I724" i="1" s="1"/>
  <c r="J724" i="1" s="1"/>
  <c r="E724" i="1"/>
  <c r="F724" i="1" s="1"/>
  <c r="E723" i="1"/>
  <c r="F723" i="1" s="1"/>
  <c r="G723" i="1" s="1"/>
  <c r="H723" i="1" s="1"/>
  <c r="I723" i="1" s="1"/>
  <c r="J723" i="1" s="1"/>
  <c r="E722" i="1"/>
  <c r="F722" i="1" s="1"/>
  <c r="G722" i="1" s="1"/>
  <c r="H722" i="1" s="1"/>
  <c r="I722" i="1" s="1"/>
  <c r="J722" i="1" s="1"/>
  <c r="E721" i="1"/>
  <c r="F721" i="1" s="1"/>
  <c r="G721" i="1" s="1"/>
  <c r="H721" i="1" s="1"/>
  <c r="I721" i="1" s="1"/>
  <c r="J721" i="1" s="1"/>
  <c r="G720" i="1"/>
  <c r="H720" i="1" s="1"/>
  <c r="I720" i="1" s="1"/>
  <c r="J720" i="1" s="1"/>
  <c r="E720" i="1"/>
  <c r="F720" i="1" s="1"/>
  <c r="E719" i="1"/>
  <c r="F719" i="1" s="1"/>
  <c r="G719" i="1" s="1"/>
  <c r="H719" i="1" s="1"/>
  <c r="I719" i="1" s="1"/>
  <c r="J719" i="1" s="1"/>
  <c r="E718" i="1"/>
  <c r="F718" i="1" s="1"/>
  <c r="G718" i="1" s="1"/>
  <c r="H718" i="1" s="1"/>
  <c r="I718" i="1" s="1"/>
  <c r="J718" i="1" s="1"/>
  <c r="I717" i="1"/>
  <c r="J717" i="1" s="1"/>
  <c r="E717" i="1"/>
  <c r="F717" i="1" s="1"/>
  <c r="G717" i="1" s="1"/>
  <c r="H717" i="1" s="1"/>
  <c r="I716" i="1"/>
  <c r="J716" i="1" s="1"/>
  <c r="E716" i="1"/>
  <c r="F716" i="1" s="1"/>
  <c r="G716" i="1" s="1"/>
  <c r="H716" i="1" s="1"/>
  <c r="F715" i="1"/>
  <c r="G715" i="1" s="1"/>
  <c r="H715" i="1" s="1"/>
  <c r="I715" i="1" s="1"/>
  <c r="J715" i="1" s="1"/>
  <c r="E715" i="1"/>
  <c r="F714" i="1"/>
  <c r="G714" i="1" s="1"/>
  <c r="H714" i="1" s="1"/>
  <c r="I714" i="1" s="1"/>
  <c r="J714" i="1" s="1"/>
  <c r="E714" i="1"/>
  <c r="G713" i="1"/>
  <c r="H713" i="1" s="1"/>
  <c r="I713" i="1" s="1"/>
  <c r="J713" i="1" s="1"/>
  <c r="E713" i="1"/>
  <c r="F713" i="1" s="1"/>
  <c r="I712" i="1"/>
  <c r="J712" i="1" s="1"/>
  <c r="H712" i="1"/>
  <c r="G712" i="1"/>
  <c r="E712" i="1"/>
  <c r="F712" i="1" s="1"/>
  <c r="G711" i="1"/>
  <c r="H711" i="1" s="1"/>
  <c r="I711" i="1" s="1"/>
  <c r="J711" i="1" s="1"/>
  <c r="E711" i="1"/>
  <c r="F711" i="1" s="1"/>
  <c r="I710" i="1"/>
  <c r="J710" i="1" s="1"/>
  <c r="G710" i="1"/>
  <c r="H710" i="1" s="1"/>
  <c r="E710" i="1"/>
  <c r="F710" i="1" s="1"/>
  <c r="E709" i="1"/>
  <c r="F709" i="1" s="1"/>
  <c r="G709" i="1" s="1"/>
  <c r="H709" i="1" s="1"/>
  <c r="I709" i="1" s="1"/>
  <c r="J709" i="1" s="1"/>
  <c r="J708" i="1"/>
  <c r="G708" i="1"/>
  <c r="H708" i="1" s="1"/>
  <c r="I708" i="1" s="1"/>
  <c r="E708" i="1"/>
  <c r="F708" i="1" s="1"/>
  <c r="G707" i="1"/>
  <c r="H707" i="1" s="1"/>
  <c r="I707" i="1" s="1"/>
  <c r="J707" i="1" s="1"/>
  <c r="E707" i="1"/>
  <c r="F707" i="1" s="1"/>
  <c r="G706" i="1"/>
  <c r="H706" i="1" s="1"/>
  <c r="I706" i="1" s="1"/>
  <c r="J706" i="1" s="1"/>
  <c r="E706" i="1"/>
  <c r="F706" i="1" s="1"/>
  <c r="E705" i="1"/>
  <c r="F705" i="1" s="1"/>
  <c r="G705" i="1" s="1"/>
  <c r="H705" i="1" s="1"/>
  <c r="I705" i="1" s="1"/>
  <c r="J705" i="1" s="1"/>
  <c r="G704" i="1"/>
  <c r="H704" i="1" s="1"/>
  <c r="I704" i="1" s="1"/>
  <c r="J704" i="1" s="1"/>
  <c r="E704" i="1"/>
  <c r="F704" i="1" s="1"/>
  <c r="E703" i="1"/>
  <c r="F703" i="1" s="1"/>
  <c r="G703" i="1" s="1"/>
  <c r="H703" i="1" s="1"/>
  <c r="I703" i="1" s="1"/>
  <c r="J703" i="1" s="1"/>
  <c r="F702" i="1"/>
  <c r="G702" i="1" s="1"/>
  <c r="H702" i="1" s="1"/>
  <c r="I702" i="1" s="1"/>
  <c r="J702" i="1" s="1"/>
  <c r="E702" i="1"/>
  <c r="E701" i="1"/>
  <c r="F701" i="1" s="1"/>
  <c r="G701" i="1" s="1"/>
  <c r="H701" i="1" s="1"/>
  <c r="I701" i="1" s="1"/>
  <c r="J701" i="1" s="1"/>
  <c r="G700" i="1"/>
  <c r="H700" i="1" s="1"/>
  <c r="I700" i="1" s="1"/>
  <c r="J700" i="1" s="1"/>
  <c r="E700" i="1"/>
  <c r="F700" i="1" s="1"/>
  <c r="F699" i="1"/>
  <c r="G699" i="1" s="1"/>
  <c r="H699" i="1" s="1"/>
  <c r="I699" i="1" s="1"/>
  <c r="J699" i="1" s="1"/>
  <c r="E699" i="1"/>
  <c r="H698" i="1"/>
  <c r="I698" i="1" s="1"/>
  <c r="J698" i="1" s="1"/>
  <c r="E698" i="1"/>
  <c r="F698" i="1" s="1"/>
  <c r="G698" i="1" s="1"/>
  <c r="E697" i="1"/>
  <c r="F697" i="1" s="1"/>
  <c r="G697" i="1" s="1"/>
  <c r="H697" i="1" s="1"/>
  <c r="I697" i="1" s="1"/>
  <c r="J697" i="1" s="1"/>
  <c r="G696" i="1"/>
  <c r="H696" i="1" s="1"/>
  <c r="I696" i="1" s="1"/>
  <c r="J696" i="1" s="1"/>
  <c r="E696" i="1"/>
  <c r="F696" i="1" s="1"/>
  <c r="I695" i="1"/>
  <c r="J695" i="1" s="1"/>
  <c r="E695" i="1"/>
  <c r="F695" i="1" s="1"/>
  <c r="G695" i="1" s="1"/>
  <c r="H695" i="1" s="1"/>
  <c r="H694" i="1"/>
  <c r="I694" i="1" s="1"/>
  <c r="J694" i="1" s="1"/>
  <c r="G694" i="1"/>
  <c r="E694" i="1"/>
  <c r="F694" i="1" s="1"/>
  <c r="F693" i="1"/>
  <c r="G693" i="1" s="1"/>
  <c r="H693" i="1" s="1"/>
  <c r="I693" i="1" s="1"/>
  <c r="J693" i="1" s="1"/>
  <c r="E693" i="1"/>
  <c r="I692" i="1"/>
  <c r="J692" i="1" s="1"/>
  <c r="E692" i="1"/>
  <c r="F692" i="1" s="1"/>
  <c r="G692" i="1" s="1"/>
  <c r="H692" i="1" s="1"/>
  <c r="E691" i="1"/>
  <c r="F691" i="1" s="1"/>
  <c r="G691" i="1" s="1"/>
  <c r="H691" i="1" s="1"/>
  <c r="I691" i="1" s="1"/>
  <c r="J691" i="1" s="1"/>
  <c r="G690" i="1"/>
  <c r="H690" i="1" s="1"/>
  <c r="I690" i="1" s="1"/>
  <c r="J690" i="1" s="1"/>
  <c r="E690" i="1"/>
  <c r="F690" i="1" s="1"/>
  <c r="F689" i="1"/>
  <c r="G689" i="1" s="1"/>
  <c r="H689" i="1" s="1"/>
  <c r="I689" i="1" s="1"/>
  <c r="J689" i="1" s="1"/>
  <c r="E689" i="1"/>
  <c r="H688" i="1"/>
  <c r="I688" i="1" s="1"/>
  <c r="J688" i="1" s="1"/>
  <c r="E688" i="1"/>
  <c r="F688" i="1" s="1"/>
  <c r="G688" i="1" s="1"/>
  <c r="G687" i="1"/>
  <c r="H687" i="1" s="1"/>
  <c r="I687" i="1" s="1"/>
  <c r="J687" i="1" s="1"/>
  <c r="F687" i="1"/>
  <c r="E687" i="1"/>
  <c r="I686" i="1"/>
  <c r="J686" i="1" s="1"/>
  <c r="E686" i="1"/>
  <c r="F686" i="1" s="1"/>
  <c r="G686" i="1" s="1"/>
  <c r="H686" i="1" s="1"/>
  <c r="I685" i="1"/>
  <c r="J685" i="1" s="1"/>
  <c r="E685" i="1"/>
  <c r="F685" i="1" s="1"/>
  <c r="G685" i="1" s="1"/>
  <c r="H685" i="1" s="1"/>
  <c r="G684" i="1"/>
  <c r="H684" i="1" s="1"/>
  <c r="I684" i="1" s="1"/>
  <c r="J684" i="1" s="1"/>
  <c r="E684" i="1"/>
  <c r="F684" i="1" s="1"/>
  <c r="F683" i="1"/>
  <c r="G683" i="1" s="1"/>
  <c r="H683" i="1" s="1"/>
  <c r="I683" i="1" s="1"/>
  <c r="J683" i="1" s="1"/>
  <c r="E683" i="1"/>
  <c r="H682" i="1"/>
  <c r="I682" i="1" s="1"/>
  <c r="J682" i="1" s="1"/>
  <c r="E682" i="1"/>
  <c r="F682" i="1" s="1"/>
  <c r="G682" i="1" s="1"/>
  <c r="E681" i="1"/>
  <c r="F681" i="1" s="1"/>
  <c r="G681" i="1" s="1"/>
  <c r="H681" i="1" s="1"/>
  <c r="I681" i="1" s="1"/>
  <c r="J681" i="1" s="1"/>
  <c r="I680" i="1"/>
  <c r="J680" i="1" s="1"/>
  <c r="G680" i="1"/>
  <c r="H680" i="1" s="1"/>
  <c r="E680" i="1"/>
  <c r="F680" i="1" s="1"/>
  <c r="I679" i="1"/>
  <c r="J679" i="1" s="1"/>
  <c r="E679" i="1"/>
  <c r="F679" i="1" s="1"/>
  <c r="G679" i="1" s="1"/>
  <c r="H679" i="1" s="1"/>
  <c r="H678" i="1"/>
  <c r="I678" i="1" s="1"/>
  <c r="J678" i="1" s="1"/>
  <c r="G678" i="1"/>
  <c r="E678" i="1"/>
  <c r="F678" i="1" s="1"/>
  <c r="J677" i="1"/>
  <c r="F677" i="1"/>
  <c r="G677" i="1" s="1"/>
  <c r="H677" i="1" s="1"/>
  <c r="I677" i="1" s="1"/>
  <c r="E677" i="1"/>
  <c r="I676" i="1"/>
  <c r="J676" i="1" s="1"/>
  <c r="E676" i="1"/>
  <c r="F676" i="1" s="1"/>
  <c r="G676" i="1" s="1"/>
  <c r="H676" i="1" s="1"/>
  <c r="G675" i="1"/>
  <c r="H675" i="1" s="1"/>
  <c r="I675" i="1" s="1"/>
  <c r="J675" i="1" s="1"/>
  <c r="E675" i="1"/>
  <c r="F675" i="1" s="1"/>
  <c r="G674" i="1"/>
  <c r="H674" i="1" s="1"/>
  <c r="I674" i="1" s="1"/>
  <c r="J674" i="1" s="1"/>
  <c r="E674" i="1"/>
  <c r="F674" i="1" s="1"/>
  <c r="F673" i="1"/>
  <c r="G673" i="1" s="1"/>
  <c r="H673" i="1" s="1"/>
  <c r="I673" i="1" s="1"/>
  <c r="J673" i="1" s="1"/>
  <c r="E673" i="1"/>
  <c r="H672" i="1"/>
  <c r="I672" i="1" s="1"/>
  <c r="J672" i="1" s="1"/>
  <c r="E672" i="1"/>
  <c r="F672" i="1" s="1"/>
  <c r="G672" i="1" s="1"/>
  <c r="G671" i="1"/>
  <c r="H671" i="1" s="1"/>
  <c r="I671" i="1" s="1"/>
  <c r="J671" i="1" s="1"/>
  <c r="F671" i="1"/>
  <c r="E671" i="1"/>
  <c r="E670" i="1"/>
  <c r="F670" i="1" s="1"/>
  <c r="G670" i="1" s="1"/>
  <c r="H670" i="1" s="1"/>
  <c r="I670" i="1" s="1"/>
  <c r="J670" i="1" s="1"/>
  <c r="I669" i="1"/>
  <c r="J669" i="1" s="1"/>
  <c r="E669" i="1"/>
  <c r="F669" i="1" s="1"/>
  <c r="G669" i="1" s="1"/>
  <c r="H669" i="1" s="1"/>
  <c r="G668" i="1"/>
  <c r="H668" i="1" s="1"/>
  <c r="I668" i="1" s="1"/>
  <c r="J668" i="1" s="1"/>
  <c r="E668" i="1"/>
  <c r="F668" i="1" s="1"/>
  <c r="J667" i="1"/>
  <c r="F667" i="1"/>
  <c r="G667" i="1" s="1"/>
  <c r="H667" i="1" s="1"/>
  <c r="I667" i="1" s="1"/>
  <c r="E667" i="1"/>
  <c r="H666" i="1"/>
  <c r="I666" i="1" s="1"/>
  <c r="J666" i="1" s="1"/>
  <c r="E666" i="1"/>
  <c r="F666" i="1" s="1"/>
  <c r="G666" i="1" s="1"/>
  <c r="G665" i="1"/>
  <c r="H665" i="1" s="1"/>
  <c r="I665" i="1" s="1"/>
  <c r="J665" i="1" s="1"/>
  <c r="E665" i="1"/>
  <c r="F665" i="1" s="1"/>
  <c r="G664" i="1"/>
  <c r="H664" i="1" s="1"/>
  <c r="I664" i="1" s="1"/>
  <c r="J664" i="1" s="1"/>
  <c r="E664" i="1"/>
  <c r="F664" i="1" s="1"/>
  <c r="E663" i="1"/>
  <c r="F663" i="1" s="1"/>
  <c r="G663" i="1" s="1"/>
  <c r="H663" i="1" s="1"/>
  <c r="I663" i="1" s="1"/>
  <c r="J663" i="1" s="1"/>
  <c r="H662" i="1"/>
  <c r="I662" i="1" s="1"/>
  <c r="J662" i="1" s="1"/>
  <c r="G662" i="1"/>
  <c r="E662" i="1"/>
  <c r="F662" i="1" s="1"/>
  <c r="F661" i="1"/>
  <c r="G661" i="1" s="1"/>
  <c r="H661" i="1" s="1"/>
  <c r="I661" i="1" s="1"/>
  <c r="J661" i="1" s="1"/>
  <c r="E661" i="1"/>
  <c r="H660" i="1"/>
  <c r="I660" i="1" s="1"/>
  <c r="J660" i="1" s="1"/>
  <c r="E660" i="1"/>
  <c r="F660" i="1" s="1"/>
  <c r="G660" i="1" s="1"/>
  <c r="G659" i="1"/>
  <c r="H659" i="1" s="1"/>
  <c r="I659" i="1" s="1"/>
  <c r="J659" i="1" s="1"/>
  <c r="E659" i="1"/>
  <c r="F659" i="1" s="1"/>
  <c r="G658" i="1"/>
  <c r="H658" i="1" s="1"/>
  <c r="I658" i="1" s="1"/>
  <c r="J658" i="1" s="1"/>
  <c r="E658" i="1"/>
  <c r="F658" i="1" s="1"/>
  <c r="E657" i="1"/>
  <c r="F657" i="1" s="1"/>
  <c r="G657" i="1" s="1"/>
  <c r="H657" i="1" s="1"/>
  <c r="I657" i="1" s="1"/>
  <c r="J657" i="1" s="1"/>
  <c r="H656" i="1"/>
  <c r="I656" i="1" s="1"/>
  <c r="J656" i="1" s="1"/>
  <c r="E656" i="1"/>
  <c r="F656" i="1" s="1"/>
  <c r="G656" i="1" s="1"/>
  <c r="G655" i="1"/>
  <c r="H655" i="1" s="1"/>
  <c r="I655" i="1" s="1"/>
  <c r="J655" i="1" s="1"/>
  <c r="F655" i="1"/>
  <c r="E655" i="1"/>
  <c r="I654" i="1"/>
  <c r="J654" i="1" s="1"/>
  <c r="E654" i="1"/>
  <c r="F654" i="1" s="1"/>
  <c r="G654" i="1" s="1"/>
  <c r="H654" i="1" s="1"/>
  <c r="E653" i="1"/>
  <c r="F653" i="1" s="1"/>
  <c r="G653" i="1" s="1"/>
  <c r="H653" i="1" s="1"/>
  <c r="I653" i="1" s="1"/>
  <c r="J653" i="1" s="1"/>
  <c r="G652" i="1"/>
  <c r="H652" i="1" s="1"/>
  <c r="I652" i="1" s="1"/>
  <c r="J652" i="1" s="1"/>
  <c r="E652" i="1"/>
  <c r="F652" i="1" s="1"/>
  <c r="I651" i="1"/>
  <c r="J651" i="1" s="1"/>
  <c r="F651" i="1"/>
  <c r="G651" i="1" s="1"/>
  <c r="H651" i="1" s="1"/>
  <c r="E651" i="1"/>
  <c r="E650" i="1"/>
  <c r="F650" i="1" s="1"/>
  <c r="G650" i="1" s="1"/>
  <c r="H650" i="1" s="1"/>
  <c r="I650" i="1" s="1"/>
  <c r="J650" i="1" s="1"/>
  <c r="E649" i="1"/>
  <c r="F649" i="1" s="1"/>
  <c r="G649" i="1" s="1"/>
  <c r="H649" i="1" s="1"/>
  <c r="I649" i="1" s="1"/>
  <c r="J649" i="1" s="1"/>
  <c r="I648" i="1"/>
  <c r="J648" i="1" s="1"/>
  <c r="E648" i="1"/>
  <c r="F648" i="1" s="1"/>
  <c r="G648" i="1" s="1"/>
  <c r="H648" i="1" s="1"/>
  <c r="E647" i="1"/>
  <c r="F647" i="1" s="1"/>
  <c r="G647" i="1" s="1"/>
  <c r="H647" i="1" s="1"/>
  <c r="I647" i="1" s="1"/>
  <c r="J647" i="1" s="1"/>
  <c r="G646" i="1"/>
  <c r="H646" i="1" s="1"/>
  <c r="I646" i="1" s="1"/>
  <c r="J646" i="1" s="1"/>
  <c r="E646" i="1"/>
  <c r="F646" i="1" s="1"/>
  <c r="G645" i="1"/>
  <c r="H645" i="1" s="1"/>
  <c r="I645" i="1" s="1"/>
  <c r="J645" i="1" s="1"/>
  <c r="F645" i="1"/>
  <c r="E645" i="1"/>
  <c r="I644" i="1"/>
  <c r="J644" i="1" s="1"/>
  <c r="E644" i="1"/>
  <c r="F644" i="1" s="1"/>
  <c r="G644" i="1" s="1"/>
  <c r="H644" i="1" s="1"/>
  <c r="I643" i="1"/>
  <c r="J643" i="1" s="1"/>
  <c r="G643" i="1"/>
  <c r="H643" i="1" s="1"/>
  <c r="E643" i="1"/>
  <c r="F643" i="1" s="1"/>
  <c r="G642" i="1"/>
  <c r="H642" i="1" s="1"/>
  <c r="I642" i="1" s="1"/>
  <c r="J642" i="1" s="1"/>
  <c r="E642" i="1"/>
  <c r="F642" i="1" s="1"/>
  <c r="E641" i="1"/>
  <c r="F641" i="1" s="1"/>
  <c r="G641" i="1" s="1"/>
  <c r="H641" i="1" s="1"/>
  <c r="I641" i="1" s="1"/>
  <c r="J641" i="1" s="1"/>
  <c r="H640" i="1"/>
  <c r="I640" i="1" s="1"/>
  <c r="J640" i="1" s="1"/>
  <c r="E640" i="1"/>
  <c r="F640" i="1" s="1"/>
  <c r="G640" i="1" s="1"/>
  <c r="G639" i="1"/>
  <c r="H639" i="1" s="1"/>
  <c r="I639" i="1" s="1"/>
  <c r="J639" i="1" s="1"/>
  <c r="F639" i="1"/>
  <c r="E639" i="1"/>
  <c r="E638" i="1"/>
  <c r="F638" i="1" s="1"/>
  <c r="G638" i="1" s="1"/>
  <c r="H638" i="1" s="1"/>
  <c r="I638" i="1" s="1"/>
  <c r="J638" i="1" s="1"/>
  <c r="E637" i="1"/>
  <c r="F637" i="1" s="1"/>
  <c r="G637" i="1" s="1"/>
  <c r="H637" i="1" s="1"/>
  <c r="I637" i="1" s="1"/>
  <c r="J637" i="1" s="1"/>
  <c r="G636" i="1"/>
  <c r="H636" i="1" s="1"/>
  <c r="I636" i="1" s="1"/>
  <c r="J636" i="1" s="1"/>
  <c r="E636" i="1"/>
  <c r="F636" i="1" s="1"/>
  <c r="I635" i="1"/>
  <c r="J635" i="1" s="1"/>
  <c r="F635" i="1"/>
  <c r="G635" i="1" s="1"/>
  <c r="H635" i="1" s="1"/>
  <c r="E635" i="1"/>
  <c r="I634" i="1"/>
  <c r="J634" i="1" s="1"/>
  <c r="E634" i="1"/>
  <c r="F634" i="1" s="1"/>
  <c r="G634" i="1" s="1"/>
  <c r="H634" i="1" s="1"/>
  <c r="J633" i="1"/>
  <c r="G633" i="1"/>
  <c r="H633" i="1" s="1"/>
  <c r="I633" i="1" s="1"/>
  <c r="E633" i="1"/>
  <c r="F633" i="1" s="1"/>
  <c r="E632" i="1"/>
  <c r="F632" i="1" s="1"/>
  <c r="G632" i="1" s="1"/>
  <c r="H632" i="1" s="1"/>
  <c r="I632" i="1" s="1"/>
  <c r="J632" i="1" s="1"/>
  <c r="E631" i="1"/>
  <c r="F631" i="1" s="1"/>
  <c r="G631" i="1" s="1"/>
  <c r="H631" i="1" s="1"/>
  <c r="I631" i="1" s="1"/>
  <c r="J631" i="1" s="1"/>
  <c r="G630" i="1"/>
  <c r="H630" i="1" s="1"/>
  <c r="I630" i="1" s="1"/>
  <c r="J630" i="1" s="1"/>
  <c r="E630" i="1"/>
  <c r="F630" i="1" s="1"/>
  <c r="G629" i="1"/>
  <c r="H629" i="1" s="1"/>
  <c r="I629" i="1" s="1"/>
  <c r="J629" i="1" s="1"/>
  <c r="F629" i="1"/>
  <c r="E629" i="1"/>
  <c r="H628" i="1"/>
  <c r="I628" i="1" s="1"/>
  <c r="J628" i="1" s="1"/>
  <c r="E628" i="1"/>
  <c r="F628" i="1" s="1"/>
  <c r="G628" i="1" s="1"/>
  <c r="E627" i="1"/>
  <c r="F627" i="1" s="1"/>
  <c r="G627" i="1" s="1"/>
  <c r="H627" i="1" s="1"/>
  <c r="I627" i="1" s="1"/>
  <c r="J627" i="1" s="1"/>
  <c r="G626" i="1"/>
  <c r="H626" i="1" s="1"/>
  <c r="I626" i="1" s="1"/>
  <c r="J626" i="1" s="1"/>
  <c r="E626" i="1"/>
  <c r="F626" i="1" s="1"/>
  <c r="E625" i="1"/>
  <c r="F625" i="1" s="1"/>
  <c r="G625" i="1" s="1"/>
  <c r="H625" i="1" s="1"/>
  <c r="I625" i="1" s="1"/>
  <c r="J625" i="1" s="1"/>
  <c r="H624" i="1"/>
  <c r="I624" i="1" s="1"/>
  <c r="J624" i="1" s="1"/>
  <c r="E624" i="1"/>
  <c r="F624" i="1" s="1"/>
  <c r="G624" i="1" s="1"/>
  <c r="G623" i="1"/>
  <c r="H623" i="1" s="1"/>
  <c r="I623" i="1" s="1"/>
  <c r="J623" i="1" s="1"/>
  <c r="F623" i="1"/>
  <c r="E623" i="1"/>
  <c r="E622" i="1"/>
  <c r="F622" i="1" s="1"/>
  <c r="G622" i="1" s="1"/>
  <c r="H622" i="1" s="1"/>
  <c r="I622" i="1" s="1"/>
  <c r="J622" i="1" s="1"/>
  <c r="E621" i="1"/>
  <c r="F621" i="1" s="1"/>
  <c r="G621" i="1" s="1"/>
  <c r="H621" i="1" s="1"/>
  <c r="I621" i="1" s="1"/>
  <c r="J621" i="1" s="1"/>
  <c r="G620" i="1"/>
  <c r="H620" i="1" s="1"/>
  <c r="I620" i="1" s="1"/>
  <c r="J620" i="1" s="1"/>
  <c r="E620" i="1"/>
  <c r="F620" i="1" s="1"/>
  <c r="I619" i="1"/>
  <c r="J619" i="1" s="1"/>
  <c r="E619" i="1"/>
  <c r="F619" i="1" s="1"/>
  <c r="G619" i="1" s="1"/>
  <c r="H619" i="1" s="1"/>
  <c r="I618" i="1"/>
  <c r="J618" i="1" s="1"/>
  <c r="G618" i="1"/>
  <c r="H618" i="1" s="1"/>
  <c r="F618" i="1"/>
  <c r="E618" i="1"/>
  <c r="G617" i="1"/>
  <c r="H617" i="1" s="1"/>
  <c r="I617" i="1" s="1"/>
  <c r="J617" i="1" s="1"/>
  <c r="F617" i="1"/>
  <c r="E617" i="1"/>
  <c r="I616" i="1"/>
  <c r="J616" i="1" s="1"/>
  <c r="G616" i="1"/>
  <c r="H616" i="1" s="1"/>
  <c r="E616" i="1"/>
  <c r="F616" i="1" s="1"/>
  <c r="F615" i="1"/>
  <c r="G615" i="1" s="1"/>
  <c r="H615" i="1" s="1"/>
  <c r="I615" i="1" s="1"/>
  <c r="J615" i="1" s="1"/>
  <c r="E615" i="1"/>
  <c r="I614" i="1"/>
  <c r="J614" i="1" s="1"/>
  <c r="G614" i="1"/>
  <c r="H614" i="1" s="1"/>
  <c r="F614" i="1"/>
  <c r="E614" i="1"/>
  <c r="F613" i="1"/>
  <c r="G613" i="1" s="1"/>
  <c r="H613" i="1" s="1"/>
  <c r="I613" i="1" s="1"/>
  <c r="J613" i="1" s="1"/>
  <c r="E613" i="1"/>
  <c r="E612" i="1"/>
  <c r="F612" i="1" s="1"/>
  <c r="G612" i="1" s="1"/>
  <c r="H612" i="1" s="1"/>
  <c r="I612" i="1" s="1"/>
  <c r="J612" i="1" s="1"/>
  <c r="F611" i="1"/>
  <c r="G611" i="1" s="1"/>
  <c r="H611" i="1" s="1"/>
  <c r="I611" i="1" s="1"/>
  <c r="J611" i="1" s="1"/>
  <c r="E611" i="1"/>
  <c r="G610" i="1"/>
  <c r="H610" i="1" s="1"/>
  <c r="I610" i="1" s="1"/>
  <c r="J610" i="1" s="1"/>
  <c r="F610" i="1"/>
  <c r="E610" i="1"/>
  <c r="I609" i="1"/>
  <c r="J609" i="1" s="1"/>
  <c r="F609" i="1"/>
  <c r="G609" i="1" s="1"/>
  <c r="H609" i="1" s="1"/>
  <c r="E609" i="1"/>
  <c r="I608" i="1"/>
  <c r="J608" i="1" s="1"/>
  <c r="E608" i="1"/>
  <c r="F608" i="1" s="1"/>
  <c r="G608" i="1" s="1"/>
  <c r="H608" i="1" s="1"/>
  <c r="H607" i="1"/>
  <c r="I607" i="1" s="1"/>
  <c r="J607" i="1" s="1"/>
  <c r="G607" i="1"/>
  <c r="F607" i="1"/>
  <c r="E607" i="1"/>
  <c r="I606" i="1"/>
  <c r="J606" i="1" s="1"/>
  <c r="E606" i="1"/>
  <c r="F606" i="1" s="1"/>
  <c r="G606" i="1" s="1"/>
  <c r="H606" i="1" s="1"/>
  <c r="E605" i="1"/>
  <c r="F605" i="1" s="1"/>
  <c r="G605" i="1" s="1"/>
  <c r="H605" i="1" s="1"/>
  <c r="I605" i="1" s="1"/>
  <c r="J605" i="1" s="1"/>
  <c r="E604" i="1"/>
  <c r="F604" i="1" s="1"/>
  <c r="G604" i="1" s="1"/>
  <c r="H604" i="1" s="1"/>
  <c r="I604" i="1" s="1"/>
  <c r="J604" i="1" s="1"/>
  <c r="H603" i="1"/>
  <c r="I603" i="1" s="1"/>
  <c r="J603" i="1" s="1"/>
  <c r="E603" i="1"/>
  <c r="F603" i="1" s="1"/>
  <c r="G603" i="1" s="1"/>
  <c r="E602" i="1"/>
  <c r="F602" i="1" s="1"/>
  <c r="G602" i="1" s="1"/>
  <c r="H602" i="1" s="1"/>
  <c r="I602" i="1" s="1"/>
  <c r="J602" i="1" s="1"/>
  <c r="I601" i="1"/>
  <c r="J601" i="1" s="1"/>
  <c r="E601" i="1"/>
  <c r="F601" i="1" s="1"/>
  <c r="G601" i="1" s="1"/>
  <c r="H601" i="1" s="1"/>
  <c r="E600" i="1"/>
  <c r="F600" i="1" s="1"/>
  <c r="G600" i="1" s="1"/>
  <c r="H600" i="1" s="1"/>
  <c r="I600" i="1" s="1"/>
  <c r="J600" i="1" s="1"/>
  <c r="E599" i="1"/>
  <c r="F599" i="1" s="1"/>
  <c r="G599" i="1" s="1"/>
  <c r="H599" i="1" s="1"/>
  <c r="I599" i="1" s="1"/>
  <c r="J599" i="1" s="1"/>
  <c r="E598" i="1"/>
  <c r="F598" i="1" s="1"/>
  <c r="G598" i="1" s="1"/>
  <c r="H598" i="1" s="1"/>
  <c r="I598" i="1" s="1"/>
  <c r="J598" i="1" s="1"/>
  <c r="G597" i="1"/>
  <c r="H597" i="1" s="1"/>
  <c r="I597" i="1" s="1"/>
  <c r="J597" i="1" s="1"/>
  <c r="E597" i="1"/>
  <c r="F597" i="1" s="1"/>
  <c r="E596" i="1"/>
  <c r="F596" i="1" s="1"/>
  <c r="G596" i="1" s="1"/>
  <c r="H596" i="1" s="1"/>
  <c r="I596" i="1" s="1"/>
  <c r="J596" i="1" s="1"/>
  <c r="J595" i="1"/>
  <c r="G595" i="1"/>
  <c r="H595" i="1" s="1"/>
  <c r="I595" i="1" s="1"/>
  <c r="E595" i="1"/>
  <c r="F595" i="1" s="1"/>
  <c r="H594" i="1"/>
  <c r="I594" i="1" s="1"/>
  <c r="J594" i="1" s="1"/>
  <c r="E594" i="1"/>
  <c r="F594" i="1" s="1"/>
  <c r="G594" i="1" s="1"/>
  <c r="G593" i="1"/>
  <c r="H593" i="1" s="1"/>
  <c r="I593" i="1" s="1"/>
  <c r="J593" i="1" s="1"/>
  <c r="E593" i="1"/>
  <c r="F593" i="1" s="1"/>
  <c r="E592" i="1"/>
  <c r="F592" i="1" s="1"/>
  <c r="G592" i="1" s="1"/>
  <c r="H592" i="1" s="1"/>
  <c r="I592" i="1" s="1"/>
  <c r="J592" i="1" s="1"/>
  <c r="G591" i="1"/>
  <c r="H591" i="1" s="1"/>
  <c r="I591" i="1" s="1"/>
  <c r="J591" i="1" s="1"/>
  <c r="E591" i="1"/>
  <c r="F591" i="1" s="1"/>
  <c r="H590" i="1"/>
  <c r="I590" i="1" s="1"/>
  <c r="J590" i="1" s="1"/>
  <c r="E590" i="1"/>
  <c r="F590" i="1" s="1"/>
  <c r="G590" i="1" s="1"/>
  <c r="J589" i="1"/>
  <c r="G589" i="1"/>
  <c r="H589" i="1" s="1"/>
  <c r="I589" i="1" s="1"/>
  <c r="F589" i="1"/>
  <c r="E589" i="1"/>
  <c r="J588" i="1"/>
  <c r="H588" i="1"/>
  <c r="I588" i="1" s="1"/>
  <c r="G588" i="1"/>
  <c r="E588" i="1"/>
  <c r="F588" i="1" s="1"/>
  <c r="E587" i="1"/>
  <c r="F587" i="1" s="1"/>
  <c r="G587" i="1" s="1"/>
  <c r="H587" i="1" s="1"/>
  <c r="I587" i="1" s="1"/>
  <c r="J587" i="1" s="1"/>
  <c r="I586" i="1"/>
  <c r="J586" i="1" s="1"/>
  <c r="E586" i="1"/>
  <c r="F586" i="1" s="1"/>
  <c r="G586" i="1" s="1"/>
  <c r="H586" i="1" s="1"/>
  <c r="J585" i="1"/>
  <c r="G585" i="1"/>
  <c r="H585" i="1" s="1"/>
  <c r="I585" i="1" s="1"/>
  <c r="F585" i="1"/>
  <c r="E585" i="1"/>
  <c r="G584" i="1"/>
  <c r="H584" i="1" s="1"/>
  <c r="I584" i="1" s="1"/>
  <c r="J584" i="1" s="1"/>
  <c r="E584" i="1"/>
  <c r="F584" i="1" s="1"/>
  <c r="G583" i="1"/>
  <c r="H583" i="1" s="1"/>
  <c r="I583" i="1" s="1"/>
  <c r="J583" i="1" s="1"/>
  <c r="F583" i="1"/>
  <c r="E583" i="1"/>
  <c r="G582" i="1"/>
  <c r="H582" i="1" s="1"/>
  <c r="I582" i="1" s="1"/>
  <c r="J582" i="1" s="1"/>
  <c r="F582" i="1"/>
  <c r="E582" i="1"/>
  <c r="I581" i="1"/>
  <c r="J581" i="1" s="1"/>
  <c r="G581" i="1"/>
  <c r="H581" i="1" s="1"/>
  <c r="F581" i="1"/>
  <c r="E581" i="1"/>
  <c r="E580" i="1"/>
  <c r="F580" i="1" s="1"/>
  <c r="G580" i="1" s="1"/>
  <c r="H580" i="1" s="1"/>
  <c r="I580" i="1" s="1"/>
  <c r="J580" i="1" s="1"/>
  <c r="J579" i="1"/>
  <c r="E579" i="1"/>
  <c r="F579" i="1" s="1"/>
  <c r="G579" i="1" s="1"/>
  <c r="H579" i="1" s="1"/>
  <c r="I579" i="1" s="1"/>
  <c r="G578" i="1"/>
  <c r="H578" i="1" s="1"/>
  <c r="I578" i="1" s="1"/>
  <c r="J578" i="1" s="1"/>
  <c r="F578" i="1"/>
  <c r="E578" i="1"/>
  <c r="G577" i="1"/>
  <c r="H577" i="1" s="1"/>
  <c r="I577" i="1" s="1"/>
  <c r="J577" i="1" s="1"/>
  <c r="F577" i="1"/>
  <c r="E577" i="1"/>
  <c r="I576" i="1"/>
  <c r="J576" i="1" s="1"/>
  <c r="E576" i="1"/>
  <c r="F576" i="1" s="1"/>
  <c r="G576" i="1" s="1"/>
  <c r="H576" i="1" s="1"/>
  <c r="H575" i="1"/>
  <c r="I575" i="1" s="1"/>
  <c r="J575" i="1" s="1"/>
  <c r="F575" i="1"/>
  <c r="G575" i="1" s="1"/>
  <c r="E575" i="1"/>
  <c r="F574" i="1"/>
  <c r="G574" i="1" s="1"/>
  <c r="H574" i="1" s="1"/>
  <c r="I574" i="1" s="1"/>
  <c r="J574" i="1" s="1"/>
  <c r="E574" i="1"/>
  <c r="F573" i="1"/>
  <c r="G573" i="1" s="1"/>
  <c r="H573" i="1" s="1"/>
  <c r="I573" i="1" s="1"/>
  <c r="J573" i="1" s="1"/>
  <c r="E573" i="1"/>
  <c r="H572" i="1"/>
  <c r="I572" i="1" s="1"/>
  <c r="J572" i="1" s="1"/>
  <c r="G572" i="1"/>
  <c r="E572" i="1"/>
  <c r="F572" i="1" s="1"/>
  <c r="E571" i="1"/>
  <c r="F571" i="1" s="1"/>
  <c r="G571" i="1" s="1"/>
  <c r="H571" i="1" s="1"/>
  <c r="I571" i="1" s="1"/>
  <c r="J571" i="1" s="1"/>
  <c r="I570" i="1"/>
  <c r="J570" i="1" s="1"/>
  <c r="E570" i="1"/>
  <c r="F570" i="1" s="1"/>
  <c r="G570" i="1" s="1"/>
  <c r="H570" i="1" s="1"/>
  <c r="F569" i="1"/>
  <c r="G569" i="1" s="1"/>
  <c r="H569" i="1" s="1"/>
  <c r="I569" i="1" s="1"/>
  <c r="J569" i="1" s="1"/>
  <c r="E569" i="1"/>
  <c r="G568" i="1"/>
  <c r="H568" i="1" s="1"/>
  <c r="I568" i="1" s="1"/>
  <c r="J568" i="1" s="1"/>
  <c r="E568" i="1"/>
  <c r="F568" i="1" s="1"/>
  <c r="G567" i="1"/>
  <c r="H567" i="1" s="1"/>
  <c r="I567" i="1" s="1"/>
  <c r="J567" i="1" s="1"/>
  <c r="E567" i="1"/>
  <c r="F567" i="1" s="1"/>
  <c r="E566" i="1"/>
  <c r="F566" i="1" s="1"/>
  <c r="G566" i="1" s="1"/>
  <c r="H566" i="1" s="1"/>
  <c r="I566" i="1" s="1"/>
  <c r="J566" i="1" s="1"/>
  <c r="G565" i="1"/>
  <c r="H565" i="1" s="1"/>
  <c r="I565" i="1" s="1"/>
  <c r="J565" i="1" s="1"/>
  <c r="F565" i="1"/>
  <c r="E565" i="1"/>
  <c r="G564" i="1"/>
  <c r="H564" i="1" s="1"/>
  <c r="I564" i="1" s="1"/>
  <c r="J564" i="1" s="1"/>
  <c r="E564" i="1"/>
  <c r="F564" i="1" s="1"/>
  <c r="I563" i="1"/>
  <c r="J563" i="1" s="1"/>
  <c r="E563" i="1"/>
  <c r="F563" i="1" s="1"/>
  <c r="G563" i="1" s="1"/>
  <c r="H563" i="1" s="1"/>
  <c r="F562" i="1"/>
  <c r="G562" i="1" s="1"/>
  <c r="H562" i="1" s="1"/>
  <c r="I562" i="1" s="1"/>
  <c r="J562" i="1" s="1"/>
  <c r="E562" i="1"/>
  <c r="G561" i="1"/>
  <c r="H561" i="1" s="1"/>
  <c r="I561" i="1" s="1"/>
  <c r="J561" i="1" s="1"/>
  <c r="F561" i="1"/>
  <c r="E561" i="1"/>
  <c r="E560" i="1"/>
  <c r="F560" i="1" s="1"/>
  <c r="G560" i="1" s="1"/>
  <c r="H560" i="1" s="1"/>
  <c r="I560" i="1" s="1"/>
  <c r="J560" i="1" s="1"/>
  <c r="J559" i="1"/>
  <c r="G559" i="1"/>
  <c r="H559" i="1" s="1"/>
  <c r="I559" i="1" s="1"/>
  <c r="F559" i="1"/>
  <c r="E559" i="1"/>
  <c r="F558" i="1"/>
  <c r="G558" i="1" s="1"/>
  <c r="H558" i="1" s="1"/>
  <c r="I558" i="1" s="1"/>
  <c r="J558" i="1" s="1"/>
  <c r="E558" i="1"/>
  <c r="I557" i="1"/>
  <c r="J557" i="1" s="1"/>
  <c r="E557" i="1"/>
  <c r="F557" i="1" s="1"/>
  <c r="G557" i="1" s="1"/>
  <c r="H557" i="1" s="1"/>
  <c r="E556" i="1"/>
  <c r="F556" i="1" s="1"/>
  <c r="G556" i="1" s="1"/>
  <c r="H556" i="1" s="1"/>
  <c r="I556" i="1" s="1"/>
  <c r="J556" i="1" s="1"/>
  <c r="H555" i="1"/>
  <c r="I555" i="1" s="1"/>
  <c r="J555" i="1" s="1"/>
  <c r="F555" i="1"/>
  <c r="G555" i="1" s="1"/>
  <c r="E555" i="1"/>
  <c r="I554" i="1"/>
  <c r="J554" i="1" s="1"/>
  <c r="H554" i="1"/>
  <c r="E554" i="1"/>
  <c r="F554" i="1" s="1"/>
  <c r="G554" i="1" s="1"/>
  <c r="I553" i="1"/>
  <c r="J553" i="1" s="1"/>
  <c r="E553" i="1"/>
  <c r="F553" i="1" s="1"/>
  <c r="G553" i="1" s="1"/>
  <c r="H553" i="1" s="1"/>
  <c r="G552" i="1"/>
  <c r="H552" i="1" s="1"/>
  <c r="I552" i="1" s="1"/>
  <c r="J552" i="1" s="1"/>
  <c r="E552" i="1"/>
  <c r="F552" i="1" s="1"/>
  <c r="H551" i="1"/>
  <c r="I551" i="1" s="1"/>
  <c r="J551" i="1" s="1"/>
  <c r="E551" i="1"/>
  <c r="F551" i="1" s="1"/>
  <c r="G551" i="1" s="1"/>
  <c r="H550" i="1"/>
  <c r="I550" i="1" s="1"/>
  <c r="J550" i="1" s="1"/>
  <c r="E550" i="1"/>
  <c r="F550" i="1" s="1"/>
  <c r="G550" i="1" s="1"/>
  <c r="E549" i="1"/>
  <c r="F549" i="1" s="1"/>
  <c r="G549" i="1" s="1"/>
  <c r="H549" i="1" s="1"/>
  <c r="I549" i="1" s="1"/>
  <c r="J549" i="1" s="1"/>
  <c r="I548" i="1"/>
  <c r="J548" i="1" s="1"/>
  <c r="E548" i="1"/>
  <c r="F548" i="1" s="1"/>
  <c r="G548" i="1" s="1"/>
  <c r="H548" i="1" s="1"/>
  <c r="E547" i="1"/>
  <c r="F547" i="1" s="1"/>
  <c r="G547" i="1" s="1"/>
  <c r="H547" i="1" s="1"/>
  <c r="I547" i="1" s="1"/>
  <c r="J547" i="1" s="1"/>
  <c r="G546" i="1"/>
  <c r="H546" i="1" s="1"/>
  <c r="I546" i="1" s="1"/>
  <c r="J546" i="1" s="1"/>
  <c r="E546" i="1"/>
  <c r="F546" i="1" s="1"/>
  <c r="G545" i="1"/>
  <c r="H545" i="1" s="1"/>
  <c r="I545" i="1" s="1"/>
  <c r="J545" i="1" s="1"/>
  <c r="E545" i="1"/>
  <c r="F545" i="1" s="1"/>
  <c r="I544" i="1"/>
  <c r="J544" i="1" s="1"/>
  <c r="H544" i="1"/>
  <c r="E544" i="1"/>
  <c r="F544" i="1" s="1"/>
  <c r="G544" i="1" s="1"/>
  <c r="J543" i="1"/>
  <c r="F543" i="1"/>
  <c r="G543" i="1" s="1"/>
  <c r="H543" i="1" s="1"/>
  <c r="I543" i="1" s="1"/>
  <c r="E543" i="1"/>
  <c r="E542" i="1"/>
  <c r="F542" i="1" s="1"/>
  <c r="G542" i="1" s="1"/>
  <c r="H542" i="1" s="1"/>
  <c r="I542" i="1" s="1"/>
  <c r="J542" i="1" s="1"/>
  <c r="I541" i="1"/>
  <c r="J541" i="1" s="1"/>
  <c r="E541" i="1"/>
  <c r="F541" i="1" s="1"/>
  <c r="G541" i="1" s="1"/>
  <c r="H541" i="1" s="1"/>
  <c r="E540" i="1"/>
  <c r="F540" i="1" s="1"/>
  <c r="G540" i="1" s="1"/>
  <c r="H540" i="1" s="1"/>
  <c r="I540" i="1" s="1"/>
  <c r="J540" i="1" s="1"/>
  <c r="J539" i="1"/>
  <c r="G539" i="1"/>
  <c r="H539" i="1" s="1"/>
  <c r="I539" i="1" s="1"/>
  <c r="E539" i="1"/>
  <c r="F539" i="1" s="1"/>
  <c r="E538" i="1"/>
  <c r="F538" i="1" s="1"/>
  <c r="G538" i="1" s="1"/>
  <c r="H538" i="1" s="1"/>
  <c r="I538" i="1" s="1"/>
  <c r="J538" i="1" s="1"/>
  <c r="J537" i="1"/>
  <c r="E537" i="1"/>
  <c r="F537" i="1" s="1"/>
  <c r="G537" i="1" s="1"/>
  <c r="H537" i="1" s="1"/>
  <c r="I537" i="1" s="1"/>
  <c r="H536" i="1"/>
  <c r="I536" i="1" s="1"/>
  <c r="J536" i="1" s="1"/>
  <c r="G536" i="1"/>
  <c r="E536" i="1"/>
  <c r="F536" i="1" s="1"/>
  <c r="E535" i="1"/>
  <c r="F535" i="1" s="1"/>
  <c r="G535" i="1" s="1"/>
  <c r="H535" i="1" s="1"/>
  <c r="I535" i="1" s="1"/>
  <c r="J535" i="1" s="1"/>
  <c r="F534" i="1"/>
  <c r="G534" i="1" s="1"/>
  <c r="H534" i="1" s="1"/>
  <c r="I534" i="1" s="1"/>
  <c r="J534" i="1" s="1"/>
  <c r="E534" i="1"/>
  <c r="F533" i="1"/>
  <c r="G533" i="1" s="1"/>
  <c r="H533" i="1" s="1"/>
  <c r="I533" i="1" s="1"/>
  <c r="J533" i="1" s="1"/>
  <c r="E533" i="1"/>
  <c r="I532" i="1"/>
  <c r="J532" i="1" s="1"/>
  <c r="G532" i="1"/>
  <c r="H532" i="1" s="1"/>
  <c r="E532" i="1"/>
  <c r="F532" i="1" s="1"/>
  <c r="I531" i="1"/>
  <c r="J531" i="1" s="1"/>
  <c r="F531" i="1"/>
  <c r="G531" i="1" s="1"/>
  <c r="H531" i="1" s="1"/>
  <c r="E531" i="1"/>
  <c r="I530" i="1"/>
  <c r="J530" i="1" s="1"/>
  <c r="F530" i="1"/>
  <c r="G530" i="1" s="1"/>
  <c r="H530" i="1" s="1"/>
  <c r="E530" i="1"/>
  <c r="F529" i="1"/>
  <c r="G529" i="1" s="1"/>
  <c r="H529" i="1" s="1"/>
  <c r="I529" i="1" s="1"/>
  <c r="J529" i="1" s="1"/>
  <c r="E529" i="1"/>
  <c r="J528" i="1"/>
  <c r="E528" i="1"/>
  <c r="F528" i="1" s="1"/>
  <c r="G528" i="1" s="1"/>
  <c r="H528" i="1" s="1"/>
  <c r="I528" i="1" s="1"/>
  <c r="G527" i="1"/>
  <c r="H527" i="1" s="1"/>
  <c r="I527" i="1" s="1"/>
  <c r="J527" i="1" s="1"/>
  <c r="F527" i="1"/>
  <c r="E527" i="1"/>
  <c r="F526" i="1"/>
  <c r="G526" i="1" s="1"/>
  <c r="H526" i="1" s="1"/>
  <c r="I526" i="1" s="1"/>
  <c r="J526" i="1" s="1"/>
  <c r="E526" i="1"/>
  <c r="I525" i="1"/>
  <c r="J525" i="1" s="1"/>
  <c r="E525" i="1"/>
  <c r="F525" i="1" s="1"/>
  <c r="G525" i="1" s="1"/>
  <c r="H525" i="1" s="1"/>
  <c r="I524" i="1"/>
  <c r="J524" i="1" s="1"/>
  <c r="E524" i="1"/>
  <c r="F524" i="1" s="1"/>
  <c r="G524" i="1" s="1"/>
  <c r="H524" i="1" s="1"/>
  <c r="F523" i="1"/>
  <c r="G523" i="1" s="1"/>
  <c r="H523" i="1" s="1"/>
  <c r="I523" i="1" s="1"/>
  <c r="J523" i="1" s="1"/>
  <c r="E523" i="1"/>
  <c r="H522" i="1"/>
  <c r="I522" i="1" s="1"/>
  <c r="J522" i="1" s="1"/>
  <c r="E522" i="1"/>
  <c r="F522" i="1" s="1"/>
  <c r="G522" i="1" s="1"/>
  <c r="J521" i="1"/>
  <c r="E521" i="1"/>
  <c r="F521" i="1" s="1"/>
  <c r="G521" i="1" s="1"/>
  <c r="H521" i="1" s="1"/>
  <c r="I521" i="1" s="1"/>
  <c r="H520" i="1"/>
  <c r="I520" i="1" s="1"/>
  <c r="J520" i="1" s="1"/>
  <c r="E520" i="1"/>
  <c r="F520" i="1" s="1"/>
  <c r="G520" i="1" s="1"/>
  <c r="H519" i="1"/>
  <c r="I519" i="1" s="1"/>
  <c r="J519" i="1" s="1"/>
  <c r="E519" i="1"/>
  <c r="F519" i="1" s="1"/>
  <c r="G519" i="1" s="1"/>
  <c r="H518" i="1"/>
  <c r="I518" i="1" s="1"/>
  <c r="J518" i="1" s="1"/>
  <c r="F518" i="1"/>
  <c r="G518" i="1" s="1"/>
  <c r="E518" i="1"/>
  <c r="F517" i="1"/>
  <c r="G517" i="1" s="1"/>
  <c r="H517" i="1" s="1"/>
  <c r="I517" i="1" s="1"/>
  <c r="J517" i="1" s="1"/>
  <c r="E517" i="1"/>
  <c r="I516" i="1"/>
  <c r="J516" i="1" s="1"/>
  <c r="F516" i="1"/>
  <c r="G516" i="1" s="1"/>
  <c r="H516" i="1" s="1"/>
  <c r="E516" i="1"/>
  <c r="J515" i="1"/>
  <c r="G515" i="1"/>
  <c r="H515" i="1" s="1"/>
  <c r="I515" i="1" s="1"/>
  <c r="E515" i="1"/>
  <c r="F515" i="1" s="1"/>
  <c r="I514" i="1"/>
  <c r="J514" i="1" s="1"/>
  <c r="H514" i="1"/>
  <c r="E514" i="1"/>
  <c r="F514" i="1" s="1"/>
  <c r="G514" i="1" s="1"/>
  <c r="F513" i="1"/>
  <c r="G513" i="1" s="1"/>
  <c r="H513" i="1" s="1"/>
  <c r="I513" i="1" s="1"/>
  <c r="J513" i="1" s="1"/>
  <c r="E513" i="1"/>
  <c r="E512" i="1"/>
  <c r="F512" i="1" s="1"/>
  <c r="G512" i="1" s="1"/>
  <c r="H512" i="1" s="1"/>
  <c r="I512" i="1" s="1"/>
  <c r="J512" i="1" s="1"/>
  <c r="H511" i="1"/>
  <c r="I511" i="1" s="1"/>
  <c r="J511" i="1" s="1"/>
  <c r="G511" i="1"/>
  <c r="E511" i="1"/>
  <c r="F511" i="1" s="1"/>
  <c r="J510" i="1"/>
  <c r="I510" i="1"/>
  <c r="F510" i="1"/>
  <c r="G510" i="1" s="1"/>
  <c r="H510" i="1" s="1"/>
  <c r="E510" i="1"/>
  <c r="H509" i="1"/>
  <c r="I509" i="1" s="1"/>
  <c r="J509" i="1" s="1"/>
  <c r="G509" i="1"/>
  <c r="F509" i="1"/>
  <c r="E509" i="1"/>
  <c r="J508" i="1"/>
  <c r="F508" i="1"/>
  <c r="G508" i="1" s="1"/>
  <c r="H508" i="1" s="1"/>
  <c r="I508" i="1" s="1"/>
  <c r="E508" i="1"/>
  <c r="H507" i="1"/>
  <c r="I507" i="1" s="1"/>
  <c r="J507" i="1" s="1"/>
  <c r="E507" i="1"/>
  <c r="F507" i="1" s="1"/>
  <c r="G507" i="1" s="1"/>
  <c r="E506" i="1"/>
  <c r="F506" i="1" s="1"/>
  <c r="G506" i="1" s="1"/>
  <c r="H506" i="1" s="1"/>
  <c r="I506" i="1" s="1"/>
  <c r="J506" i="1" s="1"/>
  <c r="H505" i="1"/>
  <c r="I505" i="1" s="1"/>
  <c r="J505" i="1" s="1"/>
  <c r="F505" i="1"/>
  <c r="G505" i="1" s="1"/>
  <c r="E505" i="1"/>
  <c r="I504" i="1"/>
  <c r="J504" i="1" s="1"/>
  <c r="E504" i="1"/>
  <c r="F504" i="1" s="1"/>
  <c r="G504" i="1" s="1"/>
  <c r="H504" i="1" s="1"/>
  <c r="E503" i="1"/>
  <c r="F503" i="1" s="1"/>
  <c r="G503" i="1" s="1"/>
  <c r="H503" i="1" s="1"/>
  <c r="I503" i="1" s="1"/>
  <c r="J503" i="1" s="1"/>
  <c r="I502" i="1"/>
  <c r="J502" i="1" s="1"/>
  <c r="F502" i="1"/>
  <c r="G502" i="1" s="1"/>
  <c r="H502" i="1" s="1"/>
  <c r="E502" i="1"/>
  <c r="G501" i="1"/>
  <c r="H501" i="1" s="1"/>
  <c r="I501" i="1" s="1"/>
  <c r="J501" i="1" s="1"/>
  <c r="F501" i="1"/>
  <c r="E501" i="1"/>
  <c r="F500" i="1"/>
  <c r="G500" i="1" s="1"/>
  <c r="H500" i="1" s="1"/>
  <c r="I500" i="1" s="1"/>
  <c r="J500" i="1" s="1"/>
  <c r="E500" i="1"/>
  <c r="H499" i="1"/>
  <c r="I499" i="1" s="1"/>
  <c r="J499" i="1" s="1"/>
  <c r="G499" i="1"/>
  <c r="E499" i="1"/>
  <c r="F499" i="1" s="1"/>
  <c r="J498" i="1"/>
  <c r="H498" i="1"/>
  <c r="I498" i="1" s="1"/>
  <c r="F498" i="1"/>
  <c r="G498" i="1" s="1"/>
  <c r="E498" i="1"/>
  <c r="H497" i="1"/>
  <c r="I497" i="1" s="1"/>
  <c r="J497" i="1" s="1"/>
  <c r="G497" i="1"/>
  <c r="F497" i="1"/>
  <c r="E497" i="1"/>
  <c r="I496" i="1"/>
  <c r="J496" i="1" s="1"/>
  <c r="F496" i="1"/>
  <c r="G496" i="1" s="1"/>
  <c r="H496" i="1" s="1"/>
  <c r="E496" i="1"/>
  <c r="J495" i="1"/>
  <c r="H495" i="1"/>
  <c r="I495" i="1" s="1"/>
  <c r="E495" i="1"/>
  <c r="F495" i="1" s="1"/>
  <c r="G495" i="1" s="1"/>
  <c r="H494" i="1"/>
  <c r="I494" i="1" s="1"/>
  <c r="J494" i="1" s="1"/>
  <c r="E494" i="1"/>
  <c r="F494" i="1" s="1"/>
  <c r="G494" i="1" s="1"/>
  <c r="H493" i="1"/>
  <c r="I493" i="1" s="1"/>
  <c r="J493" i="1" s="1"/>
  <c r="F493" i="1"/>
  <c r="G493" i="1" s="1"/>
  <c r="E493" i="1"/>
  <c r="J492" i="1"/>
  <c r="I492" i="1"/>
  <c r="E492" i="1"/>
  <c r="F492" i="1" s="1"/>
  <c r="G492" i="1" s="1"/>
  <c r="H492" i="1" s="1"/>
  <c r="J491" i="1"/>
  <c r="G491" i="1"/>
  <c r="H491" i="1" s="1"/>
  <c r="I491" i="1" s="1"/>
  <c r="E491" i="1"/>
  <c r="F491" i="1" s="1"/>
  <c r="I490" i="1"/>
  <c r="J490" i="1" s="1"/>
  <c r="F490" i="1"/>
  <c r="G490" i="1" s="1"/>
  <c r="H490" i="1" s="1"/>
  <c r="E490" i="1"/>
  <c r="F489" i="1"/>
  <c r="G489" i="1" s="1"/>
  <c r="H489" i="1" s="1"/>
  <c r="I489" i="1" s="1"/>
  <c r="J489" i="1" s="1"/>
  <c r="E489" i="1"/>
  <c r="E488" i="1"/>
  <c r="F488" i="1" s="1"/>
  <c r="G488" i="1" s="1"/>
  <c r="H488" i="1" s="1"/>
  <c r="I488" i="1" s="1"/>
  <c r="J488" i="1" s="1"/>
  <c r="H487" i="1"/>
  <c r="I487" i="1" s="1"/>
  <c r="J487" i="1" s="1"/>
  <c r="G487" i="1"/>
  <c r="E487" i="1"/>
  <c r="F487" i="1" s="1"/>
  <c r="J486" i="1"/>
  <c r="I486" i="1"/>
  <c r="F486" i="1"/>
  <c r="G486" i="1" s="1"/>
  <c r="H486" i="1" s="1"/>
  <c r="E486" i="1"/>
  <c r="I485" i="1"/>
  <c r="J485" i="1" s="1"/>
  <c r="H485" i="1"/>
  <c r="F485" i="1"/>
  <c r="G485" i="1" s="1"/>
  <c r="E485" i="1"/>
  <c r="F484" i="1"/>
  <c r="G484" i="1" s="1"/>
  <c r="H484" i="1" s="1"/>
  <c r="I484" i="1" s="1"/>
  <c r="J484" i="1" s="1"/>
  <c r="E484" i="1"/>
  <c r="G483" i="1"/>
  <c r="H483" i="1" s="1"/>
  <c r="I483" i="1" s="1"/>
  <c r="J483" i="1" s="1"/>
  <c r="E483" i="1"/>
  <c r="F483" i="1" s="1"/>
  <c r="F482" i="1"/>
  <c r="G482" i="1" s="1"/>
  <c r="H482" i="1" s="1"/>
  <c r="I482" i="1" s="1"/>
  <c r="J482" i="1" s="1"/>
  <c r="E482" i="1"/>
  <c r="F481" i="1"/>
  <c r="G481" i="1" s="1"/>
  <c r="H481" i="1" s="1"/>
  <c r="I481" i="1" s="1"/>
  <c r="J481" i="1" s="1"/>
  <c r="E481" i="1"/>
  <c r="E480" i="1"/>
  <c r="F480" i="1" s="1"/>
  <c r="G480" i="1" s="1"/>
  <c r="H480" i="1" s="1"/>
  <c r="I480" i="1" s="1"/>
  <c r="J480" i="1" s="1"/>
  <c r="H479" i="1"/>
  <c r="I479" i="1" s="1"/>
  <c r="J479" i="1" s="1"/>
  <c r="E479" i="1"/>
  <c r="F479" i="1" s="1"/>
  <c r="G479" i="1" s="1"/>
  <c r="H478" i="1"/>
  <c r="I478" i="1" s="1"/>
  <c r="J478" i="1" s="1"/>
  <c r="F478" i="1"/>
  <c r="G478" i="1" s="1"/>
  <c r="E478" i="1"/>
  <c r="G477" i="1"/>
  <c r="H477" i="1" s="1"/>
  <c r="I477" i="1" s="1"/>
  <c r="J477" i="1" s="1"/>
  <c r="F477" i="1"/>
  <c r="E477" i="1"/>
  <c r="I476" i="1"/>
  <c r="J476" i="1" s="1"/>
  <c r="F476" i="1"/>
  <c r="G476" i="1" s="1"/>
  <c r="H476" i="1" s="1"/>
  <c r="E476" i="1"/>
  <c r="H475" i="1"/>
  <c r="I475" i="1" s="1"/>
  <c r="J475" i="1" s="1"/>
  <c r="E475" i="1"/>
  <c r="F475" i="1" s="1"/>
  <c r="G475" i="1" s="1"/>
  <c r="H474" i="1"/>
  <c r="I474" i="1" s="1"/>
  <c r="J474" i="1" s="1"/>
  <c r="E474" i="1"/>
  <c r="F474" i="1" s="1"/>
  <c r="G474" i="1" s="1"/>
  <c r="F473" i="1"/>
  <c r="G473" i="1" s="1"/>
  <c r="H473" i="1" s="1"/>
  <c r="I473" i="1" s="1"/>
  <c r="J473" i="1" s="1"/>
  <c r="E473" i="1"/>
  <c r="F472" i="1"/>
  <c r="G472" i="1" s="1"/>
  <c r="H472" i="1" s="1"/>
  <c r="I472" i="1" s="1"/>
  <c r="J472" i="1" s="1"/>
  <c r="E472" i="1"/>
  <c r="E471" i="1"/>
  <c r="F471" i="1" s="1"/>
  <c r="G471" i="1" s="1"/>
  <c r="H471" i="1" s="1"/>
  <c r="I471" i="1" s="1"/>
  <c r="J471" i="1" s="1"/>
  <c r="I470" i="1"/>
  <c r="J470" i="1" s="1"/>
  <c r="H470" i="1"/>
  <c r="E470" i="1"/>
  <c r="F470" i="1" s="1"/>
  <c r="G470" i="1" s="1"/>
  <c r="I469" i="1"/>
  <c r="J469" i="1" s="1"/>
  <c r="G469" i="1"/>
  <c r="H469" i="1" s="1"/>
  <c r="F469" i="1"/>
  <c r="E469" i="1"/>
  <c r="J468" i="1"/>
  <c r="G468" i="1"/>
  <c r="H468" i="1" s="1"/>
  <c r="I468" i="1" s="1"/>
  <c r="F468" i="1"/>
  <c r="E468" i="1"/>
  <c r="J467" i="1"/>
  <c r="G467" i="1"/>
  <c r="H467" i="1" s="1"/>
  <c r="I467" i="1" s="1"/>
  <c r="E467" i="1"/>
  <c r="F467" i="1" s="1"/>
  <c r="E466" i="1"/>
  <c r="F466" i="1" s="1"/>
  <c r="G466" i="1" s="1"/>
  <c r="H466" i="1" s="1"/>
  <c r="I466" i="1" s="1"/>
  <c r="J466" i="1" s="1"/>
  <c r="H465" i="1"/>
  <c r="I465" i="1" s="1"/>
  <c r="J465" i="1" s="1"/>
  <c r="G465" i="1"/>
  <c r="F465" i="1"/>
  <c r="E465" i="1"/>
  <c r="E464" i="1"/>
  <c r="F464" i="1" s="1"/>
  <c r="G464" i="1" s="1"/>
  <c r="H464" i="1" s="1"/>
  <c r="I464" i="1" s="1"/>
  <c r="J464" i="1" s="1"/>
  <c r="J463" i="1"/>
  <c r="G463" i="1"/>
  <c r="H463" i="1" s="1"/>
  <c r="I463" i="1" s="1"/>
  <c r="E463" i="1"/>
  <c r="F463" i="1" s="1"/>
  <c r="F462" i="1"/>
  <c r="G462" i="1" s="1"/>
  <c r="H462" i="1" s="1"/>
  <c r="I462" i="1" s="1"/>
  <c r="J462" i="1" s="1"/>
  <c r="E462" i="1"/>
  <c r="G461" i="1"/>
  <c r="H461" i="1" s="1"/>
  <c r="I461" i="1" s="1"/>
  <c r="J461" i="1" s="1"/>
  <c r="F461" i="1"/>
  <c r="E461" i="1"/>
  <c r="E460" i="1"/>
  <c r="F460" i="1" s="1"/>
  <c r="G460" i="1" s="1"/>
  <c r="H460" i="1" s="1"/>
  <c r="I460" i="1" s="1"/>
  <c r="J460" i="1" s="1"/>
  <c r="J459" i="1"/>
  <c r="G459" i="1"/>
  <c r="H459" i="1" s="1"/>
  <c r="I459" i="1" s="1"/>
  <c r="E459" i="1"/>
  <c r="F459" i="1" s="1"/>
  <c r="J458" i="1"/>
  <c r="E458" i="1"/>
  <c r="F458" i="1" s="1"/>
  <c r="G458" i="1" s="1"/>
  <c r="H458" i="1" s="1"/>
  <c r="I458" i="1" s="1"/>
  <c r="H457" i="1"/>
  <c r="I457" i="1" s="1"/>
  <c r="J457" i="1" s="1"/>
  <c r="F457" i="1"/>
  <c r="G457" i="1" s="1"/>
  <c r="E457" i="1"/>
  <c r="G456" i="1"/>
  <c r="H456" i="1" s="1"/>
  <c r="I456" i="1" s="1"/>
  <c r="J456" i="1" s="1"/>
  <c r="E456" i="1"/>
  <c r="F456" i="1" s="1"/>
  <c r="G455" i="1"/>
  <c r="H455" i="1" s="1"/>
  <c r="I455" i="1" s="1"/>
  <c r="J455" i="1" s="1"/>
  <c r="E455" i="1"/>
  <c r="F455" i="1" s="1"/>
  <c r="F454" i="1"/>
  <c r="G454" i="1" s="1"/>
  <c r="H454" i="1" s="1"/>
  <c r="I454" i="1" s="1"/>
  <c r="J454" i="1" s="1"/>
  <c r="E454" i="1"/>
  <c r="F453" i="1"/>
  <c r="G453" i="1" s="1"/>
  <c r="H453" i="1" s="1"/>
  <c r="I453" i="1" s="1"/>
  <c r="J453" i="1" s="1"/>
  <c r="E453" i="1"/>
  <c r="E452" i="1"/>
  <c r="F452" i="1" s="1"/>
  <c r="G452" i="1" s="1"/>
  <c r="H452" i="1" s="1"/>
  <c r="I452" i="1" s="1"/>
  <c r="J452" i="1" s="1"/>
  <c r="H451" i="1"/>
  <c r="I451" i="1" s="1"/>
  <c r="J451" i="1" s="1"/>
  <c r="G451" i="1"/>
  <c r="E451" i="1"/>
  <c r="F451" i="1" s="1"/>
  <c r="H450" i="1"/>
  <c r="I450" i="1" s="1"/>
  <c r="J450" i="1" s="1"/>
  <c r="F450" i="1"/>
  <c r="G450" i="1" s="1"/>
  <c r="E450" i="1"/>
  <c r="I449" i="1"/>
  <c r="J449" i="1" s="1"/>
  <c r="H449" i="1"/>
  <c r="F449" i="1"/>
  <c r="G449" i="1" s="1"/>
  <c r="E449" i="1"/>
  <c r="F448" i="1"/>
  <c r="G448" i="1" s="1"/>
  <c r="H448" i="1" s="1"/>
  <c r="I448" i="1" s="1"/>
  <c r="J448" i="1" s="1"/>
  <c r="E448" i="1"/>
  <c r="H447" i="1"/>
  <c r="I447" i="1" s="1"/>
  <c r="J447" i="1" s="1"/>
  <c r="E447" i="1"/>
  <c r="F447" i="1" s="1"/>
  <c r="G447" i="1" s="1"/>
  <c r="F446" i="1"/>
  <c r="G446" i="1" s="1"/>
  <c r="H446" i="1" s="1"/>
  <c r="I446" i="1" s="1"/>
  <c r="J446" i="1" s="1"/>
  <c r="E446" i="1"/>
  <c r="F445" i="1"/>
  <c r="G445" i="1" s="1"/>
  <c r="H445" i="1" s="1"/>
  <c r="I445" i="1" s="1"/>
  <c r="J445" i="1" s="1"/>
  <c r="E445" i="1"/>
  <c r="F444" i="1"/>
  <c r="G444" i="1" s="1"/>
  <c r="H444" i="1" s="1"/>
  <c r="I444" i="1" s="1"/>
  <c r="J444" i="1" s="1"/>
  <c r="E444" i="1"/>
  <c r="G443" i="1"/>
  <c r="H443" i="1" s="1"/>
  <c r="I443" i="1" s="1"/>
  <c r="J443" i="1" s="1"/>
  <c r="E443" i="1"/>
  <c r="F443" i="1" s="1"/>
  <c r="F442" i="1"/>
  <c r="G442" i="1" s="1"/>
  <c r="H442" i="1" s="1"/>
  <c r="I442" i="1" s="1"/>
  <c r="J442" i="1" s="1"/>
  <c r="E442" i="1"/>
  <c r="I441" i="1"/>
  <c r="J441" i="1" s="1"/>
  <c r="F441" i="1"/>
  <c r="G441" i="1" s="1"/>
  <c r="H441" i="1" s="1"/>
  <c r="E441" i="1"/>
  <c r="E440" i="1"/>
  <c r="F440" i="1" s="1"/>
  <c r="G440" i="1" s="1"/>
  <c r="H440" i="1" s="1"/>
  <c r="I440" i="1" s="1"/>
  <c r="J440" i="1" s="1"/>
  <c r="E439" i="1"/>
  <c r="F439" i="1" s="1"/>
  <c r="G439" i="1" s="1"/>
  <c r="H439" i="1" s="1"/>
  <c r="I439" i="1" s="1"/>
  <c r="J439" i="1" s="1"/>
  <c r="I438" i="1"/>
  <c r="J438" i="1" s="1"/>
  <c r="H438" i="1"/>
  <c r="F438" i="1"/>
  <c r="G438" i="1" s="1"/>
  <c r="E438" i="1"/>
  <c r="H437" i="1"/>
  <c r="I437" i="1" s="1"/>
  <c r="J437" i="1" s="1"/>
  <c r="E437" i="1"/>
  <c r="F437" i="1" s="1"/>
  <c r="G437" i="1" s="1"/>
  <c r="I436" i="1"/>
  <c r="J436" i="1" s="1"/>
  <c r="F436" i="1"/>
  <c r="G436" i="1" s="1"/>
  <c r="H436" i="1" s="1"/>
  <c r="E436" i="1"/>
  <c r="H435" i="1"/>
  <c r="I435" i="1" s="1"/>
  <c r="J435" i="1" s="1"/>
  <c r="E435" i="1"/>
  <c r="F435" i="1" s="1"/>
  <c r="G435" i="1" s="1"/>
  <c r="H434" i="1"/>
  <c r="I434" i="1" s="1"/>
  <c r="J434" i="1" s="1"/>
  <c r="F434" i="1"/>
  <c r="G434" i="1" s="1"/>
  <c r="E434" i="1"/>
  <c r="E433" i="1"/>
  <c r="F433" i="1" s="1"/>
  <c r="G433" i="1" s="1"/>
  <c r="H433" i="1" s="1"/>
  <c r="I433" i="1" s="1"/>
  <c r="J433" i="1" s="1"/>
  <c r="E432" i="1"/>
  <c r="F432" i="1" s="1"/>
  <c r="G432" i="1" s="1"/>
  <c r="H432" i="1" s="1"/>
  <c r="I432" i="1" s="1"/>
  <c r="J432" i="1" s="1"/>
  <c r="I431" i="1"/>
  <c r="J431" i="1" s="1"/>
  <c r="H431" i="1"/>
  <c r="E431" i="1"/>
  <c r="F431" i="1" s="1"/>
  <c r="G431" i="1" s="1"/>
  <c r="F430" i="1"/>
  <c r="G430" i="1" s="1"/>
  <c r="H430" i="1" s="1"/>
  <c r="I430" i="1" s="1"/>
  <c r="J430" i="1" s="1"/>
  <c r="E430" i="1"/>
  <c r="H429" i="1"/>
  <c r="I429" i="1" s="1"/>
  <c r="J429" i="1" s="1"/>
  <c r="G429" i="1"/>
  <c r="E429" i="1"/>
  <c r="F429" i="1" s="1"/>
  <c r="E428" i="1"/>
  <c r="F428" i="1" s="1"/>
  <c r="G428" i="1" s="1"/>
  <c r="H428" i="1" s="1"/>
  <c r="I428" i="1" s="1"/>
  <c r="J428" i="1" s="1"/>
  <c r="E427" i="1"/>
  <c r="F427" i="1" s="1"/>
  <c r="G427" i="1" s="1"/>
  <c r="H427" i="1" s="1"/>
  <c r="I427" i="1" s="1"/>
  <c r="J427" i="1" s="1"/>
  <c r="E426" i="1"/>
  <c r="F426" i="1" s="1"/>
  <c r="G426" i="1" s="1"/>
  <c r="H426" i="1" s="1"/>
  <c r="I426" i="1" s="1"/>
  <c r="J426" i="1" s="1"/>
  <c r="G425" i="1"/>
  <c r="H425" i="1" s="1"/>
  <c r="I425" i="1" s="1"/>
  <c r="J425" i="1" s="1"/>
  <c r="E425" i="1"/>
  <c r="F425" i="1" s="1"/>
  <c r="J424" i="1"/>
  <c r="G424" i="1"/>
  <c r="H424" i="1" s="1"/>
  <c r="I424" i="1" s="1"/>
  <c r="E424" i="1"/>
  <c r="F424" i="1" s="1"/>
  <c r="G423" i="1"/>
  <c r="H423" i="1" s="1"/>
  <c r="I423" i="1" s="1"/>
  <c r="J423" i="1" s="1"/>
  <c r="E423" i="1"/>
  <c r="F423" i="1" s="1"/>
  <c r="E422" i="1"/>
  <c r="F422" i="1" s="1"/>
  <c r="G422" i="1" s="1"/>
  <c r="H422" i="1" s="1"/>
  <c r="I422" i="1" s="1"/>
  <c r="J422" i="1" s="1"/>
  <c r="E421" i="1"/>
  <c r="F421" i="1" s="1"/>
  <c r="G421" i="1" s="1"/>
  <c r="H421" i="1" s="1"/>
  <c r="I421" i="1" s="1"/>
  <c r="J421" i="1" s="1"/>
  <c r="F420" i="1"/>
  <c r="G420" i="1" s="1"/>
  <c r="H420" i="1" s="1"/>
  <c r="I420" i="1" s="1"/>
  <c r="J420" i="1" s="1"/>
  <c r="E420" i="1"/>
  <c r="J419" i="1"/>
  <c r="G419" i="1"/>
  <c r="H419" i="1" s="1"/>
  <c r="I419" i="1" s="1"/>
  <c r="E419" i="1"/>
  <c r="F419" i="1" s="1"/>
  <c r="G418" i="1"/>
  <c r="H418" i="1" s="1"/>
  <c r="I418" i="1" s="1"/>
  <c r="J418" i="1" s="1"/>
  <c r="E418" i="1"/>
  <c r="F418" i="1" s="1"/>
  <c r="I417" i="1"/>
  <c r="J417" i="1" s="1"/>
  <c r="F417" i="1"/>
  <c r="G417" i="1" s="1"/>
  <c r="H417" i="1" s="1"/>
  <c r="E417" i="1"/>
  <c r="F416" i="1"/>
  <c r="G416" i="1" s="1"/>
  <c r="H416" i="1" s="1"/>
  <c r="I416" i="1" s="1"/>
  <c r="J416" i="1" s="1"/>
  <c r="E416" i="1"/>
  <c r="E415" i="1"/>
  <c r="F415" i="1" s="1"/>
  <c r="G415" i="1" s="1"/>
  <c r="H415" i="1" s="1"/>
  <c r="I415" i="1" s="1"/>
  <c r="J415" i="1" s="1"/>
  <c r="G414" i="1"/>
  <c r="H414" i="1" s="1"/>
  <c r="I414" i="1" s="1"/>
  <c r="J414" i="1" s="1"/>
  <c r="F414" i="1"/>
  <c r="E414" i="1"/>
  <c r="G413" i="1"/>
  <c r="H413" i="1" s="1"/>
  <c r="I413" i="1" s="1"/>
  <c r="J413" i="1" s="1"/>
  <c r="F413" i="1"/>
  <c r="E413" i="1"/>
  <c r="I412" i="1"/>
  <c r="J412" i="1" s="1"/>
  <c r="F412" i="1"/>
  <c r="G412" i="1" s="1"/>
  <c r="H412" i="1" s="1"/>
  <c r="E412" i="1"/>
  <c r="I411" i="1"/>
  <c r="J411" i="1" s="1"/>
  <c r="G411" i="1"/>
  <c r="H411" i="1" s="1"/>
  <c r="E411" i="1"/>
  <c r="F411" i="1" s="1"/>
  <c r="H410" i="1"/>
  <c r="I410" i="1" s="1"/>
  <c r="J410" i="1" s="1"/>
  <c r="G410" i="1"/>
  <c r="F410" i="1"/>
  <c r="E410" i="1"/>
  <c r="I409" i="1"/>
  <c r="J409" i="1" s="1"/>
  <c r="E409" i="1"/>
  <c r="F409" i="1" s="1"/>
  <c r="G409" i="1" s="1"/>
  <c r="H409" i="1" s="1"/>
  <c r="I408" i="1"/>
  <c r="J408" i="1" s="1"/>
  <c r="E408" i="1"/>
  <c r="F408" i="1" s="1"/>
  <c r="G408" i="1" s="1"/>
  <c r="H408" i="1" s="1"/>
  <c r="E407" i="1"/>
  <c r="F407" i="1" s="1"/>
  <c r="G407" i="1" s="1"/>
  <c r="H407" i="1" s="1"/>
  <c r="I407" i="1" s="1"/>
  <c r="J407" i="1" s="1"/>
  <c r="H406" i="1"/>
  <c r="I406" i="1" s="1"/>
  <c r="J406" i="1" s="1"/>
  <c r="E406" i="1"/>
  <c r="F406" i="1" s="1"/>
  <c r="G406" i="1" s="1"/>
  <c r="E405" i="1"/>
  <c r="F405" i="1" s="1"/>
  <c r="G405" i="1" s="1"/>
  <c r="H405" i="1" s="1"/>
  <c r="I405" i="1" s="1"/>
  <c r="J405" i="1" s="1"/>
  <c r="G404" i="1"/>
  <c r="H404" i="1" s="1"/>
  <c r="I404" i="1" s="1"/>
  <c r="J404" i="1" s="1"/>
  <c r="E404" i="1"/>
  <c r="F404" i="1" s="1"/>
  <c r="E403" i="1"/>
  <c r="F403" i="1" s="1"/>
  <c r="G403" i="1" s="1"/>
  <c r="H403" i="1" s="1"/>
  <c r="I403" i="1" s="1"/>
  <c r="J403" i="1" s="1"/>
  <c r="E402" i="1"/>
  <c r="F402" i="1" s="1"/>
  <c r="G402" i="1" s="1"/>
  <c r="H402" i="1" s="1"/>
  <c r="I402" i="1" s="1"/>
  <c r="J402" i="1" s="1"/>
  <c r="E401" i="1"/>
  <c r="F401" i="1" s="1"/>
  <c r="G401" i="1" s="1"/>
  <c r="H401" i="1" s="1"/>
  <c r="I401" i="1" s="1"/>
  <c r="J401" i="1" s="1"/>
  <c r="F400" i="1"/>
  <c r="G400" i="1" s="1"/>
  <c r="H400" i="1" s="1"/>
  <c r="I400" i="1" s="1"/>
  <c r="J400" i="1" s="1"/>
  <c r="E400" i="1"/>
  <c r="E399" i="1"/>
  <c r="F399" i="1" s="1"/>
  <c r="G399" i="1" s="1"/>
  <c r="H399" i="1" s="1"/>
  <c r="I399" i="1" s="1"/>
  <c r="J399" i="1" s="1"/>
  <c r="E398" i="1"/>
  <c r="F398" i="1" s="1"/>
  <c r="G398" i="1" s="1"/>
  <c r="H398" i="1" s="1"/>
  <c r="I398" i="1" s="1"/>
  <c r="J398" i="1" s="1"/>
  <c r="G397" i="1"/>
  <c r="H397" i="1" s="1"/>
  <c r="I397" i="1" s="1"/>
  <c r="J397" i="1" s="1"/>
  <c r="E397" i="1"/>
  <c r="F397" i="1" s="1"/>
  <c r="E396" i="1"/>
  <c r="F396" i="1" s="1"/>
  <c r="G396" i="1" s="1"/>
  <c r="H396" i="1" s="1"/>
  <c r="I396" i="1" s="1"/>
  <c r="J396" i="1" s="1"/>
  <c r="E395" i="1"/>
  <c r="F395" i="1" s="1"/>
  <c r="G395" i="1" s="1"/>
  <c r="H395" i="1" s="1"/>
  <c r="I395" i="1" s="1"/>
  <c r="J395" i="1" s="1"/>
  <c r="E394" i="1"/>
  <c r="F394" i="1" s="1"/>
  <c r="G394" i="1" s="1"/>
  <c r="H394" i="1" s="1"/>
  <c r="I394" i="1" s="1"/>
  <c r="J394" i="1" s="1"/>
  <c r="G393" i="1"/>
  <c r="H393" i="1" s="1"/>
  <c r="I393" i="1" s="1"/>
  <c r="J393" i="1" s="1"/>
  <c r="E393" i="1"/>
  <c r="F393" i="1" s="1"/>
  <c r="I392" i="1"/>
  <c r="J392" i="1" s="1"/>
  <c r="F392" i="1"/>
  <c r="G392" i="1" s="1"/>
  <c r="H392" i="1" s="1"/>
  <c r="E392" i="1"/>
  <c r="G391" i="1"/>
  <c r="H391" i="1" s="1"/>
  <c r="I391" i="1" s="1"/>
  <c r="J391" i="1" s="1"/>
  <c r="E391" i="1"/>
  <c r="F391" i="1" s="1"/>
  <c r="H390" i="1"/>
  <c r="I390" i="1" s="1"/>
  <c r="J390" i="1" s="1"/>
  <c r="E390" i="1"/>
  <c r="F390" i="1" s="1"/>
  <c r="G390" i="1" s="1"/>
  <c r="F389" i="1"/>
  <c r="G389" i="1" s="1"/>
  <c r="H389" i="1" s="1"/>
  <c r="I389" i="1" s="1"/>
  <c r="J389" i="1" s="1"/>
  <c r="E389" i="1"/>
  <c r="E388" i="1"/>
  <c r="F388" i="1" s="1"/>
  <c r="G388" i="1" s="1"/>
  <c r="H388" i="1" s="1"/>
  <c r="I388" i="1" s="1"/>
  <c r="J388" i="1" s="1"/>
  <c r="H387" i="1"/>
  <c r="I387" i="1" s="1"/>
  <c r="J387" i="1" s="1"/>
  <c r="G387" i="1"/>
  <c r="E387" i="1"/>
  <c r="F387" i="1" s="1"/>
  <c r="H386" i="1"/>
  <c r="I386" i="1" s="1"/>
  <c r="J386" i="1" s="1"/>
  <c r="E386" i="1"/>
  <c r="F386" i="1" s="1"/>
  <c r="G386" i="1" s="1"/>
  <c r="G385" i="1"/>
  <c r="H385" i="1" s="1"/>
  <c r="I385" i="1" s="1"/>
  <c r="J385" i="1" s="1"/>
  <c r="E385" i="1"/>
  <c r="F385" i="1" s="1"/>
  <c r="F384" i="1"/>
  <c r="G384" i="1" s="1"/>
  <c r="H384" i="1" s="1"/>
  <c r="I384" i="1" s="1"/>
  <c r="J384" i="1" s="1"/>
  <c r="E384" i="1"/>
  <c r="G383" i="1"/>
  <c r="H383" i="1" s="1"/>
  <c r="I383" i="1" s="1"/>
  <c r="J383" i="1" s="1"/>
  <c r="E383" i="1"/>
  <c r="F383" i="1" s="1"/>
  <c r="F382" i="1"/>
  <c r="G382" i="1" s="1"/>
  <c r="H382" i="1" s="1"/>
  <c r="I382" i="1" s="1"/>
  <c r="J382" i="1" s="1"/>
  <c r="E382" i="1"/>
  <c r="G381" i="1"/>
  <c r="H381" i="1" s="1"/>
  <c r="I381" i="1" s="1"/>
  <c r="J381" i="1" s="1"/>
  <c r="F381" i="1"/>
  <c r="E381" i="1"/>
  <c r="I380" i="1"/>
  <c r="J380" i="1" s="1"/>
  <c r="E380" i="1"/>
  <c r="F380" i="1" s="1"/>
  <c r="G380" i="1" s="1"/>
  <c r="H380" i="1" s="1"/>
  <c r="G379" i="1"/>
  <c r="H379" i="1" s="1"/>
  <c r="I379" i="1" s="1"/>
  <c r="J379" i="1" s="1"/>
  <c r="E379" i="1"/>
  <c r="F379" i="1" s="1"/>
  <c r="G378" i="1"/>
  <c r="H378" i="1" s="1"/>
  <c r="I378" i="1" s="1"/>
  <c r="J378" i="1" s="1"/>
  <c r="F378" i="1"/>
  <c r="E378" i="1"/>
  <c r="E377" i="1"/>
  <c r="F377" i="1" s="1"/>
  <c r="G377" i="1" s="1"/>
  <c r="H377" i="1" s="1"/>
  <c r="I377" i="1" s="1"/>
  <c r="J377" i="1" s="1"/>
  <c r="I376" i="1"/>
  <c r="J376" i="1" s="1"/>
  <c r="E376" i="1"/>
  <c r="F376" i="1" s="1"/>
  <c r="G376" i="1" s="1"/>
  <c r="H376" i="1" s="1"/>
  <c r="G375" i="1"/>
  <c r="H375" i="1" s="1"/>
  <c r="I375" i="1" s="1"/>
  <c r="J375" i="1" s="1"/>
  <c r="E375" i="1"/>
  <c r="F375" i="1" s="1"/>
  <c r="F374" i="1"/>
  <c r="G374" i="1" s="1"/>
  <c r="H374" i="1" s="1"/>
  <c r="I374" i="1" s="1"/>
  <c r="J374" i="1" s="1"/>
  <c r="E374" i="1"/>
  <c r="E373" i="1"/>
  <c r="F373" i="1" s="1"/>
  <c r="G373" i="1" s="1"/>
  <c r="H373" i="1" s="1"/>
  <c r="I373" i="1" s="1"/>
  <c r="J373" i="1" s="1"/>
  <c r="G372" i="1"/>
  <c r="H372" i="1" s="1"/>
  <c r="I372" i="1" s="1"/>
  <c r="J372" i="1" s="1"/>
  <c r="F372" i="1"/>
  <c r="E372" i="1"/>
  <c r="H371" i="1"/>
  <c r="I371" i="1" s="1"/>
  <c r="J371" i="1" s="1"/>
  <c r="G371" i="1"/>
  <c r="E371" i="1"/>
  <c r="F371" i="1" s="1"/>
  <c r="E370" i="1"/>
  <c r="F370" i="1" s="1"/>
  <c r="G370" i="1" s="1"/>
  <c r="H370" i="1" s="1"/>
  <c r="I370" i="1" s="1"/>
  <c r="J370" i="1" s="1"/>
  <c r="F369" i="1"/>
  <c r="G369" i="1" s="1"/>
  <c r="H369" i="1" s="1"/>
  <c r="I369" i="1" s="1"/>
  <c r="J369" i="1" s="1"/>
  <c r="E369" i="1"/>
  <c r="G368" i="1"/>
  <c r="H368" i="1" s="1"/>
  <c r="I368" i="1" s="1"/>
  <c r="J368" i="1" s="1"/>
  <c r="E368" i="1"/>
  <c r="F368" i="1" s="1"/>
  <c r="F367" i="1"/>
  <c r="G367" i="1" s="1"/>
  <c r="H367" i="1" s="1"/>
  <c r="I367" i="1" s="1"/>
  <c r="J367" i="1" s="1"/>
  <c r="E367" i="1"/>
  <c r="F366" i="1"/>
  <c r="G366" i="1" s="1"/>
  <c r="H366" i="1" s="1"/>
  <c r="I366" i="1" s="1"/>
  <c r="J366" i="1" s="1"/>
  <c r="E366" i="1"/>
  <c r="G365" i="1"/>
  <c r="H365" i="1" s="1"/>
  <c r="I365" i="1" s="1"/>
  <c r="J365" i="1" s="1"/>
  <c r="F365" i="1"/>
  <c r="E365" i="1"/>
  <c r="F364" i="1"/>
  <c r="G364" i="1" s="1"/>
  <c r="H364" i="1" s="1"/>
  <c r="I364" i="1" s="1"/>
  <c r="J364" i="1" s="1"/>
  <c r="E364" i="1"/>
  <c r="I363" i="1"/>
  <c r="J363" i="1" s="1"/>
  <c r="G363" i="1"/>
  <c r="H363" i="1" s="1"/>
  <c r="E363" i="1"/>
  <c r="F363" i="1" s="1"/>
  <c r="J362" i="1"/>
  <c r="E362" i="1"/>
  <c r="F362" i="1" s="1"/>
  <c r="G362" i="1" s="1"/>
  <c r="H362" i="1" s="1"/>
  <c r="I362" i="1" s="1"/>
  <c r="E361" i="1"/>
  <c r="F361" i="1" s="1"/>
  <c r="G361" i="1" s="1"/>
  <c r="H361" i="1" s="1"/>
  <c r="I361" i="1" s="1"/>
  <c r="J361" i="1" s="1"/>
  <c r="F360" i="1"/>
  <c r="G360" i="1" s="1"/>
  <c r="H360" i="1" s="1"/>
  <c r="I360" i="1" s="1"/>
  <c r="J360" i="1" s="1"/>
  <c r="E360" i="1"/>
  <c r="G359" i="1"/>
  <c r="H359" i="1" s="1"/>
  <c r="I359" i="1" s="1"/>
  <c r="J359" i="1" s="1"/>
  <c r="E359" i="1"/>
  <c r="F359" i="1" s="1"/>
  <c r="E358" i="1"/>
  <c r="F358" i="1" s="1"/>
  <c r="G358" i="1" s="1"/>
  <c r="H358" i="1" s="1"/>
  <c r="I358" i="1" s="1"/>
  <c r="J358" i="1" s="1"/>
  <c r="H357" i="1"/>
  <c r="I357" i="1" s="1"/>
  <c r="J357" i="1" s="1"/>
  <c r="E357" i="1"/>
  <c r="F357" i="1" s="1"/>
  <c r="G357" i="1" s="1"/>
  <c r="F356" i="1"/>
  <c r="G356" i="1" s="1"/>
  <c r="H356" i="1" s="1"/>
  <c r="I356" i="1" s="1"/>
  <c r="J356" i="1" s="1"/>
  <c r="E356" i="1"/>
  <c r="I355" i="1"/>
  <c r="J355" i="1" s="1"/>
  <c r="G355" i="1"/>
  <c r="H355" i="1" s="1"/>
  <c r="E355" i="1"/>
  <c r="F355" i="1" s="1"/>
  <c r="J354" i="1"/>
  <c r="E354" i="1"/>
  <c r="F354" i="1" s="1"/>
  <c r="G354" i="1" s="1"/>
  <c r="H354" i="1" s="1"/>
  <c r="I354" i="1" s="1"/>
  <c r="E353" i="1"/>
  <c r="F353" i="1" s="1"/>
  <c r="G353" i="1" s="1"/>
  <c r="H353" i="1" s="1"/>
  <c r="I353" i="1" s="1"/>
  <c r="J353" i="1" s="1"/>
  <c r="F352" i="1"/>
  <c r="G352" i="1" s="1"/>
  <c r="H352" i="1" s="1"/>
  <c r="I352" i="1" s="1"/>
  <c r="J352" i="1" s="1"/>
  <c r="E352" i="1"/>
  <c r="G351" i="1"/>
  <c r="H351" i="1" s="1"/>
  <c r="I351" i="1" s="1"/>
  <c r="J351" i="1" s="1"/>
  <c r="E351" i="1"/>
  <c r="F351" i="1" s="1"/>
  <c r="G350" i="1"/>
  <c r="H350" i="1" s="1"/>
  <c r="I350" i="1" s="1"/>
  <c r="J350" i="1" s="1"/>
  <c r="E350" i="1"/>
  <c r="F350" i="1" s="1"/>
  <c r="E349" i="1"/>
  <c r="F349" i="1" s="1"/>
  <c r="G349" i="1" s="1"/>
  <c r="H349" i="1" s="1"/>
  <c r="I349" i="1" s="1"/>
  <c r="J349" i="1" s="1"/>
  <c r="I348" i="1"/>
  <c r="J348" i="1" s="1"/>
  <c r="F348" i="1"/>
  <c r="G348" i="1" s="1"/>
  <c r="H348" i="1" s="1"/>
  <c r="E348" i="1"/>
  <c r="G347" i="1"/>
  <c r="H347" i="1" s="1"/>
  <c r="I347" i="1" s="1"/>
  <c r="J347" i="1" s="1"/>
  <c r="E347" i="1"/>
  <c r="F347" i="1" s="1"/>
  <c r="E346" i="1"/>
  <c r="F346" i="1" s="1"/>
  <c r="G346" i="1" s="1"/>
  <c r="H346" i="1" s="1"/>
  <c r="I346" i="1" s="1"/>
  <c r="J346" i="1" s="1"/>
  <c r="E345" i="1"/>
  <c r="F345" i="1" s="1"/>
  <c r="G345" i="1" s="1"/>
  <c r="H345" i="1" s="1"/>
  <c r="I345" i="1" s="1"/>
  <c r="J345" i="1" s="1"/>
  <c r="F344" i="1"/>
  <c r="G344" i="1" s="1"/>
  <c r="H344" i="1" s="1"/>
  <c r="I344" i="1" s="1"/>
  <c r="J344" i="1" s="1"/>
  <c r="E344" i="1"/>
  <c r="G343" i="1"/>
  <c r="H343" i="1" s="1"/>
  <c r="I343" i="1" s="1"/>
  <c r="J343" i="1" s="1"/>
  <c r="E343" i="1"/>
  <c r="F343" i="1" s="1"/>
  <c r="G342" i="1"/>
  <c r="H342" i="1" s="1"/>
  <c r="I342" i="1" s="1"/>
  <c r="J342" i="1" s="1"/>
  <c r="E342" i="1"/>
  <c r="F342" i="1" s="1"/>
  <c r="E341" i="1"/>
  <c r="F341" i="1" s="1"/>
  <c r="G341" i="1" s="1"/>
  <c r="H341" i="1" s="1"/>
  <c r="I341" i="1" s="1"/>
  <c r="J341" i="1" s="1"/>
  <c r="I340" i="1"/>
  <c r="J340" i="1" s="1"/>
  <c r="F340" i="1"/>
  <c r="G340" i="1" s="1"/>
  <c r="H340" i="1" s="1"/>
  <c r="E340" i="1"/>
  <c r="I339" i="1"/>
  <c r="J339" i="1" s="1"/>
  <c r="G339" i="1"/>
  <c r="H339" i="1" s="1"/>
  <c r="E339" i="1"/>
  <c r="F339" i="1" s="1"/>
  <c r="E338" i="1"/>
  <c r="F338" i="1" s="1"/>
  <c r="G338" i="1" s="1"/>
  <c r="H338" i="1" s="1"/>
  <c r="I338" i="1" s="1"/>
  <c r="J338" i="1" s="1"/>
  <c r="H337" i="1"/>
  <c r="I337" i="1" s="1"/>
  <c r="J337" i="1" s="1"/>
  <c r="E337" i="1"/>
  <c r="F337" i="1" s="1"/>
  <c r="G337" i="1" s="1"/>
  <c r="F336" i="1"/>
  <c r="G336" i="1" s="1"/>
  <c r="H336" i="1" s="1"/>
  <c r="I336" i="1" s="1"/>
  <c r="J336" i="1" s="1"/>
  <c r="E336" i="1"/>
  <c r="I335" i="1"/>
  <c r="J335" i="1" s="1"/>
  <c r="G335" i="1"/>
  <c r="H335" i="1" s="1"/>
  <c r="E335" i="1"/>
  <c r="F335" i="1" s="1"/>
  <c r="G334" i="1"/>
  <c r="H334" i="1" s="1"/>
  <c r="I334" i="1" s="1"/>
  <c r="J334" i="1" s="1"/>
  <c r="E334" i="1"/>
  <c r="F334" i="1" s="1"/>
  <c r="H333" i="1"/>
  <c r="I333" i="1" s="1"/>
  <c r="J333" i="1" s="1"/>
  <c r="E333" i="1"/>
  <c r="F333" i="1" s="1"/>
  <c r="G333" i="1" s="1"/>
  <c r="I332" i="1"/>
  <c r="J332" i="1" s="1"/>
  <c r="F332" i="1"/>
  <c r="G332" i="1" s="1"/>
  <c r="H332" i="1" s="1"/>
  <c r="E332" i="1"/>
  <c r="G331" i="1"/>
  <c r="H331" i="1" s="1"/>
  <c r="I331" i="1" s="1"/>
  <c r="J331" i="1" s="1"/>
  <c r="E331" i="1"/>
  <c r="F331" i="1" s="1"/>
  <c r="E330" i="1"/>
  <c r="F330" i="1" s="1"/>
  <c r="G330" i="1" s="1"/>
  <c r="H330" i="1" s="1"/>
  <c r="I330" i="1" s="1"/>
  <c r="J330" i="1" s="1"/>
  <c r="E329" i="1"/>
  <c r="F329" i="1" s="1"/>
  <c r="G329" i="1" s="1"/>
  <c r="H329" i="1" s="1"/>
  <c r="I329" i="1" s="1"/>
  <c r="J329" i="1" s="1"/>
  <c r="F328" i="1"/>
  <c r="G328" i="1" s="1"/>
  <c r="H328" i="1" s="1"/>
  <c r="I328" i="1" s="1"/>
  <c r="J328" i="1" s="1"/>
  <c r="E328" i="1"/>
  <c r="G327" i="1"/>
  <c r="H327" i="1" s="1"/>
  <c r="I327" i="1" s="1"/>
  <c r="J327" i="1" s="1"/>
  <c r="E327" i="1"/>
  <c r="F327" i="1" s="1"/>
  <c r="G326" i="1"/>
  <c r="H326" i="1" s="1"/>
  <c r="I326" i="1" s="1"/>
  <c r="J326" i="1" s="1"/>
  <c r="E326" i="1"/>
  <c r="F326" i="1" s="1"/>
  <c r="E325" i="1"/>
  <c r="F325" i="1" s="1"/>
  <c r="G325" i="1" s="1"/>
  <c r="H325" i="1" s="1"/>
  <c r="I325" i="1" s="1"/>
  <c r="J325" i="1" s="1"/>
  <c r="I324" i="1"/>
  <c r="J324" i="1" s="1"/>
  <c r="F324" i="1"/>
  <c r="G324" i="1" s="1"/>
  <c r="H324" i="1" s="1"/>
  <c r="E324" i="1"/>
  <c r="G323" i="1"/>
  <c r="H323" i="1" s="1"/>
  <c r="I323" i="1" s="1"/>
  <c r="J323" i="1" s="1"/>
  <c r="E323" i="1"/>
  <c r="F323" i="1" s="1"/>
  <c r="E322" i="1"/>
  <c r="F322" i="1" s="1"/>
  <c r="G322" i="1" s="1"/>
  <c r="H322" i="1" s="1"/>
  <c r="I322" i="1" s="1"/>
  <c r="J322" i="1" s="1"/>
  <c r="H321" i="1"/>
  <c r="I321" i="1" s="1"/>
  <c r="J321" i="1" s="1"/>
  <c r="E321" i="1"/>
  <c r="F321" i="1" s="1"/>
  <c r="G321" i="1" s="1"/>
  <c r="F320" i="1"/>
  <c r="G320" i="1" s="1"/>
  <c r="H320" i="1" s="1"/>
  <c r="I320" i="1" s="1"/>
  <c r="J320" i="1" s="1"/>
  <c r="E320" i="1"/>
  <c r="I319" i="1"/>
  <c r="J319" i="1" s="1"/>
  <c r="G319" i="1"/>
  <c r="H319" i="1" s="1"/>
  <c r="E319" i="1"/>
  <c r="F319" i="1" s="1"/>
  <c r="E318" i="1"/>
  <c r="F318" i="1" s="1"/>
  <c r="G318" i="1" s="1"/>
  <c r="H318" i="1" s="1"/>
  <c r="I318" i="1" s="1"/>
  <c r="J318" i="1" s="1"/>
  <c r="H317" i="1"/>
  <c r="I317" i="1" s="1"/>
  <c r="J317" i="1" s="1"/>
  <c r="E317" i="1"/>
  <c r="F317" i="1" s="1"/>
  <c r="G317" i="1" s="1"/>
  <c r="F316" i="1"/>
  <c r="G316" i="1" s="1"/>
  <c r="H316" i="1" s="1"/>
  <c r="I316" i="1" s="1"/>
  <c r="J316" i="1" s="1"/>
  <c r="E316" i="1"/>
  <c r="G315" i="1"/>
  <c r="H315" i="1" s="1"/>
  <c r="I315" i="1" s="1"/>
  <c r="J315" i="1" s="1"/>
  <c r="E315" i="1"/>
  <c r="F315" i="1" s="1"/>
  <c r="J314" i="1"/>
  <c r="G314" i="1"/>
  <c r="H314" i="1" s="1"/>
  <c r="I314" i="1" s="1"/>
  <c r="E314" i="1"/>
  <c r="F314" i="1" s="1"/>
  <c r="E313" i="1"/>
  <c r="F313" i="1" s="1"/>
  <c r="G313" i="1" s="1"/>
  <c r="H313" i="1" s="1"/>
  <c r="I313" i="1" s="1"/>
  <c r="J313" i="1" s="1"/>
  <c r="I312" i="1"/>
  <c r="J312" i="1" s="1"/>
  <c r="F312" i="1"/>
  <c r="G312" i="1" s="1"/>
  <c r="H312" i="1" s="1"/>
  <c r="E312" i="1"/>
  <c r="G311" i="1"/>
  <c r="H311" i="1" s="1"/>
  <c r="I311" i="1" s="1"/>
  <c r="J311" i="1" s="1"/>
  <c r="E311" i="1"/>
  <c r="F311" i="1" s="1"/>
  <c r="E310" i="1"/>
  <c r="F310" i="1" s="1"/>
  <c r="G310" i="1" s="1"/>
  <c r="H310" i="1" s="1"/>
  <c r="I310" i="1" s="1"/>
  <c r="J310" i="1" s="1"/>
  <c r="H309" i="1"/>
  <c r="I309" i="1" s="1"/>
  <c r="J309" i="1" s="1"/>
  <c r="E309" i="1"/>
  <c r="F309" i="1" s="1"/>
  <c r="G309" i="1" s="1"/>
  <c r="F308" i="1"/>
  <c r="G308" i="1" s="1"/>
  <c r="H308" i="1" s="1"/>
  <c r="I308" i="1" s="1"/>
  <c r="J308" i="1" s="1"/>
  <c r="E308" i="1"/>
  <c r="I307" i="1"/>
  <c r="J307" i="1" s="1"/>
  <c r="G307" i="1"/>
  <c r="H307" i="1" s="1"/>
  <c r="E307" i="1"/>
  <c r="F307" i="1" s="1"/>
  <c r="J306" i="1"/>
  <c r="E306" i="1"/>
  <c r="F306" i="1" s="1"/>
  <c r="G306" i="1" s="1"/>
  <c r="H306" i="1" s="1"/>
  <c r="I306" i="1" s="1"/>
  <c r="E305" i="1"/>
  <c r="F305" i="1" s="1"/>
  <c r="G305" i="1" s="1"/>
  <c r="H305" i="1" s="1"/>
  <c r="I305" i="1" s="1"/>
  <c r="J305" i="1" s="1"/>
  <c r="F304" i="1"/>
  <c r="G304" i="1" s="1"/>
  <c r="H304" i="1" s="1"/>
  <c r="I304" i="1" s="1"/>
  <c r="J304" i="1" s="1"/>
  <c r="E304" i="1"/>
  <c r="G303" i="1"/>
  <c r="H303" i="1" s="1"/>
  <c r="I303" i="1" s="1"/>
  <c r="J303" i="1" s="1"/>
  <c r="E303" i="1"/>
  <c r="F303" i="1" s="1"/>
  <c r="E302" i="1"/>
  <c r="F302" i="1" s="1"/>
  <c r="G302" i="1" s="1"/>
  <c r="H302" i="1" s="1"/>
  <c r="I302" i="1" s="1"/>
  <c r="J302" i="1" s="1"/>
  <c r="H301" i="1"/>
  <c r="I301" i="1" s="1"/>
  <c r="J301" i="1" s="1"/>
  <c r="E301" i="1"/>
  <c r="F301" i="1" s="1"/>
  <c r="G301" i="1" s="1"/>
  <c r="I300" i="1"/>
  <c r="J300" i="1" s="1"/>
  <c r="F300" i="1"/>
  <c r="G300" i="1" s="1"/>
  <c r="H300" i="1" s="1"/>
  <c r="E300" i="1"/>
  <c r="I299" i="1"/>
  <c r="J299" i="1" s="1"/>
  <c r="G299" i="1"/>
  <c r="H299" i="1" s="1"/>
  <c r="E299" i="1"/>
  <c r="F299" i="1" s="1"/>
  <c r="J298" i="1"/>
  <c r="G298" i="1"/>
  <c r="H298" i="1" s="1"/>
  <c r="I298" i="1" s="1"/>
  <c r="E298" i="1"/>
  <c r="F298" i="1" s="1"/>
  <c r="E297" i="1"/>
  <c r="F297" i="1" s="1"/>
  <c r="G297" i="1" s="1"/>
  <c r="H297" i="1" s="1"/>
  <c r="I297" i="1" s="1"/>
  <c r="J297" i="1" s="1"/>
  <c r="I296" i="1"/>
  <c r="J296" i="1" s="1"/>
  <c r="F296" i="1"/>
  <c r="G296" i="1" s="1"/>
  <c r="H296" i="1" s="1"/>
  <c r="E296" i="1"/>
  <c r="G295" i="1"/>
  <c r="H295" i="1" s="1"/>
  <c r="I295" i="1" s="1"/>
  <c r="J295" i="1" s="1"/>
  <c r="E295" i="1"/>
  <c r="F295" i="1" s="1"/>
  <c r="J294" i="1"/>
  <c r="G294" i="1"/>
  <c r="H294" i="1" s="1"/>
  <c r="I294" i="1" s="1"/>
  <c r="E294" i="1"/>
  <c r="F294" i="1" s="1"/>
  <c r="H293" i="1"/>
  <c r="I293" i="1" s="1"/>
  <c r="J293" i="1" s="1"/>
  <c r="E293" i="1"/>
  <c r="F293" i="1" s="1"/>
  <c r="G293" i="1" s="1"/>
  <c r="F292" i="1"/>
  <c r="G292" i="1" s="1"/>
  <c r="H292" i="1" s="1"/>
  <c r="I292" i="1" s="1"/>
  <c r="J292" i="1" s="1"/>
  <c r="E292" i="1"/>
  <c r="I291" i="1"/>
  <c r="J291" i="1" s="1"/>
  <c r="G291" i="1"/>
  <c r="H291" i="1" s="1"/>
  <c r="E291" i="1"/>
  <c r="F291" i="1" s="1"/>
  <c r="J290" i="1"/>
  <c r="E290" i="1"/>
  <c r="F290" i="1" s="1"/>
  <c r="G290" i="1" s="1"/>
  <c r="H290" i="1" s="1"/>
  <c r="I290" i="1" s="1"/>
  <c r="E289" i="1"/>
  <c r="F289" i="1" s="1"/>
  <c r="G289" i="1" s="1"/>
  <c r="H289" i="1" s="1"/>
  <c r="I289" i="1" s="1"/>
  <c r="J289" i="1" s="1"/>
  <c r="F288" i="1"/>
  <c r="G288" i="1" s="1"/>
  <c r="H288" i="1" s="1"/>
  <c r="I288" i="1" s="1"/>
  <c r="J288" i="1" s="1"/>
  <c r="E288" i="1"/>
  <c r="I287" i="1"/>
  <c r="J287" i="1" s="1"/>
  <c r="G287" i="1"/>
  <c r="H287" i="1" s="1"/>
  <c r="E287" i="1"/>
  <c r="F287" i="1" s="1"/>
  <c r="G286" i="1"/>
  <c r="H286" i="1" s="1"/>
  <c r="I286" i="1" s="1"/>
  <c r="J286" i="1" s="1"/>
  <c r="E286" i="1"/>
  <c r="F286" i="1" s="1"/>
  <c r="E285" i="1"/>
  <c r="F285" i="1" s="1"/>
  <c r="G285" i="1" s="1"/>
  <c r="H285" i="1" s="1"/>
  <c r="I285" i="1" s="1"/>
  <c r="J285" i="1" s="1"/>
  <c r="I284" i="1"/>
  <c r="J284" i="1" s="1"/>
  <c r="F284" i="1"/>
  <c r="G284" i="1" s="1"/>
  <c r="H284" i="1" s="1"/>
  <c r="E284" i="1"/>
  <c r="I283" i="1"/>
  <c r="J283" i="1" s="1"/>
  <c r="G283" i="1"/>
  <c r="H283" i="1" s="1"/>
  <c r="E283" i="1"/>
  <c r="F283" i="1" s="1"/>
  <c r="G282" i="1"/>
  <c r="H282" i="1" s="1"/>
  <c r="I282" i="1" s="1"/>
  <c r="J282" i="1" s="1"/>
  <c r="E282" i="1"/>
  <c r="F282" i="1" s="1"/>
  <c r="H281" i="1"/>
  <c r="I281" i="1" s="1"/>
  <c r="J281" i="1" s="1"/>
  <c r="E281" i="1"/>
  <c r="F281" i="1" s="1"/>
  <c r="G281" i="1" s="1"/>
  <c r="I280" i="1"/>
  <c r="J280" i="1" s="1"/>
  <c r="F280" i="1"/>
  <c r="G280" i="1" s="1"/>
  <c r="H280" i="1" s="1"/>
  <c r="E280" i="1"/>
  <c r="G279" i="1"/>
  <c r="H279" i="1" s="1"/>
  <c r="I279" i="1" s="1"/>
  <c r="J279" i="1" s="1"/>
  <c r="E279" i="1"/>
  <c r="F279" i="1" s="1"/>
  <c r="E278" i="1"/>
  <c r="F278" i="1" s="1"/>
  <c r="G278" i="1" s="1"/>
  <c r="H278" i="1" s="1"/>
  <c r="I278" i="1" s="1"/>
  <c r="J278" i="1" s="1"/>
  <c r="H277" i="1"/>
  <c r="I277" i="1" s="1"/>
  <c r="J277" i="1" s="1"/>
  <c r="E277" i="1"/>
  <c r="F277" i="1" s="1"/>
  <c r="G277" i="1" s="1"/>
  <c r="F276" i="1"/>
  <c r="G276" i="1" s="1"/>
  <c r="H276" i="1" s="1"/>
  <c r="I276" i="1" s="1"/>
  <c r="J276" i="1" s="1"/>
  <c r="E276" i="1"/>
  <c r="I275" i="1"/>
  <c r="J275" i="1" s="1"/>
  <c r="G275" i="1"/>
  <c r="H275" i="1" s="1"/>
  <c r="E275" i="1"/>
  <c r="F275" i="1" s="1"/>
  <c r="E274" i="1"/>
  <c r="F274" i="1" s="1"/>
  <c r="G274" i="1" s="1"/>
  <c r="H274" i="1" s="1"/>
  <c r="I274" i="1" s="1"/>
  <c r="J274" i="1" s="1"/>
  <c r="H273" i="1"/>
  <c r="I273" i="1" s="1"/>
  <c r="J273" i="1" s="1"/>
  <c r="E273" i="1"/>
  <c r="F273" i="1" s="1"/>
  <c r="G273" i="1" s="1"/>
  <c r="I272" i="1"/>
  <c r="J272" i="1" s="1"/>
  <c r="F272" i="1"/>
  <c r="G272" i="1" s="1"/>
  <c r="H272" i="1" s="1"/>
  <c r="E272" i="1"/>
  <c r="I271" i="1"/>
  <c r="J271" i="1" s="1"/>
  <c r="G271" i="1"/>
  <c r="H271" i="1" s="1"/>
  <c r="E271" i="1"/>
  <c r="F271" i="1" s="1"/>
  <c r="J270" i="1"/>
  <c r="G270" i="1"/>
  <c r="H270" i="1" s="1"/>
  <c r="I270" i="1" s="1"/>
  <c r="E270" i="1"/>
  <c r="F270" i="1" s="1"/>
  <c r="E269" i="1"/>
  <c r="F269" i="1" s="1"/>
  <c r="G269" i="1" s="1"/>
  <c r="H269" i="1" s="1"/>
  <c r="I269" i="1" s="1"/>
  <c r="J269" i="1" s="1"/>
  <c r="I268" i="1"/>
  <c r="J268" i="1" s="1"/>
  <c r="F268" i="1"/>
  <c r="G268" i="1" s="1"/>
  <c r="H268" i="1" s="1"/>
  <c r="E268" i="1"/>
  <c r="I267" i="1"/>
  <c r="J267" i="1" s="1"/>
  <c r="G267" i="1"/>
  <c r="H267" i="1" s="1"/>
  <c r="E267" i="1"/>
  <c r="F267" i="1" s="1"/>
  <c r="G266" i="1"/>
  <c r="H266" i="1" s="1"/>
  <c r="I266" i="1" s="1"/>
  <c r="J266" i="1" s="1"/>
  <c r="E266" i="1"/>
  <c r="F266" i="1" s="1"/>
  <c r="E265" i="1"/>
  <c r="F265" i="1" s="1"/>
  <c r="G265" i="1" s="1"/>
  <c r="H265" i="1" s="1"/>
  <c r="I265" i="1" s="1"/>
  <c r="J265" i="1" s="1"/>
  <c r="I264" i="1"/>
  <c r="J264" i="1" s="1"/>
  <c r="F264" i="1"/>
  <c r="G264" i="1" s="1"/>
  <c r="H264" i="1" s="1"/>
  <c r="E264" i="1"/>
  <c r="G263" i="1"/>
  <c r="H263" i="1" s="1"/>
  <c r="I263" i="1" s="1"/>
  <c r="J263" i="1" s="1"/>
  <c r="E263" i="1"/>
  <c r="F263" i="1" s="1"/>
  <c r="E262" i="1"/>
  <c r="F262" i="1" s="1"/>
  <c r="G262" i="1" s="1"/>
  <c r="H262" i="1" s="1"/>
  <c r="I262" i="1" s="1"/>
  <c r="J262" i="1" s="1"/>
  <c r="H261" i="1"/>
  <c r="I261" i="1" s="1"/>
  <c r="J261" i="1" s="1"/>
  <c r="E261" i="1"/>
  <c r="F261" i="1" s="1"/>
  <c r="G261" i="1" s="1"/>
  <c r="F260" i="1"/>
  <c r="G260" i="1" s="1"/>
  <c r="H260" i="1" s="1"/>
  <c r="I260" i="1" s="1"/>
  <c r="J260" i="1" s="1"/>
  <c r="E260" i="1"/>
  <c r="G259" i="1"/>
  <c r="H259" i="1" s="1"/>
  <c r="I259" i="1" s="1"/>
  <c r="J259" i="1" s="1"/>
  <c r="E259" i="1"/>
  <c r="F259" i="1" s="1"/>
  <c r="J258" i="1"/>
  <c r="G258" i="1"/>
  <c r="H258" i="1" s="1"/>
  <c r="I258" i="1" s="1"/>
  <c r="E258" i="1"/>
  <c r="F258" i="1" s="1"/>
  <c r="H257" i="1"/>
  <c r="I257" i="1" s="1"/>
  <c r="J257" i="1" s="1"/>
  <c r="E257" i="1"/>
  <c r="F257" i="1" s="1"/>
  <c r="G257" i="1" s="1"/>
  <c r="F256" i="1"/>
  <c r="G256" i="1" s="1"/>
  <c r="H256" i="1" s="1"/>
  <c r="I256" i="1" s="1"/>
  <c r="J256" i="1" s="1"/>
  <c r="E256" i="1"/>
  <c r="I255" i="1"/>
  <c r="J255" i="1" s="1"/>
  <c r="G255" i="1"/>
  <c r="H255" i="1" s="1"/>
  <c r="E255" i="1"/>
  <c r="F255" i="1" s="1"/>
  <c r="J254" i="1"/>
  <c r="G254" i="1"/>
  <c r="H254" i="1" s="1"/>
  <c r="I254" i="1" s="1"/>
  <c r="E254" i="1"/>
  <c r="F254" i="1" s="1"/>
  <c r="E253" i="1"/>
  <c r="F253" i="1" s="1"/>
  <c r="G253" i="1" s="1"/>
  <c r="H253" i="1" s="1"/>
  <c r="I253" i="1" s="1"/>
  <c r="J253" i="1" s="1"/>
  <c r="I252" i="1"/>
  <c r="J252" i="1" s="1"/>
  <c r="F252" i="1"/>
  <c r="G252" i="1" s="1"/>
  <c r="H252" i="1" s="1"/>
  <c r="E252" i="1"/>
  <c r="I251" i="1"/>
  <c r="J251" i="1" s="1"/>
  <c r="G251" i="1"/>
  <c r="H251" i="1" s="1"/>
  <c r="E251" i="1"/>
  <c r="F251" i="1" s="1"/>
  <c r="G250" i="1"/>
  <c r="H250" i="1" s="1"/>
  <c r="I250" i="1" s="1"/>
  <c r="J250" i="1" s="1"/>
  <c r="E250" i="1"/>
  <c r="F250" i="1" s="1"/>
  <c r="H249" i="1"/>
  <c r="I249" i="1" s="1"/>
  <c r="J249" i="1" s="1"/>
  <c r="E249" i="1"/>
  <c r="F249" i="1" s="1"/>
  <c r="G249" i="1" s="1"/>
  <c r="I248" i="1"/>
  <c r="J248" i="1" s="1"/>
  <c r="F248" i="1"/>
  <c r="G248" i="1" s="1"/>
  <c r="H248" i="1" s="1"/>
  <c r="E248" i="1"/>
  <c r="G247" i="1"/>
  <c r="H247" i="1" s="1"/>
  <c r="I247" i="1" s="1"/>
  <c r="J247" i="1" s="1"/>
  <c r="E247" i="1"/>
  <c r="F247" i="1" s="1"/>
  <c r="E246" i="1"/>
  <c r="F246" i="1" s="1"/>
  <c r="G246" i="1" s="1"/>
  <c r="H246" i="1" s="1"/>
  <c r="I246" i="1" s="1"/>
  <c r="J246" i="1" s="1"/>
  <c r="H245" i="1"/>
  <c r="I245" i="1" s="1"/>
  <c r="J245" i="1" s="1"/>
  <c r="E245" i="1"/>
  <c r="F245" i="1" s="1"/>
  <c r="G245" i="1" s="1"/>
  <c r="F244" i="1"/>
  <c r="G244" i="1" s="1"/>
  <c r="H244" i="1" s="1"/>
  <c r="I244" i="1" s="1"/>
  <c r="J244" i="1" s="1"/>
  <c r="E244" i="1"/>
  <c r="I243" i="1"/>
  <c r="J243" i="1" s="1"/>
  <c r="G243" i="1"/>
  <c r="H243" i="1" s="1"/>
  <c r="E243" i="1"/>
  <c r="F243" i="1" s="1"/>
  <c r="E242" i="1"/>
  <c r="F242" i="1" s="1"/>
  <c r="G242" i="1" s="1"/>
  <c r="H242" i="1" s="1"/>
  <c r="I242" i="1" s="1"/>
  <c r="J242" i="1" s="1"/>
  <c r="H241" i="1"/>
  <c r="I241" i="1" s="1"/>
  <c r="J241" i="1" s="1"/>
  <c r="E241" i="1"/>
  <c r="F241" i="1" s="1"/>
  <c r="G241" i="1" s="1"/>
  <c r="I240" i="1"/>
  <c r="J240" i="1" s="1"/>
  <c r="F240" i="1"/>
  <c r="G240" i="1" s="1"/>
  <c r="H240" i="1" s="1"/>
  <c r="E240" i="1"/>
  <c r="I239" i="1"/>
  <c r="J239" i="1" s="1"/>
  <c r="G239" i="1"/>
  <c r="H239" i="1" s="1"/>
  <c r="E239" i="1"/>
  <c r="F239" i="1" s="1"/>
  <c r="J238" i="1"/>
  <c r="G238" i="1"/>
  <c r="H238" i="1" s="1"/>
  <c r="I238" i="1" s="1"/>
  <c r="E238" i="1"/>
  <c r="F238" i="1" s="1"/>
  <c r="E237" i="1"/>
  <c r="F237" i="1" s="1"/>
  <c r="G237" i="1" s="1"/>
  <c r="H237" i="1" s="1"/>
  <c r="I237" i="1" s="1"/>
  <c r="J237" i="1" s="1"/>
  <c r="I236" i="1"/>
  <c r="J236" i="1" s="1"/>
  <c r="F236" i="1"/>
  <c r="G236" i="1" s="1"/>
  <c r="H236" i="1" s="1"/>
  <c r="E236" i="1"/>
  <c r="I235" i="1"/>
  <c r="J235" i="1" s="1"/>
  <c r="G235" i="1"/>
  <c r="H235" i="1" s="1"/>
  <c r="E235" i="1"/>
  <c r="F235" i="1" s="1"/>
  <c r="G234" i="1"/>
  <c r="H234" i="1" s="1"/>
  <c r="I234" i="1" s="1"/>
  <c r="J234" i="1" s="1"/>
  <c r="E234" i="1"/>
  <c r="F234" i="1" s="1"/>
  <c r="E233" i="1"/>
  <c r="F233" i="1" s="1"/>
  <c r="G233" i="1" s="1"/>
  <c r="H233" i="1" s="1"/>
  <c r="I233" i="1" s="1"/>
  <c r="J233" i="1" s="1"/>
  <c r="I232" i="1"/>
  <c r="J232" i="1" s="1"/>
  <c r="F232" i="1"/>
  <c r="G232" i="1" s="1"/>
  <c r="H232" i="1" s="1"/>
  <c r="E232" i="1"/>
  <c r="G231" i="1"/>
  <c r="H231" i="1" s="1"/>
  <c r="I231" i="1" s="1"/>
  <c r="J231" i="1" s="1"/>
  <c r="E231" i="1"/>
  <c r="F231" i="1" s="1"/>
  <c r="E230" i="1"/>
  <c r="F230" i="1" s="1"/>
  <c r="G230" i="1" s="1"/>
  <c r="H230" i="1" s="1"/>
  <c r="I230" i="1" s="1"/>
  <c r="J230" i="1" s="1"/>
  <c r="H229" i="1"/>
  <c r="I229" i="1" s="1"/>
  <c r="J229" i="1" s="1"/>
  <c r="E229" i="1"/>
  <c r="F229" i="1" s="1"/>
  <c r="G229" i="1" s="1"/>
  <c r="F228" i="1"/>
  <c r="G228" i="1" s="1"/>
  <c r="H228" i="1" s="1"/>
  <c r="I228" i="1" s="1"/>
  <c r="J228" i="1" s="1"/>
  <c r="E228" i="1"/>
  <c r="G227" i="1"/>
  <c r="H227" i="1" s="1"/>
  <c r="I227" i="1" s="1"/>
  <c r="J227" i="1" s="1"/>
  <c r="E227" i="1"/>
  <c r="F227" i="1" s="1"/>
  <c r="J226" i="1"/>
  <c r="G226" i="1"/>
  <c r="H226" i="1" s="1"/>
  <c r="I226" i="1" s="1"/>
  <c r="E226" i="1"/>
  <c r="F226" i="1" s="1"/>
  <c r="H225" i="1"/>
  <c r="I225" i="1" s="1"/>
  <c r="J225" i="1" s="1"/>
  <c r="E225" i="1"/>
  <c r="F225" i="1" s="1"/>
  <c r="G225" i="1" s="1"/>
  <c r="F224" i="1"/>
  <c r="G224" i="1" s="1"/>
  <c r="H224" i="1" s="1"/>
  <c r="I224" i="1" s="1"/>
  <c r="J224" i="1" s="1"/>
  <c r="E224" i="1"/>
  <c r="I223" i="1"/>
  <c r="J223" i="1" s="1"/>
  <c r="G223" i="1"/>
  <c r="H223" i="1" s="1"/>
  <c r="E223" i="1"/>
  <c r="F223" i="1" s="1"/>
  <c r="J222" i="1"/>
  <c r="G222" i="1"/>
  <c r="H222" i="1" s="1"/>
  <c r="I222" i="1" s="1"/>
  <c r="E222" i="1"/>
  <c r="F222" i="1" s="1"/>
  <c r="E221" i="1"/>
  <c r="F221" i="1" s="1"/>
  <c r="G221" i="1" s="1"/>
  <c r="H221" i="1" s="1"/>
  <c r="I221" i="1" s="1"/>
  <c r="J221" i="1" s="1"/>
  <c r="I220" i="1"/>
  <c r="J220" i="1" s="1"/>
  <c r="F220" i="1"/>
  <c r="G220" i="1" s="1"/>
  <c r="H220" i="1" s="1"/>
  <c r="E220" i="1"/>
  <c r="I219" i="1"/>
  <c r="J219" i="1" s="1"/>
  <c r="G219" i="1"/>
  <c r="H219" i="1" s="1"/>
  <c r="E219" i="1"/>
  <c r="F219" i="1" s="1"/>
  <c r="G218" i="1"/>
  <c r="H218" i="1" s="1"/>
  <c r="I218" i="1" s="1"/>
  <c r="J218" i="1" s="1"/>
  <c r="E218" i="1"/>
  <c r="F218" i="1" s="1"/>
  <c r="H217" i="1"/>
  <c r="I217" i="1" s="1"/>
  <c r="J217" i="1" s="1"/>
  <c r="E217" i="1"/>
  <c r="F217" i="1" s="1"/>
  <c r="G217" i="1" s="1"/>
  <c r="I216" i="1"/>
  <c r="J216" i="1" s="1"/>
  <c r="F216" i="1"/>
  <c r="G216" i="1" s="1"/>
  <c r="H216" i="1" s="1"/>
  <c r="E216" i="1"/>
  <c r="G215" i="1"/>
  <c r="H215" i="1" s="1"/>
  <c r="I215" i="1" s="1"/>
  <c r="J215" i="1" s="1"/>
  <c r="E215" i="1"/>
  <c r="F215" i="1" s="1"/>
  <c r="E214" i="1"/>
  <c r="F214" i="1" s="1"/>
  <c r="G214" i="1" s="1"/>
  <c r="H214" i="1" s="1"/>
  <c r="I214" i="1" s="1"/>
  <c r="J214" i="1" s="1"/>
  <c r="H213" i="1"/>
  <c r="I213" i="1" s="1"/>
  <c r="J213" i="1" s="1"/>
  <c r="E213" i="1"/>
  <c r="F213" i="1" s="1"/>
  <c r="G213" i="1" s="1"/>
  <c r="F212" i="1"/>
  <c r="G212" i="1" s="1"/>
  <c r="H212" i="1" s="1"/>
  <c r="I212" i="1" s="1"/>
  <c r="J212" i="1" s="1"/>
  <c r="E212" i="1"/>
  <c r="I211" i="1"/>
  <c r="J211" i="1" s="1"/>
  <c r="G211" i="1"/>
  <c r="H211" i="1" s="1"/>
  <c r="E211" i="1"/>
  <c r="F211" i="1" s="1"/>
  <c r="E210" i="1"/>
  <c r="F210" i="1" s="1"/>
  <c r="G210" i="1" s="1"/>
  <c r="H210" i="1" s="1"/>
  <c r="I210" i="1" s="1"/>
  <c r="J210" i="1" s="1"/>
  <c r="H209" i="1"/>
  <c r="I209" i="1" s="1"/>
  <c r="J209" i="1" s="1"/>
  <c r="E209" i="1"/>
  <c r="F209" i="1" s="1"/>
  <c r="G209" i="1" s="1"/>
  <c r="I208" i="1"/>
  <c r="J208" i="1" s="1"/>
  <c r="F208" i="1"/>
  <c r="G208" i="1" s="1"/>
  <c r="H208" i="1" s="1"/>
  <c r="E208" i="1"/>
  <c r="I207" i="1"/>
  <c r="J207" i="1" s="1"/>
  <c r="G207" i="1"/>
  <c r="H207" i="1" s="1"/>
  <c r="E207" i="1"/>
  <c r="F207" i="1" s="1"/>
  <c r="J206" i="1"/>
  <c r="G206" i="1"/>
  <c r="H206" i="1" s="1"/>
  <c r="I206" i="1" s="1"/>
  <c r="E206" i="1"/>
  <c r="F206" i="1" s="1"/>
  <c r="F205" i="1"/>
  <c r="G205" i="1" s="1"/>
  <c r="H205" i="1" s="1"/>
  <c r="I205" i="1" s="1"/>
  <c r="J205" i="1" s="1"/>
  <c r="E205" i="1"/>
  <c r="E204" i="1"/>
  <c r="F204" i="1" s="1"/>
  <c r="G204" i="1" s="1"/>
  <c r="H204" i="1" s="1"/>
  <c r="I204" i="1" s="1"/>
  <c r="J204" i="1" s="1"/>
  <c r="J203" i="1"/>
  <c r="I203" i="1"/>
  <c r="G203" i="1"/>
  <c r="H203" i="1" s="1"/>
  <c r="E203" i="1"/>
  <c r="F203" i="1" s="1"/>
  <c r="F202" i="1"/>
  <c r="G202" i="1" s="1"/>
  <c r="H202" i="1" s="1"/>
  <c r="I202" i="1" s="1"/>
  <c r="J202" i="1" s="1"/>
  <c r="E202" i="1"/>
  <c r="E201" i="1"/>
  <c r="F201" i="1" s="1"/>
  <c r="G201" i="1" s="1"/>
  <c r="H201" i="1" s="1"/>
  <c r="I201" i="1" s="1"/>
  <c r="J201" i="1" s="1"/>
  <c r="F200" i="1"/>
  <c r="G200" i="1" s="1"/>
  <c r="H200" i="1" s="1"/>
  <c r="I200" i="1" s="1"/>
  <c r="J200" i="1" s="1"/>
  <c r="E200" i="1"/>
  <c r="E199" i="1"/>
  <c r="F199" i="1" s="1"/>
  <c r="G199" i="1" s="1"/>
  <c r="H199" i="1" s="1"/>
  <c r="I199" i="1" s="1"/>
  <c r="J199" i="1" s="1"/>
  <c r="E198" i="1"/>
  <c r="F198" i="1" s="1"/>
  <c r="G198" i="1" s="1"/>
  <c r="H198" i="1" s="1"/>
  <c r="I198" i="1" s="1"/>
  <c r="J198" i="1" s="1"/>
  <c r="I197" i="1"/>
  <c r="J197" i="1" s="1"/>
  <c r="H197" i="1"/>
  <c r="F197" i="1"/>
  <c r="G197" i="1" s="1"/>
  <c r="E197" i="1"/>
  <c r="E196" i="1"/>
  <c r="F196" i="1" s="1"/>
  <c r="G196" i="1" s="1"/>
  <c r="H196" i="1" s="1"/>
  <c r="I196" i="1" s="1"/>
  <c r="J196" i="1" s="1"/>
  <c r="I195" i="1"/>
  <c r="J195" i="1" s="1"/>
  <c r="G195" i="1"/>
  <c r="H195" i="1" s="1"/>
  <c r="E195" i="1"/>
  <c r="F195" i="1" s="1"/>
  <c r="I194" i="1"/>
  <c r="J194" i="1" s="1"/>
  <c r="H194" i="1"/>
  <c r="F194" i="1"/>
  <c r="G194" i="1" s="1"/>
  <c r="E194" i="1"/>
  <c r="I193" i="1"/>
  <c r="J193" i="1" s="1"/>
  <c r="G193" i="1"/>
  <c r="H193" i="1" s="1"/>
  <c r="F193" i="1"/>
  <c r="E193" i="1"/>
  <c r="I192" i="1"/>
  <c r="J192" i="1" s="1"/>
  <c r="F192" i="1"/>
  <c r="G192" i="1" s="1"/>
  <c r="H192" i="1" s="1"/>
  <c r="E192" i="1"/>
  <c r="I191" i="1"/>
  <c r="J191" i="1" s="1"/>
  <c r="H191" i="1"/>
  <c r="E191" i="1"/>
  <c r="F191" i="1" s="1"/>
  <c r="G191" i="1" s="1"/>
  <c r="G190" i="1"/>
  <c r="H190" i="1" s="1"/>
  <c r="I190" i="1" s="1"/>
  <c r="J190" i="1" s="1"/>
  <c r="F190" i="1"/>
  <c r="E190" i="1"/>
  <c r="F189" i="1"/>
  <c r="G189" i="1" s="1"/>
  <c r="H189" i="1" s="1"/>
  <c r="I189" i="1" s="1"/>
  <c r="J189" i="1" s="1"/>
  <c r="E189" i="1"/>
  <c r="G188" i="1"/>
  <c r="H188" i="1" s="1"/>
  <c r="I188" i="1" s="1"/>
  <c r="J188" i="1" s="1"/>
  <c r="E188" i="1"/>
  <c r="F188" i="1" s="1"/>
  <c r="E187" i="1"/>
  <c r="F187" i="1" s="1"/>
  <c r="G187" i="1" s="1"/>
  <c r="H187" i="1" s="1"/>
  <c r="I187" i="1" s="1"/>
  <c r="J187" i="1" s="1"/>
  <c r="J186" i="1"/>
  <c r="H186" i="1"/>
  <c r="I186" i="1" s="1"/>
  <c r="F186" i="1"/>
  <c r="G186" i="1" s="1"/>
  <c r="E186" i="1"/>
  <c r="E185" i="1"/>
  <c r="F185" i="1" s="1"/>
  <c r="G185" i="1" s="1"/>
  <c r="H185" i="1" s="1"/>
  <c r="I185" i="1" s="1"/>
  <c r="J185" i="1" s="1"/>
  <c r="I184" i="1"/>
  <c r="J184" i="1" s="1"/>
  <c r="F184" i="1"/>
  <c r="G184" i="1" s="1"/>
  <c r="H184" i="1" s="1"/>
  <c r="E184" i="1"/>
  <c r="J183" i="1"/>
  <c r="H183" i="1"/>
  <c r="I183" i="1" s="1"/>
  <c r="E183" i="1"/>
  <c r="F183" i="1" s="1"/>
  <c r="G183" i="1" s="1"/>
  <c r="H182" i="1"/>
  <c r="I182" i="1" s="1"/>
  <c r="J182" i="1" s="1"/>
  <c r="G182" i="1"/>
  <c r="E182" i="1"/>
  <c r="F182" i="1" s="1"/>
  <c r="F181" i="1"/>
  <c r="G181" i="1" s="1"/>
  <c r="H181" i="1" s="1"/>
  <c r="I181" i="1" s="1"/>
  <c r="J181" i="1" s="1"/>
  <c r="E181" i="1"/>
  <c r="E180" i="1"/>
  <c r="F180" i="1" s="1"/>
  <c r="G180" i="1" s="1"/>
  <c r="H180" i="1" s="1"/>
  <c r="I180" i="1" s="1"/>
  <c r="J180" i="1" s="1"/>
  <c r="I179" i="1"/>
  <c r="J179" i="1" s="1"/>
  <c r="H179" i="1"/>
  <c r="G179" i="1"/>
  <c r="E179" i="1"/>
  <c r="F179" i="1" s="1"/>
  <c r="E178" i="1"/>
  <c r="F178" i="1" s="1"/>
  <c r="G178" i="1" s="1"/>
  <c r="H178" i="1" s="1"/>
  <c r="I178" i="1" s="1"/>
  <c r="J178" i="1" s="1"/>
  <c r="I177" i="1"/>
  <c r="J177" i="1" s="1"/>
  <c r="G177" i="1"/>
  <c r="H177" i="1" s="1"/>
  <c r="E177" i="1"/>
  <c r="F177" i="1" s="1"/>
  <c r="I176" i="1"/>
  <c r="J176" i="1" s="1"/>
  <c r="G176" i="1"/>
  <c r="H176" i="1" s="1"/>
  <c r="F176" i="1"/>
  <c r="E176" i="1"/>
  <c r="J175" i="1"/>
  <c r="H175" i="1"/>
  <c r="I175" i="1" s="1"/>
  <c r="E175" i="1"/>
  <c r="F175" i="1" s="1"/>
  <c r="G175" i="1" s="1"/>
  <c r="I174" i="1"/>
  <c r="J174" i="1" s="1"/>
  <c r="G174" i="1"/>
  <c r="H174" i="1" s="1"/>
  <c r="E174" i="1"/>
  <c r="F174" i="1" s="1"/>
  <c r="G173" i="1"/>
  <c r="H173" i="1" s="1"/>
  <c r="I173" i="1" s="1"/>
  <c r="J173" i="1" s="1"/>
  <c r="F173" i="1"/>
  <c r="E173" i="1"/>
  <c r="G172" i="1"/>
  <c r="H172" i="1" s="1"/>
  <c r="I172" i="1" s="1"/>
  <c r="J172" i="1" s="1"/>
  <c r="E172" i="1"/>
  <c r="F172" i="1" s="1"/>
  <c r="G171" i="1"/>
  <c r="H171" i="1" s="1"/>
  <c r="I171" i="1" s="1"/>
  <c r="J171" i="1" s="1"/>
  <c r="E171" i="1"/>
  <c r="F171" i="1" s="1"/>
  <c r="G170" i="1"/>
  <c r="H170" i="1" s="1"/>
  <c r="I170" i="1" s="1"/>
  <c r="J170" i="1" s="1"/>
  <c r="F170" i="1"/>
  <c r="E170" i="1"/>
  <c r="H169" i="1"/>
  <c r="I169" i="1" s="1"/>
  <c r="J169" i="1" s="1"/>
  <c r="G169" i="1"/>
  <c r="E169" i="1"/>
  <c r="F169" i="1" s="1"/>
  <c r="I168" i="1"/>
  <c r="J168" i="1" s="1"/>
  <c r="F168" i="1"/>
  <c r="G168" i="1" s="1"/>
  <c r="H168" i="1" s="1"/>
  <c r="E168" i="1"/>
  <c r="H167" i="1"/>
  <c r="I167" i="1" s="1"/>
  <c r="J167" i="1" s="1"/>
  <c r="G167" i="1"/>
  <c r="E167" i="1"/>
  <c r="F167" i="1" s="1"/>
  <c r="H166" i="1"/>
  <c r="I166" i="1" s="1"/>
  <c r="J166" i="1" s="1"/>
  <c r="G166" i="1"/>
  <c r="E166" i="1"/>
  <c r="F166" i="1" s="1"/>
  <c r="H165" i="1"/>
  <c r="I165" i="1" s="1"/>
  <c r="J165" i="1" s="1"/>
  <c r="F165" i="1"/>
  <c r="G165" i="1" s="1"/>
  <c r="E165" i="1"/>
  <c r="G164" i="1"/>
  <c r="H164" i="1" s="1"/>
  <c r="I164" i="1" s="1"/>
  <c r="J164" i="1" s="1"/>
  <c r="F164" i="1"/>
  <c r="E164" i="1"/>
  <c r="H163" i="1"/>
  <c r="I163" i="1" s="1"/>
  <c r="J163" i="1" s="1"/>
  <c r="G163" i="1"/>
  <c r="E163" i="1"/>
  <c r="F163" i="1" s="1"/>
  <c r="E162" i="1"/>
  <c r="F162" i="1" s="1"/>
  <c r="G162" i="1" s="1"/>
  <c r="H162" i="1" s="1"/>
  <c r="I162" i="1" s="1"/>
  <c r="J162" i="1" s="1"/>
  <c r="I161" i="1"/>
  <c r="J161" i="1" s="1"/>
  <c r="G161" i="1"/>
  <c r="H161" i="1" s="1"/>
  <c r="F161" i="1"/>
  <c r="E161" i="1"/>
  <c r="I160" i="1"/>
  <c r="J160" i="1" s="1"/>
  <c r="G160" i="1"/>
  <c r="H160" i="1" s="1"/>
  <c r="F160" i="1"/>
  <c r="E160" i="1"/>
  <c r="J159" i="1"/>
  <c r="I159" i="1"/>
  <c r="H159" i="1"/>
  <c r="E159" i="1"/>
  <c r="F159" i="1" s="1"/>
  <c r="G159" i="1" s="1"/>
  <c r="E158" i="1"/>
  <c r="F158" i="1" s="1"/>
  <c r="G158" i="1" s="1"/>
  <c r="H158" i="1" s="1"/>
  <c r="I158" i="1" s="1"/>
  <c r="J158" i="1" s="1"/>
  <c r="H157" i="1"/>
  <c r="I157" i="1" s="1"/>
  <c r="J157" i="1" s="1"/>
  <c r="G157" i="1"/>
  <c r="F157" i="1"/>
  <c r="E157" i="1"/>
  <c r="E156" i="1"/>
  <c r="F156" i="1" s="1"/>
  <c r="G156" i="1" s="1"/>
  <c r="H156" i="1" s="1"/>
  <c r="I156" i="1" s="1"/>
  <c r="J156" i="1" s="1"/>
  <c r="E155" i="1"/>
  <c r="F155" i="1" s="1"/>
  <c r="G155" i="1" s="1"/>
  <c r="H155" i="1" s="1"/>
  <c r="I155" i="1" s="1"/>
  <c r="J155" i="1" s="1"/>
  <c r="F154" i="1"/>
  <c r="G154" i="1" s="1"/>
  <c r="H154" i="1" s="1"/>
  <c r="I154" i="1" s="1"/>
  <c r="J154" i="1" s="1"/>
  <c r="E154" i="1"/>
  <c r="G153" i="1"/>
  <c r="H153" i="1" s="1"/>
  <c r="I153" i="1" s="1"/>
  <c r="J153" i="1" s="1"/>
  <c r="E153" i="1"/>
  <c r="F153" i="1" s="1"/>
  <c r="F152" i="1"/>
  <c r="G152" i="1" s="1"/>
  <c r="H152" i="1" s="1"/>
  <c r="I152" i="1" s="1"/>
  <c r="J152" i="1" s="1"/>
  <c r="E152" i="1"/>
  <c r="G151" i="1"/>
  <c r="H151" i="1" s="1"/>
  <c r="I151" i="1" s="1"/>
  <c r="J151" i="1" s="1"/>
  <c r="E151" i="1"/>
  <c r="F151" i="1" s="1"/>
  <c r="G150" i="1"/>
  <c r="H150" i="1" s="1"/>
  <c r="I150" i="1" s="1"/>
  <c r="J150" i="1" s="1"/>
  <c r="E150" i="1"/>
  <c r="F150" i="1" s="1"/>
  <c r="F149" i="1"/>
  <c r="G149" i="1" s="1"/>
  <c r="H149" i="1" s="1"/>
  <c r="I149" i="1" s="1"/>
  <c r="J149" i="1" s="1"/>
  <c r="E149" i="1"/>
  <c r="F148" i="1"/>
  <c r="G148" i="1" s="1"/>
  <c r="H148" i="1" s="1"/>
  <c r="I148" i="1" s="1"/>
  <c r="J148" i="1" s="1"/>
  <c r="E148" i="1"/>
  <c r="G147" i="1"/>
  <c r="H147" i="1" s="1"/>
  <c r="I147" i="1" s="1"/>
  <c r="J147" i="1" s="1"/>
  <c r="E147" i="1"/>
  <c r="F147" i="1" s="1"/>
  <c r="H146" i="1"/>
  <c r="I146" i="1" s="1"/>
  <c r="J146" i="1" s="1"/>
  <c r="F146" i="1"/>
  <c r="G146" i="1" s="1"/>
  <c r="E146" i="1"/>
  <c r="E145" i="1"/>
  <c r="F145" i="1" s="1"/>
  <c r="G145" i="1" s="1"/>
  <c r="H145" i="1" s="1"/>
  <c r="I145" i="1" s="1"/>
  <c r="J145" i="1" s="1"/>
  <c r="I144" i="1"/>
  <c r="J144" i="1" s="1"/>
  <c r="G144" i="1"/>
  <c r="H144" i="1" s="1"/>
  <c r="F144" i="1"/>
  <c r="E144" i="1"/>
  <c r="E143" i="1"/>
  <c r="F143" i="1" s="1"/>
  <c r="G143" i="1" s="1"/>
  <c r="H143" i="1" s="1"/>
  <c r="I143" i="1" s="1"/>
  <c r="J143" i="1" s="1"/>
  <c r="F142" i="1"/>
  <c r="G142" i="1" s="1"/>
  <c r="H142" i="1" s="1"/>
  <c r="I142" i="1" s="1"/>
  <c r="J142" i="1" s="1"/>
  <c r="E142" i="1"/>
  <c r="F141" i="1"/>
  <c r="G141" i="1" s="1"/>
  <c r="H141" i="1" s="1"/>
  <c r="I141" i="1" s="1"/>
  <c r="J141" i="1" s="1"/>
  <c r="E141" i="1"/>
  <c r="G140" i="1"/>
  <c r="H140" i="1" s="1"/>
  <c r="I140" i="1" s="1"/>
  <c r="J140" i="1" s="1"/>
  <c r="E140" i="1"/>
  <c r="F140" i="1" s="1"/>
  <c r="H139" i="1"/>
  <c r="I139" i="1" s="1"/>
  <c r="J139" i="1" s="1"/>
  <c r="G139" i="1"/>
  <c r="E139" i="1"/>
  <c r="F139" i="1" s="1"/>
  <c r="E138" i="1"/>
  <c r="F138" i="1" s="1"/>
  <c r="G138" i="1" s="1"/>
  <c r="H138" i="1" s="1"/>
  <c r="I138" i="1" s="1"/>
  <c r="J138" i="1" s="1"/>
  <c r="I137" i="1"/>
  <c r="J137" i="1" s="1"/>
  <c r="H137" i="1"/>
  <c r="G137" i="1"/>
  <c r="E137" i="1"/>
  <c r="F137" i="1" s="1"/>
  <c r="E136" i="1"/>
  <c r="F136" i="1" s="1"/>
  <c r="G136" i="1" s="1"/>
  <c r="H136" i="1" s="1"/>
  <c r="I136" i="1" s="1"/>
  <c r="J136" i="1" s="1"/>
  <c r="E135" i="1"/>
  <c r="F135" i="1" s="1"/>
  <c r="G135" i="1" s="1"/>
  <c r="H135" i="1" s="1"/>
  <c r="I135" i="1" s="1"/>
  <c r="J135" i="1" s="1"/>
  <c r="G134" i="1"/>
  <c r="H134" i="1" s="1"/>
  <c r="I134" i="1" s="1"/>
  <c r="J134" i="1" s="1"/>
  <c r="E134" i="1"/>
  <c r="F134" i="1" s="1"/>
  <c r="G133" i="1"/>
  <c r="H133" i="1" s="1"/>
  <c r="I133" i="1" s="1"/>
  <c r="J133" i="1" s="1"/>
  <c r="F133" i="1"/>
  <c r="E133" i="1"/>
  <c r="H132" i="1"/>
  <c r="I132" i="1" s="1"/>
  <c r="J132" i="1" s="1"/>
  <c r="G132" i="1"/>
  <c r="F132" i="1"/>
  <c r="E132" i="1"/>
  <c r="E131" i="1"/>
  <c r="F131" i="1" s="1"/>
  <c r="G131" i="1" s="1"/>
  <c r="H131" i="1" s="1"/>
  <c r="I131" i="1" s="1"/>
  <c r="J131" i="1" s="1"/>
  <c r="G130" i="1"/>
  <c r="H130" i="1" s="1"/>
  <c r="I130" i="1" s="1"/>
  <c r="J130" i="1" s="1"/>
  <c r="F130" i="1"/>
  <c r="E130" i="1"/>
  <c r="E129" i="1"/>
  <c r="F129" i="1" s="1"/>
  <c r="G129" i="1" s="1"/>
  <c r="H129" i="1" s="1"/>
  <c r="I129" i="1" s="1"/>
  <c r="J129" i="1" s="1"/>
  <c r="F128" i="1"/>
  <c r="G128" i="1" s="1"/>
  <c r="H128" i="1" s="1"/>
  <c r="I128" i="1" s="1"/>
  <c r="J128" i="1" s="1"/>
  <c r="E128" i="1"/>
  <c r="H127" i="1"/>
  <c r="I127" i="1" s="1"/>
  <c r="J127" i="1" s="1"/>
  <c r="F127" i="1"/>
  <c r="G127" i="1" s="1"/>
  <c r="E127" i="1"/>
  <c r="I126" i="1"/>
  <c r="J126" i="1" s="1"/>
  <c r="H126" i="1"/>
  <c r="G126" i="1"/>
  <c r="F126" i="1"/>
  <c r="E126" i="1"/>
  <c r="G125" i="1"/>
  <c r="H125" i="1" s="1"/>
  <c r="I125" i="1" s="1"/>
  <c r="J125" i="1" s="1"/>
  <c r="F125" i="1"/>
  <c r="E125" i="1"/>
  <c r="E124" i="1"/>
  <c r="F124" i="1" s="1"/>
  <c r="G124" i="1" s="1"/>
  <c r="H124" i="1" s="1"/>
  <c r="I124" i="1" s="1"/>
  <c r="J124" i="1" s="1"/>
  <c r="E123" i="1"/>
  <c r="F123" i="1" s="1"/>
  <c r="G123" i="1" s="1"/>
  <c r="H123" i="1" s="1"/>
  <c r="I123" i="1" s="1"/>
  <c r="J123" i="1" s="1"/>
  <c r="G122" i="1"/>
  <c r="H122" i="1" s="1"/>
  <c r="I122" i="1" s="1"/>
  <c r="J122" i="1" s="1"/>
  <c r="F122" i="1"/>
  <c r="E122" i="1"/>
  <c r="E121" i="1"/>
  <c r="F121" i="1" s="1"/>
  <c r="G121" i="1" s="1"/>
  <c r="H121" i="1" s="1"/>
  <c r="I121" i="1" s="1"/>
  <c r="J121" i="1" s="1"/>
  <c r="F120" i="1"/>
  <c r="G120" i="1" s="1"/>
  <c r="H120" i="1" s="1"/>
  <c r="I120" i="1" s="1"/>
  <c r="J120" i="1" s="1"/>
  <c r="E120" i="1"/>
  <c r="H119" i="1"/>
  <c r="I119" i="1" s="1"/>
  <c r="J119" i="1" s="1"/>
  <c r="F119" i="1"/>
  <c r="G119" i="1" s="1"/>
  <c r="E119" i="1"/>
  <c r="F118" i="1"/>
  <c r="G118" i="1" s="1"/>
  <c r="H118" i="1" s="1"/>
  <c r="I118" i="1" s="1"/>
  <c r="J118" i="1" s="1"/>
  <c r="E118" i="1"/>
  <c r="G117" i="1"/>
  <c r="H117" i="1" s="1"/>
  <c r="I117" i="1" s="1"/>
  <c r="J117" i="1" s="1"/>
  <c r="F117" i="1"/>
  <c r="E117" i="1"/>
  <c r="H116" i="1"/>
  <c r="I116" i="1" s="1"/>
  <c r="J116" i="1" s="1"/>
  <c r="G116" i="1"/>
  <c r="F116" i="1"/>
  <c r="E116" i="1"/>
  <c r="E115" i="1"/>
  <c r="F115" i="1" s="1"/>
  <c r="G115" i="1" s="1"/>
  <c r="H115" i="1" s="1"/>
  <c r="I115" i="1" s="1"/>
  <c r="J115" i="1" s="1"/>
  <c r="G114" i="1"/>
  <c r="H114" i="1" s="1"/>
  <c r="I114" i="1" s="1"/>
  <c r="J114" i="1" s="1"/>
  <c r="F114" i="1"/>
  <c r="E114" i="1"/>
  <c r="E113" i="1"/>
  <c r="F113" i="1" s="1"/>
  <c r="G113" i="1" s="1"/>
  <c r="H113" i="1" s="1"/>
  <c r="I113" i="1" s="1"/>
  <c r="J113" i="1" s="1"/>
  <c r="F112" i="1"/>
  <c r="G112" i="1" s="1"/>
  <c r="H112" i="1" s="1"/>
  <c r="I112" i="1" s="1"/>
  <c r="J112" i="1" s="1"/>
  <c r="E112" i="1"/>
  <c r="H111" i="1"/>
  <c r="I111" i="1" s="1"/>
  <c r="J111" i="1" s="1"/>
  <c r="F111" i="1"/>
  <c r="G111" i="1" s="1"/>
  <c r="E111" i="1"/>
  <c r="I110" i="1"/>
  <c r="J110" i="1" s="1"/>
  <c r="H110" i="1"/>
  <c r="G110" i="1"/>
  <c r="F110" i="1"/>
  <c r="E110" i="1"/>
  <c r="G109" i="1"/>
  <c r="H109" i="1" s="1"/>
  <c r="I109" i="1" s="1"/>
  <c r="J109" i="1" s="1"/>
  <c r="F109" i="1"/>
  <c r="E109" i="1"/>
  <c r="E108" i="1"/>
  <c r="F108" i="1" s="1"/>
  <c r="G108" i="1" s="1"/>
  <c r="H108" i="1" s="1"/>
  <c r="I108" i="1" s="1"/>
  <c r="J108" i="1" s="1"/>
  <c r="E107" i="1"/>
  <c r="F107" i="1" s="1"/>
  <c r="G107" i="1" s="1"/>
  <c r="H107" i="1" s="1"/>
  <c r="I107" i="1" s="1"/>
  <c r="J107" i="1" s="1"/>
  <c r="G106" i="1"/>
  <c r="H106" i="1" s="1"/>
  <c r="I106" i="1" s="1"/>
  <c r="J106" i="1" s="1"/>
  <c r="F106" i="1"/>
  <c r="E106" i="1"/>
  <c r="E105" i="1"/>
  <c r="F105" i="1" s="1"/>
  <c r="G105" i="1" s="1"/>
  <c r="H105" i="1" s="1"/>
  <c r="I105" i="1" s="1"/>
  <c r="J105" i="1" s="1"/>
  <c r="F104" i="1"/>
  <c r="G104" i="1" s="1"/>
  <c r="H104" i="1" s="1"/>
  <c r="I104" i="1" s="1"/>
  <c r="J104" i="1" s="1"/>
  <c r="E104" i="1"/>
  <c r="H103" i="1"/>
  <c r="I103" i="1" s="1"/>
  <c r="J103" i="1" s="1"/>
  <c r="F103" i="1"/>
  <c r="G103" i="1" s="1"/>
  <c r="E103" i="1"/>
  <c r="F102" i="1"/>
  <c r="G102" i="1" s="1"/>
  <c r="H102" i="1" s="1"/>
  <c r="I102" i="1" s="1"/>
  <c r="J102" i="1" s="1"/>
  <c r="E102" i="1"/>
  <c r="G101" i="1"/>
  <c r="H101" i="1" s="1"/>
  <c r="I101" i="1" s="1"/>
  <c r="J101" i="1" s="1"/>
  <c r="F101" i="1"/>
  <c r="E101" i="1"/>
  <c r="E100" i="1"/>
  <c r="F100" i="1" s="1"/>
  <c r="G100" i="1" s="1"/>
  <c r="H100" i="1" s="1"/>
  <c r="I100" i="1" s="1"/>
  <c r="J100" i="1" s="1"/>
  <c r="G99" i="1"/>
  <c r="H99" i="1" s="1"/>
  <c r="I99" i="1" s="1"/>
  <c r="J99" i="1" s="1"/>
  <c r="F99" i="1"/>
  <c r="E99" i="1"/>
  <c r="E98" i="1"/>
  <c r="F98" i="1" s="1"/>
  <c r="G98" i="1" s="1"/>
  <c r="H98" i="1" s="1"/>
  <c r="I98" i="1" s="1"/>
  <c r="J98" i="1" s="1"/>
  <c r="G97" i="1"/>
  <c r="H97" i="1" s="1"/>
  <c r="I97" i="1" s="1"/>
  <c r="J97" i="1" s="1"/>
  <c r="F97" i="1"/>
  <c r="E97" i="1"/>
  <c r="E96" i="1"/>
  <c r="F96" i="1" s="1"/>
  <c r="G96" i="1" s="1"/>
  <c r="H96" i="1" s="1"/>
  <c r="I96" i="1" s="1"/>
  <c r="J96" i="1" s="1"/>
  <c r="G95" i="1"/>
  <c r="H95" i="1" s="1"/>
  <c r="I95" i="1" s="1"/>
  <c r="J95" i="1" s="1"/>
  <c r="F95" i="1"/>
  <c r="E95" i="1"/>
  <c r="E94" i="1"/>
  <c r="F94" i="1" s="1"/>
  <c r="G94" i="1" s="1"/>
  <c r="H94" i="1" s="1"/>
  <c r="I94" i="1" s="1"/>
  <c r="J94" i="1" s="1"/>
  <c r="G93" i="1"/>
  <c r="H93" i="1" s="1"/>
  <c r="I93" i="1" s="1"/>
  <c r="J93" i="1" s="1"/>
  <c r="F93" i="1"/>
  <c r="E93" i="1"/>
  <c r="E92" i="1"/>
  <c r="F92" i="1" s="1"/>
  <c r="G92" i="1" s="1"/>
  <c r="H92" i="1" s="1"/>
  <c r="I92" i="1" s="1"/>
  <c r="J92" i="1" s="1"/>
  <c r="G91" i="1"/>
  <c r="H91" i="1" s="1"/>
  <c r="I91" i="1" s="1"/>
  <c r="J91" i="1" s="1"/>
  <c r="F91" i="1"/>
  <c r="E91" i="1"/>
  <c r="E90" i="1"/>
  <c r="F90" i="1" s="1"/>
  <c r="G90" i="1" s="1"/>
  <c r="H90" i="1" s="1"/>
  <c r="I90" i="1" s="1"/>
  <c r="J90" i="1" s="1"/>
  <c r="G89" i="1"/>
  <c r="H89" i="1" s="1"/>
  <c r="I89" i="1" s="1"/>
  <c r="J89" i="1" s="1"/>
  <c r="F89" i="1"/>
  <c r="E89" i="1"/>
  <c r="E88" i="1"/>
  <c r="F88" i="1" s="1"/>
  <c r="G88" i="1" s="1"/>
  <c r="H88" i="1" s="1"/>
  <c r="I88" i="1" s="1"/>
  <c r="J88" i="1" s="1"/>
  <c r="G87" i="1"/>
  <c r="H87" i="1" s="1"/>
  <c r="I87" i="1" s="1"/>
  <c r="J87" i="1" s="1"/>
  <c r="F87" i="1"/>
  <c r="E87" i="1"/>
  <c r="E86" i="1"/>
  <c r="F86" i="1" s="1"/>
  <c r="G86" i="1" s="1"/>
  <c r="H86" i="1" s="1"/>
  <c r="I86" i="1" s="1"/>
  <c r="J86" i="1" s="1"/>
  <c r="G85" i="1"/>
  <c r="H85" i="1" s="1"/>
  <c r="I85" i="1" s="1"/>
  <c r="J85" i="1" s="1"/>
  <c r="F85" i="1"/>
  <c r="E85" i="1"/>
  <c r="E84" i="1"/>
  <c r="F84" i="1" s="1"/>
  <c r="G84" i="1" s="1"/>
  <c r="H84" i="1" s="1"/>
  <c r="I84" i="1" s="1"/>
  <c r="J84" i="1" s="1"/>
  <c r="G83" i="1"/>
  <c r="H83" i="1" s="1"/>
  <c r="I83" i="1" s="1"/>
  <c r="J83" i="1" s="1"/>
  <c r="F83" i="1"/>
  <c r="E83" i="1"/>
  <c r="E82" i="1"/>
  <c r="F82" i="1" s="1"/>
  <c r="G82" i="1" s="1"/>
  <c r="H82" i="1" s="1"/>
  <c r="I82" i="1" s="1"/>
  <c r="J82" i="1" s="1"/>
  <c r="G81" i="1"/>
  <c r="H81" i="1" s="1"/>
  <c r="I81" i="1" s="1"/>
  <c r="J81" i="1" s="1"/>
  <c r="F81" i="1"/>
  <c r="E81" i="1"/>
  <c r="E80" i="1"/>
  <c r="F80" i="1" s="1"/>
  <c r="G80" i="1" s="1"/>
  <c r="H80" i="1" s="1"/>
  <c r="I80" i="1" s="1"/>
  <c r="J80" i="1" s="1"/>
  <c r="G79" i="1"/>
  <c r="H79" i="1" s="1"/>
  <c r="I79" i="1" s="1"/>
  <c r="J79" i="1" s="1"/>
  <c r="F79" i="1"/>
  <c r="E79" i="1"/>
  <c r="E78" i="1"/>
  <c r="F78" i="1" s="1"/>
  <c r="G78" i="1" s="1"/>
  <c r="H78" i="1" s="1"/>
  <c r="I78" i="1" s="1"/>
  <c r="J78" i="1" s="1"/>
  <c r="G77" i="1"/>
  <c r="H77" i="1" s="1"/>
  <c r="I77" i="1" s="1"/>
  <c r="J77" i="1" s="1"/>
  <c r="F77" i="1"/>
  <c r="E77" i="1"/>
  <c r="E76" i="1"/>
  <c r="F76" i="1" s="1"/>
  <c r="G76" i="1" s="1"/>
  <c r="H76" i="1" s="1"/>
  <c r="I76" i="1" s="1"/>
  <c r="J76" i="1" s="1"/>
  <c r="G75" i="1"/>
  <c r="H75" i="1" s="1"/>
  <c r="I75" i="1" s="1"/>
  <c r="J75" i="1" s="1"/>
  <c r="F75" i="1"/>
  <c r="E75" i="1"/>
  <c r="E74" i="1"/>
  <c r="F74" i="1" s="1"/>
  <c r="G74" i="1" s="1"/>
  <c r="H74" i="1" s="1"/>
  <c r="I74" i="1" s="1"/>
  <c r="J74" i="1" s="1"/>
  <c r="G73" i="1"/>
  <c r="H73" i="1" s="1"/>
  <c r="I73" i="1" s="1"/>
  <c r="J73" i="1" s="1"/>
  <c r="F73" i="1"/>
  <c r="E73" i="1"/>
  <c r="E72" i="1"/>
  <c r="F72" i="1" s="1"/>
  <c r="G72" i="1" s="1"/>
  <c r="H72" i="1" s="1"/>
  <c r="I72" i="1" s="1"/>
  <c r="J72" i="1" s="1"/>
  <c r="G71" i="1"/>
  <c r="H71" i="1" s="1"/>
  <c r="I71" i="1" s="1"/>
  <c r="J71" i="1" s="1"/>
  <c r="F71" i="1"/>
  <c r="E71" i="1"/>
  <c r="E70" i="1"/>
  <c r="F70" i="1" s="1"/>
  <c r="G70" i="1" s="1"/>
  <c r="H70" i="1" s="1"/>
  <c r="I70" i="1" s="1"/>
  <c r="J70" i="1" s="1"/>
  <c r="G69" i="1"/>
  <c r="H69" i="1" s="1"/>
  <c r="I69" i="1" s="1"/>
  <c r="J69" i="1" s="1"/>
  <c r="F69" i="1"/>
  <c r="E69" i="1"/>
  <c r="E68" i="1"/>
  <c r="F68" i="1" s="1"/>
  <c r="G68" i="1" s="1"/>
  <c r="H68" i="1" s="1"/>
  <c r="I68" i="1" s="1"/>
  <c r="J68" i="1" s="1"/>
  <c r="G67" i="1"/>
  <c r="H67" i="1" s="1"/>
  <c r="I67" i="1" s="1"/>
  <c r="J67" i="1" s="1"/>
  <c r="F67" i="1"/>
  <c r="E67" i="1"/>
  <c r="E66" i="1"/>
  <c r="F66" i="1" s="1"/>
  <c r="G66" i="1" s="1"/>
  <c r="H66" i="1" s="1"/>
  <c r="I66" i="1" s="1"/>
  <c r="J66" i="1" s="1"/>
  <c r="G65" i="1"/>
  <c r="H65" i="1" s="1"/>
  <c r="I65" i="1" s="1"/>
  <c r="J65" i="1" s="1"/>
  <c r="F65" i="1"/>
  <c r="E65" i="1"/>
  <c r="E64" i="1"/>
  <c r="F64" i="1" s="1"/>
  <c r="G64" i="1" s="1"/>
  <c r="H64" i="1" s="1"/>
  <c r="I64" i="1" s="1"/>
  <c r="J64" i="1" s="1"/>
  <c r="G63" i="1"/>
  <c r="H63" i="1" s="1"/>
  <c r="I63" i="1" s="1"/>
  <c r="J63" i="1" s="1"/>
  <c r="F63" i="1"/>
  <c r="E63" i="1"/>
  <c r="E62" i="1"/>
  <c r="F62" i="1" s="1"/>
  <c r="G62" i="1" s="1"/>
  <c r="H62" i="1" s="1"/>
  <c r="I62" i="1" s="1"/>
  <c r="J62" i="1" s="1"/>
  <c r="G61" i="1"/>
  <c r="H61" i="1" s="1"/>
  <c r="I61" i="1" s="1"/>
  <c r="J61" i="1" s="1"/>
  <c r="F61" i="1"/>
  <c r="E61" i="1"/>
  <c r="E60" i="1"/>
  <c r="F60" i="1" s="1"/>
  <c r="G60" i="1" s="1"/>
  <c r="H60" i="1" s="1"/>
  <c r="I60" i="1" s="1"/>
  <c r="J60" i="1" s="1"/>
  <c r="G59" i="1"/>
  <c r="H59" i="1" s="1"/>
  <c r="I59" i="1" s="1"/>
  <c r="J59" i="1" s="1"/>
  <c r="F59" i="1"/>
  <c r="E59" i="1"/>
  <c r="E58" i="1"/>
  <c r="F58" i="1" s="1"/>
  <c r="G58" i="1" s="1"/>
  <c r="H58" i="1" s="1"/>
  <c r="I58" i="1" s="1"/>
  <c r="J58" i="1" s="1"/>
  <c r="G57" i="1"/>
  <c r="H57" i="1" s="1"/>
  <c r="I57" i="1" s="1"/>
  <c r="J57" i="1" s="1"/>
  <c r="F57" i="1"/>
  <c r="E57" i="1"/>
  <c r="E56" i="1"/>
  <c r="F56" i="1" s="1"/>
  <c r="G56" i="1" s="1"/>
  <c r="H56" i="1" s="1"/>
  <c r="I56" i="1" s="1"/>
  <c r="J56" i="1" s="1"/>
  <c r="G55" i="1"/>
  <c r="H55" i="1" s="1"/>
  <c r="I55" i="1" s="1"/>
  <c r="J55" i="1" s="1"/>
  <c r="F55" i="1"/>
  <c r="E55" i="1"/>
  <c r="E54" i="1"/>
  <c r="F54" i="1" s="1"/>
  <c r="G54" i="1" s="1"/>
  <c r="H54" i="1" s="1"/>
  <c r="I54" i="1" s="1"/>
  <c r="J54" i="1" s="1"/>
  <c r="G53" i="1"/>
  <c r="H53" i="1" s="1"/>
  <c r="I53" i="1" s="1"/>
  <c r="J53" i="1" s="1"/>
  <c r="F53" i="1"/>
  <c r="E53" i="1"/>
  <c r="E52" i="1"/>
  <c r="F52" i="1" s="1"/>
  <c r="G52" i="1" s="1"/>
  <c r="H52" i="1" s="1"/>
  <c r="I52" i="1" s="1"/>
  <c r="J52" i="1" s="1"/>
  <c r="G51" i="1"/>
  <c r="H51" i="1" s="1"/>
  <c r="I51" i="1" s="1"/>
  <c r="J51" i="1" s="1"/>
  <c r="F51" i="1"/>
  <c r="E51" i="1"/>
  <c r="E50" i="1"/>
  <c r="F50" i="1" s="1"/>
  <c r="G50" i="1" s="1"/>
  <c r="H50" i="1" s="1"/>
  <c r="I50" i="1" s="1"/>
  <c r="J50" i="1" s="1"/>
  <c r="G49" i="1"/>
  <c r="H49" i="1" s="1"/>
  <c r="I49" i="1" s="1"/>
  <c r="J49" i="1" s="1"/>
  <c r="F49" i="1"/>
  <c r="E49" i="1"/>
  <c r="E48" i="1"/>
  <c r="F48" i="1" s="1"/>
  <c r="G48" i="1" s="1"/>
  <c r="H48" i="1" s="1"/>
  <c r="I48" i="1" s="1"/>
  <c r="J48" i="1" s="1"/>
  <c r="G47" i="1"/>
  <c r="H47" i="1" s="1"/>
  <c r="I47" i="1" s="1"/>
  <c r="J47" i="1" s="1"/>
  <c r="F47" i="1"/>
  <c r="E47" i="1"/>
  <c r="E46" i="1"/>
  <c r="F46" i="1" s="1"/>
  <c r="G46" i="1" s="1"/>
  <c r="H46" i="1" s="1"/>
  <c r="I46" i="1" s="1"/>
  <c r="J46" i="1" s="1"/>
  <c r="G45" i="1"/>
  <c r="H45" i="1" s="1"/>
  <c r="I45" i="1" s="1"/>
  <c r="J45" i="1" s="1"/>
  <c r="F45" i="1"/>
  <c r="E45" i="1"/>
  <c r="E44" i="1"/>
  <c r="F44" i="1" s="1"/>
  <c r="G44" i="1" s="1"/>
  <c r="H44" i="1" s="1"/>
  <c r="I44" i="1" s="1"/>
  <c r="J44" i="1" s="1"/>
  <c r="G43" i="1"/>
  <c r="H43" i="1" s="1"/>
  <c r="I43" i="1" s="1"/>
  <c r="J43" i="1" s="1"/>
  <c r="F43" i="1"/>
  <c r="E43" i="1"/>
  <c r="E42" i="1"/>
  <c r="F42" i="1" s="1"/>
  <c r="G42" i="1" s="1"/>
  <c r="H42" i="1" s="1"/>
  <c r="I42" i="1" s="1"/>
  <c r="J42" i="1" s="1"/>
  <c r="G41" i="1"/>
  <c r="H41" i="1" s="1"/>
  <c r="I41" i="1" s="1"/>
  <c r="J41" i="1" s="1"/>
  <c r="F41" i="1"/>
  <c r="E41" i="1"/>
  <c r="E40" i="1"/>
  <c r="F40" i="1" s="1"/>
  <c r="G40" i="1" s="1"/>
  <c r="H40" i="1" s="1"/>
  <c r="I40" i="1" s="1"/>
  <c r="J40" i="1" s="1"/>
  <c r="G39" i="1"/>
  <c r="H39" i="1" s="1"/>
  <c r="I39" i="1" s="1"/>
  <c r="J39" i="1" s="1"/>
  <c r="F39" i="1"/>
  <c r="E39" i="1"/>
  <c r="E38" i="1"/>
  <c r="F38" i="1" s="1"/>
  <c r="G38" i="1" s="1"/>
  <c r="H38" i="1" s="1"/>
  <c r="I38" i="1" s="1"/>
  <c r="J38" i="1" s="1"/>
  <c r="G37" i="1"/>
  <c r="H37" i="1" s="1"/>
  <c r="I37" i="1" s="1"/>
  <c r="J37" i="1" s="1"/>
  <c r="F37" i="1"/>
  <c r="E37" i="1"/>
  <c r="E36" i="1"/>
  <c r="F36" i="1" s="1"/>
  <c r="G36" i="1" s="1"/>
  <c r="H36" i="1" s="1"/>
  <c r="I36" i="1" s="1"/>
  <c r="J36" i="1" s="1"/>
  <c r="G35" i="1"/>
  <c r="H35" i="1" s="1"/>
  <c r="I35" i="1" s="1"/>
  <c r="J35" i="1" s="1"/>
  <c r="F35" i="1"/>
  <c r="E35" i="1"/>
  <c r="E34" i="1"/>
  <c r="F34" i="1" s="1"/>
  <c r="G34" i="1" s="1"/>
  <c r="H34" i="1" s="1"/>
  <c r="I34" i="1" s="1"/>
  <c r="J34" i="1" s="1"/>
  <c r="G33" i="1"/>
  <c r="H33" i="1" s="1"/>
  <c r="I33" i="1" s="1"/>
  <c r="J33" i="1" s="1"/>
  <c r="F33" i="1"/>
  <c r="E33" i="1"/>
  <c r="E32" i="1"/>
  <c r="F32" i="1" s="1"/>
  <c r="G32" i="1" s="1"/>
  <c r="H32" i="1" s="1"/>
  <c r="I32" i="1" s="1"/>
  <c r="J32" i="1" s="1"/>
  <c r="G31" i="1"/>
  <c r="H31" i="1" s="1"/>
  <c r="I31" i="1" s="1"/>
  <c r="J31" i="1" s="1"/>
  <c r="F31" i="1"/>
  <c r="E31" i="1"/>
  <c r="E30" i="1"/>
  <c r="F30" i="1" s="1"/>
  <c r="G30" i="1" s="1"/>
  <c r="H30" i="1" s="1"/>
  <c r="I30" i="1" s="1"/>
  <c r="J30" i="1" s="1"/>
  <c r="G29" i="1"/>
  <c r="H29" i="1" s="1"/>
  <c r="I29" i="1" s="1"/>
  <c r="J29" i="1" s="1"/>
  <c r="F29" i="1"/>
  <c r="E29" i="1"/>
  <c r="E28" i="1"/>
  <c r="F28" i="1" s="1"/>
  <c r="G28" i="1" s="1"/>
  <c r="H28" i="1" s="1"/>
  <c r="I28" i="1" s="1"/>
  <c r="J28" i="1" s="1"/>
  <c r="G27" i="1"/>
  <c r="H27" i="1" s="1"/>
  <c r="I27" i="1" s="1"/>
  <c r="J27" i="1" s="1"/>
  <c r="F27" i="1"/>
  <c r="E27" i="1"/>
  <c r="E26" i="1"/>
  <c r="F26" i="1" s="1"/>
  <c r="G26" i="1" s="1"/>
  <c r="H26" i="1" s="1"/>
  <c r="I26" i="1" s="1"/>
  <c r="J26" i="1" s="1"/>
  <c r="G25" i="1"/>
  <c r="H25" i="1" s="1"/>
  <c r="I25" i="1" s="1"/>
  <c r="J25" i="1" s="1"/>
  <c r="F25" i="1"/>
  <c r="E25" i="1"/>
  <c r="E24" i="1"/>
  <c r="F24" i="1" s="1"/>
  <c r="G24" i="1" s="1"/>
  <c r="H24" i="1" s="1"/>
  <c r="I24" i="1" s="1"/>
  <c r="J24" i="1" s="1"/>
  <c r="G23" i="1"/>
  <c r="H23" i="1" s="1"/>
  <c r="I23" i="1" s="1"/>
  <c r="J23" i="1" s="1"/>
  <c r="F23" i="1"/>
  <c r="E23" i="1"/>
  <c r="E22" i="1"/>
  <c r="F22" i="1" s="1"/>
  <c r="G22" i="1" s="1"/>
  <c r="H22" i="1" s="1"/>
  <c r="I22" i="1" s="1"/>
  <c r="J22" i="1" s="1"/>
  <c r="G21" i="1"/>
  <c r="H21" i="1" s="1"/>
  <c r="I21" i="1" s="1"/>
  <c r="J21" i="1" s="1"/>
  <c r="F21" i="1"/>
  <c r="E21" i="1"/>
  <c r="E20" i="1"/>
  <c r="F20" i="1" s="1"/>
  <c r="G20" i="1" s="1"/>
  <c r="H20" i="1" s="1"/>
  <c r="I20" i="1" s="1"/>
  <c r="J20" i="1" s="1"/>
  <c r="G19" i="1"/>
  <c r="H19" i="1" s="1"/>
  <c r="I19" i="1" s="1"/>
  <c r="J19" i="1" s="1"/>
  <c r="F19" i="1"/>
  <c r="E19" i="1"/>
  <c r="E18" i="1"/>
  <c r="F18" i="1" s="1"/>
  <c r="G18" i="1" s="1"/>
  <c r="H18" i="1" s="1"/>
  <c r="I18" i="1" s="1"/>
  <c r="J18" i="1" s="1"/>
  <c r="G17" i="1"/>
  <c r="H17" i="1" s="1"/>
  <c r="I17" i="1" s="1"/>
  <c r="J17" i="1" s="1"/>
  <c r="F17" i="1"/>
  <c r="E17" i="1"/>
  <c r="E16" i="1"/>
  <c r="F16" i="1" s="1"/>
  <c r="G16" i="1" s="1"/>
  <c r="H16" i="1" s="1"/>
  <c r="I16" i="1" s="1"/>
  <c r="J16" i="1" s="1"/>
  <c r="G15" i="1"/>
  <c r="H15" i="1" s="1"/>
  <c r="I15" i="1" s="1"/>
  <c r="J15" i="1" s="1"/>
  <c r="F15" i="1"/>
  <c r="E15" i="1"/>
  <c r="E14" i="1"/>
  <c r="F14" i="1" s="1"/>
  <c r="G14" i="1" s="1"/>
  <c r="H14" i="1" s="1"/>
  <c r="I14" i="1" s="1"/>
  <c r="J14" i="1" s="1"/>
  <c r="G13" i="1"/>
  <c r="H13" i="1" s="1"/>
  <c r="I13" i="1" s="1"/>
  <c r="J13" i="1" s="1"/>
  <c r="F13" i="1"/>
  <c r="E13" i="1"/>
  <c r="E12" i="1"/>
  <c r="F12" i="1" s="1"/>
  <c r="G12" i="1" s="1"/>
  <c r="H12" i="1" s="1"/>
  <c r="I12" i="1" s="1"/>
  <c r="J12" i="1" s="1"/>
  <c r="G11" i="1"/>
  <c r="H11" i="1" s="1"/>
  <c r="I11" i="1" s="1"/>
  <c r="J11" i="1" s="1"/>
  <c r="F11" i="1"/>
  <c r="E11" i="1"/>
  <c r="E10" i="1"/>
  <c r="F10" i="1" s="1"/>
  <c r="G10" i="1" s="1"/>
  <c r="H10" i="1" s="1"/>
  <c r="I10" i="1" s="1"/>
  <c r="J10" i="1" s="1"/>
  <c r="G9" i="1"/>
  <c r="H9" i="1" s="1"/>
  <c r="I9" i="1" s="1"/>
  <c r="J9" i="1" s="1"/>
  <c r="F9" i="1"/>
  <c r="E9" i="1"/>
  <c r="E8" i="1"/>
  <c r="F8" i="1" s="1"/>
  <c r="G8" i="1" s="1"/>
  <c r="H8" i="1" s="1"/>
  <c r="I8" i="1" s="1"/>
  <c r="J8" i="1" s="1"/>
  <c r="G7" i="1"/>
  <c r="H7" i="1" s="1"/>
  <c r="I7" i="1" s="1"/>
  <c r="J7" i="1" s="1"/>
  <c r="F7" i="1"/>
  <c r="E7" i="1"/>
  <c r="E6" i="1"/>
  <c r="F6" i="1" s="1"/>
  <c r="G6" i="1" s="1"/>
  <c r="H6" i="1" s="1"/>
  <c r="I6" i="1" s="1"/>
  <c r="J6" i="1" s="1"/>
  <c r="G5" i="1"/>
  <c r="H5" i="1" s="1"/>
  <c r="I5" i="1" s="1"/>
  <c r="J5" i="1" s="1"/>
  <c r="F5" i="1"/>
  <c r="E5" i="1"/>
  <c r="E4" i="1"/>
  <c r="F4" i="1" s="1"/>
  <c r="G4" i="1" s="1"/>
  <c r="H4" i="1" s="1"/>
  <c r="I4" i="1" s="1"/>
  <c r="J4" i="1" s="1"/>
  <c r="G3" i="1"/>
  <c r="H3" i="1" s="1"/>
  <c r="I3" i="1" s="1"/>
  <c r="J3" i="1" s="1"/>
  <c r="F3" i="1"/>
  <c r="E3" i="1"/>
  <c r="E2" i="1"/>
  <c r="F2" i="1" s="1"/>
  <c r="G2" i="1" s="1"/>
  <c r="H2" i="1" s="1"/>
  <c r="I2" i="1" s="1"/>
  <c r="J2" i="1" s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</calcChain>
</file>

<file path=xl/sharedStrings.xml><?xml version="1.0" encoding="utf-8"?>
<sst xmlns="http://schemas.openxmlformats.org/spreadsheetml/2006/main" count="4665" uniqueCount="74">
  <si>
    <t>Série</t>
  </si>
  <si>
    <t>Numéro du MR</t>
  </si>
  <si>
    <t>Le code opération</t>
  </si>
  <si>
    <t>Date de butée</t>
  </si>
  <si>
    <t>Date Prog</t>
  </si>
  <si>
    <t>Date Reprog 1</t>
  </si>
  <si>
    <t>Date Reprog 2</t>
  </si>
  <si>
    <t>Date Reprog 3</t>
  </si>
  <si>
    <t>Date Reprog 4</t>
  </si>
  <si>
    <t>Date Reprog 5</t>
  </si>
  <si>
    <t>Période max unité</t>
  </si>
  <si>
    <t>Période max valeur</t>
  </si>
  <si>
    <t>X76500</t>
  </si>
  <si>
    <t>X76507</t>
  </si>
  <si>
    <t>MIFX4</t>
  </si>
  <si>
    <t>KM_REF</t>
  </si>
  <si>
    <t>ANNEE</t>
  </si>
  <si>
    <t>MIPA3</t>
  </si>
  <si>
    <t>MOIS</t>
  </si>
  <si>
    <t>MIPA6</t>
  </si>
  <si>
    <t>MIPC3</t>
  </si>
  <si>
    <t>HEURE_FONC</t>
  </si>
  <si>
    <t>MIPA2</t>
  </si>
  <si>
    <t>MIPC2</t>
  </si>
  <si>
    <t>MIFB2</t>
  </si>
  <si>
    <t>MIFK7</t>
  </si>
  <si>
    <t>MIFM4</t>
  </si>
  <si>
    <t>MIFP2</t>
  </si>
  <si>
    <t>U_USAGE</t>
  </si>
  <si>
    <t>MSTS4</t>
  </si>
  <si>
    <t>MSTS3</t>
  </si>
  <si>
    <t>MIDM5</t>
  </si>
  <si>
    <t>MIPK8</t>
  </si>
  <si>
    <t>MIPC4</t>
  </si>
  <si>
    <t>MSFS7</t>
  </si>
  <si>
    <t>MITK4</t>
  </si>
  <si>
    <t>MSPS6</t>
  </si>
  <si>
    <t>MIFP3</t>
  </si>
  <si>
    <t>MIFP4</t>
  </si>
  <si>
    <t>MIDAA</t>
  </si>
  <si>
    <t>MIDAB</t>
  </si>
  <si>
    <t>MIFK5</t>
  </si>
  <si>
    <t>MITA8</t>
  </si>
  <si>
    <t>MIDK6</t>
  </si>
  <si>
    <t>MSFS5</t>
  </si>
  <si>
    <t>MSTBI</t>
  </si>
  <si>
    <t>X76511</t>
  </si>
  <si>
    <t>X76521</t>
  </si>
  <si>
    <t>X76531</t>
  </si>
  <si>
    <t>X76535</t>
  </si>
  <si>
    <t>X76549</t>
  </si>
  <si>
    <t>X76561</t>
  </si>
  <si>
    <t>X76639</t>
  </si>
  <si>
    <t>X76649</t>
  </si>
  <si>
    <t>X76655</t>
  </si>
  <si>
    <t>X76657</t>
  </si>
  <si>
    <t>X76663</t>
  </si>
  <si>
    <t>X76665</t>
  </si>
  <si>
    <t>X76723</t>
  </si>
  <si>
    <t>X76725</t>
  </si>
  <si>
    <t>X76765</t>
  </si>
  <si>
    <t>X76767</t>
  </si>
  <si>
    <t>X76769</t>
  </si>
  <si>
    <t>X76771</t>
  </si>
  <si>
    <t>X76773</t>
  </si>
  <si>
    <t>Étiquettes de lignes</t>
  </si>
  <si>
    <t>Total général</t>
  </si>
  <si>
    <t>Nombre de S3  2020</t>
  </si>
  <si>
    <t>Nombre de S4  2020</t>
  </si>
  <si>
    <t>Nombre de S5  2020</t>
  </si>
  <si>
    <t>Nombre de S6  2020</t>
  </si>
  <si>
    <t>Nombre de S7  2020</t>
  </si>
  <si>
    <t>Nombre de S2  2022</t>
  </si>
  <si>
    <t>Nombre de S1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</si>
</sst>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45"/>
    </xf>
    <xf numFmtId="0" fontId="1" fillId="0" borderId="4" xfId="0" applyFont="1" applyBorder="1" applyAlignment="1">
      <alignment horizontal="center" vertical="center" textRotation="45"/>
    </xf>
    <xf numFmtId="0" fontId="1" fillId="0" borderId="5" xfId="0" applyFont="1" applyBorder="1" applyAlignment="1">
      <alignment horizontal="center" vertical="center" textRotation="45"/>
    </xf>
    <xf numFmtId="0" fontId="1" fillId="0" borderId="0" xfId="0" applyFont="1"/>
    <xf numFmtId="0" fontId="0" fillId="0" borderId="6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waquier" refreshedDate="43838.444379166664" createdVersion="6" refreshedVersion="6" minRefreshableVersion="3" recordCount="923">
  <cacheSource type="worksheet">
    <worksheetSource ref="A1:DK924" sheet="Feuil1"/>
  </cacheSource>
  <cacheFields count="115">
    <cacheField name="Série" numFmtId="0">
      <sharedItems count="1">
        <s v="X76500"/>
      </sharedItems>
    </cacheField>
    <cacheField name="Numéro du MR" numFmtId="0">
      <sharedItems count="20">
        <s v="X76507"/>
        <s v="X76511"/>
        <s v="X76521"/>
        <s v="X76531"/>
        <s v="X76535"/>
        <s v="X76549"/>
        <s v="X76561"/>
        <s v="X76639"/>
        <s v="X76649"/>
        <s v="X76655"/>
        <s v="X76657"/>
        <s v="X76663"/>
        <s v="X76665"/>
        <s v="X76723"/>
        <s v="X76725"/>
        <s v="X76765"/>
        <s v="X76767"/>
        <s v="X76769"/>
        <s v="X76771"/>
        <s v="X76773"/>
      </sharedItems>
    </cacheField>
    <cacheField name="Le code opération" numFmtId="0">
      <sharedItems count="27">
        <s v="MIFX4"/>
        <s v="MIPA3"/>
        <s v="MIPA6"/>
        <s v="MIPC3"/>
        <s v="MIPA2"/>
        <s v="MIPC2"/>
        <s v="MIFB2"/>
        <s v="MIFK7"/>
        <s v="MIFM4"/>
        <s v="MIFP2"/>
        <s v="MSTS4"/>
        <s v="MSTS3"/>
        <s v="MIDM5"/>
        <s v="MIPK8"/>
        <s v="MIPC4"/>
        <s v="MSFS7"/>
        <s v="MITK4"/>
        <s v="MSPS6"/>
        <s v="MIFP3"/>
        <s v="MIFP4"/>
        <s v="MIDAA"/>
        <s v="MIDAB"/>
        <s v="MIFK5"/>
        <s v="MITA8"/>
        <s v="MIDK6"/>
        <s v="MSFS5"/>
        <s v="MSTBI"/>
      </sharedItems>
    </cacheField>
    <cacheField name="Date de butée" numFmtId="14">
      <sharedItems containsSemiMixedTypes="0" containsNonDate="0" containsDate="1" containsString="0" minDate="2020-01-05T14:15:00" maxDate="2064-10-04T18:11:00"/>
    </cacheField>
    <cacheField name="Date Prog" numFmtId="14">
      <sharedItems containsSemiMixedTypes="0" containsNonDate="0" containsDate="1" containsString="0" minDate="2019-12-17T00:00:00" maxDate="2064-09-05T00:00:00"/>
    </cacheField>
    <cacheField name="Date Reprog 1" numFmtId="14">
      <sharedItems containsSemiMixedTypes="0" containsNonDate="0" containsDate="1" containsString="0" minDate="2020-05-17T00:00:00" maxDate="2066-04-28T00:00:00"/>
    </cacheField>
    <cacheField name="Date Reprog 2" numFmtId="14">
      <sharedItems containsSemiMixedTypes="0" containsNonDate="0" containsDate="1" containsString="0" minDate="2020-10-14T00:00:00" maxDate="2068-08-29T00:00:00"/>
    </cacheField>
    <cacheField name="Date Reprog 3" numFmtId="14">
      <sharedItems containsSemiMixedTypes="0" containsNonDate="0" containsDate="1" containsString="0" minDate="2021-03-13T00:00:00" maxDate="2074-05-30T00:00:00"/>
    </cacheField>
    <cacheField name="Date Reprog 4" numFmtId="14">
      <sharedItems containsSemiMixedTypes="0" containsNonDate="0" containsDate="1" containsString="0" minDate="2021-08-10T00:00:00" maxDate="2080-02-28T00:00:00"/>
    </cacheField>
    <cacheField name="Date Reprog 5" numFmtId="14">
      <sharedItems containsSemiMixedTypes="0" containsNonDate="0" containsDate="1" containsString="0" minDate="2022-01-07T00:00:00" maxDate="2091-11-04T00:00:00"/>
    </cacheField>
    <cacheField name="S3  2020" numFmtId="0">
      <sharedItems containsString="0" containsBlank="1" containsNumber="1" containsInteger="1" minValue="1" maxValue="1"/>
    </cacheField>
    <cacheField name="S4  2020" numFmtId="0">
      <sharedItems containsString="0" containsBlank="1" containsNumber="1" containsInteger="1" minValue="1" maxValue="1"/>
    </cacheField>
    <cacheField name="S5  2020" numFmtId="0">
      <sharedItems containsString="0" containsBlank="1" containsNumber="1" containsInteger="1" minValue="1" maxValue="1"/>
    </cacheField>
    <cacheField name="S6  2020" numFmtId="0">
      <sharedItems containsString="0" containsBlank="1" containsNumber="1" containsInteger="1" minValue="1" maxValue="1"/>
    </cacheField>
    <cacheField name="S7  2020" numFmtId="0">
      <sharedItems containsString="0" containsBlank="1" containsNumber="1" containsInteger="1" minValue="1" maxValue="1"/>
    </cacheField>
    <cacheField name="S8  2020" numFmtId="0">
      <sharedItems containsString="0" containsBlank="1" containsNumber="1" containsInteger="1" minValue="1" maxValue="1"/>
    </cacheField>
    <cacheField name="S9  2020" numFmtId="0">
      <sharedItems containsString="0" containsBlank="1" containsNumber="1" containsInteger="1" minValue="1" maxValue="1"/>
    </cacheField>
    <cacheField name="S10  2020" numFmtId="0">
      <sharedItems containsString="0" containsBlank="1" containsNumber="1" containsInteger="1" minValue="1" maxValue="1"/>
    </cacheField>
    <cacheField name="S11  2020" numFmtId="0">
      <sharedItems containsString="0" containsBlank="1" containsNumber="1" containsInteger="1" minValue="1" maxValue="1"/>
    </cacheField>
    <cacheField name="S12  2020" numFmtId="0">
      <sharedItems containsString="0" containsBlank="1" containsNumber="1" containsInteger="1" minValue="1" maxValue="1"/>
    </cacheField>
    <cacheField name="S13  2020" numFmtId="0">
      <sharedItems containsString="0" containsBlank="1" containsNumber="1" containsInteger="1" minValue="1" maxValue="1"/>
    </cacheField>
    <cacheField name="S14  2020" numFmtId="0">
      <sharedItems containsString="0" containsBlank="1" containsNumber="1" containsInteger="1" minValue="1" maxValue="1"/>
    </cacheField>
    <cacheField name="S15  2020" numFmtId="0">
      <sharedItems containsString="0" containsBlank="1" containsNumber="1" containsInteger="1" minValue="1" maxValue="1"/>
    </cacheField>
    <cacheField name="S16  2020" numFmtId="0">
      <sharedItems containsString="0" containsBlank="1" containsNumber="1" containsInteger="1" minValue="1" maxValue="1"/>
    </cacheField>
    <cacheField name="S17  2020" numFmtId="0">
      <sharedItems containsString="0" containsBlank="1" containsNumber="1" containsInteger="1" minValue="1" maxValue="1"/>
    </cacheField>
    <cacheField name="S18  2020" numFmtId="0">
      <sharedItems containsString="0" containsBlank="1" containsNumber="1" containsInteger="1" minValue="1" maxValue="1"/>
    </cacheField>
    <cacheField name="S19  2020" numFmtId="0">
      <sharedItems containsString="0" containsBlank="1" containsNumber="1" containsInteger="1" minValue="1" maxValue="1"/>
    </cacheField>
    <cacheField name="S20  2020" numFmtId="0">
      <sharedItems containsString="0" containsBlank="1" containsNumber="1" containsInteger="1" minValue="1" maxValue="1"/>
    </cacheField>
    <cacheField name="S21  2020" numFmtId="0">
      <sharedItems containsString="0" containsBlank="1" containsNumber="1" containsInteger="1" minValue="1" maxValue="1"/>
    </cacheField>
    <cacheField name="S22  2020" numFmtId="0">
      <sharedItems containsString="0" containsBlank="1" containsNumber="1" containsInteger="1" minValue="1" maxValue="1"/>
    </cacheField>
    <cacheField name="S23  2020" numFmtId="0">
      <sharedItems containsNonDate="0" containsString="0" containsBlank="1"/>
    </cacheField>
    <cacheField name="S24  2020" numFmtId="0">
      <sharedItems containsString="0" containsBlank="1" containsNumber="1" containsInteger="1" minValue="1" maxValue="1"/>
    </cacheField>
    <cacheField name="S25  2020" numFmtId="0">
      <sharedItems containsString="0" containsBlank="1" containsNumber="1" containsInteger="1" minValue="1" maxValue="1"/>
    </cacheField>
    <cacheField name="S26  2020" numFmtId="0">
      <sharedItems containsString="0" containsBlank="1" containsNumber="1" containsInteger="1" minValue="1" maxValue="1"/>
    </cacheField>
    <cacheField name="S27  2020" numFmtId="0">
      <sharedItems containsString="0" containsBlank="1" containsNumber="1" containsInteger="1" minValue="1" maxValue="1"/>
    </cacheField>
    <cacheField name="S28  2020" numFmtId="0">
      <sharedItems containsString="0" containsBlank="1" containsNumber="1" containsInteger="1" minValue="1" maxValue="1"/>
    </cacheField>
    <cacheField name="S29  2020" numFmtId="0">
      <sharedItems containsString="0" containsBlank="1" containsNumber="1" containsInteger="1" minValue="1" maxValue="1"/>
    </cacheField>
    <cacheField name="S30  2020" numFmtId="0">
      <sharedItems containsString="0" containsBlank="1" containsNumber="1" containsInteger="1" minValue="1" maxValue="1"/>
    </cacheField>
    <cacheField name="S31  2020" numFmtId="0">
      <sharedItems containsString="0" containsBlank="1" containsNumber="1" containsInteger="1" minValue="1" maxValue="1"/>
    </cacheField>
    <cacheField name="S32  2020" numFmtId="0">
      <sharedItems containsString="0" containsBlank="1" containsNumber="1" containsInteger="1" minValue="1" maxValue="1"/>
    </cacheField>
    <cacheField name="S33  2020" numFmtId="0">
      <sharedItems containsString="0" containsBlank="1" containsNumber="1" containsInteger="1" minValue="1" maxValue="1"/>
    </cacheField>
    <cacheField name="S34  2020" numFmtId="0">
      <sharedItems containsString="0" containsBlank="1" containsNumber="1" containsInteger="1" minValue="1" maxValue="1"/>
    </cacheField>
    <cacheField name="S35  2020" numFmtId="0">
      <sharedItems containsString="0" containsBlank="1" containsNumber="1" containsInteger="1" minValue="1" maxValue="1"/>
    </cacheField>
    <cacheField name="S36  2020" numFmtId="0">
      <sharedItems containsString="0" containsBlank="1" containsNumber="1" containsInteger="1" minValue="1" maxValue="1"/>
    </cacheField>
    <cacheField name="S37  2020" numFmtId="0">
      <sharedItems containsString="0" containsBlank="1" containsNumber="1" containsInteger="1" minValue="1" maxValue="1"/>
    </cacheField>
    <cacheField name="S38  2020" numFmtId="0">
      <sharedItems containsString="0" containsBlank="1" containsNumber="1" containsInteger="1" minValue="1" maxValue="1"/>
    </cacheField>
    <cacheField name="S39  2020" numFmtId="0">
      <sharedItems containsString="0" containsBlank="1" containsNumber="1" containsInteger="1" minValue="1" maxValue="1"/>
    </cacheField>
    <cacheField name="S40  2020" numFmtId="0">
      <sharedItems containsString="0" containsBlank="1" containsNumber="1" containsInteger="1" minValue="1" maxValue="1"/>
    </cacheField>
    <cacheField name="S41  2020" numFmtId="0">
      <sharedItems containsString="0" containsBlank="1" containsNumber="1" containsInteger="1" minValue="1" maxValue="1"/>
    </cacheField>
    <cacheField name="S42  2020" numFmtId="0">
      <sharedItems containsString="0" containsBlank="1" containsNumber="1" containsInteger="1" minValue="1" maxValue="1"/>
    </cacheField>
    <cacheField name="S43  2020" numFmtId="0">
      <sharedItems containsString="0" containsBlank="1" containsNumber="1" containsInteger="1" minValue="1" maxValue="1"/>
    </cacheField>
    <cacheField name="S44  2020" numFmtId="0">
      <sharedItems containsString="0" containsBlank="1" containsNumber="1" containsInteger="1" minValue="1" maxValue="1"/>
    </cacheField>
    <cacheField name="S45  2020" numFmtId="0">
      <sharedItems containsString="0" containsBlank="1" containsNumber="1" containsInteger="1" minValue="1" maxValue="1"/>
    </cacheField>
    <cacheField name="S46  2020" numFmtId="0">
      <sharedItems containsString="0" containsBlank="1" containsNumber="1" containsInteger="1" minValue="1" maxValue="1"/>
    </cacheField>
    <cacheField name="S47  2020" numFmtId="0">
      <sharedItems containsString="0" containsBlank="1" containsNumber="1" containsInteger="1" minValue="1" maxValue="1"/>
    </cacheField>
    <cacheField name="S48  2020" numFmtId="0">
      <sharedItems containsString="0" containsBlank="1" containsNumber="1" containsInteger="1" minValue="1" maxValue="1"/>
    </cacheField>
    <cacheField name="S49  2020" numFmtId="0">
      <sharedItems containsString="0" containsBlank="1" containsNumber="1" containsInteger="1" minValue="1" maxValue="1"/>
    </cacheField>
    <cacheField name="S50  2020" numFmtId="0">
      <sharedItems containsString="0" containsBlank="1" containsNumber="1" containsInteger="1" minValue="1" maxValue="1"/>
    </cacheField>
    <cacheField name="S51  2020" numFmtId="0">
      <sharedItems containsString="0" containsBlank="1" containsNumber="1" containsInteger="1" minValue="1" maxValue="1"/>
    </cacheField>
    <cacheField name="S52  2020" numFmtId="0">
      <sharedItems containsString="0" containsBlank="1" containsNumber="1" containsInteger="1" minValue="1" maxValue="1"/>
    </cacheField>
    <cacheField name="S53  2020" numFmtId="0">
      <sharedItems containsNonDate="0" containsString="0" containsBlank="1"/>
    </cacheField>
    <cacheField name="S1  2021" numFmtId="0">
      <sharedItems containsString="0" containsBlank="1" containsNumber="1" containsInteger="1" minValue="1" maxValue="1"/>
    </cacheField>
    <cacheField name="S2  2021" numFmtId="0">
      <sharedItems containsString="0" containsBlank="1" containsNumber="1" containsInteger="1" minValue="1" maxValue="1"/>
    </cacheField>
    <cacheField name="S3  2021" numFmtId="0">
      <sharedItems containsString="0" containsBlank="1" containsNumber="1" containsInteger="1" minValue="1" maxValue="1"/>
    </cacheField>
    <cacheField name="S4  2021" numFmtId="0">
      <sharedItems containsString="0" containsBlank="1" containsNumber="1" containsInteger="1" minValue="1" maxValue="1"/>
    </cacheField>
    <cacheField name="S5  2021" numFmtId="0">
      <sharedItems containsString="0" containsBlank="1" containsNumber="1" containsInteger="1" minValue="1" maxValue="1"/>
    </cacheField>
    <cacheField name="S6  2021" numFmtId="0">
      <sharedItems containsString="0" containsBlank="1" containsNumber="1" containsInteger="1" minValue="1" maxValue="1"/>
    </cacheField>
    <cacheField name="S7  2021" numFmtId="0">
      <sharedItems containsString="0" containsBlank="1" containsNumber="1" containsInteger="1" minValue="1" maxValue="1"/>
    </cacheField>
    <cacheField name="S8  2021" numFmtId="0">
      <sharedItems containsString="0" containsBlank="1" containsNumber="1" containsInteger="1" minValue="1" maxValue="1"/>
    </cacheField>
    <cacheField name="S9  2021" numFmtId="0">
      <sharedItems containsString="0" containsBlank="1" containsNumber="1" containsInteger="1" minValue="1" maxValue="1"/>
    </cacheField>
    <cacheField name="S10  2021" numFmtId="0">
      <sharedItems containsString="0" containsBlank="1" containsNumber="1" containsInteger="1" minValue="1" maxValue="1"/>
    </cacheField>
    <cacheField name="S11  2021" numFmtId="0">
      <sharedItems containsString="0" containsBlank="1" containsNumber="1" containsInteger="1" minValue="1" maxValue="1"/>
    </cacheField>
    <cacheField name="S12  2021" numFmtId="0">
      <sharedItems containsString="0" containsBlank="1" containsNumber="1" containsInteger="1" minValue="1" maxValue="1"/>
    </cacheField>
    <cacheField name="S13  2021" numFmtId="0">
      <sharedItems containsString="0" containsBlank="1" containsNumber="1" containsInteger="1" minValue="1" maxValue="1"/>
    </cacheField>
    <cacheField name="S14  2021" numFmtId="0">
      <sharedItems containsString="0" containsBlank="1" containsNumber="1" containsInteger="1" minValue="1" maxValue="1"/>
    </cacheField>
    <cacheField name="S15  2021" numFmtId="0">
      <sharedItems containsString="0" containsBlank="1" containsNumber="1" containsInteger="1" minValue="1" maxValue="1"/>
    </cacheField>
    <cacheField name="S16  2021" numFmtId="0">
      <sharedItems containsString="0" containsBlank="1" containsNumber="1" containsInteger="1" minValue="1" maxValue="1"/>
    </cacheField>
    <cacheField name="S17  2021" numFmtId="0">
      <sharedItems containsString="0" containsBlank="1" containsNumber="1" containsInteger="1" minValue="1" maxValue="1"/>
    </cacheField>
    <cacheField name="S18  2021" numFmtId="0">
      <sharedItems containsString="0" containsBlank="1" containsNumber="1" containsInteger="1" minValue="1" maxValue="1"/>
    </cacheField>
    <cacheField name="S19  2021" numFmtId="0">
      <sharedItems containsString="0" containsBlank="1" containsNumber="1" containsInteger="1" minValue="1" maxValue="1"/>
    </cacheField>
    <cacheField name="S20  2021" numFmtId="0">
      <sharedItems containsString="0" containsBlank="1" containsNumber="1" containsInteger="1" minValue="1" maxValue="1"/>
    </cacheField>
    <cacheField name="S21  2021" numFmtId="0">
      <sharedItems containsString="0" containsBlank="1" containsNumber="1" containsInteger="1" minValue="1" maxValue="1"/>
    </cacheField>
    <cacheField name="S22  2021" numFmtId="0">
      <sharedItems containsString="0" containsBlank="1" containsNumber="1" containsInteger="1" minValue="1" maxValue="1"/>
    </cacheField>
    <cacheField name="S23  2021" numFmtId="0">
      <sharedItems containsString="0" containsBlank="1" containsNumber="1" containsInteger="1" minValue="1" maxValue="1"/>
    </cacheField>
    <cacheField name="S24  2021" numFmtId="0">
      <sharedItems containsString="0" containsBlank="1" containsNumber="1" containsInteger="1" minValue="1" maxValue="1"/>
    </cacheField>
    <cacheField name="S25  2021" numFmtId="0">
      <sharedItems containsString="0" containsBlank="1" containsNumber="1" containsInteger="1" minValue="1" maxValue="1"/>
    </cacheField>
    <cacheField name="S26  2021" numFmtId="0">
      <sharedItems containsString="0" containsBlank="1" containsNumber="1" containsInteger="1" minValue="1" maxValue="1"/>
    </cacheField>
    <cacheField name="S27  2021" numFmtId="0">
      <sharedItems containsString="0" containsBlank="1" containsNumber="1" containsInteger="1" minValue="1" maxValue="1"/>
    </cacheField>
    <cacheField name="S28  2021" numFmtId="0">
      <sharedItems containsString="0" containsBlank="1" containsNumber="1" containsInteger="1" minValue="1" maxValue="1"/>
    </cacheField>
    <cacheField name="S29  2021" numFmtId="0">
      <sharedItems containsString="0" containsBlank="1" containsNumber="1" containsInteger="1" minValue="1" maxValue="1"/>
    </cacheField>
    <cacheField name="S30  2021" numFmtId="0">
      <sharedItems containsString="0" containsBlank="1" containsNumber="1" containsInteger="1" minValue="1" maxValue="1"/>
    </cacheField>
    <cacheField name="S31  2021" numFmtId="0">
      <sharedItems containsString="0" containsBlank="1" containsNumber="1" containsInteger="1" minValue="1" maxValue="1"/>
    </cacheField>
    <cacheField name="S32  2021" numFmtId="0">
      <sharedItems containsString="0" containsBlank="1" containsNumber="1" containsInteger="1" minValue="1" maxValue="1"/>
    </cacheField>
    <cacheField name="S33  2021" numFmtId="0">
      <sharedItems containsString="0" containsBlank="1" containsNumber="1" containsInteger="1" minValue="1" maxValue="1"/>
    </cacheField>
    <cacheField name="S34  2021" numFmtId="0">
      <sharedItems containsString="0" containsBlank="1" containsNumber="1" containsInteger="1" minValue="1" maxValue="1"/>
    </cacheField>
    <cacheField name="S35  2021" numFmtId="0">
      <sharedItems containsString="0" containsBlank="1" containsNumber="1" containsInteger="1" minValue="1" maxValue="1"/>
    </cacheField>
    <cacheField name="S36  2021" numFmtId="0">
      <sharedItems containsString="0" containsBlank="1" containsNumber="1" containsInteger="1" minValue="1" maxValue="1"/>
    </cacheField>
    <cacheField name="S37  2021" numFmtId="0">
      <sharedItems containsString="0" containsBlank="1" containsNumber="1" containsInteger="1" minValue="1" maxValue="1"/>
    </cacheField>
    <cacheField name="S38  2021" numFmtId="0">
      <sharedItems containsString="0" containsBlank="1" containsNumber="1" containsInteger="1" minValue="1" maxValue="1"/>
    </cacheField>
    <cacheField name="S39  2021" numFmtId="0">
      <sharedItems containsString="0" containsBlank="1" containsNumber="1" containsInteger="1" minValue="1" maxValue="1"/>
    </cacheField>
    <cacheField name="S40  2021" numFmtId="0">
      <sharedItems containsString="0" containsBlank="1" containsNumber="1" containsInteger="1" minValue="1" maxValue="1"/>
    </cacheField>
    <cacheField name="S41  2021" numFmtId="0">
      <sharedItems containsString="0" containsBlank="1" containsNumber="1" containsInteger="1" minValue="1" maxValue="1"/>
    </cacheField>
    <cacheField name="S42  2021" numFmtId="0">
      <sharedItems containsString="0" containsBlank="1" containsNumber="1" containsInteger="1" minValue="1" maxValue="1"/>
    </cacheField>
    <cacheField name="S43  2021" numFmtId="0">
      <sharedItems containsString="0" containsBlank="1" containsNumber="1" containsInteger="1" minValue="1" maxValue="1"/>
    </cacheField>
    <cacheField name="S44  2021" numFmtId="0">
      <sharedItems containsString="0" containsBlank="1" containsNumber="1" containsInteger="1" minValue="1" maxValue="1"/>
    </cacheField>
    <cacheField name="S45  2021" numFmtId="0">
      <sharedItems containsString="0" containsBlank="1" containsNumber="1" containsInteger="1" minValue="1" maxValue="1"/>
    </cacheField>
    <cacheField name="S46  2021" numFmtId="0">
      <sharedItems containsString="0" containsBlank="1" containsNumber="1" containsInteger="1" minValue="1" maxValue="1"/>
    </cacheField>
    <cacheField name="S47  2021" numFmtId="0">
      <sharedItems containsString="0" containsBlank="1" containsNumber="1" containsInteger="1" minValue="1" maxValue="1"/>
    </cacheField>
    <cacheField name="S48  2021" numFmtId="0">
      <sharedItems containsString="0" containsBlank="1" containsNumber="1" containsInteger="1" minValue="1" maxValue="1"/>
    </cacheField>
    <cacheField name="S49  2021" numFmtId="0">
      <sharedItems containsString="0" containsBlank="1" containsNumber="1" containsInteger="1" minValue="1" maxValue="1"/>
    </cacheField>
    <cacheField name="S50  2021" numFmtId="0">
      <sharedItems containsString="0" containsBlank="1" containsNumber="1" containsInteger="1" minValue="1" maxValue="1"/>
    </cacheField>
    <cacheField name="S51  2021" numFmtId="0">
      <sharedItems containsString="0" containsBlank="1" containsNumber="1" containsInteger="1" minValue="1" maxValue="1"/>
    </cacheField>
    <cacheField name="S52  2021" numFmtId="0">
      <sharedItems containsString="0" containsBlank="1" containsNumber="1" containsInteger="1" minValue="1" maxValue="1"/>
    </cacheField>
    <cacheField name="S1  2022" numFmtId="0">
      <sharedItems containsString="0" containsBlank="1" containsNumber="1" containsInteger="1" minValue="1" maxValue="1"/>
    </cacheField>
    <cacheField name="S2  2022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3">
  <r>
    <x v="0"/>
    <x v="0"/>
    <x v="0"/>
    <d v="2021-04-22T18:13:00"/>
    <d v="2021-02-22T00:00:00"/>
    <d v="2023-08-23T00:00:00"/>
    <d v="2026-02-20T00:00:00"/>
    <d v="2028-08-20T00:00:00"/>
    <d v="2031-02-18T00:00:00"/>
    <d v="2033-08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0-01-25T10:55:00"/>
    <d v="2029-11-25T00:00:00"/>
    <d v="2041-11-25T00:00:00"/>
    <d v="2053-11-25T00:00:00"/>
    <d v="2065-11-25T00:00:00"/>
    <d v="2077-11-25T00:00:00"/>
    <d v="2089-11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2-11-17T23:46:00"/>
    <d v="2022-09-17T00:00:00"/>
    <d v="2025-03-17T00:00:00"/>
    <d v="2027-09-15T00:00:00"/>
    <d v="2030-03-15T00:00:00"/>
    <d v="2032-09-12T00:00:00"/>
    <d v="2035-03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0-04-27T14:00:00"/>
    <d v="2030-02-27T00:00:00"/>
    <d v="2042-02-27T00:00:00"/>
    <d v="2054-02-27T00:00:00"/>
    <d v="2066-02-27T00:00:00"/>
    <d v="2078-02-27T00:00:00"/>
    <d v="2090-02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1-05-06T00:19:00"/>
    <d v="2021-03-06T00:00:00"/>
    <d v="2023-09-04T00:00:00"/>
    <d v="2026-03-04T00:00:00"/>
    <d v="2028-09-01T00:00:00"/>
    <d v="2031-03-02T00:00:00"/>
    <d v="2033-08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1-01-14T20:39:00"/>
    <d v="2020-11-14T00:00:00"/>
    <d v="2023-05-15T00:00:00"/>
    <d v="2025-11-12T00:00:00"/>
    <d v="2028-05-12T00:00:00"/>
    <d v="2030-11-10T00:00:00"/>
    <d v="2033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9-07-18T08:58:00"/>
    <d v="2029-05-18T00:00:00"/>
    <d v="2041-05-18T00:00:00"/>
    <d v="2053-05-18T00:00:00"/>
    <d v="2065-05-18T00:00:00"/>
    <d v="2077-05-18T00:00:00"/>
    <d v="2089-05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1-01-14T20:39:00"/>
    <d v="2020-11-14T00:00:00"/>
    <d v="2023-05-15T00:00:00"/>
    <d v="2025-11-12T00:00:00"/>
    <d v="2028-05-12T00:00:00"/>
    <d v="2030-11-10T00:00:00"/>
    <d v="2033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9-07-28T00:00:00"/>
    <d v="2029-05-28T00:00:00"/>
    <d v="2041-05-28T00:00:00"/>
    <d v="2053-05-28T00:00:00"/>
    <d v="2065-05-28T00:00:00"/>
    <d v="2077-05-28T00:00:00"/>
    <d v="2089-05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1-11-08T12:49:00"/>
    <d v="2031-09-08T00:00:00"/>
    <d v="2043-09-08T00:00:00"/>
    <d v="2055-09-08T00:00:00"/>
    <d v="2067-09-08T00:00:00"/>
    <d v="2079-09-08T00:00:00"/>
    <d v="2091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1-11-08T12:49:00"/>
    <d v="2031-09-08T00:00:00"/>
    <d v="2043-09-08T00:00:00"/>
    <d v="2055-09-08T00:00:00"/>
    <d v="2067-09-08T00:00:00"/>
    <d v="2079-09-08T00:00:00"/>
    <d v="2091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2-12-15T01:49:00"/>
    <d v="2022-10-15T00:00:00"/>
    <d v="2025-04-14T00:00:00"/>
    <d v="2027-10-13T00:00:00"/>
    <d v="2030-04-12T00:00:00"/>
    <d v="2032-10-10T00:00:00"/>
    <d v="2035-04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1-11-08T12:49:00"/>
    <d v="2031-09-08T00:00:00"/>
    <d v="2043-09-08T00:00:00"/>
    <d v="2055-09-08T00:00:00"/>
    <d v="2067-09-08T00:00:00"/>
    <d v="2079-09-08T00:00:00"/>
    <d v="2091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2-12-15T01:49:00"/>
    <d v="2022-10-15T00:00:00"/>
    <d v="2025-04-14T00:00:00"/>
    <d v="2027-10-13T00:00:00"/>
    <d v="2030-04-12T00:00:00"/>
    <d v="2032-10-10T00:00:00"/>
    <d v="2035-04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21-04-22T18:13:00"/>
    <d v="2021-02-22T00:00:00"/>
    <d v="2023-08-23T00:00:00"/>
    <d v="2026-02-20T00:00:00"/>
    <d v="2028-08-20T00:00:00"/>
    <d v="2031-02-18T00:00:00"/>
    <d v="2033-08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0"/>
    <d v="2030-01-27T00:00:00"/>
    <d v="2029-11-27T00:00:00"/>
    <d v="2041-11-27T00:00:00"/>
    <d v="2053-11-27T00:00:00"/>
    <d v="2065-11-27T00:00:00"/>
    <d v="2077-11-27T00:00:00"/>
    <d v="2089-1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"/>
    <d v="2020-02-28T09:50:00"/>
    <d v="2019-12-28T00:00:00"/>
    <d v="2022-12-28T00:00:00"/>
    <d v="2025-12-28T00:00:00"/>
    <d v="2028-12-28T00:00:00"/>
    <d v="2031-12-28T00:00:00"/>
    <d v="2034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"/>
    <d v="2023-02-28T09:49:00"/>
    <d v="2022-12-28T00:00:00"/>
    <d v="2028-12-28T00:00:00"/>
    <d v="2034-12-28T00:00:00"/>
    <d v="2040-12-28T00:00:00"/>
    <d v="2046-12-28T00:00:00"/>
    <d v="2052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3"/>
    <d v="2022-09-04T00:18:00"/>
    <d v="2022-08-04T00:00:00"/>
    <d v="2023-05-31T00:00:00"/>
    <d v="2024-03-26T00:00:00"/>
    <d v="2025-01-20T00:00:00"/>
    <d v="2025-11-16T00:00:00"/>
    <d v="2026-09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4"/>
    <d v="2021-08-20T14:28:00"/>
    <d v="2021-06-20T00:00:00"/>
    <d v="2023-06-20T00:00:00"/>
    <d v="2025-06-20T00:00:00"/>
    <d v="2027-06-20T00:00:00"/>
    <d v="2029-06-20T00:00:00"/>
    <d v="2031-06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5"/>
    <d v="2020-04-27T04:00:00"/>
    <d v="2020-03-27T00:00:00"/>
    <d v="2020-08-24T00:00:00"/>
    <d v="2021-01-21T00:00:00"/>
    <d v="2021-06-20T00:00:00"/>
    <d v="2021-11-17T00:00:00"/>
    <d v="2022-04-16T00:00:00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0"/>
    <x v="5"/>
    <d v="2020-02-18T23:13:00"/>
    <d v="2020-01-18T00:00:00"/>
    <d v="2020-06-16T00:00:00"/>
    <d v="2020-11-13T00:00:00"/>
    <d v="2021-04-12T00:00:00"/>
    <d v="2021-09-09T00:00:00"/>
    <d v="2022-02-06T00:00:00"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0"/>
    <x v="0"/>
    <x v="3"/>
    <d v="2023-02-20T23:29:00"/>
    <d v="2023-01-20T00:00:00"/>
    <d v="2023-11-16T00:00:00"/>
    <d v="2024-09-11T00:00:00"/>
    <d v="2025-07-08T00:00:00"/>
    <d v="2026-05-04T00:00:00"/>
    <d v="2027-0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6"/>
    <d v="2028-10-11T09:18:00"/>
    <d v="2028-09-11T00:00:00"/>
    <d v="2038-09-07T00:00:00"/>
    <d v="2048-09-02T00:00:00"/>
    <d v="2058-08-29T00:00:00"/>
    <d v="2068-08-24T00:00:00"/>
    <d v="2078-08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7"/>
    <d v="2020-03-31T22:43:00"/>
    <d v="2020-03-02T00:00:00"/>
    <d v="2022-03-01T00:00:00"/>
    <d v="2024-02-28T00:00:00"/>
    <d v="2026-02-26T00:00:00"/>
    <d v="2028-02-25T00:00:00"/>
    <d v="2030-02-2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8"/>
    <d v="2021-05-17T20:11:00"/>
    <d v="2021-04-17T00:00:00"/>
    <d v="2024-03-02T00:00:00"/>
    <d v="2027-01-16T00:00:00"/>
    <d v="2029-12-01T00:00:00"/>
    <d v="2032-10-16T00:00:00"/>
    <d v="2035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8"/>
    <d v="2022-07-31T11:29:00"/>
    <d v="2022-07-01T00:00:00"/>
    <d v="2025-05-16T00:00:00"/>
    <d v="2028-03-31T00:00:00"/>
    <d v="2031-02-14T00:00:00"/>
    <d v="2033-12-30T00:00:00"/>
    <d v="2036-1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9"/>
    <d v="2021-09-20T11:12:00"/>
    <d v="2021-08-20T00:00:00"/>
    <d v="2023-12-09T00:00:00"/>
    <d v="2026-03-29T00:00:00"/>
    <d v="2028-07-17T00:00:00"/>
    <d v="2030-11-05T00:00:00"/>
    <d v="2033-0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0"/>
    <x v="10"/>
    <d v="2020-05-23T02:56:00"/>
    <d v="2020-05-16T00:00:00"/>
    <d v="2021-06-16T00:00:00"/>
    <d v="2022-07-16T00:00:00"/>
    <d v="2023-08-16T00:00:00"/>
    <d v="2024-09-16T00:00:00"/>
    <d v="2025-10-16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1"/>
    <d v="2020-06-28T10:25:00"/>
    <d v="2020-06-21T00:00:00"/>
    <d v="2021-07-21T00:00:00"/>
    <d v="2022-08-21T00:00:00"/>
    <d v="2023-09-21T00:00:00"/>
    <d v="2024-10-21T00:00:00"/>
    <d v="2025-11-21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2"/>
    <d v="2020-06-13T13:05:00"/>
    <d v="2020-05-13T00:00:00"/>
    <d v="2026-02-11T00:00:00"/>
    <d v="2031-11-12T00:00:00"/>
    <d v="2037-08-12T00:00:00"/>
    <d v="2043-05-13T00:00:00"/>
    <d v="2049-02-10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2"/>
    <d v="2025-06-09T04:30:00"/>
    <d v="2025-05-09T00:00:00"/>
    <d v="2031-02-07T00:00:00"/>
    <d v="2036-11-07T00:00:00"/>
    <d v="2042-08-08T00:00:00"/>
    <d v="2048-05-08T00:00:00"/>
    <d v="2054-0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3"/>
    <d v="2020-03-31T22:43:00"/>
    <d v="2020-03-02T00:00:00"/>
    <d v="2022-03-01T00:00:00"/>
    <d v="2024-02-28T00:00:00"/>
    <d v="2026-02-26T00:00:00"/>
    <d v="2028-02-25T00:00:00"/>
    <d v="2030-02-2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4"/>
    <d v="2022-07-15T21:57:00"/>
    <d v="2022-06-15T00:00:00"/>
    <d v="2024-02-05T00:00:00"/>
    <d v="2025-09-27T00:00:00"/>
    <d v="2027-05-20T00:00:00"/>
    <d v="2029-01-09T00:00:00"/>
    <d v="2030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4"/>
    <d v="2023-03-22T00:04:00"/>
    <d v="2023-02-22T00:00:00"/>
    <d v="2024-10-14T00:00:00"/>
    <d v="2026-06-06T00:00:00"/>
    <d v="2028-01-27T00:00:00"/>
    <d v="2029-09-18T00:00:00"/>
    <d v="2031-05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5"/>
    <d v="2020-02-27T15:42:00"/>
    <d v="2020-02-20T00:00:00"/>
    <d v="2023-03-20T00:00:00"/>
    <d v="2026-04-20T00:00:00"/>
    <d v="2029-05-20T00:00:00"/>
    <d v="2032-06-20T00:00:00"/>
    <d v="2035-07-20T00:00:00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6"/>
    <d v="2020-03-31T22:43:00"/>
    <d v="2020-03-02T00:00:00"/>
    <d v="2022-03-01T00:00:00"/>
    <d v="2024-02-28T00:00:00"/>
    <d v="2026-02-26T00:00:00"/>
    <d v="2028-02-25T00:00:00"/>
    <d v="2030-02-2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7"/>
    <d v="2020-02-25T14:22:00"/>
    <d v="2020-02-18T00:00:00"/>
    <d v="2023-03-18T00:00:00"/>
    <d v="2026-04-18T00:00:00"/>
    <d v="2029-05-18T00:00:00"/>
    <d v="2032-06-18T00:00:00"/>
    <d v="2035-07-18T00:00:00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18"/>
    <d v="2021-09-20T11:12:00"/>
    <d v="2021-08-20T00:00:00"/>
    <d v="2023-12-09T00:00:00"/>
    <d v="2026-03-29T00:00:00"/>
    <d v="2028-07-17T00:00:00"/>
    <d v="2030-11-05T00:00:00"/>
    <d v="2033-0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0"/>
    <x v="19"/>
    <d v="2021-09-01T02:11:00"/>
    <d v="2021-08-01T00:00:00"/>
    <d v="2023-11-20T00:00:00"/>
    <d v="2026-03-10T00:00:00"/>
    <d v="2028-06-28T00:00:00"/>
    <d v="2030-10-17T00:00:00"/>
    <d v="2033-02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0"/>
    <x v="20"/>
    <d v="2024-11-29T00:00:00"/>
    <d v="2024-09-29T00:00:00"/>
    <d v="2036-09-29T00:00:00"/>
    <d v="2048-09-29T00:00:00"/>
    <d v="2060-09-29T00:00:00"/>
    <d v="2072-09-29T00:00:00"/>
    <d v="2084-09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1"/>
    <d v="2024-11-29T00:00:00"/>
    <d v="2024-09-29T00:00:00"/>
    <d v="2036-09-29T00:00:00"/>
    <d v="2048-09-29T00:00:00"/>
    <d v="2060-09-29T00:00:00"/>
    <d v="2072-09-29T00:00:00"/>
    <d v="2084-09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2"/>
    <d v="2020-03-31T22:43:00"/>
    <d v="2020-03-02T00:00:00"/>
    <d v="2022-03-01T00:00:00"/>
    <d v="2024-02-28T00:00:00"/>
    <d v="2026-02-26T00:00:00"/>
    <d v="2028-02-25T00:00:00"/>
    <d v="2030-02-2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3"/>
    <d v="2020-11-29T23:00:00"/>
    <d v="2020-10-29T00:00:00"/>
    <d v="2028-10-29T00:00:00"/>
    <d v="2036-10-29T00:00:00"/>
    <d v="2044-10-29T00:00:00"/>
    <d v="2052-10-29T00:00:00"/>
    <d v="2060-10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4"/>
    <d v="2020-03-31T22:43:00"/>
    <d v="2020-03-02T00:00:00"/>
    <d v="2022-03-01T00:00:00"/>
    <d v="2024-02-28T00:00:00"/>
    <d v="2026-02-26T00:00:00"/>
    <d v="2028-02-25T00:00:00"/>
    <d v="2030-02-2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5"/>
    <d v="2021-05-30T02:17:00"/>
    <d v="2021-05-23T00:00:00"/>
    <d v="2022-12-23T00:00:00"/>
    <d v="2024-07-23T00:00:00"/>
    <d v="2026-02-23T00:00:00"/>
    <d v="2027-09-23T00:00:00"/>
    <d v="2029-04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x v="26"/>
    <d v="2020-06-25T23:57:00"/>
    <d v="2020-06-18T00:00:00"/>
    <d v="2021-07-18T00:00:00"/>
    <d v="2022-08-18T00:00:00"/>
    <d v="2023-09-18T00:00:00"/>
    <d v="2024-10-18T00:00:00"/>
    <d v="2025-11-18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9"/>
    <d v="2022-06-01T08:25:00"/>
    <d v="2022-05-01T00:00:00"/>
    <d v="2024-08-19T00:00:00"/>
    <d v="2026-12-08T00:00:00"/>
    <d v="2029-03-28T00:00:00"/>
    <d v="2031-07-17T00:00:00"/>
    <d v="2033-1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1"/>
    <d v="2020-02-15T15:21:00"/>
    <d v="2020-02-08T00:00:00"/>
    <d v="2021-03-08T00:00:00"/>
    <d v="2022-04-08T00:00:00"/>
    <d v="2023-05-08T00:00:00"/>
    <d v="2024-06-08T00:00:00"/>
    <d v="2025-07-08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0"/>
    <d v="2020-03-01T02:30:00"/>
    <d v="2020-02-23T00:00:00"/>
    <d v="2021-03-23T00:00:00"/>
    <d v="2022-04-23T00:00:00"/>
    <d v="2023-05-23T00:00:00"/>
    <d v="2024-06-23T00:00:00"/>
    <d v="2025-07-23T00:00:00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2"/>
    <d v="2025-02-09T12:09:00"/>
    <d v="2025-01-09T00:00:00"/>
    <d v="2030-10-10T00:00:00"/>
    <d v="2036-07-10T00:00:00"/>
    <d v="2042-04-10T00:00:00"/>
    <d v="2048-01-09T00:00:00"/>
    <d v="2053-10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2"/>
    <d v="2025-02-24T16:00:00"/>
    <d v="2025-01-24T00:00:00"/>
    <d v="2030-10-25T00:00:00"/>
    <d v="2036-07-25T00:00:00"/>
    <d v="2042-04-25T00:00:00"/>
    <d v="2048-01-24T00:00:00"/>
    <d v="2053-10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6"/>
    <d v="2026-07-30T21:32:00"/>
    <d v="2026-06-30T00:00:00"/>
    <d v="2036-06-25T00:00:00"/>
    <d v="2046-06-21T00:00:00"/>
    <d v="2056-06-16T00:00:00"/>
    <d v="2066-06-12T00:00:00"/>
    <d v="2076-06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7"/>
    <d v="2020-03-16T03:55:00"/>
    <d v="2020-02-16T00:00:00"/>
    <d v="2022-02-14T00:00:00"/>
    <d v="2024-02-13T00:00:00"/>
    <d v="2026-02-11T00:00:00"/>
    <d v="2028-02-10T00:00:00"/>
    <d v="2030-02-08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8"/>
    <d v="2022-05-02T14:49:00"/>
    <d v="2022-04-02T00:00:00"/>
    <d v="2025-02-15T00:00:00"/>
    <d v="2028-01-01T00:00:00"/>
    <d v="2030-11-16T00:00:00"/>
    <d v="2033-10-01T00:00:00"/>
    <d v="2036-08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8"/>
    <d v="2022-05-17T18:40:00"/>
    <d v="2022-04-17T00:00:00"/>
    <d v="2025-03-02T00:00:00"/>
    <d v="2028-01-16T00:00:00"/>
    <d v="2030-12-01T00:00:00"/>
    <d v="2033-10-16T00:00:00"/>
    <d v="2036-08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1-10-07T23:00:00"/>
    <d v="2021-08-07T00:00:00"/>
    <d v="2024-02-05T00:00:00"/>
    <d v="2026-08-05T00:00:00"/>
    <d v="2029-02-02T00:00:00"/>
    <d v="2031-08-03T00:00:00"/>
    <d v="2034-01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30-10-08T15:36:00"/>
    <d v="2030-08-08T00:00:00"/>
    <d v="2042-08-08T00:00:00"/>
    <d v="2054-08-08T00:00:00"/>
    <d v="2066-08-08T00:00:00"/>
    <d v="2078-08-08T00:00:00"/>
    <d v="2090-08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"/>
    <d v="2020-03-29T15:35:00"/>
    <d v="2020-01-29T00:00:00"/>
    <d v="2023-01-29T00:00:00"/>
    <d v="2026-01-29T00:00:00"/>
    <d v="2029-01-29T00:00:00"/>
    <d v="2032-01-29T00:00:00"/>
    <d v="2035-01-29T00:00:0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"/>
    <d v="2023-03-29T15:34:00"/>
    <d v="2023-01-29T00:00:00"/>
    <d v="2029-01-29T00:00:00"/>
    <d v="2035-01-29T00:00:00"/>
    <d v="2041-01-29T00:00:00"/>
    <d v="2047-01-29T00:00:00"/>
    <d v="2053-01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3"/>
    <d v="2025-10-12T06:28:00"/>
    <d v="2025-09-12T00:00:00"/>
    <d v="2026-07-09T00:00:00"/>
    <d v="2027-05-05T00:00:00"/>
    <d v="2028-02-29T00:00:00"/>
    <d v="2028-12-25T00:00:00"/>
    <d v="2029-10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3"/>
    <d v="2024-11-30T20:21:00"/>
    <d v="2024-10-30T00:00:00"/>
    <d v="2025-08-26T00:00:00"/>
    <d v="2026-06-22T00:00:00"/>
    <d v="2027-04-18T00:00:00"/>
    <d v="2028-02-12T00:00:00"/>
    <d v="2028-12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4"/>
    <d v="2020-04-27T14:53:00"/>
    <d v="2020-02-27T00:00:00"/>
    <d v="2022-02-27T00:00:00"/>
    <d v="2024-02-27T00:00:00"/>
    <d v="2026-02-27T00:00:00"/>
    <d v="2028-02-27T00:00:00"/>
    <d v="2030-02-27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5"/>
    <d v="2022-06-06T12:42:00"/>
    <d v="2022-05-06T00:00:00"/>
    <d v="2022-10-03T00:00:00"/>
    <d v="2023-03-02T00:00:00"/>
    <d v="2023-07-30T00:00:00"/>
    <d v="2023-12-27T00:00:00"/>
    <d v="2024-05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5"/>
    <d v="2021-12-21T02:56:00"/>
    <d v="2021-11-21T00:00:00"/>
    <d v="2022-04-20T00:00:00"/>
    <d v="2022-09-17T00:00:00"/>
    <d v="2023-02-14T00:00:00"/>
    <d v="2023-07-14T00:00:00"/>
    <d v="2023-12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"/>
    <x v="0"/>
    <d v="2029-01-28T00:00:00"/>
    <d v="2028-11-28T00:00:00"/>
    <d v="2040-11-28T00:00:00"/>
    <d v="2052-11-28T00:00:00"/>
    <d v="2064-11-28T00:00:00"/>
    <d v="2076-11-28T00:00:00"/>
    <d v="2088-11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0-03-08T05:07:00"/>
    <d v="2020-01-08T00:00:00"/>
    <d v="2022-07-08T00:00:00"/>
    <d v="2025-01-05T00:00:00"/>
    <d v="2027-07-06T00:00:00"/>
    <d v="2030-01-03T00:00:00"/>
    <d v="2032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9-10-13T11:21:00"/>
    <d v="2029-08-13T00:00:00"/>
    <d v="2041-08-13T00:00:00"/>
    <d v="2053-08-13T00:00:00"/>
    <d v="2065-08-13T00:00:00"/>
    <d v="2077-08-13T00:00:00"/>
    <d v="2089-08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0-12-09T10:46:00"/>
    <d v="2020-10-09T00:00:00"/>
    <d v="2023-04-09T00:00:00"/>
    <d v="2025-10-07T00:00:00"/>
    <d v="2028-04-06T00:00:00"/>
    <d v="2030-10-05T00:00:00"/>
    <d v="2033-04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31-05-17T03:37:00"/>
    <d v="2031-03-17T00:00:00"/>
    <d v="2043-03-17T00:00:00"/>
    <d v="2055-03-17T00:00:00"/>
    <d v="2067-03-17T00:00:00"/>
    <d v="2079-03-17T00:00:00"/>
    <d v="2091-03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2-06-26T20:41:00"/>
    <d v="2022-04-26T00:00:00"/>
    <d v="2024-10-24T00:00:00"/>
    <d v="2027-04-24T00:00:00"/>
    <d v="2029-10-22T00:00:00"/>
    <d v="2032-04-21T00:00:00"/>
    <d v="2034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9-07-25T03:08:00"/>
    <d v="2029-05-25T00:00:00"/>
    <d v="2041-05-25T00:00:00"/>
    <d v="2053-05-25T00:00:00"/>
    <d v="2065-05-25T00:00:00"/>
    <d v="2077-05-25T00:00:00"/>
    <d v="2089-05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0-09-04T06:48:00"/>
    <d v="2020-07-04T00:00:00"/>
    <d v="2023-01-02T00:00:00"/>
    <d v="2025-07-02T00:00:00"/>
    <d v="2027-12-31T00:00:00"/>
    <d v="2030-06-30T00:00:00"/>
    <d v="2032-12-28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31-10-01T13:43:00"/>
    <d v="2031-08-01T00:00:00"/>
    <d v="2043-08-01T00:00:00"/>
    <d v="2055-08-01T00:00:00"/>
    <d v="2067-08-01T00:00:00"/>
    <d v="2079-08-01T00:00:00"/>
    <d v="2091-08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2-11-17T09:32:00"/>
    <d v="2022-09-17T00:00:00"/>
    <d v="2025-03-17T00:00:00"/>
    <d v="2027-09-15T00:00:00"/>
    <d v="2030-03-15T00:00:00"/>
    <d v="2032-09-12T00:00:00"/>
    <d v="2035-03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31-11-05T15:19:00"/>
    <d v="2031-09-05T00:00:00"/>
    <d v="2043-09-05T00:00:00"/>
    <d v="2055-09-05T00:00:00"/>
    <d v="2067-09-05T00:00:00"/>
    <d v="2079-09-05T00:00:00"/>
    <d v="2091-09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2-12-18T06:49:00"/>
    <d v="2022-10-18T00:00:00"/>
    <d v="2025-04-17T00:00:00"/>
    <d v="2027-10-16T00:00:00"/>
    <d v="2030-04-15T00:00:00"/>
    <d v="2032-10-13T00:00:00"/>
    <d v="2035-04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30-05-24T15:28:00"/>
    <d v="2030-03-24T00:00:00"/>
    <d v="2042-03-24T00:00:00"/>
    <d v="2054-03-24T00:00:00"/>
    <d v="2066-03-24T00:00:00"/>
    <d v="2078-03-24T00:00:00"/>
    <d v="2090-03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0"/>
    <d v="2021-05-09T06:02:00"/>
    <d v="2021-03-09T00:00:00"/>
    <d v="2023-09-07T00:00:00"/>
    <d v="2026-03-07T00:00:00"/>
    <d v="2028-09-04T00:00:00"/>
    <d v="2031-03-05T00:00:00"/>
    <d v="2033-09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9"/>
    <d v="2022-06-01T08:25:00"/>
    <d v="2022-05-01T00:00:00"/>
    <d v="2024-08-19T00:00:00"/>
    <d v="2026-12-08T00:00:00"/>
    <d v="2029-03-28T00:00:00"/>
    <d v="2031-07-17T00:00:00"/>
    <d v="2033-1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3"/>
    <d v="2020-12-20T23:00:00"/>
    <d v="2020-11-20T00:00:00"/>
    <d v="2028-11-20T00:00:00"/>
    <d v="2036-11-20T00:00:00"/>
    <d v="2044-11-20T00:00:00"/>
    <d v="2052-11-20T00:00:00"/>
    <d v="2060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1"/>
    <d v="2024-12-20T00:00:00"/>
    <d v="2024-10-20T00:00:00"/>
    <d v="2036-10-20T00:00:00"/>
    <d v="2048-10-20T00:00:00"/>
    <d v="2060-10-20T00:00:00"/>
    <d v="2072-10-20T00:00:00"/>
    <d v="2084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2"/>
    <d v="2020-03-16T03:55:00"/>
    <d v="2020-02-16T00:00:00"/>
    <d v="2022-02-14T00:00:00"/>
    <d v="2024-02-13T00:00:00"/>
    <d v="2026-02-11T00:00:00"/>
    <d v="2028-02-10T00:00:00"/>
    <d v="2030-02-08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6"/>
    <d v="2020-03-09T22:50:00"/>
    <d v="2020-03-02T00:00:00"/>
    <d v="2021-04-02T00:00:00"/>
    <d v="2022-05-02T00:00:00"/>
    <d v="2023-06-02T00:00:00"/>
    <d v="2024-07-02T00:00:00"/>
    <d v="2025-08-02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0"/>
    <d v="2024-12-20T00:00:00"/>
    <d v="2024-10-20T00:00:00"/>
    <d v="2036-10-20T00:00:00"/>
    <d v="2048-10-20T00:00:00"/>
    <d v="2060-10-20T00:00:00"/>
    <d v="2072-10-20T00:00:00"/>
    <d v="2084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4"/>
    <d v="2020-03-16T03:55:00"/>
    <d v="2020-02-16T00:00:00"/>
    <d v="2022-02-14T00:00:00"/>
    <d v="2024-02-13T00:00:00"/>
    <d v="2026-02-11T00:00:00"/>
    <d v="2028-02-10T00:00:00"/>
    <d v="2030-02-08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25"/>
    <d v="2021-02-08T00:58:00"/>
    <d v="2021-02-01T00:00:00"/>
    <d v="2022-09-01T00:00:00"/>
    <d v="2024-04-01T00:00:00"/>
    <d v="2025-11-01T00:00:00"/>
    <d v="2027-06-01T00:00:00"/>
    <d v="2029-01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3"/>
    <d v="2020-03-16T03:55:00"/>
    <d v="2020-02-16T00:00:00"/>
    <d v="2022-02-14T00:00:00"/>
    <d v="2024-02-13T00:00:00"/>
    <d v="2026-02-11T00:00:00"/>
    <d v="2028-02-10T00:00:00"/>
    <d v="2030-02-08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4"/>
    <d v="2024-07-13T12:14:00"/>
    <d v="2024-06-13T00:00:00"/>
    <d v="2026-02-03T00:00:00"/>
    <d v="2027-09-26T00:00:00"/>
    <d v="2029-05-18T00:00:00"/>
    <d v="2031-01-08T00:00:00"/>
    <d v="2032-08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4"/>
    <d v="2031-08-04T08:42:00"/>
    <d v="2031-07-04T00:00:00"/>
    <d v="2033-02-23T00:00:00"/>
    <d v="2034-10-16T00:00:00"/>
    <d v="2036-06-07T00:00:00"/>
    <d v="2038-01-28T00:00:00"/>
    <d v="2039-09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5"/>
    <d v="2022-11-04T10:59:00"/>
    <d v="2022-10-28T00:00:00"/>
    <d v="2025-11-28T00:00:00"/>
    <d v="2028-12-28T00:00:00"/>
    <d v="2032-01-28T00:00:00"/>
    <d v="2035-02-28T00:00:00"/>
    <d v="2038-03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6"/>
    <d v="2020-03-16T03:55:00"/>
    <d v="2020-02-16T00:00:00"/>
    <d v="2022-02-14T00:00:00"/>
    <d v="2024-02-13T00:00:00"/>
    <d v="2026-02-11T00:00:00"/>
    <d v="2028-02-10T00:00:00"/>
    <d v="2030-02-08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8"/>
    <d v="2022-06-01T08:25:00"/>
    <d v="2022-05-01T00:00:00"/>
    <d v="2024-08-19T00:00:00"/>
    <d v="2026-12-08T00:00:00"/>
    <d v="2029-03-28T00:00:00"/>
    <d v="2031-07-17T00:00:00"/>
    <d v="2033-1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7"/>
    <d v="2022-11-04T14:10:00"/>
    <d v="2022-10-28T00:00:00"/>
    <d v="2025-11-28T00:00:00"/>
    <d v="2028-12-28T00:00:00"/>
    <d v="2032-01-28T00:00:00"/>
    <d v="2035-02-28T00:00:00"/>
    <d v="2038-03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8"/>
    <d v="2020-06-10T19:52:00"/>
    <d v="2020-05-10T00:00:00"/>
    <d v="2022-08-29T00:00:00"/>
    <d v="2024-12-17T00:00:00"/>
    <d v="2027-04-07T00:00:00"/>
    <d v="2029-07-26T00:00:00"/>
    <d v="2031-11-14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9"/>
    <d v="2020-06-10T19:52:00"/>
    <d v="2020-05-10T00:00:00"/>
    <d v="2022-08-29T00:00:00"/>
    <d v="2024-12-17T00:00:00"/>
    <d v="2027-04-07T00:00:00"/>
    <d v="2029-07-26T00:00:00"/>
    <d v="2031-11-14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0"/>
    <d v="2020-07-18T09:25:00"/>
    <d v="2020-07-11T00:00:00"/>
    <d v="2021-08-11T00:00:00"/>
    <d v="2022-09-11T00:00:00"/>
    <d v="2023-10-11T00:00:00"/>
    <d v="2024-11-11T00:00:00"/>
    <d v="2025-12-11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2"/>
    <x v="11"/>
    <d v="2020-08-04T14:39:00"/>
    <d v="2020-07-28T00:00:00"/>
    <d v="2021-08-28T00:00:00"/>
    <d v="2022-09-28T00:00:00"/>
    <d v="2023-10-28T00:00:00"/>
    <d v="2024-11-28T00:00:00"/>
    <d v="2025-12-28T00:00:00"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2"/>
    <x v="12"/>
    <d v="2030-10-12T14:29:00"/>
    <d v="2030-09-12T00:00:00"/>
    <d v="2036-06-12T00:00:00"/>
    <d v="2042-03-13T00:00:00"/>
    <d v="2047-12-12T00:00:00"/>
    <d v="2053-09-11T00:00:00"/>
    <d v="2059-06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2"/>
    <d v="2030-07-10T00:41:00"/>
    <d v="2030-06-10T00:00:00"/>
    <d v="2036-03-10T00:00:00"/>
    <d v="2041-12-09T00:00:00"/>
    <d v="2047-09-09T00:00:00"/>
    <d v="2053-06-09T00:00:00"/>
    <d v="2059-03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6"/>
    <d v="2027-09-23T04:56:00"/>
    <d v="2027-08-23T00:00:00"/>
    <d v="2037-08-18T00:00:00"/>
    <d v="2047-08-14T00:00:00"/>
    <d v="2057-08-09T00:00:00"/>
    <d v="2067-08-05T00:00:00"/>
    <d v="2077-07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7"/>
    <d v="2021-06-17T02:56:00"/>
    <d v="2021-05-17T00:00:00"/>
    <d v="2023-05-16T00:00:00"/>
    <d v="2025-05-14T00:00:00"/>
    <d v="2027-05-13T00:00:00"/>
    <d v="2029-05-11T00:00:00"/>
    <d v="2031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8"/>
    <d v="2024-09-15T17:19:00"/>
    <d v="2024-08-15T00:00:00"/>
    <d v="2027-07-01T00:00:00"/>
    <d v="2030-05-16T00:00:00"/>
    <d v="2033-03-31T00:00:00"/>
    <d v="2036-02-14T00:00:00"/>
    <d v="2038-12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8"/>
    <d v="2024-07-13T12:41:00"/>
    <d v="2024-06-13T00:00:00"/>
    <d v="2027-04-29T00:00:00"/>
    <d v="2030-03-14T00:00:00"/>
    <d v="2033-01-27T00:00:00"/>
    <d v="2035-12-13T00:00:00"/>
    <d v="2038-10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"/>
    <d v="2020-04-20T16:21:00"/>
    <d v="2020-02-20T00:00:00"/>
    <d v="2023-02-20T00:00:00"/>
    <d v="2026-02-20T00:00:00"/>
    <d v="2029-02-20T00:00:00"/>
    <d v="2032-02-20T00:00:00"/>
    <d v="2035-02-20T00:00:00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"/>
    <d v="2023-04-20T16:22:00"/>
    <d v="2023-02-20T00:00:00"/>
    <d v="2029-02-20T00:00:00"/>
    <d v="2035-02-20T00:00:00"/>
    <d v="2041-02-20T00:00:00"/>
    <d v="2047-02-20T00:00:00"/>
    <d v="2053-02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3"/>
    <d v="2022-04-17T13:23:00"/>
    <d v="2022-03-17T00:00:00"/>
    <d v="2023-01-11T00:00:00"/>
    <d v="2023-11-07T00:00:00"/>
    <d v="2024-09-02T00:00:00"/>
    <d v="2025-06-29T00:00:00"/>
    <d v="2026-04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3"/>
    <d v="2022-01-12T13:10:00"/>
    <d v="2021-12-12T00:00:00"/>
    <d v="2022-10-08T00:00:00"/>
    <d v="2023-08-04T00:00:00"/>
    <d v="2024-05-30T00:00:00"/>
    <d v="2025-03-26T00:00:00"/>
    <d v="2026-0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2"/>
    <x v="4"/>
    <d v="2020-09-07T06:57:00"/>
    <d v="2020-07-07T00:00:00"/>
    <d v="2022-07-07T00:00:00"/>
    <d v="2024-07-07T00:00:00"/>
    <d v="2026-07-07T00:00:00"/>
    <d v="2028-07-07T00:00:00"/>
    <d v="2030-07-07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5"/>
    <d v="2021-09-18T10:54:00"/>
    <d v="2021-08-18T00:00:00"/>
    <d v="2022-01-15T00:00:00"/>
    <d v="2022-06-14T00:00:00"/>
    <d v="2022-11-11T00:00:00"/>
    <d v="2023-04-10T00:00:00"/>
    <d v="2023-09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</r>
  <r>
    <x v="0"/>
    <x v="2"/>
    <x v="5"/>
    <d v="2021-10-30T15:10:00"/>
    <d v="2021-09-30T00:00:00"/>
    <d v="2022-02-27T00:00:00"/>
    <d v="2022-07-27T00:00:00"/>
    <d v="2022-12-24T00:00:00"/>
    <d v="2023-05-23T00:00:00"/>
    <d v="2023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2"/>
    <x v="0"/>
    <d v="2029-10-25T14:09:00"/>
    <d v="2029-08-25T00:00:00"/>
    <d v="2041-08-25T00:00:00"/>
    <d v="2053-08-25T00:00:00"/>
    <d v="2065-08-25T00:00:00"/>
    <d v="2077-08-25T00:00:00"/>
    <d v="2089-08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0-09-19T03:31:00"/>
    <d v="2020-07-19T00:00:00"/>
    <d v="2023-01-17T00:00:00"/>
    <d v="2025-07-17T00:00:00"/>
    <d v="2028-01-15T00:00:00"/>
    <d v="2030-07-15T00:00:00"/>
    <d v="2033-01-12T00:00:00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5T05:05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7-05T00:00:00"/>
    <d v="2030-05-05T00:00:00"/>
    <d v="2042-05-05T00:00:00"/>
    <d v="2054-05-05T00:00:00"/>
    <d v="2066-05-05T00:00:00"/>
    <d v="2078-05-05T00:00:00"/>
    <d v="2090-05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6-13T15:26:00"/>
    <d v="2030-04-13T00:00:00"/>
    <d v="2042-04-13T00:00:00"/>
    <d v="2054-04-13T00:00:00"/>
    <d v="2066-04-13T00:00:00"/>
    <d v="2078-04-13T00:00:00"/>
    <d v="2090-04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4-23T18:13:00"/>
    <d v="2021-02-23T00:00:00"/>
    <d v="2023-08-24T00:00:00"/>
    <d v="2026-02-21T00:00:00"/>
    <d v="2028-08-21T00:00:00"/>
    <d v="2031-02-19T00:00:00"/>
    <d v="2033-08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5T05:13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6-29T00:00:00"/>
    <d v="2030-04-29T00:00:00"/>
    <d v="2042-04-29T00:00:00"/>
    <d v="2054-04-29T00:00:00"/>
    <d v="2066-04-29T00:00:00"/>
    <d v="2078-04-29T00:00:00"/>
    <d v="2090-04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5T05:05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7-05T00:00:00"/>
    <d v="2030-05-05T00:00:00"/>
    <d v="2042-05-05T00:00:00"/>
    <d v="2054-05-05T00:00:00"/>
    <d v="2066-05-05T00:00:00"/>
    <d v="2078-05-05T00:00:00"/>
    <d v="2090-05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5T05:10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6-16T14:00:00"/>
    <d v="2030-04-16T00:00:00"/>
    <d v="2042-04-16T00:00:00"/>
    <d v="2054-04-16T00:00:00"/>
    <d v="2066-04-16T00:00:00"/>
    <d v="2078-04-16T00:00:00"/>
    <d v="2090-04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4T11:42:00"/>
    <d v="2021-03-04T00:00:00"/>
    <d v="2023-09-02T00:00:00"/>
    <d v="2026-03-02T00:00:00"/>
    <d v="2028-08-30T00:00:00"/>
    <d v="2031-02-28T00:00:00"/>
    <d v="2033-08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6-27T00:00:00"/>
    <d v="2030-04-27T00:00:00"/>
    <d v="2042-04-27T00:00:00"/>
    <d v="2054-04-27T00:00:00"/>
    <d v="2066-04-27T00:00:00"/>
    <d v="2078-04-27T00:00:00"/>
    <d v="2090-04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21-05-05T05:05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0"/>
    <d v="2030-06-28T00:00:00"/>
    <d v="2030-04-28T00:00:00"/>
    <d v="2042-04-28T00:00:00"/>
    <d v="2054-04-28T00:00:00"/>
    <d v="2066-04-28T00:00:00"/>
    <d v="2078-04-28T00:00:00"/>
    <d v="2090-04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0"/>
    <d v="2024-09-20T00:00:00"/>
    <d v="2024-07-20T00:00:00"/>
    <d v="2036-07-20T00:00:00"/>
    <d v="2048-07-20T00:00:00"/>
    <d v="2060-07-20T00:00:00"/>
    <d v="2072-07-20T00:00:00"/>
    <d v="2084-07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1"/>
    <d v="2024-09-20T00:00:00"/>
    <d v="2024-07-20T00:00:00"/>
    <d v="2036-07-20T00:00:00"/>
    <d v="2048-07-20T00:00:00"/>
    <d v="2060-07-20T00:00:00"/>
    <d v="2072-07-20T00:00:00"/>
    <d v="2084-07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2"/>
    <d v="2021-06-17T02:56:00"/>
    <d v="2021-05-17T00:00:00"/>
    <d v="2023-05-16T00:00:00"/>
    <d v="2025-05-14T00:00:00"/>
    <d v="2027-05-13T00:00:00"/>
    <d v="2029-05-11T00:00:00"/>
    <d v="2031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3"/>
    <d v="2020-09-20T23:00:00"/>
    <d v="2020-08-20T00:00:00"/>
    <d v="2028-08-20T00:00:00"/>
    <d v="2036-08-20T00:00:00"/>
    <d v="2044-08-20T00:00:00"/>
    <d v="2052-08-20T00:00:00"/>
    <d v="2060-08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4"/>
    <d v="2021-06-17T02:56:00"/>
    <d v="2021-05-17T00:00:00"/>
    <d v="2023-05-16T00:00:00"/>
    <d v="2025-05-14T00:00:00"/>
    <d v="2027-05-13T00:00:00"/>
    <d v="2029-05-11T00:00:00"/>
    <d v="2031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5"/>
    <d v="2021-07-23T14:13:00"/>
    <d v="2021-07-16T00:00:00"/>
    <d v="2023-02-16T00:00:00"/>
    <d v="2024-09-16T00:00:00"/>
    <d v="2026-04-16T00:00:00"/>
    <d v="2027-11-16T00:00:00"/>
    <d v="2029-06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6"/>
    <d v="2020-07-21T12:01:00"/>
    <d v="2020-07-14T00:00:00"/>
    <d v="2021-08-14T00:00:00"/>
    <d v="2022-09-14T00:00:00"/>
    <d v="2023-10-14T00:00:00"/>
    <d v="2024-11-14T00:00:00"/>
    <d v="2025-12-14T00:00:00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2"/>
    <x v="13"/>
    <d v="2021-06-17T02:56:00"/>
    <d v="2021-05-17T00:00:00"/>
    <d v="2023-05-16T00:00:00"/>
    <d v="2025-05-14T00:00:00"/>
    <d v="2027-05-13T00:00:00"/>
    <d v="2029-05-11T00:00:00"/>
    <d v="2031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4"/>
    <d v="2021-11-07T03:25:00"/>
    <d v="2021-10-07T00:00:00"/>
    <d v="2023-05-30T00:00:00"/>
    <d v="2025-01-19T00:00:00"/>
    <d v="2026-09-11T00:00:00"/>
    <d v="2028-05-03T00:00:00"/>
    <d v="2029-12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2"/>
    <x v="14"/>
    <d v="2022-01-10T00:34:00"/>
    <d v="2021-12-10T00:00:00"/>
    <d v="2023-08-02T00:00:00"/>
    <d v="2025-03-24T00:00:00"/>
    <d v="2026-11-14T00:00:00"/>
    <d v="2028-07-06T00:00:00"/>
    <d v="2030-0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2"/>
    <x v="15"/>
    <d v="2020-05-21T16:21:00"/>
    <d v="2020-05-14T00:00:00"/>
    <d v="2023-06-14T00:00:00"/>
    <d v="2026-07-14T00:00:00"/>
    <d v="2029-08-14T00:00:00"/>
    <d v="2032-09-14T00:00:00"/>
    <d v="2035-10-14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9"/>
    <d v="2020-06-10T19:52:00"/>
    <d v="2020-05-10T00:00:00"/>
    <d v="2022-08-29T00:00:00"/>
    <d v="2024-12-17T00:00:00"/>
    <d v="2027-04-07T00:00:00"/>
    <d v="2029-07-26T00:00:00"/>
    <d v="2031-11-14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6"/>
    <d v="2021-06-17T02:56:00"/>
    <d v="2021-05-17T00:00:00"/>
    <d v="2023-05-16T00:00:00"/>
    <d v="2025-05-14T00:00:00"/>
    <d v="2027-05-13T00:00:00"/>
    <d v="2029-05-11T00:00:00"/>
    <d v="2031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17"/>
    <d v="2020-05-19T16:45:00"/>
    <d v="2020-05-12T00:00:00"/>
    <d v="2023-06-12T00:00:00"/>
    <d v="2026-07-12T00:00:00"/>
    <d v="2029-08-12T00:00:00"/>
    <d v="2032-09-12T00:00:00"/>
    <d v="2035-10-12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31-09-12T15:41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2-06-25T04:47:00"/>
    <d v="2022-04-25T00:00:00"/>
    <d v="2024-10-23T00:00:00"/>
    <d v="2027-04-23T00:00:00"/>
    <d v="2029-10-21T00:00:00"/>
    <d v="2032-04-20T00:00:00"/>
    <d v="2034-10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31-08-28T21:43:00"/>
    <d v="2031-06-28T00:00:00"/>
    <d v="2043-06-28T00:00:00"/>
    <d v="2055-06-28T00:00:00"/>
    <d v="2067-06-28T00:00:00"/>
    <d v="2079-06-28T00:00:00"/>
    <d v="2091-06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2-08-26T03:39:00"/>
    <d v="2022-06-26T00:00:00"/>
    <d v="2024-12-24T00:00:00"/>
    <d v="2027-06-24T00:00:00"/>
    <d v="2029-12-22T00:00:00"/>
    <d v="2032-06-21T00:00:00"/>
    <d v="2034-12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30-02-08T15:43:00"/>
    <d v="2029-12-08T00:00:00"/>
    <d v="2041-12-08T00:00:00"/>
    <d v="2053-12-08T00:00:00"/>
    <d v="2065-12-08T00:00:00"/>
    <d v="2077-12-08T00:00:00"/>
    <d v="2089-12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1-03-29T03:14:00"/>
    <d v="2021-01-29T00:00:00"/>
    <d v="2023-07-30T00:00:00"/>
    <d v="2026-01-27T00:00:00"/>
    <d v="2028-07-27T00:00:00"/>
    <d v="2031-01-25T00:00:00"/>
    <d v="2033-07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1-12-24T00:56:00"/>
    <d v="2021-10-24T00:00:00"/>
    <d v="2024-04-23T00:00:00"/>
    <d v="2026-10-22T00:00:00"/>
    <d v="2029-04-21T00:00:00"/>
    <d v="2031-10-20T00:00:00"/>
    <d v="2034-04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0"/>
    <x v="3"/>
    <x v="0"/>
    <d v="2031-02-13T11:12:00"/>
    <d v="2030-12-13T00:00:00"/>
    <d v="2042-12-13T00:00:00"/>
    <d v="2054-12-13T00:00:00"/>
    <d v="2066-12-13T00:00:00"/>
    <d v="2078-12-13T00:00:00"/>
    <d v="2090-1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31-09-12T15:41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2-06-25T04:47:00"/>
    <d v="2022-04-25T00:00:00"/>
    <d v="2024-10-23T00:00:00"/>
    <d v="2027-04-23T00:00:00"/>
    <d v="2029-10-21T00:00:00"/>
    <d v="2032-04-20T00:00:00"/>
    <d v="2034-10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1-12-26T17:07:00"/>
    <d v="2021-10-26T00:00:00"/>
    <d v="2024-04-25T00:00:00"/>
    <d v="2026-10-24T00:00:00"/>
    <d v="2029-04-23T00:00:00"/>
    <d v="2031-10-22T00:00:00"/>
    <d v="2034-04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3"/>
    <x v="0"/>
    <d v="2031-02-12T15:24:00"/>
    <d v="2030-12-12T00:00:00"/>
    <d v="2042-12-12T00:00:00"/>
    <d v="2054-12-12T00:00:00"/>
    <d v="2066-12-12T00:00:00"/>
    <d v="2078-12-12T00:00:00"/>
    <d v="2090-1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1-12-27T04:58:00"/>
    <d v="2021-10-27T00:00:00"/>
    <d v="2024-04-26T00:00:00"/>
    <d v="2026-10-25T00:00:00"/>
    <d v="2029-04-24T00:00:00"/>
    <d v="2031-10-23T00:00:00"/>
    <d v="2034-04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3"/>
    <x v="0"/>
    <d v="2031-02-15T12:24:00"/>
    <d v="2030-12-15T00:00:00"/>
    <d v="2042-12-15T00:00:00"/>
    <d v="2054-12-15T00:00:00"/>
    <d v="2066-12-15T00:00:00"/>
    <d v="2078-12-15T00:00:00"/>
    <d v="2090-12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0"/>
    <d v="2020-10-03T09:48:00"/>
    <d v="2020-09-26T00:00:00"/>
    <d v="2021-10-26T00:00:00"/>
    <d v="2022-11-26T00:00:00"/>
    <d v="2023-12-26T00:00:00"/>
    <d v="2025-01-26T00:00:00"/>
    <d v="2026-0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3"/>
    <x v="11"/>
    <d v="2020-09-16T11:31:00"/>
    <d v="2020-09-09T00:00:00"/>
    <d v="2021-10-09T00:00:00"/>
    <d v="2022-11-09T00:00:00"/>
    <d v="2023-12-09T00:00:00"/>
    <d v="2025-01-09T00:00:00"/>
    <d v="2026-0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3"/>
    <x v="12"/>
    <d v="2027-09-07T15:25:00"/>
    <d v="2027-08-07T00:00:00"/>
    <d v="2033-05-07T00:00:00"/>
    <d v="2039-02-05T00:00:00"/>
    <d v="2044-11-05T00:00:00"/>
    <d v="2050-08-06T00:00:00"/>
    <d v="2056-05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2"/>
    <d v="2028-06-28T11:29:00"/>
    <d v="2028-05-28T00:00:00"/>
    <d v="2034-02-26T00:00:00"/>
    <d v="2039-11-27T00:00:00"/>
    <d v="2045-08-27T00:00:00"/>
    <d v="2051-05-28T00:00:00"/>
    <d v="2057-02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6"/>
    <d v="2027-05-31T00:59:00"/>
    <d v="2027-05-01T00:00:00"/>
    <d v="2037-04-26T00:00:00"/>
    <d v="2047-04-22T00:00:00"/>
    <d v="2057-04-17T00:00:00"/>
    <d v="2067-04-13T00:00:00"/>
    <d v="2077-04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7"/>
    <d v="2021-02-23T15:13:00"/>
    <d v="2021-01-23T00:00:00"/>
    <d v="2023-01-22T00:00:00"/>
    <d v="2025-01-20T00:00:00"/>
    <d v="2027-01-19T00:00:00"/>
    <d v="2029-01-17T00:00:00"/>
    <d v="2031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8"/>
    <d v="2023-07-04T22:36:00"/>
    <d v="2023-06-04T00:00:00"/>
    <d v="2026-04-19T00:00:00"/>
    <d v="2029-03-04T00:00:00"/>
    <d v="2032-01-18T00:00:00"/>
    <d v="2034-12-03T00:00:00"/>
    <d v="2037-10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8"/>
    <d v="2023-12-06T04:53:00"/>
    <d v="2023-11-06T00:00:00"/>
    <d v="2026-09-21T00:00:00"/>
    <d v="2029-08-06T00:00:00"/>
    <d v="2032-06-21T00:00:00"/>
    <d v="2035-05-07T00:00:00"/>
    <d v="2038-03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9"/>
    <d v="2021-06-04T05:52:00"/>
    <d v="2021-05-04T00:00:00"/>
    <d v="2023-08-23T00:00:00"/>
    <d v="2025-12-11T00:00:00"/>
    <d v="2028-03-31T00:00:00"/>
    <d v="2030-07-20T00:00:00"/>
    <d v="2032-11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22-03-01T15:05:00"/>
    <d v="2022-01-01T00:00:00"/>
    <d v="2024-07-01T00:00:00"/>
    <d v="2026-12-30T00:00:00"/>
    <d v="2029-06-29T00:00:00"/>
    <d v="2031-12-28T00:00:00"/>
    <d v="2034-06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0"/>
    <d v="2031-02-15T14:14:00"/>
    <d v="2030-12-15T00:00:00"/>
    <d v="2042-12-15T00:00:00"/>
    <d v="2054-12-15T00:00:00"/>
    <d v="2066-12-15T00:00:00"/>
    <d v="2078-12-15T00:00:00"/>
    <d v="2090-12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"/>
    <d v="2020-05-15T15:16:00"/>
    <d v="2020-03-15T00:00:00"/>
    <d v="2023-03-15T00:00:00"/>
    <d v="2026-03-15T00:00:00"/>
    <d v="2029-03-15T00:00:00"/>
    <d v="2032-03-15T00:00:00"/>
    <d v="2035-03-15T00:00:00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"/>
    <d v="2023-05-15T15:16:00"/>
    <d v="2023-03-15T00:00:00"/>
    <d v="2029-03-15T00:00:00"/>
    <d v="2035-03-15T00:00:00"/>
    <d v="2041-03-15T00:00:00"/>
    <d v="2047-03-15T00:00:00"/>
    <d v="2053-03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3"/>
    <d v="2022-10-04T20:30:00"/>
    <d v="2022-09-04T00:00:00"/>
    <d v="2023-07-01T00:00:00"/>
    <d v="2024-04-26T00:00:00"/>
    <d v="2025-02-20T00:00:00"/>
    <d v="2025-12-17T00:00:00"/>
    <d v="2026-10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3"/>
    <d v="2024-11-26T05:46:00"/>
    <d v="2024-10-26T00:00:00"/>
    <d v="2025-08-22T00:00:00"/>
    <d v="2026-06-18T00:00:00"/>
    <d v="2027-04-14T00:00:00"/>
    <d v="2028-02-08T00:00:00"/>
    <d v="2028-12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4"/>
    <d v="2021-05-10T04:03:00"/>
    <d v="2021-03-10T00:00:00"/>
    <d v="2023-03-10T00:00:00"/>
    <d v="2025-03-10T00:00:00"/>
    <d v="2027-03-10T00:00:00"/>
    <d v="2029-03-10T00:00:00"/>
    <d v="2031-03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5"/>
    <d v="2021-01-05T03:08:00"/>
    <d v="2020-12-05T00:00:00"/>
    <d v="2021-05-04T00:00:00"/>
    <d v="2021-10-01T00:00:00"/>
    <d v="2022-02-28T00:00:00"/>
    <d v="2022-07-28T00:00:00"/>
    <d v="2022-12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3"/>
    <x v="5"/>
    <d v="2021-12-11T11:05:00"/>
    <d v="2021-11-11T00:00:00"/>
    <d v="2022-04-10T00:00:00"/>
    <d v="2022-09-07T00:00:00"/>
    <d v="2023-02-04T00:00:00"/>
    <d v="2023-07-04T00:00:00"/>
    <d v="2023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3"/>
    <x v="23"/>
    <d v="2021-01-22T23:00:00"/>
    <d v="2020-12-22T00:00:00"/>
    <d v="2028-12-22T00:00:00"/>
    <d v="2036-12-22T00:00:00"/>
    <d v="2044-12-22T00:00:00"/>
    <d v="2052-12-22T00:00:00"/>
    <d v="2060-12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0"/>
    <d v="2025-01-22T00:00:00"/>
    <d v="2024-11-22T00:00:00"/>
    <d v="2036-11-22T00:00:00"/>
    <d v="2048-11-22T00:00:00"/>
    <d v="2060-11-22T00:00:00"/>
    <d v="2072-11-22T00:00:00"/>
    <d v="2084-11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1"/>
    <d v="2025-01-22T00:00:00"/>
    <d v="2024-11-22T00:00:00"/>
    <d v="2036-11-22T00:00:00"/>
    <d v="2048-11-22T00:00:00"/>
    <d v="2060-11-22T00:00:00"/>
    <d v="2072-11-22T00:00:00"/>
    <d v="2084-11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2"/>
    <d v="2021-02-23T15:12:00"/>
    <d v="2021-01-23T00:00:00"/>
    <d v="2023-01-22T00:00:00"/>
    <d v="2025-01-20T00:00:00"/>
    <d v="2027-01-19T00:00:00"/>
    <d v="2029-01-17T00:00:00"/>
    <d v="2031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6"/>
    <d v="2020-09-10T22:58:00"/>
    <d v="2020-09-03T00:00:00"/>
    <d v="2021-10-03T00:00:00"/>
    <d v="2022-11-03T00:00:00"/>
    <d v="2023-12-03T00:00:00"/>
    <d v="2025-01-03T00:00:00"/>
    <d v="2026-02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3"/>
    <x v="25"/>
    <d v="2021-07-24T13:54:00"/>
    <d v="2021-07-17T00:00:00"/>
    <d v="2023-02-17T00:00:00"/>
    <d v="2024-09-17T00:00:00"/>
    <d v="2026-04-17T00:00:00"/>
    <d v="2027-11-17T00:00:00"/>
    <d v="2029-06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24"/>
    <d v="2021-02-23T15:12:00"/>
    <d v="2021-01-23T00:00:00"/>
    <d v="2023-01-22T00:00:00"/>
    <d v="2025-01-20T00:00:00"/>
    <d v="2027-01-19T00:00:00"/>
    <d v="2029-01-17T00:00:00"/>
    <d v="2031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3"/>
    <d v="2021-02-23T15:13:00"/>
    <d v="2021-01-23T00:00:00"/>
    <d v="2023-01-22T00:00:00"/>
    <d v="2025-01-20T00:00:00"/>
    <d v="2027-01-19T00:00:00"/>
    <d v="2029-01-17T00:00:00"/>
    <d v="2031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4"/>
    <d v="2022-10-14T20:06:00"/>
    <d v="2022-09-14T00:00:00"/>
    <d v="2024-05-06T00:00:00"/>
    <d v="2025-12-27T00:00:00"/>
    <d v="2027-08-19T00:00:00"/>
    <d v="2029-04-10T00:00:00"/>
    <d v="2030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4"/>
    <d v="2024-12-02T23:23:00"/>
    <d v="2024-11-02T00:00:00"/>
    <d v="2026-06-25T00:00:00"/>
    <d v="2028-02-15T00:00:00"/>
    <d v="2029-10-07T00:00:00"/>
    <d v="2031-05-30T00:00:00"/>
    <d v="2033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5"/>
    <d v="2020-05-27T15:29:00"/>
    <d v="2020-05-20T00:00:00"/>
    <d v="2023-06-20T00:00:00"/>
    <d v="2026-07-20T00:00:00"/>
    <d v="2029-08-20T00:00:00"/>
    <d v="2032-09-20T00:00:00"/>
    <d v="2035-10-20T00:00:00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9"/>
    <d v="2021-08-04T21:02:00"/>
    <d v="2021-07-04T00:00:00"/>
    <d v="2023-10-23T00:00:00"/>
    <d v="2026-02-10T00:00:00"/>
    <d v="2028-05-31T00:00:00"/>
    <d v="2030-09-19T00:00:00"/>
    <d v="2033-01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6"/>
    <d v="2021-02-23T15:12:00"/>
    <d v="2021-01-23T00:00:00"/>
    <d v="2023-01-22T00:00:00"/>
    <d v="2025-01-20T00:00:00"/>
    <d v="2027-01-19T00:00:00"/>
    <d v="2029-01-17T00:00:00"/>
    <d v="2031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7"/>
    <d v="2020-05-27T15:28:00"/>
    <d v="2020-05-20T00:00:00"/>
    <d v="2023-06-20T00:00:00"/>
    <d v="2026-07-20T00:00:00"/>
    <d v="2029-08-20T00:00:00"/>
    <d v="2032-09-20T00:00:00"/>
    <d v="2035-10-20T00:00:00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18"/>
    <d v="2021-08-04T21:02:00"/>
    <d v="2021-07-04T00:00:00"/>
    <d v="2023-10-23T00:00:00"/>
    <d v="2026-02-10T00:00:00"/>
    <d v="2028-05-31T00:00:00"/>
    <d v="2030-09-19T00:00:00"/>
    <d v="2033-01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0"/>
    <d v="2020-05-08T07:47:00"/>
    <d v="2020-05-01T00:00:00"/>
    <d v="2021-06-01T00:00:00"/>
    <d v="2022-07-01T00:00:00"/>
    <d v="2023-08-01T00:00:00"/>
    <d v="2024-09-01T00:00:00"/>
    <d v="2025-10-01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1"/>
    <d v="2020-06-17T03:11:00"/>
    <d v="2020-06-10T00:00:00"/>
    <d v="2021-07-10T00:00:00"/>
    <d v="2022-08-10T00:00:00"/>
    <d v="2023-09-10T00:00:00"/>
    <d v="2024-10-10T00:00:00"/>
    <d v="2025-11-10T00:00:00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2"/>
    <d v="2025-05-19T18:44:00"/>
    <d v="2025-04-19T00:00:00"/>
    <d v="2031-01-18T00:00:00"/>
    <d v="2036-10-18T00:00:00"/>
    <d v="2042-07-19T00:00:00"/>
    <d v="2048-04-18T00:00:00"/>
    <d v="2054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2"/>
    <d v="2025-05-10T07:16:00"/>
    <d v="2025-04-10T00:00:00"/>
    <d v="2031-01-09T00:00:00"/>
    <d v="2036-10-09T00:00:00"/>
    <d v="2042-07-10T00:00:00"/>
    <d v="2048-04-09T00:00:00"/>
    <d v="2054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6"/>
    <d v="2025-02-22T03:19:00"/>
    <d v="2025-01-22T00:00:00"/>
    <d v="2035-01-18T00:00:00"/>
    <d v="2045-01-13T00:00:00"/>
    <d v="2055-01-09T00:00:00"/>
    <d v="2065-01-04T00:00:00"/>
    <d v="2074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7"/>
    <d v="2020-01-26T19:35:00"/>
    <d v="2019-12-26T00:00:00"/>
    <d v="2021-12-24T00:00:00"/>
    <d v="2023-12-23T00:00:00"/>
    <d v="2025-12-21T00:00:00"/>
    <d v="2027-12-20T00:00:00"/>
    <d v="2029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4"/>
    <x v="8"/>
    <d v="2022-05-10T16:15:00"/>
    <d v="2022-04-10T00:00:00"/>
    <d v="2025-02-23T00:00:00"/>
    <d v="2028-01-09T00:00:00"/>
    <d v="2030-11-24T00:00:00"/>
    <d v="2033-10-09T00:00:00"/>
    <d v="2036-08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8"/>
    <d v="2022-06-02T09:16:00"/>
    <d v="2022-05-02T00:00:00"/>
    <d v="2025-03-17T00:00:00"/>
    <d v="2028-01-31T00:00:00"/>
    <d v="2030-12-16T00:00:00"/>
    <d v="2033-10-31T00:00:00"/>
    <d v="2036-09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"/>
    <d v="2022-04-26T12:43:00"/>
    <d v="2022-02-26T00:00:00"/>
    <d v="2025-02-26T00:00:00"/>
    <d v="2028-02-26T00:00:00"/>
    <d v="2031-02-26T00:00:00"/>
    <d v="2034-02-26T00:00:00"/>
    <d v="2037-0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"/>
    <d v="2023-04-21T14:34:00"/>
    <d v="2023-02-21T00:00:00"/>
    <d v="2029-02-21T00:00:00"/>
    <d v="2035-02-21T00:00:00"/>
    <d v="2041-02-21T00:00:00"/>
    <d v="2047-02-21T00:00:00"/>
    <d v="2053-02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1-08-19T23:30:00"/>
    <d v="2021-06-19T00:00:00"/>
    <d v="2023-12-18T00:00:00"/>
    <d v="2026-06-17T00:00:00"/>
    <d v="2028-12-15T00:00:00"/>
    <d v="2031-06-15T00:00:00"/>
    <d v="2033-1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3"/>
    <d v="2021-01-08T02:36:00"/>
    <d v="2020-12-08T00:00:00"/>
    <d v="2021-10-04T00:00:00"/>
    <d v="2022-07-31T00:00:00"/>
    <d v="2023-05-27T00:00:00"/>
    <d v="2024-03-22T00:00:00"/>
    <d v="2025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4"/>
    <x v="4"/>
    <d v="2020-05-04T03:41:00"/>
    <d v="2020-03-04T00:00:00"/>
    <d v="2022-03-04T00:00:00"/>
    <d v="2024-03-04T00:00:00"/>
    <d v="2026-03-04T00:00:00"/>
    <d v="2028-03-04T00:00:00"/>
    <d v="2030-03-04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5"/>
    <d v="2020-09-19T22:05:00"/>
    <d v="2020-08-19T00:00:00"/>
    <d v="2021-01-16T00:00:00"/>
    <d v="2021-06-15T00:00:00"/>
    <d v="2021-11-12T00:00:00"/>
    <d v="2022-04-11T00:00:00"/>
    <d v="2022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4"/>
    <x v="5"/>
    <d v="2020-08-07T12:31:00"/>
    <d v="2020-07-07T00:00:00"/>
    <d v="2020-12-04T00:00:00"/>
    <d v="2021-05-03T00:00:00"/>
    <d v="2021-09-30T00:00:00"/>
    <d v="2022-02-27T00:00:00"/>
    <d v="2022-07-27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4"/>
    <x v="3"/>
    <d v="2021-02-23T07:07:00"/>
    <d v="2021-01-23T00:00:00"/>
    <d v="2021-11-19T00:00:00"/>
    <d v="2022-09-15T00:00:00"/>
    <d v="2023-07-12T00:00:00"/>
    <d v="2024-05-07T00:00:00"/>
    <d v="2025-03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4"/>
    <x v="0"/>
    <d v="2021-08-15T06:36:00"/>
    <d v="2021-06-15T00:00:00"/>
    <d v="2023-12-14T00:00:00"/>
    <d v="2026-06-13T00:00:00"/>
    <d v="2028-12-11T00:00:00"/>
    <d v="2031-06-11T00:00:00"/>
    <d v="2033-1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0-06-13T16:00:00"/>
    <d v="2030-04-13T00:00:00"/>
    <d v="2042-04-13T00:00:00"/>
    <d v="2054-04-13T00:00:00"/>
    <d v="2066-04-13T00:00:00"/>
    <d v="2078-04-13T00:00:00"/>
    <d v="2090-04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9"/>
    <d v="2020-11-03T17:10:00"/>
    <d v="2020-10-03T00:00:00"/>
    <d v="2023-01-22T00:00:00"/>
    <d v="2025-05-12T00:00:00"/>
    <d v="2027-08-31T00:00:00"/>
    <d v="2029-12-19T00:00:00"/>
    <d v="2032-04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0"/>
    <d v="2024-09-27T00:00:00"/>
    <d v="2024-07-27T00:00:00"/>
    <d v="2036-07-27T00:00:00"/>
    <d v="2048-07-27T00:00:00"/>
    <d v="2060-07-27T00:00:00"/>
    <d v="2072-07-27T00:00:00"/>
    <d v="2084-07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1"/>
    <d v="2024-09-27T00:00:00"/>
    <d v="2024-07-27T00:00:00"/>
    <d v="2036-07-27T00:00:00"/>
    <d v="2048-07-27T00:00:00"/>
    <d v="2060-07-27T00:00:00"/>
    <d v="2072-07-27T00:00:00"/>
    <d v="2084-07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2"/>
    <d v="2020-01-26T19:35:00"/>
    <d v="2019-12-26T00:00:00"/>
    <d v="2021-12-24T00:00:00"/>
    <d v="2023-12-23T00:00:00"/>
    <d v="2025-12-21T00:00:00"/>
    <d v="2027-12-20T00:00:00"/>
    <d v="2029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4"/>
    <x v="26"/>
    <d v="2020-04-20T04:10:00"/>
    <d v="2020-04-13T00:00:00"/>
    <d v="2021-05-13T00:00:00"/>
    <d v="2022-06-13T00:00:00"/>
    <d v="2023-07-13T00:00:00"/>
    <d v="2024-08-13T00:00:00"/>
    <d v="2025-09-13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3"/>
    <d v="2020-09-27T23:00:00"/>
    <d v="2020-08-27T00:00:00"/>
    <d v="2028-08-27T00:00:00"/>
    <d v="2036-08-27T00:00:00"/>
    <d v="2044-08-27T00:00:00"/>
    <d v="2052-08-27T00:00:00"/>
    <d v="2060-08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24"/>
    <d v="2020-01-26T19:35:00"/>
    <d v="2019-12-26T00:00:00"/>
    <d v="2021-12-24T00:00:00"/>
    <d v="2023-12-23T00:00:00"/>
    <d v="2025-12-21T00:00:00"/>
    <d v="2027-12-20T00:00:00"/>
    <d v="2029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4"/>
    <x v="25"/>
    <d v="2021-04-05T03:38:00"/>
    <d v="2021-03-29T00:00:00"/>
    <d v="2022-10-29T00:00:00"/>
    <d v="2024-05-29T00:00:00"/>
    <d v="2025-12-29T00:00:00"/>
    <d v="2027-07-29T00:00:00"/>
    <d v="2029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4"/>
    <d v="2023-06-03T01:56:00"/>
    <d v="2023-05-03T00:00:00"/>
    <d v="2024-12-23T00:00:00"/>
    <d v="2026-08-15T00:00:00"/>
    <d v="2028-04-06T00:00:00"/>
    <d v="2029-11-27T00:00:00"/>
    <d v="2031-07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4"/>
    <d v="2023-10-30T16:32:00"/>
    <d v="2023-09-30T00:00:00"/>
    <d v="2025-05-22T00:00:00"/>
    <d v="2027-01-12T00:00:00"/>
    <d v="2028-09-03T00:00:00"/>
    <d v="2030-04-26T00:00:00"/>
    <d v="2031-1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5"/>
    <d v="2020-03-10T13:43:00"/>
    <d v="2020-03-03T00:00:00"/>
    <d v="2023-04-03T00:00:00"/>
    <d v="2026-05-03T00:00:00"/>
    <d v="2029-06-03T00:00:00"/>
    <d v="2032-07-03T00:00:00"/>
    <d v="2035-08-0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3"/>
    <d v="2020-01-26T19:35:00"/>
    <d v="2019-12-26T00:00:00"/>
    <d v="2021-12-24T00:00:00"/>
    <d v="2023-12-23T00:00:00"/>
    <d v="2025-12-21T00:00:00"/>
    <d v="2027-12-20T00:00:00"/>
    <d v="2029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4"/>
    <x v="16"/>
    <d v="2020-01-26T19:35:00"/>
    <d v="2019-12-26T00:00:00"/>
    <d v="2021-12-24T00:00:00"/>
    <d v="2023-12-23T00:00:00"/>
    <d v="2025-12-21T00:00:00"/>
    <d v="2027-12-20T00:00:00"/>
    <d v="2029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4"/>
    <x v="17"/>
    <d v="2020-03-10T13:39:00"/>
    <d v="2020-03-03T00:00:00"/>
    <d v="2023-04-03T00:00:00"/>
    <d v="2026-05-03T00:00:00"/>
    <d v="2029-06-03T00:00:00"/>
    <d v="2032-07-03T00:00:00"/>
    <d v="2035-08-03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18"/>
    <d v="2020-11-03T17:10:00"/>
    <d v="2020-10-03T00:00:00"/>
    <d v="2023-01-22T00:00:00"/>
    <d v="2025-05-12T00:00:00"/>
    <d v="2027-08-31T00:00:00"/>
    <d v="2029-12-19T00:00:00"/>
    <d v="2032-04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9"/>
    <d v="2020-11-03T17:10:00"/>
    <d v="2020-10-03T00:00:00"/>
    <d v="2023-01-22T00:00:00"/>
    <d v="2025-05-12T00:00:00"/>
    <d v="2027-08-31T00:00:00"/>
    <d v="2029-12-19T00:00:00"/>
    <d v="2032-04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9-06-27T08:09:00"/>
    <d v="2029-04-27T00:00:00"/>
    <d v="2041-04-27T00:00:00"/>
    <d v="2053-04-27T00:00:00"/>
    <d v="2065-04-27T00:00:00"/>
    <d v="2077-04-27T00:00:00"/>
    <d v="2089-04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0-07-16T16:54:00"/>
    <d v="2020-05-16T00:00:00"/>
    <d v="2022-11-14T00:00:00"/>
    <d v="2025-05-14T00:00:00"/>
    <d v="2027-11-12T00:00:00"/>
    <d v="2030-05-12T00:00:00"/>
    <d v="2032-11-09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1-12-30T14:35:00"/>
    <d v="2031-10-30T00:00:00"/>
    <d v="2043-10-30T00:00:00"/>
    <d v="2055-10-30T00:00:00"/>
    <d v="2067-10-30T00:00:00"/>
    <d v="2079-10-30T00:00:00"/>
    <d v="2091-10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2-06-18T01:02:00"/>
    <d v="2022-04-18T00:00:00"/>
    <d v="2024-10-16T00:00:00"/>
    <d v="2027-04-16T00:00:00"/>
    <d v="2029-10-14T00:00:00"/>
    <d v="2032-04-13T00:00:00"/>
    <d v="2034-10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9-06-17T14:00:00"/>
    <d v="2029-04-17T00:00:00"/>
    <d v="2041-04-17T00:00:00"/>
    <d v="2053-04-17T00:00:00"/>
    <d v="2065-04-17T00:00:00"/>
    <d v="2077-04-17T00:00:00"/>
    <d v="2089-04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0-07-16T16:54:00"/>
    <d v="2020-05-16T00:00:00"/>
    <d v="2022-11-14T00:00:00"/>
    <d v="2025-05-14T00:00:00"/>
    <d v="2027-11-12T00:00:00"/>
    <d v="2030-05-12T00:00:00"/>
    <d v="2032-11-09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1-12-30T14:35:00"/>
    <d v="2031-10-30T00:00:00"/>
    <d v="2043-10-30T00:00:00"/>
    <d v="2055-10-30T00:00:00"/>
    <d v="2067-10-30T00:00:00"/>
    <d v="2079-10-30T00:00:00"/>
    <d v="2091-10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2-06-18T01:02:00"/>
    <d v="2022-04-18T00:00:00"/>
    <d v="2024-10-16T00:00:00"/>
    <d v="2027-04-16T00:00:00"/>
    <d v="2029-10-14T00:00:00"/>
    <d v="2032-04-13T00:00:00"/>
    <d v="2034-10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1-08-19T23:30:00"/>
    <d v="2021-06-19T00:00:00"/>
    <d v="2023-12-18T00:00:00"/>
    <d v="2026-06-17T00:00:00"/>
    <d v="2028-12-15T00:00:00"/>
    <d v="2031-06-15T00:00:00"/>
    <d v="2033-1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0-11-09T08:48:00"/>
    <d v="2030-09-09T00:00:00"/>
    <d v="2042-09-09T00:00:00"/>
    <d v="2054-09-09T00:00:00"/>
    <d v="2066-09-09T00:00:00"/>
    <d v="2078-09-09T00:00:00"/>
    <d v="2090-09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21-06-23T13:08:00"/>
    <d v="2021-04-23T00:00:00"/>
    <d v="2023-10-22T00:00:00"/>
    <d v="2026-04-21T00:00:00"/>
    <d v="2028-10-19T00:00:00"/>
    <d v="2031-04-19T00:00:00"/>
    <d v="2033-10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0-07-12T00:00:00"/>
    <d v="2030-05-12T00:00:00"/>
    <d v="2042-05-12T00:00:00"/>
    <d v="2054-05-12T00:00:00"/>
    <d v="2066-05-12T00:00:00"/>
    <d v="2078-05-12T00:00:00"/>
    <d v="2090-05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x v="0"/>
    <d v="2030-11-09T11:42:00"/>
    <d v="2030-09-09T00:00:00"/>
    <d v="2042-09-09T00:00:00"/>
    <d v="2054-09-09T00:00:00"/>
    <d v="2066-09-09T00:00:00"/>
    <d v="2078-09-09T00:00:00"/>
    <d v="2090-09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0"/>
    <d v="2025-04-27T00:00:00"/>
    <d v="2025-02-27T00:00:00"/>
    <d v="2037-02-27T00:00:00"/>
    <d v="2049-02-27T00:00:00"/>
    <d v="2061-02-27T00:00:00"/>
    <d v="2073-02-27T00:00:00"/>
    <d v="2085-02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1"/>
    <d v="2025-02-27T00:00:00"/>
    <d v="2024-12-27T00:00:00"/>
    <d v="2036-12-27T00:00:00"/>
    <d v="2048-12-27T00:00:00"/>
    <d v="2060-12-27T00:00:00"/>
    <d v="2072-12-27T00:00:00"/>
    <d v="2084-12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2"/>
    <d v="2021-09-24T16:38:00"/>
    <d v="2021-08-24T00:00:00"/>
    <d v="2023-08-23T00:00:00"/>
    <d v="2025-08-21T00:00:00"/>
    <d v="2027-08-20T00:00:00"/>
    <d v="2029-08-18T00:00:00"/>
    <d v="2031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5"/>
    <x v="23"/>
    <d v="2021-02-27T23:00:00"/>
    <d v="2021-01-27T00:00:00"/>
    <d v="2029-01-27T00:00:00"/>
    <d v="2037-01-27T00:00:00"/>
    <d v="2045-01-27T00:00:00"/>
    <d v="2053-01-27T00:00:00"/>
    <d v="2061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4"/>
    <d v="2021-08-07T12:23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5"/>
    <d v="2020-11-08T14:08:00"/>
    <d v="2020-11-01T00:00:00"/>
    <d v="2022-06-01T00:00:00"/>
    <d v="2024-01-01T00:00:00"/>
    <d v="2025-08-01T00:00:00"/>
    <d v="2027-03-01T00:00:00"/>
    <d v="2028-10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6"/>
    <d v="2020-09-29T22:22:00"/>
    <d v="2020-09-22T00:00:00"/>
    <d v="2021-10-22T00:00:00"/>
    <d v="2022-11-22T00:00:00"/>
    <d v="2023-12-22T00:00:00"/>
    <d v="2025-01-22T00:00:00"/>
    <d v="2026-02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0"/>
    <x v="5"/>
    <x v="13"/>
    <d v="2021-09-24T16:38:00"/>
    <d v="2021-08-24T00:00:00"/>
    <d v="2023-08-23T00:00:00"/>
    <d v="2025-08-21T00:00:00"/>
    <d v="2027-08-20T00:00:00"/>
    <d v="2029-08-18T00:00:00"/>
    <d v="2031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5"/>
    <x v="14"/>
    <d v="2027-02-14T08:04:00"/>
    <d v="2027-01-14T00:00:00"/>
    <d v="2028-09-05T00:00:00"/>
    <d v="2030-04-28T00:00:00"/>
    <d v="2031-12-19T00:00:00"/>
    <d v="2033-08-10T00:00:00"/>
    <d v="2035-04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4"/>
    <d v="2026-10-25T17:25:00"/>
    <d v="2026-09-25T00:00:00"/>
    <d v="2028-05-17T00:00:00"/>
    <d v="2030-01-07T00:00:00"/>
    <d v="2031-08-30T00:00:00"/>
    <d v="2033-04-21T00:00:00"/>
    <d v="2034-1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5"/>
    <d v="2020-07-21T08:27:00"/>
    <d v="2020-07-14T00:00:00"/>
    <d v="2023-08-14T00:00:00"/>
    <d v="2026-09-14T00:00:00"/>
    <d v="2029-10-14T00:00:00"/>
    <d v="2032-11-14T00:00:00"/>
    <d v="2035-12-14T00:00:00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9"/>
    <d v="2020-10-28T19:45:00"/>
    <d v="2020-09-28T00:00:00"/>
    <d v="2023-01-17T00:00:00"/>
    <d v="2025-05-07T00:00:00"/>
    <d v="2027-08-26T00:00:00"/>
    <d v="2029-12-14T00:00:00"/>
    <d v="2032-04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6"/>
    <d v="2021-09-24T16:38:00"/>
    <d v="2021-08-24T00:00:00"/>
    <d v="2023-08-23T00:00:00"/>
    <d v="2025-08-21T00:00:00"/>
    <d v="2027-08-20T00:00:00"/>
    <d v="2029-08-18T00:00:00"/>
    <d v="2031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5"/>
    <x v="17"/>
    <d v="2020-07-21T15:13:00"/>
    <d v="2020-07-14T00:00:00"/>
    <d v="2023-08-14T00:00:00"/>
    <d v="2026-09-14T00:00:00"/>
    <d v="2029-10-14T00:00:00"/>
    <d v="2032-11-14T00:00:00"/>
    <d v="2035-12-14T00:00:00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8"/>
    <d v="2020-10-28T19:45:00"/>
    <d v="2020-09-28T00:00:00"/>
    <d v="2023-01-17T00:00:00"/>
    <d v="2025-05-07T00:00:00"/>
    <d v="2027-08-26T00:00:00"/>
    <d v="2029-12-14T00:00:00"/>
    <d v="2032-04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9"/>
    <d v="2020-10-28T19:45:00"/>
    <d v="2020-09-28T00:00:00"/>
    <d v="2023-01-17T00:00:00"/>
    <d v="2025-05-07T00:00:00"/>
    <d v="2027-08-26T00:00:00"/>
    <d v="2029-12-14T00:00:00"/>
    <d v="2032-04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0"/>
    <d v="2020-10-12T15:13:00"/>
    <d v="2020-10-05T00:00:00"/>
    <d v="2021-11-05T00:00:00"/>
    <d v="2022-12-05T00:00:00"/>
    <d v="2024-01-05T00:00:00"/>
    <d v="2025-02-05T00:00:00"/>
    <d v="2026-03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0"/>
    <x v="5"/>
    <x v="11"/>
    <d v="2020-08-30T02:47:00"/>
    <d v="2020-08-23T00:00:00"/>
    <d v="2021-09-23T00:00:00"/>
    <d v="2022-10-23T00:00:00"/>
    <d v="2023-11-23T00:00:00"/>
    <d v="2024-12-23T00:00:00"/>
    <d v="2026-0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5"/>
    <x v="12"/>
    <d v="2025-05-26T20:23:00"/>
    <d v="2025-04-26T00:00:00"/>
    <d v="2031-01-25T00:00:00"/>
    <d v="2036-10-25T00:00:00"/>
    <d v="2042-07-26T00:00:00"/>
    <d v="2048-04-25T00:00:00"/>
    <d v="2054-01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2"/>
    <d v="2027-01-15T07:44:00"/>
    <d v="2026-12-15T00:00:00"/>
    <d v="2032-09-14T00:00:00"/>
    <d v="2038-06-15T00:00:00"/>
    <d v="2044-03-15T00:00:00"/>
    <d v="2049-12-14T00:00:00"/>
    <d v="2055-09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6"/>
    <d v="2026-03-08T02:12:00"/>
    <d v="2026-02-08T00:00:00"/>
    <d v="2036-02-04T00:00:00"/>
    <d v="2046-01-30T00:00:00"/>
    <d v="2056-01-26T00:00:00"/>
    <d v="2066-01-21T00:00:00"/>
    <d v="2076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7"/>
    <d v="2021-07-26T15:11:00"/>
    <d v="2021-06-26T00:00:00"/>
    <d v="2023-06-25T00:00:00"/>
    <d v="2025-06-23T00:00:00"/>
    <d v="2027-06-22T00:00:00"/>
    <d v="2029-06-20T00:00:00"/>
    <d v="2031-06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8"/>
    <d v="2022-02-15T16:31:00"/>
    <d v="2022-01-15T00:00:00"/>
    <d v="2024-11-30T00:00:00"/>
    <d v="2027-10-16T00:00:00"/>
    <d v="2030-08-31T00:00:00"/>
    <d v="2033-07-16T00:00:00"/>
    <d v="2036-05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5"/>
    <x v="8"/>
    <d v="2023-03-16T13:18:00"/>
    <d v="2023-02-16T00:00:00"/>
    <d v="2026-01-01T00:00:00"/>
    <d v="2028-11-16T00:00:00"/>
    <d v="2031-10-02T00:00:00"/>
    <d v="2034-08-17T00:00:00"/>
    <d v="2037-07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1"/>
    <d v="2020-07-17T15:30:00"/>
    <d v="2020-05-17T00:00:00"/>
    <d v="2023-05-17T00:00:00"/>
    <d v="2026-05-17T00:00:00"/>
    <d v="2029-05-17T00:00:00"/>
    <d v="2032-05-17T00:00:00"/>
    <d v="2035-05-17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2"/>
    <d v="2023-04-20T14:17:00"/>
    <d v="2023-02-20T00:00:00"/>
    <d v="2029-02-20T00:00:00"/>
    <d v="2035-02-20T00:00:00"/>
    <d v="2041-02-20T00:00:00"/>
    <d v="2047-02-20T00:00:00"/>
    <d v="2053-02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3"/>
    <d v="2023-03-06T11:18:00"/>
    <d v="2023-02-06T00:00:00"/>
    <d v="2023-12-03T00:00:00"/>
    <d v="2024-09-28T00:00:00"/>
    <d v="2025-07-25T00:00:00"/>
    <d v="2026-05-21T00:00:00"/>
    <d v="2027-03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3"/>
    <d v="2023-02-11T20:58:00"/>
    <d v="2023-01-11T00:00:00"/>
    <d v="2023-11-07T00:00:00"/>
    <d v="2024-09-02T00:00:00"/>
    <d v="2025-06-29T00:00:00"/>
    <d v="2026-04-25T00:00:00"/>
    <d v="2027-0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4"/>
    <d v="2020-05-14T23:46:00"/>
    <d v="2020-03-14T00:00:00"/>
    <d v="2022-03-14T00:00:00"/>
    <d v="2024-03-14T00:00:00"/>
    <d v="2026-03-14T00:00:00"/>
    <d v="2028-03-14T00:00:00"/>
    <d v="2030-03-14T00:00:00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5"/>
    <d v="2021-02-11T20:37:00"/>
    <d v="2021-01-11T00:00:00"/>
    <d v="2021-06-10T00:00:00"/>
    <d v="2021-11-07T00:00:00"/>
    <d v="2022-04-06T00:00:00"/>
    <d v="2022-09-03T00:00:00"/>
    <d v="2023-01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0"/>
    <x v="5"/>
    <x v="5"/>
    <d v="2021-01-04T02:53:00"/>
    <d v="2020-12-04T00:00:00"/>
    <d v="2021-05-03T00:00:00"/>
    <d v="2021-09-30T00:00:00"/>
    <d v="2022-02-27T00:00:00"/>
    <d v="2022-07-27T00:00:00"/>
    <d v="2022-12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5"/>
    <x v="0"/>
    <d v="2020-06-06T22:17:00"/>
    <d v="2020-04-06T00:00:00"/>
    <d v="2022-10-05T00:00:00"/>
    <d v="2025-04-04T00:00:00"/>
    <d v="2027-10-03T00:00:00"/>
    <d v="2030-04-02T00:00:00"/>
    <d v="2032-09-30T00:00:0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30-07-26T09:44:00"/>
    <d v="2030-05-26T00:00:00"/>
    <d v="2042-05-26T00:00:00"/>
    <d v="2054-05-26T00:00:00"/>
    <d v="2066-05-26T00:00:00"/>
    <d v="2078-05-26T00:00:00"/>
    <d v="2090-05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1-08-25T18:38:00"/>
    <d v="2021-06-25T00:00:00"/>
    <d v="2023-12-24T00:00:00"/>
    <d v="2026-06-23T00:00:00"/>
    <d v="2028-12-21T00:00:00"/>
    <d v="2031-06-21T00:00:00"/>
    <d v="2033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9-03-08T09:15:00"/>
    <d v="2029-01-08T00:00:00"/>
    <d v="2041-01-08T00:00:00"/>
    <d v="2053-01-08T00:00:00"/>
    <d v="2065-01-08T00:00:00"/>
    <d v="2077-01-08T00:00:00"/>
    <d v="2089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10-12T16:52:00"/>
    <d v="2020-08-12T00:00:00"/>
    <d v="2023-02-10T00:00:00"/>
    <d v="2025-08-10T00:00:00"/>
    <d v="2028-02-08T00:00:00"/>
    <d v="2030-08-08T00:00:00"/>
    <d v="2033-0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9-01-25T08:49:00"/>
    <d v="2028-11-25T00:00:00"/>
    <d v="2040-11-25T00:00:00"/>
    <d v="2052-11-25T00:00:00"/>
    <d v="2064-11-25T00:00:00"/>
    <d v="2076-11-25T00:00:00"/>
    <d v="2088-11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10-12T16:52:00"/>
    <d v="2020-08-12T00:00:00"/>
    <d v="2023-02-10T00:00:00"/>
    <d v="2025-08-10T00:00:00"/>
    <d v="2028-02-08T00:00:00"/>
    <d v="2030-08-08T00:00:00"/>
    <d v="2033-0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9-01-19T07:37:00"/>
    <d v="2028-11-19T00:00:00"/>
    <d v="2040-11-19T00:00:00"/>
    <d v="2052-11-19T00:00:00"/>
    <d v="2064-11-19T00:00:00"/>
    <d v="2076-11-19T00:00:00"/>
    <d v="2088-1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08-13T08:33:00"/>
    <d v="2020-06-13T00:00:00"/>
    <d v="2022-12-12T00:00:00"/>
    <d v="2025-06-11T00:00:00"/>
    <d v="2027-12-10T00:00:00"/>
    <d v="2030-06-09T00:00:00"/>
    <d v="2032-12-07T00:00:00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8-11-10T08:35:00"/>
    <d v="2028-09-10T00:00:00"/>
    <d v="2040-09-10T00:00:00"/>
    <d v="2052-09-10T00:00:00"/>
    <d v="2064-09-10T00:00:00"/>
    <d v="2076-09-10T00:00:00"/>
    <d v="2088-09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06-07T11:21:00"/>
    <d v="2020-04-07T00:00:00"/>
    <d v="2022-10-06T00:00:00"/>
    <d v="2025-04-05T00:00:00"/>
    <d v="2027-10-04T00:00:00"/>
    <d v="2030-04-03T00:00:00"/>
    <d v="2032-10-01T00:00:0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9-03-29T14:54:00"/>
    <d v="2029-01-29T00:00:00"/>
    <d v="2041-01-29T00:00:00"/>
    <d v="2053-01-29T00:00:00"/>
    <d v="2065-01-29T00:00:00"/>
    <d v="2077-01-29T00:00:00"/>
    <d v="2089-01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10-11T11:05:00"/>
    <d v="2020-08-11T00:00:00"/>
    <d v="2023-02-09T00:00:00"/>
    <d v="2025-08-09T00:00:00"/>
    <d v="2028-02-07T00:00:00"/>
    <d v="2030-08-07T00:00:00"/>
    <d v="2033-02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9-03-29T14:54:00"/>
    <d v="2029-01-29T00:00:00"/>
    <d v="2041-01-29T00:00:00"/>
    <d v="2053-01-29T00:00:00"/>
    <d v="2065-01-29T00:00:00"/>
    <d v="2077-01-29T00:00:00"/>
    <d v="2089-01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0-10-11T11:05:00"/>
    <d v="2020-08-11T00:00:00"/>
    <d v="2023-02-09T00:00:00"/>
    <d v="2025-08-09T00:00:00"/>
    <d v="2028-02-07T00:00:00"/>
    <d v="2030-08-07T00:00:00"/>
    <d v="2033-02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x v="0"/>
    <d v="2028-10-28T00:00:00"/>
    <d v="2028-08-28T00:00:00"/>
    <d v="2040-08-28T00:00:00"/>
    <d v="2052-08-28T00:00:00"/>
    <d v="2064-08-28T00:00:00"/>
    <d v="2076-08-28T00:00:00"/>
    <d v="2088-08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1"/>
    <d v="2020-10-23T02:33:00"/>
    <d v="2020-10-16T00:00:00"/>
    <d v="2021-11-16T00:00:00"/>
    <d v="2022-12-16T00:00:00"/>
    <d v="2024-01-16T00:00:00"/>
    <d v="2025-02-16T00:00:00"/>
    <d v="2026-03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6"/>
    <x v="12"/>
    <d v="2028-02-24T04:14:00"/>
    <d v="2028-01-24T00:00:00"/>
    <d v="2033-10-24T00:00:00"/>
    <d v="2039-07-25T00:00:00"/>
    <d v="2045-04-24T00:00:00"/>
    <d v="2051-01-23T00:00:00"/>
    <d v="2056-10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2"/>
    <d v="2028-03-09T00:10:00"/>
    <d v="2028-02-09T00:00:00"/>
    <d v="2033-11-09T00:00:00"/>
    <d v="2039-08-10T00:00:00"/>
    <d v="2045-05-10T00:00:00"/>
    <d v="2051-02-08T00:00:00"/>
    <d v="2056-1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4"/>
    <d v="2024-03-04T01:47:00"/>
    <d v="2024-02-04T00:00:00"/>
    <d v="2025-09-26T00:00:00"/>
    <d v="2027-05-19T00:00:00"/>
    <d v="2029-01-08T00:00:00"/>
    <d v="2030-08-31T00:00:00"/>
    <d v="2032-04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6"/>
    <d v="2025-08-05T13:15:00"/>
    <d v="2025-07-05T00:00:00"/>
    <d v="2035-07-01T00:00:00"/>
    <d v="2045-06-26T00:00:00"/>
    <d v="2055-06-22T00:00:00"/>
    <d v="2065-06-17T00:00:00"/>
    <d v="2075-06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7"/>
    <d v="2020-02-23T17:47:00"/>
    <d v="2020-01-23T00:00:00"/>
    <d v="2022-01-21T00:00:00"/>
    <d v="2024-01-20T00:00:00"/>
    <d v="2026-01-18T00:00:00"/>
    <d v="2028-01-17T00:00:00"/>
    <d v="2030-01-15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8"/>
    <d v="2023-11-19T05:59:00"/>
    <d v="2023-10-19T00:00:00"/>
    <d v="2026-09-03T00:00:00"/>
    <d v="2029-07-19T00:00:00"/>
    <d v="2032-06-03T00:00:00"/>
    <d v="2035-04-19T00:00:00"/>
    <d v="2038-03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8"/>
    <d v="2023-11-25T10:39:00"/>
    <d v="2023-10-25T00:00:00"/>
    <d v="2026-09-09T00:00:00"/>
    <d v="2029-07-25T00:00:00"/>
    <d v="2032-06-09T00:00:00"/>
    <d v="2035-04-25T00:00:00"/>
    <d v="2038-03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9"/>
    <d v="2020-06-25T02:01:00"/>
    <d v="2020-05-25T00:00:00"/>
    <d v="2022-09-13T00:00:00"/>
    <d v="2025-01-01T00:00:00"/>
    <d v="2027-04-22T00:00:00"/>
    <d v="2029-08-10T00:00:00"/>
    <d v="2031-11-29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2-01-03T14:55:00"/>
    <d v="2031-11-03T00:00:00"/>
    <d v="2043-11-03T00:00:00"/>
    <d v="2055-11-03T00:00:00"/>
    <d v="2067-11-03T00:00:00"/>
    <d v="2079-11-03T00:00:00"/>
    <d v="2091-11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9-02T06:36:00"/>
    <d v="2022-07-02T00:00:00"/>
    <d v="2024-12-30T00:00:00"/>
    <d v="2027-06-30T00:00:00"/>
    <d v="2029-12-28T00:00:00"/>
    <d v="2032-06-27T00:00:00"/>
    <d v="2034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2-01-03T14:55:00"/>
    <d v="2031-11-03T00:00:00"/>
    <d v="2043-11-03T00:00:00"/>
    <d v="2055-11-03T00:00:00"/>
    <d v="2067-11-03T00:00:00"/>
    <d v="2079-11-03T00:00:00"/>
    <d v="2091-11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9-02T06:36:00"/>
    <d v="2022-07-02T00:00:00"/>
    <d v="2024-12-30T00:00:00"/>
    <d v="2027-06-30T00:00:00"/>
    <d v="2029-12-28T00:00:00"/>
    <d v="2032-06-27T00:00:00"/>
    <d v="2034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1-11-17T04:02:00"/>
    <d v="2031-09-17T00:00:00"/>
    <d v="2043-09-17T00:00:00"/>
    <d v="2055-09-17T00:00:00"/>
    <d v="2067-09-17T00:00:00"/>
    <d v="2079-09-17T00:00:00"/>
    <d v="2091-09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4-09-02T20:18:00"/>
    <d v="2024-07-02T00:00:00"/>
    <d v="2026-12-31T00:00:00"/>
    <d v="2029-06-30T00:00:00"/>
    <d v="2031-12-29T00:00:00"/>
    <d v="2034-06-28T00:00:00"/>
    <d v="2036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"/>
    <d v="2020-08-29T15:20:00"/>
    <d v="2020-06-29T00:00:00"/>
    <d v="2023-06-29T00:00:00"/>
    <d v="2026-06-29T00:00:00"/>
    <d v="2029-06-29T00:00:00"/>
    <d v="2032-06-29T00:00:00"/>
    <d v="2035-06-29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"/>
    <d v="2023-08-22T09:54:00"/>
    <d v="2023-06-22T00:00:00"/>
    <d v="2029-06-22T00:00:00"/>
    <d v="2035-06-22T00:00:00"/>
    <d v="2041-06-22T00:00:00"/>
    <d v="2047-06-22T00:00:00"/>
    <d v="2053-06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4"/>
    <d v="2020-03-12T04:08:00"/>
    <d v="2020-01-12T00:00:00"/>
    <d v="2022-01-12T00:00:00"/>
    <d v="2024-01-12T00:00:00"/>
    <d v="2026-01-12T00:00:00"/>
    <d v="2028-01-12T00:00:00"/>
    <d v="2030-01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6"/>
    <x v="5"/>
    <d v="2020-02-27T22:14:00"/>
    <d v="2020-01-27T00:00:00"/>
    <d v="2020-06-25T00:00:00"/>
    <d v="2020-11-22T00:00:00"/>
    <d v="2021-04-21T00:00:00"/>
    <d v="2021-09-18T00:00:00"/>
    <d v="2022-02-15T00:00:00"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0"/>
    <x v="6"/>
    <x v="5"/>
    <d v="2021-01-24T02:07:00"/>
    <d v="2020-12-24T00:00:00"/>
    <d v="2021-05-23T00:00:00"/>
    <d v="2021-10-20T00:00:00"/>
    <d v="2022-03-19T00:00:00"/>
    <d v="2022-08-16T00:00:00"/>
    <d v="2023-01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0"/>
    <x v="6"/>
    <x v="3"/>
    <d v="2021-05-21T10:54:00"/>
    <d v="2021-04-21T00:00:00"/>
    <d v="2022-02-15T00:00:00"/>
    <d v="2022-12-12T00:00:00"/>
    <d v="2023-10-08T00:00:00"/>
    <d v="2024-08-03T00:00:00"/>
    <d v="2025-05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3"/>
    <d v="2020-09-20T08:21:00"/>
    <d v="2020-08-20T00:00:00"/>
    <d v="2021-06-16T00:00:00"/>
    <d v="2022-04-12T00:00:00"/>
    <d v="2023-02-06T00:00:00"/>
    <d v="2023-12-03T00:00:00"/>
    <d v="2024-09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3-13T15:30:00"/>
    <d v="2022-01-13T00:00:00"/>
    <d v="2024-07-13T00:00:00"/>
    <d v="2027-01-11T00:00:00"/>
    <d v="2029-07-11T00:00:00"/>
    <d v="2032-01-09T00:00:00"/>
    <d v="2034-07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6"/>
    <x v="0"/>
    <d v="2031-06-04T16:20:00"/>
    <d v="2031-04-04T00:00:00"/>
    <d v="2043-04-04T00:00:00"/>
    <d v="2055-04-04T00:00:00"/>
    <d v="2067-04-04T00:00:00"/>
    <d v="2079-04-04T00:00:00"/>
    <d v="2091-04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2-01-03T14:55:00"/>
    <d v="2031-11-03T00:00:00"/>
    <d v="2043-11-03T00:00:00"/>
    <d v="2055-11-03T00:00:00"/>
    <d v="2067-11-03T00:00:00"/>
    <d v="2079-11-03T00:00:00"/>
    <d v="2091-11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9-02T06:36:00"/>
    <d v="2022-07-02T00:00:00"/>
    <d v="2024-12-30T00:00:00"/>
    <d v="2027-06-30T00:00:00"/>
    <d v="2029-12-28T00:00:00"/>
    <d v="2032-06-27T00:00:00"/>
    <d v="2034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2-01-03T14:55:00"/>
    <d v="2031-11-03T00:00:00"/>
    <d v="2043-11-03T00:00:00"/>
    <d v="2055-11-03T00:00:00"/>
    <d v="2067-11-03T00:00:00"/>
    <d v="2079-11-03T00:00:00"/>
    <d v="2091-11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9-02T06:36:00"/>
    <d v="2022-07-02T00:00:00"/>
    <d v="2024-12-30T00:00:00"/>
    <d v="2027-06-30T00:00:00"/>
    <d v="2029-12-28T00:00:00"/>
    <d v="2032-06-27T00:00:00"/>
    <d v="2034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1-08-08T02:19:00"/>
    <d v="2031-06-08T00:00:00"/>
    <d v="2043-06-08T00:00:00"/>
    <d v="2055-06-08T00:00:00"/>
    <d v="2067-06-08T00:00:00"/>
    <d v="2079-06-08T00:00:00"/>
    <d v="2091-06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2-04-18T11:52:00"/>
    <d v="2022-02-18T00:00:00"/>
    <d v="2024-08-18T00:00:00"/>
    <d v="2027-02-16T00:00:00"/>
    <d v="2029-08-16T00:00:00"/>
    <d v="2032-02-14T00:00:00"/>
    <d v="2034-08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31-04-10T16:07:00"/>
    <d v="2031-02-10T00:00:00"/>
    <d v="2043-02-10T00:00:00"/>
    <d v="2055-02-10T00:00:00"/>
    <d v="2067-02-10T00:00:00"/>
    <d v="2079-02-10T00:00:00"/>
    <d v="2091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0"/>
    <d v="2021-12-19T16:58:00"/>
    <d v="2021-10-19T00:00:00"/>
    <d v="2024-04-18T00:00:00"/>
    <d v="2026-10-17T00:00:00"/>
    <d v="2029-04-16T00:00:00"/>
    <d v="2031-10-15T00:00:00"/>
    <d v="2034-04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0"/>
    <x v="6"/>
    <x v="20"/>
    <d v="2025-05-02T00:00:00"/>
    <d v="2025-03-02T00:00:00"/>
    <d v="2037-03-02T00:00:00"/>
    <d v="2049-03-02T00:00:00"/>
    <d v="2061-03-02T00:00:00"/>
    <d v="2073-03-02T00:00:00"/>
    <d v="2085-03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1"/>
    <d v="2025-05-02T00:00:00"/>
    <d v="2025-03-02T00:00:00"/>
    <d v="2037-03-02T00:00:00"/>
    <d v="2049-03-02T00:00:00"/>
    <d v="2061-03-02T00:00:00"/>
    <d v="2073-03-02T00:00:00"/>
    <d v="2085-03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6"/>
    <d v="2020-10-17T11:43:00"/>
    <d v="2020-10-10T00:00:00"/>
    <d v="2021-11-10T00:00:00"/>
    <d v="2022-12-10T00:00:00"/>
    <d v="2024-01-10T00:00:00"/>
    <d v="2025-02-10T00:00:00"/>
    <d v="2026-03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6"/>
    <x v="23"/>
    <d v="2021-05-02T23:00:00"/>
    <d v="2021-04-02T00:00:00"/>
    <d v="2029-04-02T00:00:00"/>
    <d v="2037-04-02T00:00:00"/>
    <d v="2045-04-02T00:00:00"/>
    <d v="2053-04-02T00:00:00"/>
    <d v="2061-04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4"/>
    <d v="2020-02-23T17:47:00"/>
    <d v="2020-01-23T00:00:00"/>
    <d v="2022-01-21T00:00:00"/>
    <d v="2024-01-20T00:00:00"/>
    <d v="2026-01-18T00:00:00"/>
    <d v="2028-01-17T00:00:00"/>
    <d v="2030-01-15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5"/>
    <d v="2020-09-07T14:57:00"/>
    <d v="2020-08-31T00:00:00"/>
    <d v="2022-03-31T00:00:00"/>
    <d v="2023-10-31T00:00:00"/>
    <d v="2025-05-31T00:00:00"/>
    <d v="2026-12-31T00:00:00"/>
    <d v="2028-07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3"/>
    <d v="2020-02-23T17:47:00"/>
    <d v="2020-01-23T00:00:00"/>
    <d v="2022-01-21T00:00:00"/>
    <d v="2024-01-20T00:00:00"/>
    <d v="2026-01-18T00:00:00"/>
    <d v="2028-01-17T00:00:00"/>
    <d v="2030-01-15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4"/>
    <d v="2023-08-12T06:31:00"/>
    <d v="2023-07-12T00:00:00"/>
    <d v="2025-03-03T00:00:00"/>
    <d v="2026-10-24T00:00:00"/>
    <d v="2028-06-15T00:00:00"/>
    <d v="2030-02-05T00:00:00"/>
    <d v="2031-09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5"/>
    <d v="2020-08-12T10:34:00"/>
    <d v="2020-08-05T00:00:00"/>
    <d v="2023-09-05T00:00:00"/>
    <d v="2026-10-05T00:00:00"/>
    <d v="2029-11-05T00:00:00"/>
    <d v="2032-12-05T00:00:00"/>
    <d v="2036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9"/>
    <d v="2020-06-25T02:01:00"/>
    <d v="2020-05-25T00:00:00"/>
    <d v="2022-09-13T00:00:00"/>
    <d v="2025-01-01T00:00:00"/>
    <d v="2027-04-22T00:00:00"/>
    <d v="2029-08-10T00:00:00"/>
    <d v="2031-11-29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6"/>
    <d v="2020-02-23T17:47:00"/>
    <d v="2020-01-23T00:00:00"/>
    <d v="2022-01-21T00:00:00"/>
    <d v="2024-01-20T00:00:00"/>
    <d v="2026-01-18T00:00:00"/>
    <d v="2028-01-17T00:00:00"/>
    <d v="2030-01-15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22"/>
    <d v="2020-02-23T17:47:00"/>
    <d v="2020-01-23T00:00:00"/>
    <d v="2022-01-21T00:00:00"/>
    <d v="2024-01-20T00:00:00"/>
    <d v="2026-01-18T00:00:00"/>
    <d v="2028-01-17T00:00:00"/>
    <d v="2030-01-15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8"/>
    <d v="2020-07-29T00:22:00"/>
    <d v="2020-06-29T00:00:00"/>
    <d v="2022-10-18T00:00:00"/>
    <d v="2025-02-05T00:00:00"/>
    <d v="2027-05-27T00:00:00"/>
    <d v="2029-09-14T00:00:00"/>
    <d v="2032-01-03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7"/>
    <d v="2020-08-11T12:35:00"/>
    <d v="2020-08-04T00:00:00"/>
    <d v="2023-09-04T00:00:00"/>
    <d v="2026-10-04T00:00:00"/>
    <d v="2029-11-04T00:00:00"/>
    <d v="2032-12-04T00:00:00"/>
    <d v="2036-0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x v="10"/>
    <d v="2020-11-16T09:10:00"/>
    <d v="2020-11-09T00:00:00"/>
    <d v="2021-12-09T00:00:00"/>
    <d v="2023-01-09T00:00:00"/>
    <d v="2024-02-09T00:00:00"/>
    <d v="2025-03-09T00:00:00"/>
    <d v="2026-04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7"/>
    <x v="8"/>
    <d v="2020-04-02T20:49:00"/>
    <d v="2020-03-02T00:00:00"/>
    <d v="2023-01-16T00:00:00"/>
    <d v="2025-12-01T00:00:00"/>
    <d v="2028-10-16T00:00:00"/>
    <d v="2031-09-01T00:00:00"/>
    <d v="2034-07-17T00:00:00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9"/>
    <d v="2020-06-12T11:05:00"/>
    <d v="2020-05-12T00:00:00"/>
    <d v="2022-08-31T00:00:00"/>
    <d v="2024-12-19T00:00:00"/>
    <d v="2027-04-09T00:00:00"/>
    <d v="2029-07-28T00:00:00"/>
    <d v="2031-11-16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1"/>
    <d v="2020-09-07T03:32:00"/>
    <d v="2020-08-31T00:00:00"/>
    <d v="2021-10-01T00:00:00"/>
    <d v="2022-11-01T00:00:00"/>
    <d v="2023-12-01T00:00:00"/>
    <d v="2025-01-01T00:00:00"/>
    <d v="2026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7"/>
    <x v="10"/>
    <d v="2020-09-06T04:00:00"/>
    <d v="2020-08-30T00:00:00"/>
    <d v="2021-09-30T00:00:00"/>
    <d v="2022-10-30T00:00:00"/>
    <d v="2023-11-30T00:00:00"/>
    <d v="2024-12-30T00:00:00"/>
    <d v="2026-01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7"/>
    <x v="12"/>
    <d v="2026-03-24T10:16:00"/>
    <d v="2026-02-24T00:00:00"/>
    <d v="2031-11-25T00:00:00"/>
    <d v="2037-08-25T00:00:00"/>
    <d v="2043-05-26T00:00:00"/>
    <d v="2049-02-23T00:00:00"/>
    <d v="2054-11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2"/>
    <d v="2020-06-19T06:18:00"/>
    <d v="2020-05-19T00:00:00"/>
    <d v="2026-02-17T00:00:00"/>
    <d v="2031-11-18T00:00:00"/>
    <d v="2037-08-18T00:00:00"/>
    <d v="2043-05-19T00:00:00"/>
    <d v="2049-02-16T00:00:00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6"/>
    <d v="2027-12-03T09:55:00"/>
    <d v="2027-11-03T00:00:00"/>
    <d v="2037-10-29T00:00:00"/>
    <d v="2047-10-25T00:00:00"/>
    <d v="2057-10-20T00:00:00"/>
    <d v="2067-10-16T00:00:00"/>
    <d v="2077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7"/>
    <d v="2022-01-25T12:52:00"/>
    <d v="2021-12-25T00:00:00"/>
    <d v="2023-12-24T00:00:00"/>
    <d v="2025-12-22T00:00:00"/>
    <d v="2027-12-21T00:00:00"/>
    <d v="2029-12-19T00:00:00"/>
    <d v="2031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7"/>
    <x v="8"/>
    <d v="2022-06-12T19:47:00"/>
    <d v="2022-05-12T00:00:00"/>
    <d v="2025-03-27T00:00:00"/>
    <d v="2028-02-10T00:00:00"/>
    <d v="2030-12-26T00:00:00"/>
    <d v="2033-11-10T00:00:00"/>
    <d v="2036-09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2-11-16T02:55:00"/>
    <d v="2022-09-16T00:00:00"/>
    <d v="2025-03-16T00:00:00"/>
    <d v="2027-09-14T00:00:00"/>
    <d v="2030-03-14T00:00:00"/>
    <d v="2032-09-11T00:00:00"/>
    <d v="2035-03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31-10-22T16:08:00"/>
    <d v="2031-08-22T00:00:00"/>
    <d v="2043-08-22T00:00:00"/>
    <d v="2055-08-22T00:00:00"/>
    <d v="2067-08-22T00:00:00"/>
    <d v="2079-08-22T00:00:00"/>
    <d v="2091-08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0-10-29T21:18:00"/>
    <d v="2020-08-29T00:00:00"/>
    <d v="2023-02-27T00:00:00"/>
    <d v="2025-08-27T00:00:00"/>
    <d v="2028-02-25T00:00:00"/>
    <d v="2030-08-25T00:00:00"/>
    <d v="2033-02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"/>
    <d v="2020-04-14T16:01:00"/>
    <d v="2020-02-14T00:00:00"/>
    <d v="2023-02-14T00:00:00"/>
    <d v="2026-02-14T00:00:00"/>
    <d v="2029-02-14T00:00:00"/>
    <d v="2032-02-14T00:00:00"/>
    <d v="2035-02-14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2-06-12T02:52:00"/>
    <d v="2022-04-12T00:00:00"/>
    <d v="2024-10-10T00:00:00"/>
    <d v="2027-04-10T00:00:00"/>
    <d v="2029-10-08T00:00:00"/>
    <d v="2032-04-07T00:00:00"/>
    <d v="2034-10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31-04-05T14:37:00"/>
    <d v="2031-02-05T00:00:00"/>
    <d v="2043-02-05T00:00:00"/>
    <d v="2055-02-05T00:00:00"/>
    <d v="2067-02-05T00:00:00"/>
    <d v="2079-02-05T00:00:00"/>
    <d v="2091-0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2-11-16T02:55:00"/>
    <d v="2022-09-16T00:00:00"/>
    <d v="2025-03-16T00:00:00"/>
    <d v="2027-09-14T00:00:00"/>
    <d v="2030-03-14T00:00:00"/>
    <d v="2032-09-11T00:00:00"/>
    <d v="2035-03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31-10-12T08:00:00"/>
    <d v="2031-08-12T00:00:00"/>
    <d v="2043-08-12T00:00:00"/>
    <d v="2055-08-12T00:00:00"/>
    <d v="2067-08-12T00:00:00"/>
    <d v="2079-08-12T00:00:00"/>
    <d v="2091-08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2"/>
    <d v="2023-04-11T14:53:00"/>
    <d v="2023-02-11T00:00:00"/>
    <d v="2029-02-11T00:00:00"/>
    <d v="2035-02-11T00:00:00"/>
    <d v="2041-02-11T00:00:00"/>
    <d v="2047-02-11T00:00:00"/>
    <d v="2053-02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3"/>
    <d v="2024-04-11T05:17:00"/>
    <d v="2024-03-11T00:00:00"/>
    <d v="2025-01-05T00:00:00"/>
    <d v="2025-11-01T00:00:00"/>
    <d v="2026-08-28T00:00:00"/>
    <d v="2027-06-24T00:00:00"/>
    <d v="2028-04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3"/>
    <d v="2024-03-24T06:36:00"/>
    <d v="2024-02-24T00:00:00"/>
    <d v="2024-12-20T00:00:00"/>
    <d v="2025-10-16T00:00:00"/>
    <d v="2026-08-12T00:00:00"/>
    <d v="2027-06-08T00:00:00"/>
    <d v="2028-04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4"/>
    <d v="2021-03-15T04:17:00"/>
    <d v="2021-01-15T00:00:00"/>
    <d v="2023-01-15T00:00:00"/>
    <d v="2025-01-15T00:00:00"/>
    <d v="2027-01-15T00:00:00"/>
    <d v="2029-01-15T00:00:00"/>
    <d v="2031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5"/>
    <d v="2020-11-30T14:03:00"/>
    <d v="2020-10-30T00:00:00"/>
    <d v="2021-03-29T00:00:00"/>
    <d v="2021-08-26T00:00:00"/>
    <d v="2022-01-23T00:00:00"/>
    <d v="2022-06-22T00:00:00"/>
    <d v="2022-1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7"/>
    <x v="5"/>
    <d v="2020-12-07T15:06:00"/>
    <d v="2020-11-07T00:00:00"/>
    <d v="2021-04-06T00:00:00"/>
    <d v="2021-09-03T00:00:00"/>
    <d v="2022-01-31T00:00:00"/>
    <d v="2022-06-30T00:00:00"/>
    <d v="2022-1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7"/>
    <x v="0"/>
    <d v="2022-01-01T17:25:00"/>
    <d v="2021-11-01T00:00:00"/>
    <d v="2024-05-01T00:00:00"/>
    <d v="2026-10-30T00:00:00"/>
    <d v="2029-04-29T00:00:00"/>
    <d v="2031-10-28T00:00:00"/>
    <d v="2034-04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0"/>
    <x v="7"/>
    <x v="0"/>
    <d v="2030-10-08T08:21:00"/>
    <d v="2030-08-08T00:00:00"/>
    <d v="2042-08-08T00:00:00"/>
    <d v="2054-08-08T00:00:00"/>
    <d v="2066-08-08T00:00:00"/>
    <d v="2078-08-08T00:00:00"/>
    <d v="2090-08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2-03-08T03:27:00"/>
    <d v="2022-01-08T00:00:00"/>
    <d v="2024-07-08T00:00:00"/>
    <d v="2027-01-06T00:00:00"/>
    <d v="2029-07-06T00:00:00"/>
    <d v="2032-01-04T00:00:00"/>
    <d v="2034-07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</r>
  <r>
    <x v="0"/>
    <x v="7"/>
    <x v="0"/>
    <d v="2031-02-05T05:11:00"/>
    <d v="2030-12-05T00:00:00"/>
    <d v="2042-12-05T00:00:00"/>
    <d v="2054-12-05T00:00:00"/>
    <d v="2066-12-05T00:00:00"/>
    <d v="2078-12-05T00:00:00"/>
    <d v="2090-1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2-04-15T21:48:00"/>
    <d v="2022-02-15T00:00:00"/>
    <d v="2024-08-10T00:00:00"/>
    <d v="2027-02-03T00:00:00"/>
    <d v="2029-07-29T00:00:00"/>
    <d v="2032-01-22T00:00:00"/>
    <d v="2034-07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31-04-05T14:51:00"/>
    <d v="2031-02-05T00:00:00"/>
    <d v="2043-02-05T00:00:00"/>
    <d v="2055-02-05T00:00:00"/>
    <d v="2067-02-05T00:00:00"/>
    <d v="2079-02-05T00:00:00"/>
    <d v="2091-0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8-07-07T07:47:00"/>
    <d v="2028-05-07T00:00:00"/>
    <d v="2040-05-07T00:00:00"/>
    <d v="2052-05-07T00:00:00"/>
    <d v="2064-05-07T00:00:00"/>
    <d v="2076-05-07T00:00:00"/>
    <d v="2088-05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20-03-25T09:25:00"/>
    <d v="2020-01-25T00:00:00"/>
    <d v="2022-07-25T00:00:00"/>
    <d v="2025-01-22T00:00:00"/>
    <d v="2027-07-23T00:00:00"/>
    <d v="2030-01-20T00:00:00"/>
    <d v="2032-07-20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0"/>
    <d v="2030-06-20T10:33:00"/>
    <d v="2030-04-20T00:00:00"/>
    <d v="2042-04-20T00:00:00"/>
    <d v="2054-04-20T00:00:00"/>
    <d v="2066-04-20T00:00:00"/>
    <d v="2078-04-20T00:00:00"/>
    <d v="2090-04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7"/>
    <d v="2021-06-30T13:04:00"/>
    <d v="2021-06-23T00:00:00"/>
    <d v="2024-07-23T00:00:00"/>
    <d v="2027-08-23T00:00:00"/>
    <d v="2030-09-23T00:00:00"/>
    <d v="2033-10-23T00:00:00"/>
    <d v="2036-1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8"/>
    <d v="2020-06-12T11:05:00"/>
    <d v="2020-05-12T00:00:00"/>
    <d v="2022-08-31T00:00:00"/>
    <d v="2024-12-19T00:00:00"/>
    <d v="2027-04-09T00:00:00"/>
    <d v="2029-07-28T00:00:00"/>
    <d v="2031-11-16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6"/>
    <d v="2022-01-25T12:52:00"/>
    <d v="2021-12-25T00:00:00"/>
    <d v="2023-12-24T00:00:00"/>
    <d v="2025-12-22T00:00:00"/>
    <d v="2027-12-21T00:00:00"/>
    <d v="2029-12-19T00:00:00"/>
    <d v="2031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7"/>
    <x v="21"/>
    <d v="2025-10-23T00:00:00"/>
    <d v="2025-08-23T00:00:00"/>
    <d v="2037-08-23T00:00:00"/>
    <d v="2049-08-23T00:00:00"/>
    <d v="2061-08-23T00:00:00"/>
    <d v="2073-08-23T00:00:00"/>
    <d v="2085-08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22"/>
    <d v="2022-01-25T12:52:00"/>
    <d v="2021-12-25T00:00:00"/>
    <d v="2023-12-24T00:00:00"/>
    <d v="2025-12-22T00:00:00"/>
    <d v="2027-12-21T00:00:00"/>
    <d v="2029-12-19T00:00:00"/>
    <d v="2031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7"/>
    <x v="26"/>
    <d v="2020-09-20T14:44:00"/>
    <d v="2020-09-13T00:00:00"/>
    <d v="2021-10-13T00:00:00"/>
    <d v="2022-11-13T00:00:00"/>
    <d v="2023-12-13T00:00:00"/>
    <d v="2025-01-13T00:00:00"/>
    <d v="2026-0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7"/>
    <x v="23"/>
    <d v="2021-10-23T23:00:00"/>
    <d v="2021-09-23T00:00:00"/>
    <d v="2029-09-23T00:00:00"/>
    <d v="2037-09-23T00:00:00"/>
    <d v="2045-09-23T00:00:00"/>
    <d v="2053-09-23T00:00:00"/>
    <d v="2061-09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7"/>
    <x v="20"/>
    <d v="2025-10-23T00:00:00"/>
    <d v="2025-08-23T00:00:00"/>
    <d v="2037-08-23T00:00:00"/>
    <d v="2049-08-23T00:00:00"/>
    <d v="2061-08-23T00:00:00"/>
    <d v="2073-08-23T00:00:00"/>
    <d v="2085-08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24"/>
    <d v="2022-01-25T12:52:00"/>
    <d v="2021-12-25T00:00:00"/>
    <d v="2023-12-24T00:00:00"/>
    <d v="2025-12-22T00:00:00"/>
    <d v="2027-12-21T00:00:00"/>
    <d v="2029-12-19T00:00:00"/>
    <d v="2031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7"/>
    <x v="25"/>
    <d v="2020-02-12T14:34:00"/>
    <d v="2020-02-05T00:00:00"/>
    <d v="2021-09-05T00:00:00"/>
    <d v="2023-04-05T00:00:00"/>
    <d v="2024-11-05T00:00:00"/>
    <d v="2026-06-05T00:00:00"/>
    <d v="2028-01-05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7"/>
    <x v="13"/>
    <d v="2022-01-25T12:52:00"/>
    <d v="2021-12-25T00:00:00"/>
    <d v="2023-12-24T00:00:00"/>
    <d v="2025-12-22T00:00:00"/>
    <d v="2027-12-21T00:00:00"/>
    <d v="2029-12-19T00:00:00"/>
    <d v="2031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7"/>
    <x v="14"/>
    <d v="2020-04-20T08:06:00"/>
    <d v="2020-03-20T00:00:00"/>
    <d v="2021-11-10T00:00:00"/>
    <d v="2023-07-03T00:00:00"/>
    <d v="2025-02-22T00:00:00"/>
    <d v="2026-10-15T00:00:00"/>
    <d v="2028-06-06T00:00:00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7"/>
    <x v="14"/>
    <d v="2020-03-24T21:43:00"/>
    <d v="2020-02-24T00:00:00"/>
    <d v="2021-10-16T00:00:00"/>
    <d v="2023-06-08T00:00:00"/>
    <d v="2025-01-28T00:00:00"/>
    <d v="2026-09-20T00:00:00"/>
    <d v="2028-05-12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7"/>
    <x v="15"/>
    <d v="2021-06-30T15:36:00"/>
    <d v="2021-06-23T00:00:00"/>
    <d v="2024-07-23T00:00:00"/>
    <d v="2027-08-23T00:00:00"/>
    <d v="2030-09-23T00:00:00"/>
    <d v="2033-10-23T00:00:00"/>
    <d v="2036-1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7"/>
    <x v="19"/>
    <d v="2020-06-12T11:05:00"/>
    <d v="2020-05-12T00:00:00"/>
    <d v="2022-08-31T00:00:00"/>
    <d v="2024-12-19T00:00:00"/>
    <d v="2027-04-09T00:00:00"/>
    <d v="2029-07-28T00:00:00"/>
    <d v="2031-11-16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9"/>
    <d v="2020-11-09T13:48:00"/>
    <d v="2020-10-09T00:00:00"/>
    <d v="2023-01-28T00:00:00"/>
    <d v="2025-05-18T00:00:00"/>
    <d v="2027-09-06T00:00:00"/>
    <d v="2029-12-25T00:00:00"/>
    <d v="2032-04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0"/>
    <d v="2020-09-01T10:32:00"/>
    <d v="2020-08-25T00:00:00"/>
    <d v="2021-09-25T00:00:00"/>
    <d v="2022-10-25T00:00:00"/>
    <d v="2023-11-25T00:00:00"/>
    <d v="2024-12-25T00:00:00"/>
    <d v="2026-01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8"/>
    <x v="11"/>
    <d v="2020-09-16T13:57:00"/>
    <d v="2020-09-09T00:00:00"/>
    <d v="2021-10-09T00:00:00"/>
    <d v="2022-11-09T00:00:00"/>
    <d v="2023-12-09T00:00:00"/>
    <d v="2025-01-09T00:00:00"/>
    <d v="2026-0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8"/>
    <x v="12"/>
    <d v="2026-05-14T18:53:00"/>
    <d v="2026-04-14T00:00:00"/>
    <d v="2032-01-13T00:00:00"/>
    <d v="2037-10-13T00:00:00"/>
    <d v="2043-07-14T00:00:00"/>
    <d v="2049-04-13T00:00:00"/>
    <d v="2055-01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2"/>
    <d v="2025-10-14T15:19:00"/>
    <d v="2025-09-14T00:00:00"/>
    <d v="2031-06-15T00:00:00"/>
    <d v="2037-03-15T00:00:00"/>
    <d v="2042-12-14T00:00:00"/>
    <d v="2048-09-13T00:00:00"/>
    <d v="2054-06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6"/>
    <d v="2026-05-16T21:19:00"/>
    <d v="2026-04-16T00:00:00"/>
    <d v="2036-04-11T00:00:00"/>
    <d v="2046-04-07T00:00:00"/>
    <d v="2056-04-02T00:00:00"/>
    <d v="2066-03-29T00:00:00"/>
    <d v="2076-03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7"/>
    <d v="2020-03-06T15:45:00"/>
    <d v="2020-02-06T00:00:00"/>
    <d v="2022-02-04T00:00:00"/>
    <d v="2024-02-03T00:00:00"/>
    <d v="2026-02-01T00:00:00"/>
    <d v="2028-01-31T00:00:00"/>
    <d v="2030-01-29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8"/>
    <d v="2022-11-15T23:18:00"/>
    <d v="2022-10-15T00:00:00"/>
    <d v="2025-08-30T00:00:00"/>
    <d v="2028-07-15T00:00:00"/>
    <d v="2031-05-31T00:00:00"/>
    <d v="2034-04-15T00:00:00"/>
    <d v="2037-0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8"/>
    <d v="2022-06-28T22:46:00"/>
    <d v="2022-05-28T00:00:00"/>
    <d v="2025-04-12T00:00:00"/>
    <d v="2028-02-26T00:00:00"/>
    <d v="2031-01-11T00:00:00"/>
    <d v="2033-11-26T00:00:00"/>
    <d v="2036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0-04-16T15:40:00"/>
    <d v="2030-02-16T00:00:00"/>
    <d v="2042-02-16T00:00:00"/>
    <d v="2054-02-16T00:00:00"/>
    <d v="2066-02-16T00:00:00"/>
    <d v="2078-02-16T00:00:00"/>
    <d v="2090-0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1-07-09T01:49:00"/>
    <d v="2021-05-09T00:00:00"/>
    <d v="2023-11-07T00:00:00"/>
    <d v="2026-05-07T00:00:00"/>
    <d v="2028-11-04T00:00:00"/>
    <d v="2031-05-05T00:00:00"/>
    <d v="2033-11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1-01-31T03:40:00"/>
    <d v="2020-12-01T00:00:00"/>
    <d v="2023-06-01T00:00:00"/>
    <d v="2025-11-29T00:00:00"/>
    <d v="2028-05-29T00:00:00"/>
    <d v="2030-11-27T00:00:00"/>
    <d v="2033-05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9-10-16T10:14:00"/>
    <d v="2029-08-16T00:00:00"/>
    <d v="2041-08-16T00:00:00"/>
    <d v="2053-08-16T00:00:00"/>
    <d v="2065-08-16T00:00:00"/>
    <d v="2077-08-16T00:00:00"/>
    <d v="2089-08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"/>
    <d v="2023-03-17T13:02:00"/>
    <d v="2023-01-17T00:00:00"/>
    <d v="2029-01-17T00:00:00"/>
    <d v="2035-01-17T00:00:00"/>
    <d v="2041-01-17T00:00:00"/>
    <d v="2047-01-17T00:00:00"/>
    <d v="2053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3"/>
    <d v="2020-05-19T03:32:00"/>
    <d v="2020-04-19T00:00:00"/>
    <d v="2021-02-13T00:00:00"/>
    <d v="2021-12-10T00:00:00"/>
    <d v="2022-10-06T00:00:00"/>
    <d v="2023-08-02T00:00:00"/>
    <d v="2024-05-28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8"/>
    <x v="3"/>
    <d v="2020-05-25T13:57:00"/>
    <d v="2020-04-25T00:00:00"/>
    <d v="2021-02-19T00:00:00"/>
    <d v="2021-12-16T00:00:00"/>
    <d v="2022-10-12T00:00:00"/>
    <d v="2023-08-08T00:00:00"/>
    <d v="2024-06-03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</r>
  <r>
    <x v="0"/>
    <x v="8"/>
    <x v="4"/>
    <d v="2020-04-26T15:51:00"/>
    <d v="2020-02-26T00:00:00"/>
    <d v="2022-02-26T00:00:00"/>
    <d v="2024-02-26T00:00:00"/>
    <d v="2026-02-26T00:00:00"/>
    <d v="2028-02-26T00:00:00"/>
    <d v="2030-02-26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"/>
    <d v="2020-03-17T13:03:00"/>
    <d v="2020-01-17T00:00:00"/>
    <d v="2023-01-17T00:00:00"/>
    <d v="2026-01-17T00:00:00"/>
    <d v="2029-01-17T00:00:00"/>
    <d v="2032-01-17T00:00:00"/>
    <d v="2035-01-17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5"/>
    <d v="2020-06-08T08:31:00"/>
    <d v="2020-05-08T00:00:00"/>
    <d v="2020-10-05T00:00:00"/>
    <d v="2021-03-04T00:00:00"/>
    <d v="2021-08-01T00:00:00"/>
    <d v="2021-12-29T00:00:00"/>
    <d v="2022-05-28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</r>
  <r>
    <x v="0"/>
    <x v="8"/>
    <x v="5"/>
    <d v="2020-05-21T10:37:00"/>
    <d v="2020-04-21T00:00:00"/>
    <d v="2020-09-18T00:00:00"/>
    <d v="2021-02-15T00:00:00"/>
    <d v="2021-07-15T00:00:00"/>
    <d v="2021-12-12T00:00:00"/>
    <d v="2022-05-11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8"/>
    <x v="0"/>
    <d v="2022-06-07T14:12:00"/>
    <d v="2022-04-07T00:00:00"/>
    <d v="2024-10-05T00:00:00"/>
    <d v="2027-04-05T00:00:00"/>
    <d v="2029-10-03T00:00:00"/>
    <d v="2032-04-02T00:00:00"/>
    <d v="2034-10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4-18T13:51:00"/>
    <d v="2031-02-18T00:00:00"/>
    <d v="2043-02-18T00:00:00"/>
    <d v="2055-02-18T00:00:00"/>
    <d v="2067-02-18T00:00:00"/>
    <d v="2079-02-18T00:00:00"/>
    <d v="2091-0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2-05-06T03:33:00"/>
    <d v="2022-03-06T00:00:00"/>
    <d v="2024-09-03T00:00:00"/>
    <d v="2027-03-04T00:00:00"/>
    <d v="2029-09-01T00:00:00"/>
    <d v="2032-03-01T00:00:00"/>
    <d v="2034-08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3-08T15:58:00"/>
    <d v="2031-01-08T00:00:00"/>
    <d v="2043-01-08T00:00:00"/>
    <d v="2055-01-08T00:00:00"/>
    <d v="2067-01-08T00:00:00"/>
    <d v="2079-01-08T00:00:00"/>
    <d v="2091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2-05-06T03:33:00"/>
    <d v="2022-03-06T00:00:00"/>
    <d v="2024-09-03T00:00:00"/>
    <d v="2027-03-04T00:00:00"/>
    <d v="2029-09-01T00:00:00"/>
    <d v="2032-03-01T00:00:00"/>
    <d v="2034-08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3-18T13:43:00"/>
    <d v="2031-01-18T00:00:00"/>
    <d v="2043-01-18T00:00:00"/>
    <d v="2055-01-18T00:00:00"/>
    <d v="2067-01-18T00:00:00"/>
    <d v="2079-01-18T00:00:00"/>
    <d v="2091-01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2-06-08T13:35:00"/>
    <d v="2022-04-08T00:00:00"/>
    <d v="2024-10-06T00:00:00"/>
    <d v="2027-04-06T00:00:00"/>
    <d v="2029-10-04T00:00:00"/>
    <d v="2032-04-03T00:00:00"/>
    <d v="2034-10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4-01T14:21:00"/>
    <d v="2031-02-01T00:00:00"/>
    <d v="2043-02-01T00:00:00"/>
    <d v="2055-02-01T00:00:00"/>
    <d v="2067-02-01T00:00:00"/>
    <d v="2079-02-01T00:00:00"/>
    <d v="2091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2-07-01T11:04:00"/>
    <d v="2022-05-01T00:00:00"/>
    <d v="2024-10-29T00:00:00"/>
    <d v="2027-04-29T00:00:00"/>
    <d v="2029-10-27T00:00:00"/>
    <d v="2032-04-26T00:00:00"/>
    <d v="2034-10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3-15T11:18:00"/>
    <d v="2031-01-15T00:00:00"/>
    <d v="2043-01-15T00:00:00"/>
    <d v="2055-01-15T00:00:00"/>
    <d v="2067-01-15T00:00:00"/>
    <d v="2079-01-15T00:00:00"/>
    <d v="2091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22-06-07T14:12:00"/>
    <d v="2022-04-07T00:00:00"/>
    <d v="2024-10-05T00:00:00"/>
    <d v="2027-04-05T00:00:00"/>
    <d v="2029-10-03T00:00:00"/>
    <d v="2032-04-02T00:00:00"/>
    <d v="2034-10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0"/>
    <d v="2031-05-02T15:24:00"/>
    <d v="2031-03-02T00:00:00"/>
    <d v="2043-03-02T00:00:00"/>
    <d v="2055-03-02T00:00:00"/>
    <d v="2067-03-02T00:00:00"/>
    <d v="2079-03-02T00:00:00"/>
    <d v="2091-03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7"/>
    <d v="2021-08-04T14:44:00"/>
    <d v="2021-07-28T00:00:00"/>
    <d v="2024-08-28T00:00:00"/>
    <d v="2027-09-28T00:00:00"/>
    <d v="2030-10-28T00:00:00"/>
    <d v="2033-11-28T00:00:00"/>
    <d v="2036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8"/>
    <x v="18"/>
    <d v="2020-11-09T13:48:00"/>
    <d v="2020-10-09T00:00:00"/>
    <d v="2023-01-28T00:00:00"/>
    <d v="2025-05-18T00:00:00"/>
    <d v="2027-09-06T00:00:00"/>
    <d v="2029-12-25T00:00:00"/>
    <d v="2032-04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1"/>
    <d v="2025-04-09T00:00:00"/>
    <d v="2025-02-09T00:00:00"/>
    <d v="2037-02-09T00:00:00"/>
    <d v="2049-02-09T00:00:00"/>
    <d v="2061-02-09T00:00:00"/>
    <d v="2073-02-09T00:00:00"/>
    <d v="2085-0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2"/>
    <d v="2020-03-06T15:45:00"/>
    <d v="2020-02-06T00:00:00"/>
    <d v="2022-02-04T00:00:00"/>
    <d v="2024-02-03T00:00:00"/>
    <d v="2026-02-01T00:00:00"/>
    <d v="2028-01-31T00:00:00"/>
    <d v="2030-01-29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6"/>
    <d v="2020-09-24T22:24:00"/>
    <d v="2020-09-17T00:00:00"/>
    <d v="2021-10-17T00:00:00"/>
    <d v="2022-11-17T00:00:00"/>
    <d v="2023-12-17T00:00:00"/>
    <d v="2025-01-17T00:00:00"/>
    <d v="2026-0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8"/>
    <x v="23"/>
    <d v="2021-04-09T23:00:00"/>
    <d v="2021-03-09T00:00:00"/>
    <d v="2029-03-09T00:00:00"/>
    <d v="2037-03-09T00:00:00"/>
    <d v="2045-03-09T00:00:00"/>
    <d v="2053-03-09T00:00:00"/>
    <d v="2061-03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0"/>
    <d v="2025-04-09T00:00:00"/>
    <d v="2025-02-09T00:00:00"/>
    <d v="2037-02-09T00:00:00"/>
    <d v="2049-02-09T00:00:00"/>
    <d v="2061-02-09T00:00:00"/>
    <d v="2073-02-09T00:00:00"/>
    <d v="2085-0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4"/>
    <d v="2020-03-06T15:45:00"/>
    <d v="2020-02-06T00:00:00"/>
    <d v="2022-02-04T00:00:00"/>
    <d v="2024-02-03T00:00:00"/>
    <d v="2026-02-01T00:00:00"/>
    <d v="2028-01-31T00:00:00"/>
    <d v="2030-01-29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25"/>
    <d v="2020-04-14T12:42:00"/>
    <d v="2020-04-07T00:00:00"/>
    <d v="2021-11-07T00:00:00"/>
    <d v="2023-06-07T00:00:00"/>
    <d v="2025-01-07T00:00:00"/>
    <d v="2026-08-07T00:00:00"/>
    <d v="2028-03-07T00:00:0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0"/>
    <x v="8"/>
    <x v="14"/>
    <d v="2024-04-21T07:39:00"/>
    <d v="2024-03-21T00:00:00"/>
    <d v="2025-11-11T00:00:00"/>
    <d v="2027-07-04T00:00:00"/>
    <d v="2029-02-23T00:00:00"/>
    <d v="2030-10-16T00:00:00"/>
    <d v="2032-06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4"/>
    <d v="2023-06-28T11:51:00"/>
    <d v="2023-05-28T00:00:00"/>
    <d v="2025-01-17T00:00:00"/>
    <d v="2026-09-09T00:00:00"/>
    <d v="2028-05-01T00:00:00"/>
    <d v="2029-12-22T00:00:00"/>
    <d v="2031-08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3"/>
    <d v="2020-03-06T15:45:00"/>
    <d v="2020-02-06T00:00:00"/>
    <d v="2022-02-04T00:00:00"/>
    <d v="2024-02-03T00:00:00"/>
    <d v="2026-02-01T00:00:00"/>
    <d v="2028-01-31T00:00:00"/>
    <d v="2030-01-29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5"/>
    <d v="2021-08-06T14:15:00"/>
    <d v="2021-07-30T00:00:00"/>
    <d v="2024-08-30T00:00:00"/>
    <d v="2027-09-30T00:00:00"/>
    <d v="2030-10-30T00:00:00"/>
    <d v="2033-11-30T00:00:00"/>
    <d v="2036-12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8"/>
    <x v="19"/>
    <d v="2020-11-09T13:48:00"/>
    <d v="2020-10-09T00:00:00"/>
    <d v="2023-01-28T00:00:00"/>
    <d v="2025-05-18T00:00:00"/>
    <d v="2027-09-06T00:00:00"/>
    <d v="2029-12-25T00:00:00"/>
    <d v="2032-04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8"/>
    <x v="16"/>
    <d v="2020-03-06T15:45:00"/>
    <d v="2020-02-06T00:00:00"/>
    <d v="2022-02-04T00:00:00"/>
    <d v="2024-02-03T00:00:00"/>
    <d v="2026-02-01T00:00:00"/>
    <d v="2028-01-31T00:00:00"/>
    <d v="2030-01-29T00:00:00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9"/>
    <d v="2022-05-12T22:59:00"/>
    <d v="2022-04-12T00:00:00"/>
    <d v="2024-07-31T00:00:00"/>
    <d v="2026-11-19T00:00:00"/>
    <d v="2029-03-09T00:00:00"/>
    <d v="2031-06-28T00:00:00"/>
    <d v="2033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0"/>
    <d v="2020-10-18T03:33:00"/>
    <d v="2020-10-11T00:00:00"/>
    <d v="2021-11-11T00:00:00"/>
    <d v="2022-12-11T00:00:00"/>
    <d v="2024-01-11T00:00:00"/>
    <d v="2025-02-11T00:00:00"/>
    <d v="2026-03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9"/>
    <x v="11"/>
    <d v="2020-10-05T02:02:00"/>
    <d v="2020-09-28T00:00:00"/>
    <d v="2021-10-28T00:00:00"/>
    <d v="2022-11-28T00:00:00"/>
    <d v="2023-12-28T00:00:00"/>
    <d v="2025-01-28T00:00:00"/>
    <d v="2026-0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9"/>
    <x v="12"/>
    <d v="2027-05-08T23:24:00"/>
    <d v="2027-04-08T00:00:00"/>
    <d v="2033-01-06T00:00:00"/>
    <d v="2038-10-07T00:00:00"/>
    <d v="2044-07-07T00:00:00"/>
    <d v="2050-04-07T00:00:00"/>
    <d v="2056-01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2"/>
    <d v="2029-06-16T15:17:00"/>
    <d v="2029-05-16T00:00:00"/>
    <d v="2035-02-14T00:00:00"/>
    <d v="2040-11-14T00:00:00"/>
    <d v="2046-08-15T00:00:00"/>
    <d v="2052-05-15T00:00:00"/>
    <d v="2058-0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6"/>
    <d v="2027-11-23T18:34:00"/>
    <d v="2027-10-23T00:00:00"/>
    <d v="2037-10-18T00:00:00"/>
    <d v="2047-10-14T00:00:00"/>
    <d v="2057-10-09T00:00:00"/>
    <d v="2067-10-05T00:00:00"/>
    <d v="2077-09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7"/>
    <d v="2021-06-02T21:40:00"/>
    <d v="2021-05-02T00:00:00"/>
    <d v="2023-05-01T00:00:00"/>
    <d v="2025-04-29T00:00:00"/>
    <d v="2027-04-28T00:00:00"/>
    <d v="2029-04-26T00:00:00"/>
    <d v="2031-04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8"/>
    <d v="2023-02-16T02:25:00"/>
    <d v="2023-01-16T00:00:00"/>
    <d v="2025-12-01T00:00:00"/>
    <d v="2028-10-16T00:00:00"/>
    <d v="2031-09-01T00:00:00"/>
    <d v="2034-07-17T00:00:00"/>
    <d v="2037-06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8"/>
    <d v="2024-03-01T23:01:00"/>
    <d v="2024-02-01T00:00:00"/>
    <d v="2026-12-17T00:00:00"/>
    <d v="2029-11-01T00:00:00"/>
    <d v="2032-09-16T00:00:00"/>
    <d v="2035-08-02T00:00:00"/>
    <d v="2038-06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9-03-21T13:33:00"/>
    <d v="2029-01-21T00:00:00"/>
    <d v="2041-01-21T00:00:00"/>
    <d v="2053-01-21T00:00:00"/>
    <d v="2065-01-21T00:00:00"/>
    <d v="2077-01-21T00:00:00"/>
    <d v="2089-01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0-05-18T20:48:00"/>
    <d v="2020-03-18T00:00:00"/>
    <d v="2022-09-16T00:00:00"/>
    <d v="2025-03-16T00:00:00"/>
    <d v="2027-09-14T00:00:00"/>
    <d v="2030-03-14T00:00:00"/>
    <d v="2032-09-11T00:00:00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2-09-20T09:36:00"/>
    <d v="2022-07-20T00:00:00"/>
    <d v="2025-01-17T00:00:00"/>
    <d v="2027-07-18T00:00:00"/>
    <d v="2030-01-15T00:00:00"/>
    <d v="2032-07-15T00:00:00"/>
    <d v="2035-01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"/>
    <d v="2020-06-23T14:47:00"/>
    <d v="2020-04-23T00:00:00"/>
    <d v="2023-04-23T00:00:00"/>
    <d v="2026-04-23T00:00:00"/>
    <d v="2029-04-23T00:00:00"/>
    <d v="2032-04-23T00:00:00"/>
    <d v="2035-04-23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"/>
    <d v="2023-04-13T14:31:00"/>
    <d v="2023-02-13T00:00:00"/>
    <d v="2029-02-13T00:00:00"/>
    <d v="2035-02-13T00:00:00"/>
    <d v="2041-02-13T00:00:00"/>
    <d v="2047-02-13T00:00:00"/>
    <d v="2053-02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3"/>
    <d v="2020-07-15T21:55:00"/>
    <d v="2020-06-15T00:00:00"/>
    <d v="2021-04-11T00:00:00"/>
    <d v="2022-02-05T00:00:00"/>
    <d v="2022-12-02T00:00:00"/>
    <d v="2023-09-28T00:00:00"/>
    <d v="2024-07-24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4"/>
    <d v="2021-01-15T03:07:00"/>
    <d v="2020-11-15T00:00:00"/>
    <d v="2022-11-15T00:00:00"/>
    <d v="2024-11-15T00:00:00"/>
    <d v="2026-11-15T00:00:00"/>
    <d v="2028-11-15T00:00:00"/>
    <d v="2030-1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5"/>
    <d v="2020-06-29T02:26:00"/>
    <d v="2020-05-29T00:00:00"/>
    <d v="2020-10-26T00:00:00"/>
    <d v="2021-03-25T00:00:00"/>
    <d v="2021-08-22T00:00:00"/>
    <d v="2022-01-19T00:00:00"/>
    <d v="2022-06-18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9"/>
    <x v="5"/>
    <d v="2020-09-06T12:20:00"/>
    <d v="2020-08-06T00:00:00"/>
    <d v="2021-01-03T00:00:00"/>
    <d v="2021-06-02T00:00:00"/>
    <d v="2021-10-30T00:00:00"/>
    <d v="2022-03-29T00:00:00"/>
    <d v="2022-08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9"/>
    <x v="3"/>
    <d v="2022-07-06T17:31:00"/>
    <d v="2022-06-06T00:00:00"/>
    <d v="2023-04-02T00:00:00"/>
    <d v="2024-01-27T00:00:00"/>
    <d v="2024-11-22T00:00:00"/>
    <d v="2025-09-18T00:00:00"/>
    <d v="2026-07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1-08-16T07:23:00"/>
    <d v="2021-06-16T00:00:00"/>
    <d v="2023-12-15T00:00:00"/>
    <d v="2026-06-14T00:00:00"/>
    <d v="2028-12-12T00:00:00"/>
    <d v="2031-06-12T00:00:00"/>
    <d v="2033-1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30-01-12T00:00:00"/>
    <d v="2029-11-12T00:00:00"/>
    <d v="2041-11-12T00:00:00"/>
    <d v="2053-11-12T00:00:00"/>
    <d v="2065-11-12T00:00:00"/>
    <d v="2077-11-12T00:00:00"/>
    <d v="2089-11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9-09-30T15:00:00"/>
    <d v="2029-07-30T00:00:00"/>
    <d v="2041-07-30T00:00:00"/>
    <d v="2053-07-30T00:00:00"/>
    <d v="2065-07-30T00:00:00"/>
    <d v="2077-07-30T00:00:00"/>
    <d v="2089-07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1-03-13T10:03:00"/>
    <d v="2021-01-13T00:00:00"/>
    <d v="2023-07-14T00:00:00"/>
    <d v="2026-01-11T00:00:00"/>
    <d v="2028-07-11T00:00:00"/>
    <d v="2031-01-09T00:00:00"/>
    <d v="2033-07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9-09-22T00:00:00"/>
    <d v="2029-07-22T00:00:00"/>
    <d v="2041-07-22T00:00:00"/>
    <d v="2053-07-22T00:00:00"/>
    <d v="2065-07-22T00:00:00"/>
    <d v="2077-07-22T00:00:00"/>
    <d v="2089-07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1-03-13T10:03:00"/>
    <d v="2021-01-13T00:00:00"/>
    <d v="2023-07-14T00:00:00"/>
    <d v="2026-01-11T00:00:00"/>
    <d v="2028-07-11T00:00:00"/>
    <d v="2031-01-09T00:00:00"/>
    <d v="2033-07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31-08-03T00:00:00"/>
    <d v="2031-06-03T00:00:00"/>
    <d v="2043-06-03T00:00:00"/>
    <d v="2055-06-03T00:00:00"/>
    <d v="2067-06-03T00:00:00"/>
    <d v="2079-06-03T00:00:00"/>
    <d v="2091-06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31-06-26T02:34:00"/>
    <d v="2031-04-26T00:00:00"/>
    <d v="2043-04-26T00:00:00"/>
    <d v="2055-04-26T00:00:00"/>
    <d v="2067-04-26T00:00:00"/>
    <d v="2079-04-26T00:00:00"/>
    <d v="2091-04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2-07-25T02:55:00"/>
    <d v="2022-05-25T00:00:00"/>
    <d v="2024-11-22T00:00:00"/>
    <d v="2027-05-23T00:00:00"/>
    <d v="2029-11-20T00:00:00"/>
    <d v="2032-05-20T00:00:00"/>
    <d v="2034-11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2-06-15T06:59:00"/>
    <d v="2022-04-15T00:00:00"/>
    <d v="2024-10-13T00:00:00"/>
    <d v="2027-04-13T00:00:00"/>
    <d v="2029-10-11T00:00:00"/>
    <d v="2032-04-10T00:00:00"/>
    <d v="2034-10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31-05-17T15:28:00"/>
    <d v="2031-03-17T00:00:00"/>
    <d v="2043-03-17T00:00:00"/>
    <d v="2055-03-17T00:00:00"/>
    <d v="2067-03-17T00:00:00"/>
    <d v="2079-03-17T00:00:00"/>
    <d v="2091-03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21-10-05T05:47:00"/>
    <d v="2021-08-05T00:00:00"/>
    <d v="2024-02-03T00:00:00"/>
    <d v="2026-08-03T00:00:00"/>
    <d v="2029-01-31T00:00:00"/>
    <d v="2031-08-01T00:00:00"/>
    <d v="2034-01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9"/>
    <x v="0"/>
    <d v="2030-03-17T00:00:00"/>
    <d v="2030-01-17T00:00:00"/>
    <d v="2042-01-17T00:00:00"/>
    <d v="2054-01-17T00:00:00"/>
    <d v="2066-01-17T00:00:00"/>
    <d v="2078-01-17T00:00:00"/>
    <d v="2090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7"/>
    <d v="2021-08-13T14:50:00"/>
    <d v="2021-08-06T00:00:00"/>
    <d v="2024-09-06T00:00:00"/>
    <d v="2027-10-06T00:00:00"/>
    <d v="2030-11-06T00:00:00"/>
    <d v="2033-12-06T00:00:00"/>
    <d v="2037-01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9"/>
    <x v="16"/>
    <d v="2021-07-05T20:46:00"/>
    <d v="2021-06-05T00:00:00"/>
    <d v="2023-06-04T00:00:00"/>
    <d v="2025-06-02T00:00:00"/>
    <d v="2027-06-01T00:00:00"/>
    <d v="2029-05-30T00:00:00"/>
    <d v="2031-05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1"/>
    <d v="2025-11-11T00:00:00"/>
    <d v="2025-09-11T00:00:00"/>
    <d v="2037-09-11T00:00:00"/>
    <d v="2049-09-11T00:00:00"/>
    <d v="2061-09-11T00:00:00"/>
    <d v="2073-09-11T00:00:00"/>
    <d v="2085-09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2"/>
    <d v="2021-07-05T20:46:00"/>
    <d v="2021-06-05T00:00:00"/>
    <d v="2023-06-04T00:00:00"/>
    <d v="2025-06-02T00:00:00"/>
    <d v="2027-06-01T00:00:00"/>
    <d v="2029-05-30T00:00:00"/>
    <d v="2031-05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3"/>
    <d v="2021-11-11T23:00:00"/>
    <d v="2021-10-11T00:00:00"/>
    <d v="2029-10-11T00:00:00"/>
    <d v="2037-10-11T00:00:00"/>
    <d v="2045-10-11T00:00:00"/>
    <d v="2053-10-11T00:00:00"/>
    <d v="2061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9"/>
    <x v="20"/>
    <d v="2025-11-11T00:00:00"/>
    <d v="2025-09-11T00:00:00"/>
    <d v="2037-09-11T00:00:00"/>
    <d v="2049-09-11T00:00:00"/>
    <d v="2061-09-11T00:00:00"/>
    <d v="2073-09-11T00:00:00"/>
    <d v="2085-09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4"/>
    <d v="2021-06-02T21:40:00"/>
    <d v="2021-05-02T00:00:00"/>
    <d v="2023-05-01T00:00:00"/>
    <d v="2025-04-29T00:00:00"/>
    <d v="2027-04-28T00:00:00"/>
    <d v="2029-04-26T00:00:00"/>
    <d v="2031-04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5"/>
    <d v="2020-08-31T09:47:00"/>
    <d v="2020-08-24T00:00:00"/>
    <d v="2022-03-24T00:00:00"/>
    <d v="2023-10-24T00:00:00"/>
    <d v="2025-05-24T00:00:00"/>
    <d v="2026-12-24T00:00:00"/>
    <d v="2028-07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26"/>
    <d v="2020-10-18T23:27:00"/>
    <d v="2020-10-11T00:00:00"/>
    <d v="2021-11-11T00:00:00"/>
    <d v="2022-12-11T00:00:00"/>
    <d v="2024-01-11T00:00:00"/>
    <d v="2025-02-11T00:00:00"/>
    <d v="2026-03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9"/>
    <x v="13"/>
    <d v="2021-06-23T09:26:00"/>
    <d v="2021-05-23T00:00:00"/>
    <d v="2023-05-22T00:00:00"/>
    <d v="2025-05-20T00:00:00"/>
    <d v="2027-05-19T00:00:00"/>
    <d v="2029-05-17T00:00:00"/>
    <d v="2031-05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4"/>
    <d v="2025-12-19T07:25:00"/>
    <d v="2025-11-19T00:00:00"/>
    <d v="2027-07-12T00:00:00"/>
    <d v="2029-03-03T00:00:00"/>
    <d v="2030-10-24T00:00:00"/>
    <d v="2032-06-15T00:00:00"/>
    <d v="2034-02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4"/>
    <d v="2020-07-17T19:29:00"/>
    <d v="2020-06-17T00:00:00"/>
    <d v="2022-02-07T00:00:00"/>
    <d v="2023-09-30T00:00:00"/>
    <d v="2025-05-22T00:00:00"/>
    <d v="2027-01-12T00:00:00"/>
    <d v="2028-09-03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5"/>
    <d v="2021-08-13T14:50:00"/>
    <d v="2021-08-06T00:00:00"/>
    <d v="2024-09-06T00:00:00"/>
    <d v="2027-10-06T00:00:00"/>
    <d v="2030-11-06T00:00:00"/>
    <d v="2033-12-06T00:00:00"/>
    <d v="2037-01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9"/>
    <x v="19"/>
    <d v="2022-05-12T22:59:00"/>
    <d v="2022-04-12T00:00:00"/>
    <d v="2024-07-31T00:00:00"/>
    <d v="2026-11-19T00:00:00"/>
    <d v="2029-03-09T00:00:00"/>
    <d v="2031-06-28T00:00:00"/>
    <d v="2033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9"/>
    <x v="18"/>
    <d v="2022-05-12T22:59:00"/>
    <d v="2022-04-12T00:00:00"/>
    <d v="2024-07-31T00:00:00"/>
    <d v="2026-11-19T00:00:00"/>
    <d v="2029-03-09T00:00:00"/>
    <d v="2031-06-28T00:00:00"/>
    <d v="2033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4"/>
    <d v="2020-06-03T11:22:00"/>
    <d v="2020-05-03T00:00:00"/>
    <d v="2022-05-02T00:00:00"/>
    <d v="2024-04-30T00:00:00"/>
    <d v="2026-04-29T00:00:00"/>
    <d v="2028-04-27T00:00:00"/>
    <d v="2030-04-26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7"/>
    <d v="2021-09-22T14:45:00"/>
    <d v="2021-09-15T00:00:00"/>
    <d v="2024-10-15T00:00:00"/>
    <d v="2027-11-15T00:00:00"/>
    <d v="2030-12-15T00:00:00"/>
    <d v="2034-01-15T00:00:00"/>
    <d v="2037-02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0"/>
    <x v="10"/>
    <x v="18"/>
    <d v="2022-06-05T17:36:00"/>
    <d v="2022-05-05T00:00:00"/>
    <d v="2024-08-23T00:00:00"/>
    <d v="2026-12-12T00:00:00"/>
    <d v="2029-04-01T00:00:00"/>
    <d v="2031-07-21T00:00:00"/>
    <d v="2033-1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1"/>
    <d v="2026-04-03T00:00:00"/>
    <d v="2026-02-03T00:00:00"/>
    <d v="2038-02-03T00:00:00"/>
    <d v="2050-02-03T00:00:00"/>
    <d v="2062-02-03T00:00:00"/>
    <d v="2074-02-03T00:00:00"/>
    <d v="2086-02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2"/>
    <d v="2020-06-03T11:22:00"/>
    <d v="2020-05-03T00:00:00"/>
    <d v="2022-05-02T00:00:00"/>
    <d v="2024-04-30T00:00:00"/>
    <d v="2026-04-29T00:00:00"/>
    <d v="2028-04-27T00:00:00"/>
    <d v="2030-04-26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3"/>
    <d v="2022-04-03T23:00:00"/>
    <d v="2022-03-03T00:00:00"/>
    <d v="2030-03-03T00:00:00"/>
    <d v="2038-03-03T00:00:00"/>
    <d v="2046-03-03T00:00:00"/>
    <d v="2054-03-03T00:00:00"/>
    <d v="2062-03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0"/>
    <d v="2026-04-03T00:00:00"/>
    <d v="2026-02-03T00:00:00"/>
    <d v="2038-02-03T00:00:00"/>
    <d v="2050-02-03T00:00:00"/>
    <d v="2062-02-03T00:00:00"/>
    <d v="2074-02-03T00:00:00"/>
    <d v="2086-02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5"/>
    <d v="2020-09-14T09:45:00"/>
    <d v="2020-09-07T00:00:00"/>
    <d v="2022-04-07T00:00:00"/>
    <d v="2023-11-07T00:00:00"/>
    <d v="2025-06-07T00:00:00"/>
    <d v="2027-01-07T00:00:00"/>
    <d v="2028-08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6"/>
    <d v="2020-09-09T10:33:00"/>
    <d v="2020-09-02T00:00:00"/>
    <d v="2021-10-02T00:00:00"/>
    <d v="2022-11-02T00:00:00"/>
    <d v="2023-12-02T00:00:00"/>
    <d v="2025-01-02T00:00:00"/>
    <d v="2026-02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10"/>
    <x v="13"/>
    <d v="2020-06-03T11:22:00"/>
    <d v="2020-05-03T00:00:00"/>
    <d v="2022-05-02T00:00:00"/>
    <d v="2024-04-30T00:00:00"/>
    <d v="2026-04-29T00:00:00"/>
    <d v="2028-04-27T00:00:00"/>
    <d v="2030-04-26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4"/>
    <d v="2027-05-11T06:39:00"/>
    <d v="2027-04-11T00:00:00"/>
    <d v="2028-12-01T00:00:00"/>
    <d v="2030-07-24T00:00:00"/>
    <d v="2032-03-15T00:00:00"/>
    <d v="2033-11-05T00:00:00"/>
    <d v="2035-06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4"/>
    <d v="2025-05-03T13:01:00"/>
    <d v="2025-04-03T00:00:00"/>
    <d v="2026-11-24T00:00:00"/>
    <d v="2028-07-16T00:00:00"/>
    <d v="2030-03-08T00:00:00"/>
    <d v="2031-10-29T00:00:00"/>
    <d v="2033-06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5"/>
    <d v="2021-09-21T09:59:00"/>
    <d v="2021-09-14T00:00:00"/>
    <d v="2024-10-14T00:00:00"/>
    <d v="2027-11-14T00:00:00"/>
    <d v="2030-12-14T00:00:00"/>
    <d v="2034-01-14T00:00:00"/>
    <d v="2037-02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0"/>
    <x v="10"/>
    <x v="19"/>
    <d v="2022-06-06T15:38:00"/>
    <d v="2022-05-06T00:00:00"/>
    <d v="2024-08-24T00:00:00"/>
    <d v="2026-12-13T00:00:00"/>
    <d v="2029-04-02T00:00:00"/>
    <d v="2031-07-22T00:00:00"/>
    <d v="2033-11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6"/>
    <d v="2020-06-03T11:22:00"/>
    <d v="2020-05-03T00:00:00"/>
    <d v="2022-05-02T00:00:00"/>
    <d v="2024-04-30T00:00:00"/>
    <d v="2026-04-29T00:00:00"/>
    <d v="2028-04-27T00:00:00"/>
    <d v="2030-04-26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9"/>
    <d v="2022-06-11T16:06:00"/>
    <d v="2022-05-11T00:00:00"/>
    <d v="2024-08-29T00:00:00"/>
    <d v="2026-12-18T00:00:00"/>
    <d v="2029-04-07T00:00:00"/>
    <d v="2031-07-27T00:00:00"/>
    <d v="2033-1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0"/>
    <d v="2020-10-27T02:45:00"/>
    <d v="2020-10-20T00:00:00"/>
    <d v="2021-11-20T00:00:00"/>
    <d v="2022-12-20T00:00:00"/>
    <d v="2024-01-20T00:00:00"/>
    <d v="2025-02-20T00:00:00"/>
    <d v="2026-03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0"/>
    <x v="11"/>
    <d v="2020-10-26T01:54:00"/>
    <d v="2020-10-19T00:00:00"/>
    <d v="2021-11-19T00:00:00"/>
    <d v="2022-12-19T00:00:00"/>
    <d v="2024-01-19T00:00:00"/>
    <d v="2025-02-19T00:00:00"/>
    <d v="2026-03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0"/>
    <x v="12"/>
    <d v="2054-04-21T02:25:00"/>
    <d v="2054-03-21T00:00:00"/>
    <d v="2059-12-20T00:00:00"/>
    <d v="2065-09-19T00:00:00"/>
    <d v="2071-06-20T00:00:00"/>
    <d v="2077-03-20T00:00:00"/>
    <d v="2082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2"/>
    <d v="2020-11-07T23:41:00"/>
    <d v="2020-10-07T00:00:00"/>
    <d v="2026-07-08T00:00:00"/>
    <d v="2032-04-07T00:00:00"/>
    <d v="2038-01-06T00:00:00"/>
    <d v="2043-10-07T00:00:00"/>
    <d v="2049-07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6"/>
    <d v="2027-04-12T12:05:00"/>
    <d v="2027-03-12T00:00:00"/>
    <d v="2037-03-07T00:00:00"/>
    <d v="2047-03-03T00:00:00"/>
    <d v="2057-02-26T00:00:00"/>
    <d v="2067-02-22T00:00:00"/>
    <d v="2077-0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7"/>
    <d v="2020-06-03T11:22:00"/>
    <d v="2020-05-03T00:00:00"/>
    <d v="2022-05-02T00:00:00"/>
    <d v="2024-04-30T00:00:00"/>
    <d v="2026-04-29T00:00:00"/>
    <d v="2028-04-27T00:00:00"/>
    <d v="2030-04-26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8"/>
    <d v="2036-10-24T14:25:00"/>
    <d v="2036-09-24T00:00:00"/>
    <d v="2039-08-10T00:00:00"/>
    <d v="2042-06-25T00:00:00"/>
    <d v="2045-05-10T00:00:00"/>
    <d v="2048-03-25T00:00:00"/>
    <d v="2051-02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8"/>
    <d v="2020-08-09T15:32:00"/>
    <d v="2020-07-09T00:00:00"/>
    <d v="2023-05-25T00:00:00"/>
    <d v="2026-04-09T00:00:00"/>
    <d v="2029-02-22T00:00:00"/>
    <d v="2032-01-08T00:00:00"/>
    <d v="2034-11-23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9-09-23T04:08:00"/>
    <d v="2029-07-23T00:00:00"/>
    <d v="2041-07-23T00:00:00"/>
    <d v="2053-07-23T00:00:00"/>
    <d v="2065-07-23T00:00:00"/>
    <d v="2077-07-23T00:00:00"/>
    <d v="2089-07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0-07-29T22:47:00"/>
    <d v="2020-05-29T00:00:00"/>
    <d v="2022-11-27T00:00:00"/>
    <d v="2025-05-27T00:00:00"/>
    <d v="2027-11-25T00:00:00"/>
    <d v="2030-05-25T00:00:00"/>
    <d v="2032-11-22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1"/>
    <d v="2020-03-22T11:33:00"/>
    <d v="2020-01-22T00:00:00"/>
    <d v="2023-01-22T00:00:00"/>
    <d v="2026-01-22T00:00:00"/>
    <d v="2029-01-22T00:00:00"/>
    <d v="2032-01-22T00:00:00"/>
    <d v="2035-01-22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2"/>
    <d v="2023-03-27T14:55:00"/>
    <d v="2023-01-27T00:00:00"/>
    <d v="2029-01-27T00:00:00"/>
    <d v="2035-01-27T00:00:00"/>
    <d v="2041-01-27T00:00:00"/>
    <d v="2047-01-27T00:00:00"/>
    <d v="2053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3"/>
    <d v="2021-07-27T12:58:00"/>
    <d v="2021-06-27T00:00:00"/>
    <d v="2022-04-23T00:00:00"/>
    <d v="2023-02-17T00:00:00"/>
    <d v="2023-12-14T00:00:00"/>
    <d v="2024-10-09T00:00:00"/>
    <d v="2025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4"/>
    <d v="2020-06-01T14:59:00"/>
    <d v="2020-04-01T00:00:00"/>
    <d v="2022-04-01T00:00:00"/>
    <d v="2024-04-01T00:00:00"/>
    <d v="2026-04-01T00:00:00"/>
    <d v="2028-04-01T00:00:00"/>
    <d v="2030-04-01T00:00:00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5"/>
    <d v="2021-09-18T09:13:00"/>
    <d v="2021-08-18T00:00:00"/>
    <d v="2022-01-15T00:00:00"/>
    <d v="2022-06-14T00:00:00"/>
    <d v="2022-11-11T00:00:00"/>
    <d v="2023-04-10T00:00:00"/>
    <d v="2023-09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</r>
  <r>
    <x v="0"/>
    <x v="10"/>
    <x v="5"/>
    <d v="2021-01-17T06:03:00"/>
    <d v="2020-12-17T00:00:00"/>
    <d v="2021-05-16T00:00:00"/>
    <d v="2021-10-13T00:00:00"/>
    <d v="2022-03-12T00:00:00"/>
    <d v="2022-08-09T00:00:00"/>
    <d v="2023-01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0"/>
    <x v="3"/>
    <d v="2020-10-07T10:29:00"/>
    <d v="2020-09-07T00:00:00"/>
    <d v="2021-07-04T00:00:00"/>
    <d v="2022-04-30T00:00:00"/>
    <d v="2023-02-24T00:00:00"/>
    <d v="2023-12-21T00:00:00"/>
    <d v="2024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9-09-23T04:08:00"/>
    <d v="2029-07-23T00:00:00"/>
    <d v="2041-07-23T00:00:00"/>
    <d v="2053-07-23T00:00:00"/>
    <d v="2065-07-23T00:00:00"/>
    <d v="2077-07-23T00:00:00"/>
    <d v="2089-07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0-07-29T22:47:00"/>
    <d v="2020-05-29T00:00:00"/>
    <d v="2022-11-27T00:00:00"/>
    <d v="2025-05-27T00:00:00"/>
    <d v="2027-11-25T00:00:00"/>
    <d v="2030-05-25T00:00:00"/>
    <d v="2032-11-22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31-09-25T15:16:00"/>
    <d v="2031-07-25T00:00:00"/>
    <d v="2043-07-25T00:00:00"/>
    <d v="2055-07-25T00:00:00"/>
    <d v="2067-07-25T00:00:00"/>
    <d v="2079-07-25T00:00:00"/>
    <d v="2091-07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2-11-21T09:34:00"/>
    <d v="2022-09-21T00:00:00"/>
    <d v="2025-03-21T00:00:00"/>
    <d v="2027-09-19T00:00:00"/>
    <d v="2030-03-19T00:00:00"/>
    <d v="2032-09-16T00:00:00"/>
    <d v="2035-03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1-05-15T02:42:00"/>
    <d v="2021-03-15T00:00:00"/>
    <d v="2023-09-13T00:00:00"/>
    <d v="2026-03-13T00:00:00"/>
    <d v="2028-09-10T00:00:00"/>
    <d v="2031-03-11T00:00:00"/>
    <d v="2033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30-01-31T00:00:00"/>
    <d v="2029-12-01T00:00:00"/>
    <d v="2041-12-01T00:00:00"/>
    <d v="2053-12-01T00:00:00"/>
    <d v="2065-12-01T00:00:00"/>
    <d v="2077-12-01T00:00:00"/>
    <d v="2089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31-09-25T15:16:00"/>
    <d v="2031-07-25T00:00:00"/>
    <d v="2043-07-25T00:00:00"/>
    <d v="2055-07-25T00:00:00"/>
    <d v="2067-07-25T00:00:00"/>
    <d v="2079-07-25T00:00:00"/>
    <d v="2091-07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2-11-21T09:34:00"/>
    <d v="2022-09-21T00:00:00"/>
    <d v="2025-03-21T00:00:00"/>
    <d v="2027-09-19T00:00:00"/>
    <d v="2030-03-19T00:00:00"/>
    <d v="2032-09-16T00:00:00"/>
    <d v="2035-03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0-07-26T03:22:00"/>
    <d v="2020-05-26T00:00:00"/>
    <d v="2022-11-24T00:00:00"/>
    <d v="2025-05-24T00:00:00"/>
    <d v="2027-11-22T00:00:00"/>
    <d v="2030-05-22T00:00:00"/>
    <d v="2032-11-19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9-08-22T01:23:00"/>
    <d v="2029-06-22T00:00:00"/>
    <d v="2041-06-22T00:00:00"/>
    <d v="2053-06-22T00:00:00"/>
    <d v="2065-06-22T00:00:00"/>
    <d v="2077-06-22T00:00:00"/>
    <d v="2089-06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9-09-23T04:08:00"/>
    <d v="2029-07-23T00:00:00"/>
    <d v="2041-07-23T00:00:00"/>
    <d v="2053-07-23T00:00:00"/>
    <d v="2065-07-23T00:00:00"/>
    <d v="2077-07-23T00:00:00"/>
    <d v="2089-07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0-07-29T22:47:00"/>
    <d v="2020-05-29T00:00:00"/>
    <d v="2022-11-27T00:00:00"/>
    <d v="2025-05-27T00:00:00"/>
    <d v="2027-11-25T00:00:00"/>
    <d v="2030-05-25T00:00:00"/>
    <d v="2032-11-22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9-09-23T04:08:00"/>
    <d v="2029-07-23T00:00:00"/>
    <d v="2041-07-23T00:00:00"/>
    <d v="2053-07-23T00:00:00"/>
    <d v="2065-07-23T00:00:00"/>
    <d v="2077-07-23T00:00:00"/>
    <d v="2089-07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0"/>
    <x v="0"/>
    <d v="2020-07-29T22:47:00"/>
    <d v="2020-05-29T00:00:00"/>
    <d v="2022-11-27T00:00:00"/>
    <d v="2025-05-27T00:00:00"/>
    <d v="2027-11-25T00:00:00"/>
    <d v="2030-05-25T00:00:00"/>
    <d v="2032-11-22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3"/>
    <d v="2022-06-19T19:09:00"/>
    <d v="2022-05-19T00:00:00"/>
    <d v="2023-03-15T00:00:00"/>
    <d v="2024-01-09T00:00:00"/>
    <d v="2024-11-04T00:00:00"/>
    <d v="2025-08-31T00:00:00"/>
    <d v="2026-06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0-03-08T16:16:00"/>
    <d v="2030-01-08T00:00:00"/>
    <d v="2042-01-08T00:00:00"/>
    <d v="2054-01-08T00:00:00"/>
    <d v="2066-01-08T00:00:00"/>
    <d v="2078-01-08T00:00:00"/>
    <d v="2090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0-12-02T19:39:00"/>
    <d v="2020-10-02T00:00:00"/>
    <d v="2023-04-02T00:00:00"/>
    <d v="2025-09-30T00:00:00"/>
    <d v="2028-03-30T00:00:00"/>
    <d v="2030-09-28T00:00:00"/>
    <d v="2033-03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1-08-09T15:33:00"/>
    <d v="2031-06-09T00:00:00"/>
    <d v="2043-06-09T00:00:00"/>
    <d v="2055-06-09T00:00:00"/>
    <d v="2067-06-09T00:00:00"/>
    <d v="2079-06-09T00:00:00"/>
    <d v="2091-06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2-04-06T15:13:00"/>
    <d v="2022-02-06T00:00:00"/>
    <d v="2024-08-06T00:00:00"/>
    <d v="2027-02-04T00:00:00"/>
    <d v="2029-08-04T00:00:00"/>
    <d v="2032-02-02T00:00:00"/>
    <d v="2034-08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1-02-16T03:46:00"/>
    <d v="2030-12-16T00:00:00"/>
    <d v="2042-12-16T00:00:00"/>
    <d v="2054-12-16T00:00:00"/>
    <d v="2066-12-16T00:00:00"/>
    <d v="2078-12-16T00:00:00"/>
    <d v="2090-1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1-10-21T04:43:00"/>
    <d v="2021-08-21T00:00:00"/>
    <d v="2024-02-19T00:00:00"/>
    <d v="2026-08-19T00:00:00"/>
    <d v="2029-02-16T00:00:00"/>
    <d v="2031-08-17T00:00:00"/>
    <d v="2034-02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11"/>
    <x v="0"/>
    <d v="2031-09-12T08:33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2-05-30T19:39:00"/>
    <d v="2022-03-30T00:00:00"/>
    <d v="2024-09-27T00:00:00"/>
    <d v="2027-03-28T00:00:00"/>
    <d v="2029-09-25T00:00:00"/>
    <d v="2032-03-25T00:00:00"/>
    <d v="2034-09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1-10-21T04:43:00"/>
    <d v="2021-08-21T00:00:00"/>
    <d v="2024-02-19T00:00:00"/>
    <d v="2026-08-19T00:00:00"/>
    <d v="2029-02-16T00:00:00"/>
    <d v="2031-08-17T00:00:00"/>
    <d v="2034-02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11"/>
    <x v="0"/>
    <d v="2031-02-16T03:46:00"/>
    <d v="2030-12-16T00:00:00"/>
    <d v="2042-12-16T00:00:00"/>
    <d v="2054-12-16T00:00:00"/>
    <d v="2066-12-16T00:00:00"/>
    <d v="2078-12-16T00:00:00"/>
    <d v="2090-1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6"/>
    <d v="2021-08-07T19:01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8"/>
    <d v="2023-01-05T18:42:00"/>
    <d v="2022-12-05T00:00:00"/>
    <d v="2025-10-20T00:00:00"/>
    <d v="2028-09-04T00:00:00"/>
    <d v="2031-07-21T00:00:00"/>
    <d v="2034-06-05T00:00:00"/>
    <d v="2037-04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8"/>
    <d v="2022-11-18T14:05:00"/>
    <d v="2022-10-18T00:00:00"/>
    <d v="2025-09-02T00:00:00"/>
    <d v="2028-07-18T00:00:00"/>
    <d v="2031-06-03T00:00:00"/>
    <d v="2034-04-18T00:00:00"/>
    <d v="2037-03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9"/>
    <d v="2020-08-06T19:06:00"/>
    <d v="2020-07-06T00:00:00"/>
    <d v="2022-10-25T00:00:00"/>
    <d v="2025-02-12T00:00:00"/>
    <d v="2027-06-03T00:00:00"/>
    <d v="2029-09-21T00:00:00"/>
    <d v="2032-01-10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0"/>
    <d v="2020-11-18T02:23:00"/>
    <d v="2020-11-11T00:00:00"/>
    <d v="2021-12-11T00:00:00"/>
    <d v="2023-01-11T00:00:00"/>
    <d v="2024-02-11T00:00:00"/>
    <d v="2025-03-11T00:00:00"/>
    <d v="2026-04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11"/>
    <x v="11"/>
    <d v="2020-11-11T02:19:00"/>
    <d v="2020-11-04T00:00:00"/>
    <d v="2021-12-04T00:00:00"/>
    <d v="2023-01-04T00:00:00"/>
    <d v="2024-02-04T00:00:00"/>
    <d v="2025-03-04T00:00:00"/>
    <d v="2026-04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1"/>
    <x v="12"/>
    <d v="2026-04-03T03:01:00"/>
    <d v="2026-03-03T00:00:00"/>
    <d v="2031-12-02T00:00:00"/>
    <d v="2037-09-01T00:00:00"/>
    <d v="2043-06-02T00:00:00"/>
    <d v="2049-03-02T00:00:00"/>
    <d v="2054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6"/>
    <d v="2024-11-05T19:39:00"/>
    <d v="2024-10-05T00:00:00"/>
    <d v="2034-10-01T00:00:00"/>
    <d v="2044-09-26T00:00:00"/>
    <d v="2054-09-22T00:00:00"/>
    <d v="2064-09-17T00:00:00"/>
    <d v="2074-09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7"/>
    <d v="2021-08-07T19:01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1-09-12T08:33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2-05-30T19:39:00"/>
    <d v="2022-03-30T00:00:00"/>
    <d v="2024-09-27T00:00:00"/>
    <d v="2027-03-28T00:00:00"/>
    <d v="2029-09-25T00:00:00"/>
    <d v="2032-03-25T00:00:00"/>
    <d v="2034-09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1-09-12T08:33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2-05-30T19:39:00"/>
    <d v="2022-03-30T00:00:00"/>
    <d v="2024-09-27T00:00:00"/>
    <d v="2027-03-28T00:00:00"/>
    <d v="2029-09-25T00:00:00"/>
    <d v="2032-03-25T00:00:00"/>
    <d v="2034-09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31-09-12T08:33:00"/>
    <d v="2031-07-12T00:00:00"/>
    <d v="2043-07-12T00:00:00"/>
    <d v="2055-07-12T00:00:00"/>
    <d v="2067-07-12T00:00:00"/>
    <d v="2079-07-12T00:00:00"/>
    <d v="2091-07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0"/>
    <d v="2022-05-30T19:39:00"/>
    <d v="2022-03-30T00:00:00"/>
    <d v="2024-09-27T00:00:00"/>
    <d v="2027-03-28T00:00:00"/>
    <d v="2029-09-25T00:00:00"/>
    <d v="2032-03-25T00:00:00"/>
    <d v="2034-09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"/>
    <d v="2020-06-26T14:33:00"/>
    <d v="2020-04-26T00:00:00"/>
    <d v="2023-04-26T00:00:00"/>
    <d v="2026-04-26T00:00:00"/>
    <d v="2029-04-26T00:00:00"/>
    <d v="2032-04-26T00:00:00"/>
    <d v="2035-04-26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"/>
    <d v="2023-05-05T14:42:00"/>
    <d v="2023-03-05T00:00:00"/>
    <d v="2029-03-05T00:00:00"/>
    <d v="2035-03-05T00:00:00"/>
    <d v="2041-03-05T00:00:00"/>
    <d v="2047-03-05T00:00:00"/>
    <d v="2053-03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3"/>
    <d v="2020-10-04T14:56:00"/>
    <d v="2020-09-04T00:00:00"/>
    <d v="2021-07-01T00:00:00"/>
    <d v="2022-04-27T00:00:00"/>
    <d v="2023-02-21T00:00:00"/>
    <d v="2023-12-18T00:00:00"/>
    <d v="2024-10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4"/>
    <d v="2020-06-20T16:27:00"/>
    <d v="2020-04-20T00:00:00"/>
    <d v="2022-04-20T00:00:00"/>
    <d v="2024-04-20T00:00:00"/>
    <d v="2026-04-20T00:00:00"/>
    <d v="2028-04-20T00:00:00"/>
    <d v="2030-04-20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5"/>
    <d v="2020-06-25T02:23:00"/>
    <d v="2020-05-25T00:00:00"/>
    <d v="2020-10-22T00:00:00"/>
    <d v="2021-03-21T00:00:00"/>
    <d v="2021-08-18T00:00:00"/>
    <d v="2022-01-15T00:00:00"/>
    <d v="2022-06-14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</r>
  <r>
    <x v="0"/>
    <x v="11"/>
    <x v="5"/>
    <d v="2020-07-12T10:24:00"/>
    <d v="2020-06-12T00:00:00"/>
    <d v="2020-11-09T00:00:00"/>
    <d v="2021-04-08T00:00:00"/>
    <d v="2021-09-05T00:00:00"/>
    <d v="2022-02-02T00:00:00"/>
    <d v="2022-07-02T00:00:00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11"/>
    <x v="17"/>
    <d v="2021-09-29T15:14:00"/>
    <d v="2021-09-22T00:00:00"/>
    <d v="2024-10-22T00:00:00"/>
    <d v="2027-11-22T00:00:00"/>
    <d v="2030-12-22T00:00:00"/>
    <d v="2034-01-22T00:00:00"/>
    <d v="2037-02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11"/>
    <x v="18"/>
    <d v="2020-08-06T19:06:00"/>
    <d v="2020-07-06T00:00:00"/>
    <d v="2022-10-25T00:00:00"/>
    <d v="2025-02-12T00:00:00"/>
    <d v="2027-06-03T00:00:00"/>
    <d v="2029-09-21T00:00:00"/>
    <d v="2032-01-10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1"/>
    <d v="2025-05-23T00:00:00"/>
    <d v="2025-03-23T00:00:00"/>
    <d v="2037-03-23T00:00:00"/>
    <d v="2049-03-23T00:00:00"/>
    <d v="2061-03-23T00:00:00"/>
    <d v="2073-03-23T00:00:00"/>
    <d v="2085-03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2"/>
    <d v="2021-08-07T19:01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6"/>
    <d v="2020-11-05T03:12:00"/>
    <d v="2020-10-29T00:00:00"/>
    <d v="2021-11-29T00:00:00"/>
    <d v="2022-12-29T00:00:00"/>
    <d v="2024-01-29T00:00:00"/>
    <d v="2025-03-01T00:00:00"/>
    <d v="2026-04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1"/>
    <x v="23"/>
    <d v="2021-05-23T23:00:00"/>
    <d v="2021-04-23T00:00:00"/>
    <d v="2029-04-23T00:00:00"/>
    <d v="2037-04-23T00:00:00"/>
    <d v="2045-04-23T00:00:00"/>
    <d v="2053-04-23T00:00:00"/>
    <d v="2061-04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0"/>
    <d v="2025-05-23T00:00:00"/>
    <d v="2025-03-23T00:00:00"/>
    <d v="2037-03-23T00:00:00"/>
    <d v="2049-03-23T00:00:00"/>
    <d v="2061-03-23T00:00:00"/>
    <d v="2073-03-23T00:00:00"/>
    <d v="2085-03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4"/>
    <d v="2021-08-07T19:01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25"/>
    <d v="2020-09-20T14:25:00"/>
    <d v="2020-09-13T00:00:00"/>
    <d v="2022-04-13T00:00:00"/>
    <d v="2023-11-13T00:00:00"/>
    <d v="2025-06-13T00:00:00"/>
    <d v="2027-01-13T00:00:00"/>
    <d v="2028-08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4"/>
    <d v="2026-05-04T12:38:00"/>
    <d v="2026-04-04T00:00:00"/>
    <d v="2027-11-25T00:00:00"/>
    <d v="2029-07-17T00:00:00"/>
    <d v="2031-03-09T00:00:00"/>
    <d v="2032-10-29T00:00:00"/>
    <d v="2034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2"/>
    <d v="2026-05-29T06:03:00"/>
    <d v="2026-04-29T00:00:00"/>
    <d v="2032-01-28T00:00:00"/>
    <d v="2037-10-28T00:00:00"/>
    <d v="2043-07-29T00:00:00"/>
    <d v="2049-04-28T00:00:00"/>
    <d v="2055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4"/>
    <d v="2024-01-26T05:33:00"/>
    <d v="2023-12-26T00:00:00"/>
    <d v="2025-08-17T00:00:00"/>
    <d v="2027-04-09T00:00:00"/>
    <d v="2028-11-29T00:00:00"/>
    <d v="2030-07-22T00:00:00"/>
    <d v="2032-03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5"/>
    <d v="2021-09-30T15:04:00"/>
    <d v="2021-09-23T00:00:00"/>
    <d v="2024-10-23T00:00:00"/>
    <d v="2027-11-23T00:00:00"/>
    <d v="2030-12-23T00:00:00"/>
    <d v="2034-01-23T00:00:00"/>
    <d v="2037-0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11"/>
    <x v="13"/>
    <d v="2021-08-07T19:01:00"/>
    <d v="2021-07-07T00:00:00"/>
    <d v="2023-07-06T00:00:00"/>
    <d v="2025-07-04T00:00:00"/>
    <d v="2027-07-03T00:00:00"/>
    <d v="2029-07-01T00:00:00"/>
    <d v="2031-06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1"/>
    <x v="19"/>
    <d v="2020-08-06T19:06:00"/>
    <d v="2020-07-06T00:00:00"/>
    <d v="2022-10-25T00:00:00"/>
    <d v="2025-02-12T00:00:00"/>
    <d v="2027-06-03T00:00:00"/>
    <d v="2029-09-21T00:00:00"/>
    <d v="2032-01-10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8"/>
    <d v="2022-05-07T14:53:00"/>
    <d v="2022-04-07T00:00:00"/>
    <d v="2025-02-20T00:00:00"/>
    <d v="2028-01-06T00:00:00"/>
    <d v="2030-11-21T00:00:00"/>
    <d v="2033-10-06T00:00:00"/>
    <d v="2036-08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9"/>
    <d v="2020-05-17T22:02:00"/>
    <d v="2020-04-17T00:00:00"/>
    <d v="2022-08-06T00:00:00"/>
    <d v="2024-11-24T00:00:00"/>
    <d v="2027-03-15T00:00:00"/>
    <d v="2029-07-03T00:00:00"/>
    <d v="2031-10-22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1"/>
    <d v="2020-11-17T02:38:00"/>
    <d v="2020-11-10T00:00:00"/>
    <d v="2021-12-10T00:00:00"/>
    <d v="2023-01-10T00:00:00"/>
    <d v="2024-02-10T00:00:00"/>
    <d v="2025-03-10T00:00:00"/>
    <d v="2026-04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12"/>
    <x v="10"/>
    <d v="2020-12-01T03:06:00"/>
    <d v="2020-11-24T00:00:00"/>
    <d v="2021-12-24T00:00:00"/>
    <d v="2023-01-24T00:00:00"/>
    <d v="2024-02-24T00:00:00"/>
    <d v="2025-03-24T00:00:00"/>
    <d v="2026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2"/>
    <x v="12"/>
    <d v="2024-09-04T18:43:00"/>
    <d v="2024-08-04T00:00:00"/>
    <d v="2030-05-05T00:00:00"/>
    <d v="2036-02-03T00:00:00"/>
    <d v="2041-11-03T00:00:00"/>
    <d v="2047-08-04T00:00:00"/>
    <d v="2053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2"/>
    <d v="2025-10-08T14:53:00"/>
    <d v="2025-09-08T00:00:00"/>
    <d v="2031-06-09T00:00:00"/>
    <d v="2037-03-09T00:00:00"/>
    <d v="2042-12-08T00:00:00"/>
    <d v="2048-09-07T00:00:00"/>
    <d v="2054-06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6"/>
    <d v="2025-03-18T06:55:00"/>
    <d v="2025-02-18T00:00:00"/>
    <d v="2035-02-14T00:00:00"/>
    <d v="2045-02-09T00:00:00"/>
    <d v="2055-02-05T00:00:00"/>
    <d v="2065-01-31T00:00:00"/>
    <d v="2075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7"/>
    <d v="2021-06-11T15:27:00"/>
    <d v="2021-05-11T00:00:00"/>
    <d v="2023-05-10T00:00:00"/>
    <d v="2025-05-08T00:00:00"/>
    <d v="2027-05-07T00:00:00"/>
    <d v="2029-05-05T00:00:00"/>
    <d v="2031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8"/>
    <d v="2021-06-26T10:54:00"/>
    <d v="2021-05-26T00:00:00"/>
    <d v="2024-04-10T00:00:00"/>
    <d v="2027-02-24T00:00:00"/>
    <d v="2030-01-09T00:00:00"/>
    <d v="2032-11-24T00:00:00"/>
    <d v="2035-10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"/>
    <d v="2020-05-30T16:01:00"/>
    <d v="2020-03-30T00:00:00"/>
    <d v="2023-03-30T00:00:00"/>
    <d v="2026-03-30T00:00:00"/>
    <d v="2029-03-30T00:00:00"/>
    <d v="2032-03-30T00:00:00"/>
    <d v="2035-03-30T00:00:00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"/>
    <d v="2023-05-11T15:07:00"/>
    <d v="2023-03-11T00:00:00"/>
    <d v="2029-03-11T00:00:00"/>
    <d v="2035-03-11T00:00:00"/>
    <d v="2041-03-11T00:00:00"/>
    <d v="2047-03-11T00:00:00"/>
    <d v="2053-03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3"/>
    <d v="2020-07-16T01:49:00"/>
    <d v="2020-06-16T00:00:00"/>
    <d v="2021-04-12T00:00:00"/>
    <d v="2022-02-06T00:00:00"/>
    <d v="2022-12-03T00:00:00"/>
    <d v="2023-09-29T00:00:00"/>
    <d v="2024-07-25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4"/>
    <d v="2020-06-15T04:27:00"/>
    <d v="2020-04-15T00:00:00"/>
    <d v="2022-04-15T00:00:00"/>
    <d v="2024-04-15T00:00:00"/>
    <d v="2026-04-15T00:00:00"/>
    <d v="2028-04-15T00:00:00"/>
    <d v="2030-04-15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5"/>
    <d v="2020-12-21T10:51:00"/>
    <d v="2020-11-21T00:00:00"/>
    <d v="2021-04-20T00:00:00"/>
    <d v="2021-09-17T00:00:00"/>
    <d v="2022-02-14T00:00:00"/>
    <d v="2022-07-14T00:00:00"/>
    <d v="2022-12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0"/>
    <x v="12"/>
    <x v="5"/>
    <d v="2020-12-22T10:11:00"/>
    <d v="2020-11-22T00:00:00"/>
    <d v="2021-04-21T00:00:00"/>
    <d v="2021-09-18T00:00:00"/>
    <d v="2022-02-15T00:00:00"/>
    <d v="2022-07-15T00:00:00"/>
    <d v="2022-1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0"/>
    <x v="12"/>
    <x v="17"/>
    <d v="2021-10-06T08:18:00"/>
    <d v="2021-09-29T00:00:00"/>
    <d v="2024-10-29T00:00:00"/>
    <d v="2027-11-29T00:00:00"/>
    <d v="2030-12-29T00:00:00"/>
    <d v="2034-01-29T00:00:00"/>
    <d v="2037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12"/>
    <x v="18"/>
    <d v="2020-05-17T22:02:00"/>
    <d v="2020-04-17T00:00:00"/>
    <d v="2022-08-06T00:00:00"/>
    <d v="2024-11-24T00:00:00"/>
    <d v="2027-03-15T00:00:00"/>
    <d v="2029-07-03T00:00:00"/>
    <d v="2031-10-22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0"/>
    <d v="2025-09-02T00:00:00"/>
    <d v="2025-07-02T00:00:00"/>
    <d v="2037-07-02T00:00:00"/>
    <d v="2049-07-02T00:00:00"/>
    <d v="2061-07-02T00:00:00"/>
    <d v="2073-07-02T00:00:00"/>
    <d v="2085-07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1"/>
    <d v="2025-09-02T00:00:00"/>
    <d v="2025-07-02T00:00:00"/>
    <d v="2037-07-02T00:00:00"/>
    <d v="2049-07-02T00:00:00"/>
    <d v="2061-07-02T00:00:00"/>
    <d v="2073-07-02T00:00:00"/>
    <d v="2085-07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2"/>
    <d v="2021-06-11T15:27:00"/>
    <d v="2021-05-11T00:00:00"/>
    <d v="2023-05-10T00:00:00"/>
    <d v="2025-05-08T00:00:00"/>
    <d v="2027-05-07T00:00:00"/>
    <d v="2029-05-05T00:00:00"/>
    <d v="2031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6"/>
    <d v="2020-11-12T22:25:00"/>
    <d v="2020-11-05T00:00:00"/>
    <d v="2021-12-05T00:00:00"/>
    <d v="2023-01-05T00:00:00"/>
    <d v="2024-02-05T00:00:00"/>
    <d v="2025-03-05T00:00:00"/>
    <d v="2026-04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2"/>
    <x v="23"/>
    <d v="2021-09-02T23:00:00"/>
    <d v="2021-08-02T00:00:00"/>
    <d v="2029-08-02T00:00:00"/>
    <d v="2037-08-02T00:00:00"/>
    <d v="2045-08-02T00:00:00"/>
    <d v="2053-08-02T00:00:00"/>
    <d v="2061-08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2"/>
    <x v="24"/>
    <d v="2021-06-11T15:27:00"/>
    <d v="2021-05-11T00:00:00"/>
    <d v="2023-05-10T00:00:00"/>
    <d v="2025-05-08T00:00:00"/>
    <d v="2027-05-07T00:00:00"/>
    <d v="2029-05-05T00:00:00"/>
    <d v="2031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25"/>
    <d v="2020-09-26T14:39:00"/>
    <d v="2020-09-19T00:00:00"/>
    <d v="2022-04-19T00:00:00"/>
    <d v="2023-11-19T00:00:00"/>
    <d v="2025-06-19T00:00:00"/>
    <d v="2027-01-19T00:00:00"/>
    <d v="2028-08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3"/>
    <d v="2021-06-11T15:27:00"/>
    <d v="2021-05-11T00:00:00"/>
    <d v="2023-05-10T00:00:00"/>
    <d v="2025-05-08T00:00:00"/>
    <d v="2027-05-07T00:00:00"/>
    <d v="2029-05-05T00:00:00"/>
    <d v="2031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4"/>
    <d v="2023-12-12T10:34:00"/>
    <d v="2023-11-12T00:00:00"/>
    <d v="2025-07-04T00:00:00"/>
    <d v="2027-02-24T00:00:00"/>
    <d v="2028-10-16T00:00:00"/>
    <d v="2030-06-08T00:00:00"/>
    <d v="2032-01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4"/>
    <d v="2023-05-30T22:14:00"/>
    <d v="2023-04-30T00:00:00"/>
    <d v="2024-12-20T00:00:00"/>
    <d v="2026-08-12T00:00:00"/>
    <d v="2028-04-03T00:00:00"/>
    <d v="2029-11-24T00:00:00"/>
    <d v="2031-07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5"/>
    <d v="2021-10-07T13:02:00"/>
    <d v="2021-09-30T00:00:00"/>
    <d v="2024-10-30T00:00:00"/>
    <d v="2027-11-30T00:00:00"/>
    <d v="2030-12-30T00:00:00"/>
    <d v="2034-01-30T00:00:00"/>
    <d v="2037-03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12"/>
    <x v="19"/>
    <d v="2020-05-17T22:02:00"/>
    <d v="2020-04-17T00:00:00"/>
    <d v="2022-08-06T00:00:00"/>
    <d v="2024-11-24T00:00:00"/>
    <d v="2027-03-15T00:00:00"/>
    <d v="2029-07-03T00:00:00"/>
    <d v="2031-10-22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16"/>
    <d v="2021-06-11T15:27:00"/>
    <d v="2021-05-11T00:00:00"/>
    <d v="2023-05-10T00:00:00"/>
    <d v="2025-05-08T00:00:00"/>
    <d v="2027-05-07T00:00:00"/>
    <d v="2029-05-05T00:00:00"/>
    <d v="2031-05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3"/>
    <d v="2021-01-11T07:22:00"/>
    <d v="2020-12-11T00:00:00"/>
    <d v="2021-10-07T00:00:00"/>
    <d v="2022-08-03T00:00:00"/>
    <d v="2023-05-30T00:00:00"/>
    <d v="2024-03-25T00:00:00"/>
    <d v="2025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12"/>
    <x v="0"/>
    <d v="2030-12-06T11:49:00"/>
    <d v="2030-10-06T00:00:00"/>
    <d v="2042-10-06T00:00:00"/>
    <d v="2054-10-06T00:00:00"/>
    <d v="2066-10-06T00:00:00"/>
    <d v="2078-10-06T00:00:00"/>
    <d v="2090-10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1-09-11T09:53:00"/>
    <d v="2021-07-11T00:00:00"/>
    <d v="2024-01-09T00:00:00"/>
    <d v="2026-07-09T00:00:00"/>
    <d v="2029-01-06T00:00:00"/>
    <d v="2031-07-07T00:00:00"/>
    <d v="2034-0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30-12-06T11:49:00"/>
    <d v="2030-10-06T00:00:00"/>
    <d v="2042-10-06T00:00:00"/>
    <d v="2054-10-06T00:00:00"/>
    <d v="2066-10-06T00:00:00"/>
    <d v="2078-10-06T00:00:00"/>
    <d v="2090-10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1-09-11T09:53:00"/>
    <d v="2021-07-11T00:00:00"/>
    <d v="2024-01-09T00:00:00"/>
    <d v="2026-07-09T00:00:00"/>
    <d v="2029-01-06T00:00:00"/>
    <d v="2031-07-07T00:00:00"/>
    <d v="2034-0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2-07-29T01:40:00"/>
    <d v="2022-05-29T00:00:00"/>
    <d v="2024-11-26T00:00:00"/>
    <d v="2027-05-27T00:00:00"/>
    <d v="2029-11-24T00:00:00"/>
    <d v="2032-05-24T00:00:00"/>
    <d v="2034-11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31-11-13T13:04:00"/>
    <d v="2031-09-13T00:00:00"/>
    <d v="2043-09-13T00:00:00"/>
    <d v="2055-09-13T00:00:00"/>
    <d v="2067-09-13T00:00:00"/>
    <d v="2079-09-13T00:00:00"/>
    <d v="2091-09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9-12-15T01:52:00"/>
    <d v="2029-10-15T00:00:00"/>
    <d v="2041-10-15T00:00:00"/>
    <d v="2053-10-15T00:00:00"/>
    <d v="2065-10-15T00:00:00"/>
    <d v="2077-10-15T00:00:00"/>
    <d v="2089-10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0-10-17T13:05:00"/>
    <d v="2020-08-17T00:00:00"/>
    <d v="2023-02-15T00:00:00"/>
    <d v="2025-08-15T00:00:00"/>
    <d v="2028-02-13T00:00:00"/>
    <d v="2030-08-13T00:00:00"/>
    <d v="2033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2-03-26T01:17:00"/>
    <d v="2022-01-26T00:00:00"/>
    <d v="2024-07-26T00:00:00"/>
    <d v="2027-01-24T00:00:00"/>
    <d v="2029-07-24T00:00:00"/>
    <d v="2032-01-22T00:00:00"/>
    <d v="2034-07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31-06-14T14:38:00"/>
    <d v="2031-04-14T00:00:00"/>
    <d v="2043-04-14T00:00:00"/>
    <d v="2055-04-14T00:00:00"/>
    <d v="2067-04-14T00:00:00"/>
    <d v="2079-04-14T00:00:00"/>
    <d v="2091-04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0-06-22T00:50:00"/>
    <d v="2020-04-22T00:00:00"/>
    <d v="2022-10-21T00:00:00"/>
    <d v="2025-04-20T00:00:00"/>
    <d v="2027-10-19T00:00:00"/>
    <d v="2030-04-18T00:00:00"/>
    <d v="2032-10-16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8-04-20T01:26:00"/>
    <d v="2028-02-20T00:00:00"/>
    <d v="2040-02-20T00:00:00"/>
    <d v="2052-02-20T00:00:00"/>
    <d v="2064-02-20T00:00:00"/>
    <d v="2076-02-20T00:00:00"/>
    <d v="2088-02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2-02-06T16:53:00"/>
    <d v="2021-12-06T00:00:00"/>
    <d v="2024-06-05T00:00:00"/>
    <d v="2026-12-04T00:00:00"/>
    <d v="2029-06-03T00:00:00"/>
    <d v="2031-12-02T00:00:00"/>
    <d v="2034-06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x v="0"/>
    <x v="12"/>
    <x v="0"/>
    <d v="2031-05-02T15:53:00"/>
    <d v="2031-03-02T00:00:00"/>
    <d v="2043-03-02T00:00:00"/>
    <d v="2055-03-02T00:00:00"/>
    <d v="2067-03-02T00:00:00"/>
    <d v="2079-03-02T00:00:00"/>
    <d v="2091-03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9-12-15T01:52:00"/>
    <d v="2029-10-15T00:00:00"/>
    <d v="2041-10-15T00:00:00"/>
    <d v="2053-10-15T00:00:00"/>
    <d v="2065-10-15T00:00:00"/>
    <d v="2077-10-15T00:00:00"/>
    <d v="2089-10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2"/>
    <x v="0"/>
    <d v="2020-10-17T13:05:00"/>
    <d v="2020-08-17T00:00:00"/>
    <d v="2023-02-15T00:00:00"/>
    <d v="2025-08-15T00:00:00"/>
    <d v="2028-02-13T00:00:00"/>
    <d v="2030-08-13T00:00:00"/>
    <d v="2033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8"/>
    <d v="2020-06-26T05:06:00"/>
    <d v="2020-05-26T00:00:00"/>
    <d v="2023-04-11T00:00:00"/>
    <d v="2026-02-24T00:00:00"/>
    <d v="2029-01-09T00:00:00"/>
    <d v="2031-11-25T00:00:00"/>
    <d v="2034-10-10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8"/>
    <d v="2022-10-17T18:05:00"/>
    <d v="2022-09-17T00:00:00"/>
    <d v="2025-08-02T00:00:00"/>
    <d v="2028-06-17T00:00:00"/>
    <d v="2031-05-03T00:00:00"/>
    <d v="2034-03-18T00:00:00"/>
    <d v="2037-01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9"/>
    <d v="2020-01-28T00:30:00"/>
    <d v="2019-12-28T00:00:00"/>
    <d v="2022-04-17T00:00:00"/>
    <d v="2024-08-05T00:00:00"/>
    <d v="2026-11-24T00:00:00"/>
    <d v="2029-03-14T00:00:00"/>
    <d v="2031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5"/>
    <d v="2020-06-30T05:08:00"/>
    <d v="2020-05-30T00:00:00"/>
    <d v="2020-10-27T00:00:00"/>
    <d v="2021-03-26T00:00:00"/>
    <d v="2021-08-23T00:00:00"/>
    <d v="2022-01-20T00:00:00"/>
    <d v="2022-06-19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13"/>
    <x v="0"/>
    <d v="2022-08-29T05:56:00"/>
    <d v="2022-06-29T00:00:00"/>
    <d v="2024-12-27T00:00:00"/>
    <d v="2027-06-27T00:00:00"/>
    <d v="2029-12-25T00:00:00"/>
    <d v="2032-06-24T00:00:00"/>
    <d v="2034-1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31-06-07T07:17:00"/>
    <d v="2031-04-07T00:00:00"/>
    <d v="2043-04-07T00:00:00"/>
    <d v="2055-04-07T00:00:00"/>
    <d v="2067-04-07T00:00:00"/>
    <d v="2079-04-07T00:00:00"/>
    <d v="2091-04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9-07-06T16:06:00"/>
    <d v="2029-05-06T00:00:00"/>
    <d v="2041-05-06T00:00:00"/>
    <d v="2053-05-06T00:00:00"/>
    <d v="2065-05-06T00:00:00"/>
    <d v="2077-05-06T00:00:00"/>
    <d v="2089-05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0-09-23T04:17:00"/>
    <d v="2020-07-23T00:00:00"/>
    <d v="2023-01-21T00:00:00"/>
    <d v="2025-07-21T00:00:00"/>
    <d v="2028-01-19T00:00:00"/>
    <d v="2030-07-19T00:00:00"/>
    <d v="2033-01-16T00:00:00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"/>
    <d v="2020-02-17T15:27:00"/>
    <d v="2019-12-17T00:00:00"/>
    <d v="2022-12-17T00:00:00"/>
    <d v="2025-12-17T00:00:00"/>
    <d v="2028-12-17T00:00:00"/>
    <d v="2031-12-17T00:00:00"/>
    <d v="2034-1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"/>
    <d v="2020-03-13T15:58:00"/>
    <d v="2020-01-13T00:00:00"/>
    <d v="2026-01-13T00:00:00"/>
    <d v="2032-01-13T00:00:00"/>
    <d v="2038-01-13T00:00:00"/>
    <d v="2044-01-13T00:00:00"/>
    <d v="2050-01-13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3"/>
    <d v="2021-05-09T05:12:00"/>
    <d v="2021-04-09T00:00:00"/>
    <d v="2022-02-03T00:00:00"/>
    <d v="2022-11-30T00:00:00"/>
    <d v="2023-09-26T00:00:00"/>
    <d v="2024-07-22T00:00:00"/>
    <d v="2025-05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3"/>
    <d v="2022-01-15T19:16:00"/>
    <d v="2021-12-15T00:00:00"/>
    <d v="2022-10-11T00:00:00"/>
    <d v="2023-08-07T00:00:00"/>
    <d v="2024-06-02T00:00:00"/>
    <d v="2025-03-29T00:00:00"/>
    <d v="2026-0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</r>
  <r>
    <x v="0"/>
    <x v="13"/>
    <x v="4"/>
    <d v="2020-07-05T16:34:00"/>
    <d v="2020-05-05T00:00:00"/>
    <d v="2022-05-05T00:00:00"/>
    <d v="2024-05-05T00:00:00"/>
    <d v="2026-05-05T00:00:00"/>
    <d v="2028-05-05T00:00:00"/>
    <d v="2030-05-05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5"/>
    <d v="2020-08-08T06:25:00"/>
    <d v="2020-07-08T00:00:00"/>
    <d v="2020-12-05T00:00:00"/>
    <d v="2021-05-04T00:00:00"/>
    <d v="2021-10-01T00:00:00"/>
    <d v="2022-02-28T00:00:00"/>
    <d v="2022-07-28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13"/>
    <x v="0"/>
    <d v="2029-07-07T09:39:00"/>
    <d v="2029-05-07T00:00:00"/>
    <d v="2041-05-07T00:00:00"/>
    <d v="2053-05-07T00:00:00"/>
    <d v="2065-05-07T00:00:00"/>
    <d v="2077-05-07T00:00:00"/>
    <d v="2089-05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0-09-23T04:17:00"/>
    <d v="2020-07-23T00:00:00"/>
    <d v="2023-01-21T00:00:00"/>
    <d v="2025-07-21T00:00:00"/>
    <d v="2028-01-19T00:00:00"/>
    <d v="2030-07-19T00:00:00"/>
    <d v="2033-01-16T00:00:00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8-12-19T10:46:00"/>
    <d v="2028-10-19T00:00:00"/>
    <d v="2040-10-19T00:00:00"/>
    <d v="2052-10-19T00:00:00"/>
    <d v="2064-10-19T00:00:00"/>
    <d v="2076-10-19T00:00:00"/>
    <d v="2088-10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0-02-18T13:49:00"/>
    <d v="2019-12-18T00:00:00"/>
    <d v="2022-06-17T00:00:00"/>
    <d v="2024-12-15T00:00:00"/>
    <d v="2027-06-15T00:00:00"/>
    <d v="2029-12-13T00:00:00"/>
    <d v="2032-06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2-06-14T01:25:00"/>
    <d v="2022-04-14T00:00:00"/>
    <d v="2024-10-12T00:00:00"/>
    <d v="2027-04-12T00:00:00"/>
    <d v="2029-10-10T00:00:00"/>
    <d v="2032-04-09T00:00:00"/>
    <d v="2034-10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31-04-23T14:16:00"/>
    <d v="2031-02-23T00:00:00"/>
    <d v="2043-02-23T00:00:00"/>
    <d v="2055-02-23T00:00:00"/>
    <d v="2067-02-23T00:00:00"/>
    <d v="2079-02-23T00:00:00"/>
    <d v="2091-0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8-11-22T14:24:00"/>
    <d v="2028-09-22T00:00:00"/>
    <d v="2040-09-22T00:00:00"/>
    <d v="2052-09-22T00:00:00"/>
    <d v="2064-09-22T00:00:00"/>
    <d v="2076-09-22T00:00:00"/>
    <d v="2088-09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0-02-18T13:49:00"/>
    <d v="2019-12-18T00:00:00"/>
    <d v="2022-06-17T00:00:00"/>
    <d v="2024-12-15T00:00:00"/>
    <d v="2027-06-15T00:00:00"/>
    <d v="2029-12-13T00:00:00"/>
    <d v="2032-06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0"/>
    <d v="2030-05-18T12:24:00"/>
    <d v="2030-03-18T00:00:00"/>
    <d v="2042-03-18T00:00:00"/>
    <d v="2054-03-18T00:00:00"/>
    <d v="2066-03-18T00:00:00"/>
    <d v="2078-03-18T00:00:00"/>
    <d v="2090-03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5"/>
    <d v="2020-06-07T14:20:00"/>
    <d v="2020-05-31T00:00:00"/>
    <d v="2021-12-31T00:00:00"/>
    <d v="2023-07-31T00:00:00"/>
    <d v="2025-03-03T00:00:00"/>
    <d v="2026-10-03T00:00:00"/>
    <d v="2028-05-03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x v="0"/>
    <x v="13"/>
    <x v="26"/>
    <d v="2020-07-02T21:51:00"/>
    <d v="2020-06-25T00:00:00"/>
    <d v="2021-07-25T00:00:00"/>
    <d v="2022-08-25T00:00:00"/>
    <d v="2023-09-25T00:00:00"/>
    <d v="2024-10-25T00:00:00"/>
    <d v="2025-11-25T00:00:00"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4"/>
    <d v="2020-11-23T17:38:00"/>
    <d v="2020-10-23T00:00:00"/>
    <d v="2022-10-22T00:00:00"/>
    <d v="2024-10-20T00:00:00"/>
    <d v="2026-10-19T00:00:00"/>
    <d v="2028-10-17T00:00:00"/>
    <d v="2030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9"/>
    <d v="2020-01-28T00:30:00"/>
    <d v="2019-12-28T00:00:00"/>
    <d v="2022-04-17T00:00:00"/>
    <d v="2024-08-05T00:00:00"/>
    <d v="2026-11-24T00:00:00"/>
    <d v="2029-03-14T00:00:00"/>
    <d v="2031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6"/>
    <d v="2020-11-23T17:38:00"/>
    <d v="2020-10-23T00:00:00"/>
    <d v="2022-10-22T00:00:00"/>
    <d v="2024-10-20T00:00:00"/>
    <d v="2026-10-19T00:00:00"/>
    <d v="2028-10-17T00:00:00"/>
    <d v="2030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8"/>
    <d v="2020-01-28T00:30:00"/>
    <d v="2019-12-28T00:00:00"/>
    <d v="2022-04-17T00:00:00"/>
    <d v="2024-08-05T00:00:00"/>
    <d v="2026-11-24T00:00:00"/>
    <d v="2029-03-14T00:00:00"/>
    <d v="2031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7"/>
    <d v="2020-06-24T15:37:00"/>
    <d v="2020-06-17T00:00:00"/>
    <d v="2023-07-17T00:00:00"/>
    <d v="2026-08-17T00:00:00"/>
    <d v="2029-09-17T00:00:00"/>
    <d v="2032-10-17T00:00:00"/>
    <d v="2035-11-17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1"/>
    <d v="2030-05-18T12:24:00"/>
    <d v="2030-03-18T00:00:00"/>
    <d v="2042-03-18T00:00:00"/>
    <d v="2054-03-18T00:00:00"/>
    <d v="2066-03-18T00:00:00"/>
    <d v="2078-03-18T00:00:00"/>
    <d v="2090-03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2"/>
    <d v="2020-11-23T17:38:00"/>
    <d v="2020-10-23T00:00:00"/>
    <d v="2022-10-22T00:00:00"/>
    <d v="2024-10-20T00:00:00"/>
    <d v="2026-10-19T00:00:00"/>
    <d v="2028-10-17T00:00:00"/>
    <d v="2030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23"/>
    <d v="2024-02-26T15:51:00"/>
    <d v="2024-01-26T00:00:00"/>
    <d v="2032-01-26T00:00:00"/>
    <d v="2040-01-26T00:00:00"/>
    <d v="2048-01-26T00:00:00"/>
    <d v="2056-01-26T00:00:00"/>
    <d v="2064-01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2"/>
    <d v="2020-07-11T02:47:00"/>
    <d v="2020-06-11T00:00:00"/>
    <d v="2026-03-12T00:00:00"/>
    <d v="2031-12-11T00:00:00"/>
    <d v="2037-09-10T00:00:00"/>
    <d v="2043-06-11T00:00:00"/>
    <d v="2049-03-11T00:00:00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3"/>
    <d v="2020-11-23T17:38:00"/>
    <d v="2020-10-23T00:00:00"/>
    <d v="2022-10-22T00:00:00"/>
    <d v="2024-10-20T00:00:00"/>
    <d v="2026-10-19T00:00:00"/>
    <d v="2028-10-17T00:00:00"/>
    <d v="2030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4"/>
    <d v="2024-06-11T03:06:00"/>
    <d v="2024-05-11T00:00:00"/>
    <d v="2026-01-01T00:00:00"/>
    <d v="2027-08-24T00:00:00"/>
    <d v="2029-04-15T00:00:00"/>
    <d v="2030-12-06T00:00:00"/>
    <d v="2032-07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5"/>
    <d v="2020-06-24T15:37:00"/>
    <d v="2020-06-17T00:00:00"/>
    <d v="2023-07-17T00:00:00"/>
    <d v="2026-08-17T00:00:00"/>
    <d v="2029-09-17T00:00:00"/>
    <d v="2032-10-17T00:00:00"/>
    <d v="2035-11-17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2-06-14T01:25:00"/>
    <d v="2022-04-14T00:00:00"/>
    <d v="2024-10-12T00:00:00"/>
    <d v="2027-04-12T00:00:00"/>
    <d v="2029-10-10T00:00:00"/>
    <d v="2032-04-09T00:00:00"/>
    <d v="2034-10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31-04-17T10:39:00"/>
    <d v="2031-02-17T00:00:00"/>
    <d v="2043-02-17T00:00:00"/>
    <d v="2055-02-17T00:00:00"/>
    <d v="2067-02-17T00:00:00"/>
    <d v="2079-02-17T00:00:00"/>
    <d v="2091-0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23-03-09T18:46:00"/>
    <d v="2023-01-09T00:00:00"/>
    <d v="2025-07-09T00:00:00"/>
    <d v="2028-01-07T00:00:00"/>
    <d v="2030-07-07T00:00:00"/>
    <d v="2033-01-04T00:00:00"/>
    <d v="2035-07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0"/>
    <d v="2031-06-07T05:36:00"/>
    <d v="2031-04-07T00:00:00"/>
    <d v="2043-04-07T00:00:00"/>
    <d v="2055-04-07T00:00:00"/>
    <d v="2067-04-07T00:00:00"/>
    <d v="2079-04-07T00:00:00"/>
    <d v="2091-04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0"/>
    <d v="2020-11-04T09:56:00"/>
    <d v="2020-10-28T00:00:00"/>
    <d v="2021-11-28T00:00:00"/>
    <d v="2022-12-28T00:00:00"/>
    <d v="2024-01-28T00:00:00"/>
    <d v="2025-02-28T00:00:00"/>
    <d v="2026-03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3"/>
    <x v="11"/>
    <d v="2020-07-17T09:08:00"/>
    <d v="2020-07-10T00:00:00"/>
    <d v="2021-08-10T00:00:00"/>
    <d v="2022-09-10T00:00:00"/>
    <d v="2023-10-10T00:00:00"/>
    <d v="2024-11-10T00:00:00"/>
    <d v="2025-12-10T00:00:00"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13"/>
    <x v="12"/>
    <d v="2022-10-21T15:47:00"/>
    <d v="2022-09-21T00:00:00"/>
    <d v="2028-06-21T00:00:00"/>
    <d v="2034-03-22T00:00:00"/>
    <d v="2039-12-21T00:00:00"/>
    <d v="2045-09-20T00:00:00"/>
    <d v="2051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14"/>
    <d v="2022-01-17T19:34:00"/>
    <d v="2021-12-17T00:00:00"/>
    <d v="2023-08-09T00:00:00"/>
    <d v="2025-03-31T00:00:00"/>
    <d v="2026-11-21T00:00:00"/>
    <d v="2028-07-13T00:00:00"/>
    <d v="2030-03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</r>
  <r>
    <x v="0"/>
    <x v="13"/>
    <x v="6"/>
    <d v="2029-11-06T11:26:00"/>
    <d v="2029-10-06T00:00:00"/>
    <d v="2039-10-02T00:00:00"/>
    <d v="2049-09-27T00:00:00"/>
    <d v="2059-09-23T00:00:00"/>
    <d v="2069-09-18T00:00:00"/>
    <d v="2079-09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3"/>
    <x v="7"/>
    <d v="2020-11-23T17:38:00"/>
    <d v="2020-10-23T00:00:00"/>
    <d v="2022-10-22T00:00:00"/>
    <d v="2024-10-20T00:00:00"/>
    <d v="2026-10-19T00:00:00"/>
    <d v="2028-10-17T00:00:00"/>
    <d v="2030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2-05-28T21:07:00"/>
    <d v="2022-03-28T00:00:00"/>
    <d v="2024-09-25T00:00:00"/>
    <d v="2027-03-26T00:00:00"/>
    <d v="2029-09-23T00:00:00"/>
    <d v="2032-03-23T00:00:00"/>
    <d v="2034-09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2-05-25T19:56:00"/>
    <d v="2022-03-25T00:00:00"/>
    <d v="2024-09-22T00:00:00"/>
    <d v="2027-03-23T00:00:00"/>
    <d v="2029-09-20T00:00:00"/>
    <d v="2032-03-20T00:00:00"/>
    <d v="2034-09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1-09-03T00:00:00"/>
    <d v="2031-07-03T00:00:00"/>
    <d v="2043-07-03T00:00:00"/>
    <d v="2055-07-03T00:00:00"/>
    <d v="2067-07-03T00:00:00"/>
    <d v="2079-07-03T00:00:00"/>
    <d v="2091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2-05-25T19:56:00"/>
    <d v="2022-03-25T00:00:00"/>
    <d v="2024-09-22T00:00:00"/>
    <d v="2027-03-23T00:00:00"/>
    <d v="2029-09-20T00:00:00"/>
    <d v="2032-03-20T00:00:00"/>
    <d v="2034-09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1-09-03T00:00:00"/>
    <d v="2031-07-03T00:00:00"/>
    <d v="2043-07-03T00:00:00"/>
    <d v="2055-07-03T00:00:00"/>
    <d v="2067-07-03T00:00:00"/>
    <d v="2079-07-03T00:00:00"/>
    <d v="2091-07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1-08-01T02:01:00"/>
    <d v="2021-06-01T00:00:00"/>
    <d v="2023-11-30T00:00:00"/>
    <d v="2026-05-30T00:00:00"/>
    <d v="2028-11-27T00:00:00"/>
    <d v="2031-05-28T00:00:00"/>
    <d v="2033-11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0-11-20T11:34:00"/>
    <d v="2030-09-20T00:00:00"/>
    <d v="2042-09-20T00:00:00"/>
    <d v="2054-09-20T00:00:00"/>
    <d v="2066-09-20T00:00:00"/>
    <d v="2078-09-20T00:00:00"/>
    <d v="2090-09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0-02-19T03:00:00"/>
    <d v="2029-12-19T00:00:00"/>
    <d v="2041-12-19T00:00:00"/>
    <d v="2053-12-19T00:00:00"/>
    <d v="2065-12-19T00:00:00"/>
    <d v="2077-12-19T00:00:00"/>
    <d v="2089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1-02-08T20:53:00"/>
    <d v="2020-12-08T00:00:00"/>
    <d v="2023-06-08T00:00:00"/>
    <d v="2025-12-06T00:00:00"/>
    <d v="2028-06-05T00:00:00"/>
    <d v="2030-12-04T00:00:00"/>
    <d v="2033-06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0-02-19T03:00:00"/>
    <d v="2029-12-19T00:00:00"/>
    <d v="2041-12-19T00:00:00"/>
    <d v="2053-12-19T00:00:00"/>
    <d v="2065-12-19T00:00:00"/>
    <d v="2077-12-19T00:00:00"/>
    <d v="2089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1-07-31T11:03:00"/>
    <d v="2021-05-31T00:00:00"/>
    <d v="2023-11-29T00:00:00"/>
    <d v="2026-05-29T00:00:00"/>
    <d v="2028-11-26T00:00:00"/>
    <d v="2031-05-27T00:00:00"/>
    <d v="2033-11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0-11-16T00:00:00"/>
    <d v="2030-09-16T00:00:00"/>
    <d v="2042-09-16T00:00:00"/>
    <d v="2054-09-16T00:00:00"/>
    <d v="2066-09-16T00:00:00"/>
    <d v="2078-09-16T00:00:00"/>
    <d v="2090-09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1-07-29T10:26:00"/>
    <d v="2031-05-29T00:00:00"/>
    <d v="2043-05-29T00:00:00"/>
    <d v="2055-05-29T00:00:00"/>
    <d v="2067-05-29T00:00:00"/>
    <d v="2079-05-29T00:00:00"/>
    <d v="2091-05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2-05-28T21:07:00"/>
    <d v="2022-03-28T00:00:00"/>
    <d v="2024-09-25T00:00:00"/>
    <d v="2027-03-26T00:00:00"/>
    <d v="2029-09-23T00:00:00"/>
    <d v="2032-03-23T00:00:00"/>
    <d v="2034-09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1"/>
    <d v="2020-09-08T03:25:00"/>
    <d v="2020-09-01T00:00:00"/>
    <d v="2021-10-01T00:00:00"/>
    <d v="2022-11-01T00:00:00"/>
    <d v="2023-12-01T00:00:00"/>
    <d v="2025-01-01T00:00:00"/>
    <d v="2026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</r>
  <r>
    <x v="0"/>
    <x v="14"/>
    <x v="12"/>
    <d v="2021-09-28T04:36:00"/>
    <d v="2021-08-28T00:00:00"/>
    <d v="2027-05-29T00:00:00"/>
    <d v="2033-02-26T00:00:00"/>
    <d v="2038-11-27T00:00:00"/>
    <d v="2044-08-27T00:00:00"/>
    <d v="2050-05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14"/>
    <x v="14"/>
    <d v="2026-01-28T07:35:00"/>
    <d v="2025-12-28T00:00:00"/>
    <d v="2027-08-20T00:00:00"/>
    <d v="2029-04-11T00:00:00"/>
    <d v="2030-12-02T00:00:00"/>
    <d v="2032-07-24T00:00:00"/>
    <d v="2034-03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7"/>
    <d v="2022-02-12T23:26:00"/>
    <d v="2022-01-12T00:00:00"/>
    <d v="2024-01-11T00:00:00"/>
    <d v="2026-01-09T00:00:00"/>
    <d v="2028-01-08T00:00:00"/>
    <d v="2030-01-06T00:00:00"/>
    <d v="2032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14"/>
    <x v="8"/>
    <d v="2020-04-21T10:42:00"/>
    <d v="2020-03-21T00:00:00"/>
    <d v="2023-02-04T00:00:00"/>
    <d v="2025-12-20T00:00:00"/>
    <d v="2028-11-04T00:00:00"/>
    <d v="2031-09-20T00:00:00"/>
    <d v="2034-08-05T00:00:00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8"/>
    <d v="2021-09-14T16:47:00"/>
    <d v="2021-08-14T00:00:00"/>
    <d v="2024-06-29T00:00:00"/>
    <d v="2027-05-15T00:00:00"/>
    <d v="2030-03-30T00:00:00"/>
    <d v="2033-02-12T00:00:00"/>
    <d v="2035-12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14"/>
    <x v="9"/>
    <d v="2020-07-30T02:46:00"/>
    <d v="2020-06-30T00:00:00"/>
    <d v="2022-10-19T00:00:00"/>
    <d v="2025-02-06T00:00:00"/>
    <d v="2027-05-28T00:00:00"/>
    <d v="2029-09-15T00:00:00"/>
    <d v="2032-01-04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5"/>
    <d v="2020-05-13T12:43:00"/>
    <d v="2020-04-13T00:00:00"/>
    <d v="2020-09-10T00:00:00"/>
    <d v="2021-02-07T00:00:00"/>
    <d v="2021-07-07T00:00:00"/>
    <d v="2021-12-04T00:00:00"/>
    <d v="2022-05-03T00:00:00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4"/>
    <x v="3"/>
    <d v="2021-12-24T09:56:00"/>
    <d v="2021-11-24T00:00:00"/>
    <d v="2022-09-20T00:00:00"/>
    <d v="2023-07-17T00:00:00"/>
    <d v="2024-05-12T00:00:00"/>
    <d v="2025-03-08T00:00:00"/>
    <d v="2026-01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4"/>
    <x v="5"/>
    <d v="2020-08-21T15:59:00"/>
    <d v="2020-07-21T00:00:00"/>
    <d v="2020-12-18T00:00:00"/>
    <d v="2021-05-17T00:00:00"/>
    <d v="2021-10-14T00:00:00"/>
    <d v="2022-03-13T00:00:00"/>
    <d v="2022-08-10T00:00:00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4"/>
    <x v="6"/>
    <d v="2028-04-20T19:52:00"/>
    <d v="2028-03-20T00:00:00"/>
    <d v="2038-03-16T00:00:00"/>
    <d v="2048-03-11T00:00:00"/>
    <d v="2058-03-07T00:00:00"/>
    <d v="2068-03-02T00:00:00"/>
    <d v="2078-0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21-02-08T20:53:00"/>
    <d v="2020-12-08T00:00:00"/>
    <d v="2023-06-08T00:00:00"/>
    <d v="2025-12-06T00:00:00"/>
    <d v="2028-06-05T00:00:00"/>
    <d v="2030-12-04T00:00:00"/>
    <d v="2033-06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"/>
    <d v="2020-03-17T14:15:00"/>
    <d v="2020-01-17T00:00:00"/>
    <d v="2023-01-17T00:00:00"/>
    <d v="2026-01-17T00:00:00"/>
    <d v="2029-01-17T00:00:00"/>
    <d v="2032-01-17T00:00:00"/>
    <d v="2035-01-17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2"/>
    <d v="2020-03-21T11:16:00"/>
    <d v="2020-01-21T00:00:00"/>
    <d v="2026-01-21T00:00:00"/>
    <d v="2032-01-21T00:00:00"/>
    <d v="2038-01-21T00:00:00"/>
    <d v="2044-01-21T00:00:00"/>
    <d v="2050-01-21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3"/>
    <d v="2020-10-31T18:35:00"/>
    <d v="2020-10-01T00:00:00"/>
    <d v="2021-07-28T00:00:00"/>
    <d v="2022-05-24T00:00:00"/>
    <d v="2023-03-20T00:00:00"/>
    <d v="2024-01-14T00:00:00"/>
    <d v="2024-11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14"/>
    <x v="4"/>
    <d v="2020-06-21T15:20:00"/>
    <d v="2020-04-21T00:00:00"/>
    <d v="2022-04-21T00:00:00"/>
    <d v="2024-04-21T00:00:00"/>
    <d v="2026-04-21T00:00:00"/>
    <d v="2028-04-21T00:00:00"/>
    <d v="2030-04-21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0"/>
    <d v="2031-07-29T10:26:00"/>
    <d v="2031-05-29T00:00:00"/>
    <d v="2043-05-29T00:00:00"/>
    <d v="2055-05-29T00:00:00"/>
    <d v="2067-05-29T00:00:00"/>
    <d v="2079-05-29T00:00:00"/>
    <d v="2091-05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20"/>
    <d v="2030-04-04T02:12:00"/>
    <d v="2030-02-04T00:00:00"/>
    <d v="2042-02-04T00:00:00"/>
    <d v="2054-02-04T00:00:00"/>
    <d v="2066-02-04T00:00:00"/>
    <d v="2078-02-04T00:00:00"/>
    <d v="2090-02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24"/>
    <d v="2022-02-12T23:26:00"/>
    <d v="2022-01-12T00:00:00"/>
    <d v="2024-01-11T00:00:00"/>
    <d v="2026-01-09T00:00:00"/>
    <d v="2028-01-08T00:00:00"/>
    <d v="2030-01-06T00:00:00"/>
    <d v="2032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14"/>
    <x v="25"/>
    <d v="2020-05-09T14:48:00"/>
    <d v="2020-05-02T00:00:00"/>
    <d v="2021-12-02T00:00:00"/>
    <d v="2023-07-02T00:00:00"/>
    <d v="2025-02-02T00:00:00"/>
    <d v="2026-09-02T00:00:00"/>
    <d v="2028-04-02T00:00:0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4"/>
    <x v="26"/>
    <d v="2020-08-07T21:47:00"/>
    <d v="2020-07-31T00:00:00"/>
    <d v="2021-08-31T00:00:00"/>
    <d v="2022-10-01T00:00:00"/>
    <d v="2023-11-01T00:00:00"/>
    <d v="2024-12-01T00:00:00"/>
    <d v="2026-01-01T00:00:00"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14"/>
    <x v="16"/>
    <d v="2022-02-12T23:26:00"/>
    <d v="2022-01-12T00:00:00"/>
    <d v="2024-01-11T00:00:00"/>
    <d v="2026-01-09T00:00:00"/>
    <d v="2028-01-08T00:00:00"/>
    <d v="2030-01-06T00:00:00"/>
    <d v="2032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14"/>
    <x v="18"/>
    <d v="2020-07-30T02:46:00"/>
    <d v="2020-06-30T00:00:00"/>
    <d v="2022-10-19T00:00:00"/>
    <d v="2025-02-06T00:00:00"/>
    <d v="2027-05-28T00:00:00"/>
    <d v="2029-09-15T00:00:00"/>
    <d v="2032-01-04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7"/>
    <d v="2020-07-09T14:49:00"/>
    <d v="2020-07-02T00:00:00"/>
    <d v="2023-08-02T00:00:00"/>
    <d v="2026-09-02T00:00:00"/>
    <d v="2029-10-02T00:00:00"/>
    <d v="2032-11-02T00:00:00"/>
    <d v="2035-12-02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21"/>
    <d v="2030-04-06T08:01:00"/>
    <d v="2030-02-06T00:00:00"/>
    <d v="2042-02-06T00:00:00"/>
    <d v="2054-02-06T00:00:00"/>
    <d v="2066-02-06T00:00:00"/>
    <d v="2078-02-06T00:00:00"/>
    <d v="2090-0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22"/>
    <d v="2022-02-12T23:26:00"/>
    <d v="2022-01-12T00:00:00"/>
    <d v="2024-01-11T00:00:00"/>
    <d v="2026-01-09T00:00:00"/>
    <d v="2028-01-08T00:00:00"/>
    <d v="2030-01-06T00:00:00"/>
    <d v="2032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14"/>
    <x v="23"/>
    <d v="2024-03-30T01:05:00"/>
    <d v="2024-03-01T00:00:00"/>
    <d v="2032-03-01T00:00:00"/>
    <d v="2040-03-01T00:00:00"/>
    <d v="2048-03-01T00:00:00"/>
    <d v="2056-03-01T00:00:00"/>
    <d v="2064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3"/>
    <d v="2022-02-12T23:26:00"/>
    <d v="2022-01-12T00:00:00"/>
    <d v="2024-01-11T00:00:00"/>
    <d v="2026-01-09T00:00:00"/>
    <d v="2028-01-08T00:00:00"/>
    <d v="2030-01-06T00:00:00"/>
    <d v="2032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14"/>
    <x v="14"/>
    <d v="2020-11-13T19:28:00"/>
    <d v="2020-10-13T00:00:00"/>
    <d v="2022-06-05T00:00:00"/>
    <d v="2024-01-26T00:00:00"/>
    <d v="2025-09-17T00:00:00"/>
    <d v="2027-05-10T00:00:00"/>
    <d v="2028-12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5"/>
    <d v="2020-07-09T07:02:00"/>
    <d v="2020-07-02T00:00:00"/>
    <d v="2023-08-02T00:00:00"/>
    <d v="2026-09-02T00:00:00"/>
    <d v="2029-10-02T00:00:00"/>
    <d v="2032-11-02T00:00:00"/>
    <d v="2035-12-02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9"/>
    <d v="2020-07-30T02:46:00"/>
    <d v="2020-06-30T00:00:00"/>
    <d v="2022-10-19T00:00:00"/>
    <d v="2025-02-06T00:00:00"/>
    <d v="2027-05-28T00:00:00"/>
    <d v="2029-09-15T00:00:00"/>
    <d v="2032-01-04T00:00:00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4"/>
    <x v="10"/>
    <d v="2020-10-06T02:41:00"/>
    <d v="2020-09-29T00:00:00"/>
    <d v="2021-10-29T00:00:00"/>
    <d v="2022-11-29T00:00:00"/>
    <d v="2023-12-29T00:00:00"/>
    <d v="2025-01-29T00:00:00"/>
    <d v="2026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x v="14"/>
    <x v="12"/>
    <d v="2023-05-22T07:32:00"/>
    <d v="2023-04-22T00:00:00"/>
    <d v="2029-01-20T00:00:00"/>
    <d v="2034-10-21T00:00:00"/>
    <d v="2040-07-21T00:00:00"/>
    <d v="2046-04-21T00:00:00"/>
    <d v="2052-0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9"/>
    <d v="2020-03-26T14:53:00"/>
    <d v="2020-02-26T00:00:00"/>
    <d v="2022-06-16T00:00:00"/>
    <d v="2024-10-04T00:00:00"/>
    <d v="2027-01-23T00:00:00"/>
    <d v="2029-05-13T00:00:00"/>
    <d v="2031-09-01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0"/>
    <d v="2020-08-31T08:40:00"/>
    <d v="2020-08-24T00:00:00"/>
    <d v="2021-09-24T00:00:00"/>
    <d v="2022-10-24T00:00:00"/>
    <d v="2023-11-24T00:00:00"/>
    <d v="2024-12-24T00:00:00"/>
    <d v="2026-01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15"/>
    <x v="11"/>
    <d v="2020-07-24T03:49:00"/>
    <d v="2020-07-17T00:00:00"/>
    <d v="2021-08-17T00:00:00"/>
    <d v="2022-09-17T00:00:00"/>
    <d v="2023-10-17T00:00:00"/>
    <d v="2024-11-17T00:00:00"/>
    <d v="2025-12-17T00:00:00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0"/>
    <x v="15"/>
    <x v="12"/>
    <d v="2057-03-27T01:40:00"/>
    <d v="2057-02-27T00:00:00"/>
    <d v="2062-11-28T00:00:00"/>
    <d v="2068-08-28T00:00:00"/>
    <d v="2074-05-29T00:00:00"/>
    <d v="2080-02-27T00:00:00"/>
    <d v="2085-1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6"/>
    <d v="2030-07-04T12:10:00"/>
    <d v="2030-06-04T00:00:00"/>
    <d v="2040-05-30T00:00:00"/>
    <d v="2050-05-26T00:00:00"/>
    <d v="2060-05-21T00:00:00"/>
    <d v="2070-05-17T00:00:00"/>
    <d v="2080-05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7"/>
    <d v="2021-09-05T15:02:00"/>
    <d v="2021-08-05T00:00:00"/>
    <d v="2023-08-04T00:00:00"/>
    <d v="2025-08-02T00:00:00"/>
    <d v="2027-08-01T00:00:00"/>
    <d v="2029-07-30T00:00:00"/>
    <d v="2031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5"/>
    <x v="8"/>
    <d v="2020-12-06T00:37:00"/>
    <d v="2020-11-06T00:00:00"/>
    <d v="2023-09-22T00:00:00"/>
    <d v="2026-08-07T00:00:00"/>
    <d v="2029-06-22T00:00:00"/>
    <d v="2032-05-07T00:00:00"/>
    <d v="2035-03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8"/>
    <d v="2038-05-12T14:06:00"/>
    <d v="2038-04-12T00:00:00"/>
    <d v="2041-02-25T00:00:00"/>
    <d v="2044-01-11T00:00:00"/>
    <d v="2046-11-26T00:00:00"/>
    <d v="2049-10-11T00:00:00"/>
    <d v="2052-08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9"/>
    <d v="2020-03-26T14:53:00"/>
    <d v="2020-02-26T00:00:00"/>
    <d v="2022-06-16T00:00:00"/>
    <d v="2024-10-04T00:00:00"/>
    <d v="2027-01-23T00:00:00"/>
    <d v="2029-05-13T00:00:00"/>
    <d v="2031-09-01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5"/>
    <d v="2020-04-28T23:07:00"/>
    <d v="2020-03-28T00:00:00"/>
    <d v="2020-08-25T00:00:00"/>
    <d v="2021-01-22T00:00:00"/>
    <d v="2021-06-21T00:00:00"/>
    <d v="2021-11-18T00:00:00"/>
    <d v="2022-04-17T00:00:00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5"/>
    <x v="3"/>
    <d v="2021-01-09T10:40:00"/>
    <d v="2020-12-09T00:00:00"/>
    <d v="2021-10-05T00:00:00"/>
    <d v="2022-08-01T00:00:00"/>
    <d v="2023-05-28T00:00:00"/>
    <d v="2024-03-23T00:00:00"/>
    <d v="2025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15"/>
    <x v="0"/>
    <d v="2031-04-11T08:16:00"/>
    <d v="2031-02-11T00:00:00"/>
    <d v="2043-02-11T00:00:00"/>
    <d v="2055-02-11T00:00:00"/>
    <d v="2067-02-11T00:00:00"/>
    <d v="2079-02-11T00:00:00"/>
    <d v="2091-02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2-04-03T20:52:00"/>
    <d v="2022-02-03T00:00:00"/>
    <d v="2024-08-03T00:00:00"/>
    <d v="2027-02-01T00:00:00"/>
    <d v="2029-08-01T00:00:00"/>
    <d v="2032-01-30T00:00:00"/>
    <d v="2034-07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"/>
    <d v="2020-12-11T14:56:00"/>
    <d v="2020-10-11T00:00:00"/>
    <d v="2023-10-11T00:00:00"/>
    <d v="2026-10-11T00:00:00"/>
    <d v="2029-10-11T00:00:00"/>
    <d v="2032-10-11T00:00:00"/>
    <d v="2035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2"/>
    <d v="2020-12-11T17:23:00"/>
    <d v="2020-10-11T00:00:00"/>
    <d v="2026-10-11T00:00:00"/>
    <d v="2032-10-11T00:00:00"/>
    <d v="2038-10-11T00:00:00"/>
    <d v="2044-10-11T00:00:00"/>
    <d v="2050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3"/>
    <d v="2021-03-26T06:33:00"/>
    <d v="2021-02-26T00:00:00"/>
    <d v="2021-12-23T00:00:00"/>
    <d v="2022-10-19T00:00:00"/>
    <d v="2023-08-15T00:00:00"/>
    <d v="2024-06-10T00:00:00"/>
    <d v="2025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5"/>
    <x v="4"/>
    <d v="2020-12-02T03:53:00"/>
    <d v="2020-10-02T00:00:00"/>
    <d v="2022-10-02T00:00:00"/>
    <d v="2024-10-02T00:00:00"/>
    <d v="2026-10-02T00:00:00"/>
    <d v="2028-10-02T00:00:00"/>
    <d v="2030-10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5"/>
    <d v="2020-04-20T00:38:00"/>
    <d v="2020-03-20T00:00:00"/>
    <d v="2020-08-17T00:00:00"/>
    <d v="2021-01-14T00:00:00"/>
    <d v="2021-06-13T00:00:00"/>
    <d v="2021-11-10T00:00:00"/>
    <d v="2022-04-09T00:00:00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</r>
  <r>
    <x v="0"/>
    <x v="15"/>
    <x v="0"/>
    <d v="2022-08-22T02:39:00"/>
    <d v="2022-06-22T00:00:00"/>
    <d v="2024-12-20T00:00:00"/>
    <d v="2027-06-20T00:00:00"/>
    <d v="2029-12-18T00:00:00"/>
    <d v="2032-06-17T00:00:00"/>
    <d v="2034-1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1-05-05T00:33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30-01-11T00:00:00"/>
    <d v="2029-11-11T00:00:00"/>
    <d v="2041-11-11T00:00:00"/>
    <d v="2053-11-11T00:00:00"/>
    <d v="2065-11-11T00:00:00"/>
    <d v="2077-11-11T00:00:00"/>
    <d v="2089-11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2-02-05T08:58:00"/>
    <d v="2021-12-05T00:00:00"/>
    <d v="2024-06-04T00:00:00"/>
    <d v="2026-12-03T00:00:00"/>
    <d v="2029-06-02T00:00:00"/>
    <d v="2031-12-01T00:00:00"/>
    <d v="2034-05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5"/>
    <x v="0"/>
    <d v="2031-04-18T11:00:00"/>
    <d v="2031-02-18T00:00:00"/>
    <d v="2043-02-18T00:00:00"/>
    <d v="2055-02-18T00:00:00"/>
    <d v="2067-02-18T00:00:00"/>
    <d v="2079-02-18T00:00:00"/>
    <d v="2091-0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1-05-05T00:30:00"/>
    <d v="2021-03-05T00:00:00"/>
    <d v="2023-09-03T00:00:00"/>
    <d v="2026-03-03T00:00:00"/>
    <d v="2028-08-31T00:00:00"/>
    <d v="2031-03-0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30-01-09T15:00:00"/>
    <d v="2029-11-09T00:00:00"/>
    <d v="2041-11-09T00:00:00"/>
    <d v="2053-11-09T00:00:00"/>
    <d v="2065-11-09T00:00:00"/>
    <d v="2077-11-09T00:00:00"/>
    <d v="2089-11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2-02-05T08:55:00"/>
    <d v="2021-12-05T00:00:00"/>
    <d v="2024-06-04T00:00:00"/>
    <d v="2026-12-03T00:00:00"/>
    <d v="2029-06-02T00:00:00"/>
    <d v="2031-12-01T00:00:00"/>
    <d v="2034-05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</r>
  <r>
    <x v="0"/>
    <x v="15"/>
    <x v="0"/>
    <d v="2031-03-05T13:34:00"/>
    <d v="2031-01-05T00:00:00"/>
    <d v="2043-01-05T00:00:00"/>
    <d v="2055-01-05T00:00:00"/>
    <d v="2067-01-05T00:00:00"/>
    <d v="2079-01-05T00:00:00"/>
    <d v="2091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31-04-11T08:16:00"/>
    <d v="2031-02-11T00:00:00"/>
    <d v="2043-02-11T00:00:00"/>
    <d v="2055-02-11T00:00:00"/>
    <d v="2067-02-11T00:00:00"/>
    <d v="2079-02-11T00:00:00"/>
    <d v="2091-02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2-04-03T20:52:00"/>
    <d v="2022-02-03T00:00:00"/>
    <d v="2024-08-03T00:00:00"/>
    <d v="2027-02-01T00:00:00"/>
    <d v="2029-08-01T00:00:00"/>
    <d v="2032-01-30T00:00:00"/>
    <d v="2034-07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31-08-09T15:31:00"/>
    <d v="2031-06-09T00:00:00"/>
    <d v="2043-06-09T00:00:00"/>
    <d v="2055-06-09T00:00:00"/>
    <d v="2067-06-09T00:00:00"/>
    <d v="2079-06-09T00:00:00"/>
    <d v="2091-06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22-08-22T02:39:00"/>
    <d v="2022-06-22T00:00:00"/>
    <d v="2024-12-20T00:00:00"/>
    <d v="2027-06-20T00:00:00"/>
    <d v="2029-12-18T00:00:00"/>
    <d v="2032-06-17T00:00:00"/>
    <d v="2034-1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0"/>
    <d v="2031-08-09T15:31:00"/>
    <d v="2031-06-09T00:00:00"/>
    <d v="2043-06-09T00:00:00"/>
    <d v="2055-06-09T00:00:00"/>
    <d v="2067-06-09T00:00:00"/>
    <d v="2079-06-09T00:00:00"/>
    <d v="2091-06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20"/>
    <d v="2030-12-14T02:07:00"/>
    <d v="2030-10-14T00:00:00"/>
    <d v="2042-10-14T00:00:00"/>
    <d v="2054-10-14T00:00:00"/>
    <d v="2066-10-14T00:00:00"/>
    <d v="2078-10-14T00:00:00"/>
    <d v="2090-10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25"/>
    <d v="2020-01-05T14:15:00"/>
    <d v="2019-12-29T00:00:00"/>
    <d v="2021-07-29T00:00:00"/>
    <d v="2023-03-01T00:00:00"/>
    <d v="2024-10-01T00:00:00"/>
    <d v="2026-05-01T00:00:00"/>
    <d v="2027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15"/>
    <x v="24"/>
    <d v="2021-09-05T15:02:00"/>
    <d v="2021-08-05T00:00:00"/>
    <d v="2023-08-04T00:00:00"/>
    <d v="2025-08-02T00:00:00"/>
    <d v="2027-08-01T00:00:00"/>
    <d v="2029-07-30T00:00:00"/>
    <d v="2031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5"/>
    <x v="17"/>
    <d v="2021-04-22T14:53:00"/>
    <d v="2021-04-15T00:00:00"/>
    <d v="2024-05-15T00:00:00"/>
    <d v="2027-06-15T00:00:00"/>
    <d v="2030-07-15T00:00:00"/>
    <d v="2033-08-15T00:00:00"/>
    <d v="2036-09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8"/>
    <d v="2020-03-26T14:53:00"/>
    <d v="2020-02-26T00:00:00"/>
    <d v="2022-06-16T00:00:00"/>
    <d v="2024-10-04T00:00:00"/>
    <d v="2027-01-23T00:00:00"/>
    <d v="2029-05-13T00:00:00"/>
    <d v="2031-09-01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6"/>
    <d v="2021-09-05T15:02:00"/>
    <d v="2021-08-05T00:00:00"/>
    <d v="2023-08-04T00:00:00"/>
    <d v="2025-08-02T00:00:00"/>
    <d v="2027-08-01T00:00:00"/>
    <d v="2029-07-30T00:00:00"/>
    <d v="2031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5"/>
    <x v="23"/>
    <d v="2025-01-12T14:56:00"/>
    <d v="2024-12-12T00:00:00"/>
    <d v="2032-12-12T00:00:00"/>
    <d v="2040-12-12T00:00:00"/>
    <d v="2048-12-12T00:00:00"/>
    <d v="2056-12-12T00:00:00"/>
    <d v="2064-1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21"/>
    <d v="2031-01-03T14:48:00"/>
    <d v="2030-11-03T00:00:00"/>
    <d v="2042-11-03T00:00:00"/>
    <d v="2054-11-03T00:00:00"/>
    <d v="2066-11-03T00:00:00"/>
    <d v="2078-11-03T00:00:00"/>
    <d v="2090-11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22"/>
    <d v="2021-09-05T15:02:00"/>
    <d v="2021-08-05T00:00:00"/>
    <d v="2023-08-04T00:00:00"/>
    <d v="2025-08-02T00:00:00"/>
    <d v="2027-08-01T00:00:00"/>
    <d v="2029-07-30T00:00:00"/>
    <d v="2031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5"/>
    <x v="26"/>
    <d v="2020-08-12T01:38:00"/>
    <d v="2020-08-05T00:00:00"/>
    <d v="2021-09-05T00:00:00"/>
    <d v="2022-10-05T00:00:00"/>
    <d v="2023-11-05T00:00:00"/>
    <d v="2024-12-05T00:00:00"/>
    <d v="2026-0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15"/>
    <x v="12"/>
    <d v="2023-05-03T20:03:00"/>
    <d v="2023-04-03T00:00:00"/>
    <d v="2029-01-01T00:00:00"/>
    <d v="2034-10-02T00:00:00"/>
    <d v="2040-07-02T00:00:00"/>
    <d v="2046-04-02T00:00:00"/>
    <d v="2052-01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3"/>
    <d v="2021-09-05T15:02:00"/>
    <d v="2021-08-05T00:00:00"/>
    <d v="2023-08-04T00:00:00"/>
    <d v="2025-08-02T00:00:00"/>
    <d v="2027-08-01T00:00:00"/>
    <d v="2029-07-30T00:00:00"/>
    <d v="2031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</r>
  <r>
    <x v="0"/>
    <x v="15"/>
    <x v="14"/>
    <d v="2020-12-30T18:23:00"/>
    <d v="2020-11-30T00:00:00"/>
    <d v="2022-07-23T00:00:00"/>
    <d v="2024-03-14T00:00:00"/>
    <d v="2025-11-04T00:00:00"/>
    <d v="2027-06-27T00:00:00"/>
    <d v="2029-0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4"/>
    <d v="2021-03-23T18:19:00"/>
    <d v="2021-02-23T00:00:00"/>
    <d v="2022-10-16T00:00:00"/>
    <d v="2024-06-07T00:00:00"/>
    <d v="2026-01-28T00:00:00"/>
    <d v="2027-09-20T00:00:00"/>
    <d v="2029-05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5"/>
    <x v="15"/>
    <d v="2021-04-22T14:53:00"/>
    <d v="2021-04-15T00:00:00"/>
    <d v="2024-05-15T00:00:00"/>
    <d v="2027-06-15T00:00:00"/>
    <d v="2030-07-15T00:00:00"/>
    <d v="2033-08-15T00:00:00"/>
    <d v="2036-09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3"/>
    <d v="2025-01-03T11:20:00"/>
    <d v="2024-12-03T00:00:00"/>
    <d v="2032-12-03T00:00:00"/>
    <d v="2040-12-03T00:00:00"/>
    <d v="2048-12-03T00:00:00"/>
    <d v="2056-12-03T00:00:00"/>
    <d v="2064-12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0"/>
    <d v="2031-06-28T10:08:00"/>
    <d v="2031-04-28T00:00:00"/>
    <d v="2043-04-28T00:00:00"/>
    <d v="2055-04-28T00:00:00"/>
    <d v="2067-04-28T00:00:00"/>
    <d v="2079-04-28T00:00:00"/>
    <d v="2091-04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5"/>
    <d v="2021-06-27T12:13:00"/>
    <d v="2021-06-20T00:00:00"/>
    <d v="2023-01-20T00:00:00"/>
    <d v="2024-08-20T00:00:00"/>
    <d v="2026-03-20T00:00:00"/>
    <d v="2027-10-20T00:00:00"/>
    <d v="2029-05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6"/>
    <d v="2020-08-02T15:17:00"/>
    <d v="2020-07-26T00:00:00"/>
    <d v="2021-08-26T00:00:00"/>
    <d v="2022-09-26T00:00:00"/>
    <d v="2023-10-26T00:00:00"/>
    <d v="2024-11-26T00:00:00"/>
    <d v="2025-12-26T00:00:00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16"/>
    <x v="24"/>
    <d v="2021-01-13T09:25:00"/>
    <d v="2020-12-13T00:00:00"/>
    <d v="2022-12-12T00:00:00"/>
    <d v="2024-12-10T00:00:00"/>
    <d v="2026-12-09T00:00:00"/>
    <d v="2028-12-07T00:00:00"/>
    <d v="2030-1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9"/>
    <d v="2020-10-18T04:46:00"/>
    <d v="2020-09-18T00:00:00"/>
    <d v="2023-01-07T00:00:00"/>
    <d v="2025-04-27T00:00:00"/>
    <d v="2027-08-16T00:00:00"/>
    <d v="2029-12-04T00:00:00"/>
    <d v="2032-03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6"/>
    <d v="2021-01-13T09:25:00"/>
    <d v="2020-12-13T00:00:00"/>
    <d v="2022-12-12T00:00:00"/>
    <d v="2024-12-10T00:00:00"/>
    <d v="2026-12-09T00:00:00"/>
    <d v="2028-12-07T00:00:00"/>
    <d v="2030-1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8"/>
    <d v="2020-10-18T04:46:00"/>
    <d v="2020-09-18T00:00:00"/>
    <d v="2023-01-07T00:00:00"/>
    <d v="2025-04-27T00:00:00"/>
    <d v="2027-08-16T00:00:00"/>
    <d v="2029-12-04T00:00:00"/>
    <d v="2032-03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7"/>
    <d v="2021-06-02T09:26:00"/>
    <d v="2021-05-26T00:00:00"/>
    <d v="2024-06-26T00:00:00"/>
    <d v="2027-07-26T00:00:00"/>
    <d v="2030-08-26T00:00:00"/>
    <d v="2033-09-26T00:00:00"/>
    <d v="2036-10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1"/>
    <d v="2031-06-28T09:16:00"/>
    <d v="2031-04-28T00:00:00"/>
    <d v="2043-04-28T00:00:00"/>
    <d v="2055-04-28T00:00:00"/>
    <d v="2067-04-28T00:00:00"/>
    <d v="2079-04-28T00:00:00"/>
    <d v="2091-04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2"/>
    <d v="2021-01-13T09:25:00"/>
    <d v="2020-12-13T00:00:00"/>
    <d v="2022-12-12T00:00:00"/>
    <d v="2024-12-10T00:00:00"/>
    <d v="2026-12-09T00:00:00"/>
    <d v="2028-12-07T00:00:00"/>
    <d v="2030-1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4"/>
    <d v="2026-05-01T05:52:00"/>
    <d v="2026-04-01T00:00:00"/>
    <d v="2027-11-22T00:00:00"/>
    <d v="2029-07-14T00:00:00"/>
    <d v="2031-03-06T00:00:00"/>
    <d v="2032-10-26T00:00:00"/>
    <d v="2034-06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3"/>
    <d v="2020-09-04T18:08:00"/>
    <d v="2020-08-04T00:00:00"/>
    <d v="2022-08-03T00:00:00"/>
    <d v="2024-08-01T00:00:00"/>
    <d v="2026-07-31T00:00:00"/>
    <d v="2028-07-29T00:00:00"/>
    <d v="2030-07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4"/>
    <d v="2020-02-29T21:17:00"/>
    <d v="2020-01-29T00:00:00"/>
    <d v="2021-09-20T00:00:00"/>
    <d v="2023-05-13T00:00:00"/>
    <d v="2025-01-02T00:00:00"/>
    <d v="2026-08-25T00:00:00"/>
    <d v="2028-04-16T00:00:0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0"/>
    <x v="16"/>
    <x v="15"/>
    <d v="2021-06-16T11:04:00"/>
    <d v="2021-06-09T00:00:00"/>
    <d v="2024-07-09T00:00:00"/>
    <d v="2027-08-09T00:00:00"/>
    <d v="2030-09-09T00:00:00"/>
    <d v="2033-10-09T00:00:00"/>
    <d v="2036-11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1"/>
    <d v="2020-08-05T06:57:00"/>
    <d v="2020-07-29T00:00:00"/>
    <d v="2021-08-29T00:00:00"/>
    <d v="2022-09-29T00:00:00"/>
    <d v="2023-10-29T00:00:00"/>
    <d v="2024-11-29T00:00:00"/>
    <d v="2025-12-29T00:00:00"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16"/>
    <x v="10"/>
    <d v="2020-08-03T10:19:00"/>
    <d v="2020-07-27T00:00:00"/>
    <d v="2021-08-27T00:00:00"/>
    <d v="2022-09-27T00:00:00"/>
    <d v="2023-10-27T00:00:00"/>
    <d v="2024-11-27T00:00:00"/>
    <d v="2025-12-27T00:00:00"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</r>
  <r>
    <x v="0"/>
    <x v="16"/>
    <x v="12"/>
    <d v="2024-04-25T21:52:00"/>
    <d v="2024-03-25T00:00:00"/>
    <d v="2029-12-24T00:00:00"/>
    <d v="2035-09-24T00:00:00"/>
    <d v="2041-06-24T00:00:00"/>
    <d v="2047-03-25T00:00:00"/>
    <d v="2052-12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2"/>
    <d v="2023-05-19T10:50:00"/>
    <d v="2023-04-19T00:00:00"/>
    <d v="2029-01-17T00:00:00"/>
    <d v="2034-10-18T00:00:00"/>
    <d v="2040-07-18T00:00:00"/>
    <d v="2046-04-18T00:00:00"/>
    <d v="2052-0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6"/>
    <d v="2029-06-16T03:31:00"/>
    <d v="2029-05-16T00:00:00"/>
    <d v="2039-05-12T00:00:00"/>
    <d v="2049-05-07T00:00:00"/>
    <d v="2059-05-03T00:00:00"/>
    <d v="2069-04-28T00:00:00"/>
    <d v="2079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7"/>
    <d v="2021-01-13T09:25:00"/>
    <d v="2020-12-13T00:00:00"/>
    <d v="2022-12-12T00:00:00"/>
    <d v="2024-12-10T00:00:00"/>
    <d v="2026-12-09T00:00:00"/>
    <d v="2028-12-07T00:00:00"/>
    <d v="2030-12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8"/>
    <d v="2021-02-20T22:33:00"/>
    <d v="2021-01-20T00:00:00"/>
    <d v="2023-12-06T00:00:00"/>
    <d v="2026-10-21T00:00:00"/>
    <d v="2029-09-05T00:00:00"/>
    <d v="2032-07-21T00:00:00"/>
    <d v="2035-06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8"/>
    <d v="2023-04-16T08:45:00"/>
    <d v="2023-03-16T00:00:00"/>
    <d v="2026-01-29T00:00:00"/>
    <d v="2028-12-14T00:00:00"/>
    <d v="2031-10-30T00:00:00"/>
    <d v="2034-09-14T00:00:00"/>
    <d v="2037-07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9"/>
    <d v="2020-10-18T04:46:00"/>
    <d v="2020-09-18T00:00:00"/>
    <d v="2023-01-07T00:00:00"/>
    <d v="2025-04-27T00:00:00"/>
    <d v="2027-08-16T00:00:00"/>
    <d v="2029-12-04T00:00:00"/>
    <d v="2032-03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5"/>
    <d v="2021-03-30T07:07:00"/>
    <d v="2021-03-02T00:00:00"/>
    <d v="2021-07-30T00:00:00"/>
    <d v="2021-12-27T00:00:00"/>
    <d v="2022-05-26T00:00:00"/>
    <d v="2022-10-23T00:00:00"/>
    <d v="2023-03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</r>
  <r>
    <x v="0"/>
    <x v="16"/>
    <x v="3"/>
    <d v="2022-12-09T14:42:00"/>
    <d v="2022-11-09T00:00:00"/>
    <d v="2023-09-05T00:00:00"/>
    <d v="2024-07-01T00:00:00"/>
    <d v="2025-04-27T00:00:00"/>
    <d v="2026-02-21T00:00:00"/>
    <d v="2026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5"/>
    <d v="2020-01-19T14:56:00"/>
    <d v="2019-12-19T00:00:00"/>
    <d v="2020-05-17T00:00:00"/>
    <d v="2020-10-14T00:00:00"/>
    <d v="2021-03-13T00:00:00"/>
    <d v="2021-08-10T00:00:00"/>
    <d v="2022-01-07T00:00:00"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</r>
  <r>
    <x v="0"/>
    <x v="16"/>
    <x v="0"/>
    <d v="2022-02-26T12:50:00"/>
    <d v="2021-12-26T00:00:00"/>
    <d v="2024-06-25T00:00:00"/>
    <d v="2026-12-24T00:00:00"/>
    <d v="2029-06-23T00:00:00"/>
    <d v="2031-12-22T00:00:00"/>
    <d v="2034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6"/>
    <x v="0"/>
    <d v="2031-06-08T12:00:00"/>
    <d v="2031-04-08T00:00:00"/>
    <d v="2043-04-08T00:00:00"/>
    <d v="2055-04-08T00:00:00"/>
    <d v="2067-04-08T00:00:00"/>
    <d v="2079-04-08T00:00:00"/>
    <d v="2091-04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1"/>
    <d v="2020-12-20T14:30:00"/>
    <d v="2020-10-20T00:00:00"/>
    <d v="2023-10-20T00:00:00"/>
    <d v="2026-10-20T00:00:00"/>
    <d v="2029-10-20T00:00:00"/>
    <d v="2032-10-20T00:00:00"/>
    <d v="2035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2-26T01:21:00"/>
    <d v="2021-12-26T00:00:00"/>
    <d v="2024-06-25T00:00:00"/>
    <d v="2026-12-24T00:00:00"/>
    <d v="2029-06-23T00:00:00"/>
    <d v="2031-12-22T00:00:00"/>
    <d v="2034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6"/>
    <x v="0"/>
    <d v="2031-05-13T14:00:00"/>
    <d v="2031-03-13T00:00:00"/>
    <d v="2043-03-13T00:00:00"/>
    <d v="2055-03-13T00:00:00"/>
    <d v="2067-03-13T00:00:00"/>
    <d v="2079-03-13T00:00:00"/>
    <d v="2091-03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2-26T01:21:00"/>
    <d v="2021-12-26T00:00:00"/>
    <d v="2024-06-25T00:00:00"/>
    <d v="2026-12-24T00:00:00"/>
    <d v="2029-06-23T00:00:00"/>
    <d v="2031-12-22T00:00:00"/>
    <d v="2034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6"/>
    <x v="0"/>
    <d v="2031-05-13T14:00:00"/>
    <d v="2031-03-13T00:00:00"/>
    <d v="2043-03-13T00:00:00"/>
    <d v="2055-03-13T00:00:00"/>
    <d v="2067-03-13T00:00:00"/>
    <d v="2079-03-13T00:00:00"/>
    <d v="2091-03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2"/>
    <d v="2020-12-18T03:38:00"/>
    <d v="2020-10-18T00:00:00"/>
    <d v="2026-10-18T00:00:00"/>
    <d v="2032-10-18T00:00:00"/>
    <d v="2038-10-18T00:00:00"/>
    <d v="2044-10-18T00:00:00"/>
    <d v="2050-10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3"/>
    <d v="2020-02-09T22:44:00"/>
    <d v="2020-01-09T00:00:00"/>
    <d v="2020-11-04T00:00:00"/>
    <d v="2021-08-31T00:00:00"/>
    <d v="2022-06-27T00:00:00"/>
    <d v="2023-04-23T00:00:00"/>
    <d v="2024-0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</r>
  <r>
    <x v="0"/>
    <x v="16"/>
    <x v="4"/>
    <d v="2020-11-18T03:44:00"/>
    <d v="2020-09-18T00:00:00"/>
    <d v="2022-09-18T00:00:00"/>
    <d v="2024-09-18T00:00:00"/>
    <d v="2026-09-18T00:00:00"/>
    <d v="2028-09-18T00:00:00"/>
    <d v="2030-09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3-25T16:16:00"/>
    <d v="2022-01-25T00:00:00"/>
    <d v="2024-07-25T00:00:00"/>
    <d v="2027-01-23T00:00:00"/>
    <d v="2029-07-23T00:00:00"/>
    <d v="2032-01-21T00:00:00"/>
    <d v="2034-07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31-06-19T11:30:00"/>
    <d v="2031-04-19T00:00:00"/>
    <d v="2043-04-19T00:00:00"/>
    <d v="2055-04-19T00:00:00"/>
    <d v="2067-04-19T00:00:00"/>
    <d v="2079-04-19T00:00:00"/>
    <d v="2091-04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3-25T04:12:00"/>
    <d v="2022-01-25T00:00:00"/>
    <d v="2024-07-25T00:00:00"/>
    <d v="2027-01-23T00:00:00"/>
    <d v="2029-07-23T00:00:00"/>
    <d v="2032-01-21T00:00:00"/>
    <d v="2034-07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31-06-13T15:00:00"/>
    <d v="2031-04-13T00:00:00"/>
    <d v="2043-04-13T00:00:00"/>
    <d v="2055-04-13T00:00:00"/>
    <d v="2067-04-13T00:00:00"/>
    <d v="2079-04-13T00:00:00"/>
    <d v="2091-04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3-25T16:16:00"/>
    <d v="2022-01-25T00:00:00"/>
    <d v="2024-07-25T00:00:00"/>
    <d v="2027-01-23T00:00:00"/>
    <d v="2029-07-23T00:00:00"/>
    <d v="2032-01-21T00:00:00"/>
    <d v="2034-07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31-06-26T12:36:00"/>
    <d v="2031-04-26T00:00:00"/>
    <d v="2043-04-26T00:00:00"/>
    <d v="2055-04-26T00:00:00"/>
    <d v="2067-04-26T00:00:00"/>
    <d v="2079-04-26T00:00:00"/>
    <d v="2091-04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2-26T12:50:00"/>
    <d v="2021-12-26T00:00:00"/>
    <d v="2024-06-25T00:00:00"/>
    <d v="2026-12-24T00:00:00"/>
    <d v="2029-06-23T00:00:00"/>
    <d v="2031-12-22T00:00:00"/>
    <d v="2034-06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x v="0"/>
    <x v="16"/>
    <x v="0"/>
    <d v="2031-06-12T08:25:00"/>
    <d v="2031-04-12T00:00:00"/>
    <d v="2043-04-12T00:00:00"/>
    <d v="2055-04-12T00:00:00"/>
    <d v="2067-04-12T00:00:00"/>
    <d v="2079-04-12T00:00:00"/>
    <d v="2091-04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22-03-25T04:12:00"/>
    <d v="2022-01-25T00:00:00"/>
    <d v="2024-07-25T00:00:00"/>
    <d v="2027-01-23T00:00:00"/>
    <d v="2029-07-23T00:00:00"/>
    <d v="2032-01-21T00:00:00"/>
    <d v="2034-07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6"/>
    <x v="0"/>
    <d v="2031-06-03T15:00:00"/>
    <d v="2031-04-03T00:00:00"/>
    <d v="2043-04-03T00:00:00"/>
    <d v="2055-04-03T00:00:00"/>
    <d v="2067-04-03T00:00:00"/>
    <d v="2079-04-03T00:00:00"/>
    <d v="2091-04-0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0"/>
    <d v="2020-07-03T02:56:00"/>
    <d v="2020-06-26T00:00:00"/>
    <d v="2021-07-26T00:00:00"/>
    <d v="2022-08-26T00:00:00"/>
    <d v="2023-09-26T00:00:00"/>
    <d v="2024-10-26T00:00:00"/>
    <d v="2025-11-26T00:00:00"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0"/>
    <x v="17"/>
    <x v="12"/>
    <d v="2020-02-09T23:13:00"/>
    <d v="2020-01-09T00:00:00"/>
    <d v="2025-10-09T00:00:00"/>
    <d v="2031-07-10T00:00:00"/>
    <d v="2037-04-09T00:00:00"/>
    <d v="2043-01-08T00:00:00"/>
    <d v="2048-10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2"/>
    <d v="2026-10-29T11:54:00"/>
    <d v="2026-09-29T00:00:00"/>
    <d v="2032-06-29T00:00:00"/>
    <d v="2038-03-30T00:00:00"/>
    <d v="2043-12-29T00:00:00"/>
    <d v="2049-09-28T00:00:00"/>
    <d v="2055-06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6"/>
    <d v="2029-03-30T05:54:00"/>
    <d v="2029-03-02T00:00:00"/>
    <d v="2039-02-26T00:00:00"/>
    <d v="2049-02-21T00:00:00"/>
    <d v="2059-02-17T00:00:00"/>
    <d v="2069-02-12T00:00:00"/>
    <d v="2079-02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7"/>
    <d v="2021-02-21T18:25:00"/>
    <d v="2021-01-21T00:00:00"/>
    <d v="2023-01-20T00:00:00"/>
    <d v="2025-01-18T00:00:00"/>
    <d v="2027-01-17T00:00:00"/>
    <d v="2029-01-15T00:00:00"/>
    <d v="2031-0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8"/>
    <d v="2020-01-31T18:36:00"/>
    <d v="2019-12-31T00:00:00"/>
    <d v="2022-11-15T00:00:00"/>
    <d v="2025-09-30T00:00:00"/>
    <d v="2028-08-15T00:00:00"/>
    <d v="2031-07-01T00:00:00"/>
    <d v="2034-05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8"/>
    <d v="2023-01-28T06:11:00"/>
    <d v="2022-12-28T00:00:00"/>
    <d v="2025-11-12T00:00:00"/>
    <d v="2028-09-27T00:00:00"/>
    <d v="2031-08-13T00:00:00"/>
    <d v="2034-06-28T00:00:00"/>
    <d v="2037-05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9"/>
    <d v="2022-03-23T17:45:00"/>
    <d v="2022-02-23T00:00:00"/>
    <d v="2024-06-13T00:00:00"/>
    <d v="2026-10-02T00:00:00"/>
    <d v="2029-01-20T00:00:00"/>
    <d v="2031-05-1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5"/>
    <d v="2020-06-09T20:09:00"/>
    <d v="2020-05-09T00:00:00"/>
    <d v="2020-10-06T00:00:00"/>
    <d v="2021-03-05T00:00:00"/>
    <d v="2021-08-02T00:00:00"/>
    <d v="2021-12-30T00:00:00"/>
    <d v="2022-05-29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</r>
  <r>
    <x v="0"/>
    <x v="17"/>
    <x v="1"/>
    <d v="2020-12-07T15:00:00"/>
    <d v="2020-10-07T00:00:00"/>
    <d v="2023-10-07T00:00:00"/>
    <d v="2026-10-07T00:00:00"/>
    <d v="2029-10-07T00:00:00"/>
    <d v="2032-10-07T00:00:00"/>
    <d v="2035-10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"/>
    <d v="2020-12-24T16:00:00"/>
    <d v="2020-10-24T00:00:00"/>
    <d v="2026-10-24T00:00:00"/>
    <d v="2032-10-24T00:00:00"/>
    <d v="2038-10-24T00:00:00"/>
    <d v="2044-10-24T00:00:00"/>
    <d v="2050-10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3"/>
    <d v="2020-06-09T20:09:00"/>
    <d v="2020-05-09T00:00:00"/>
    <d v="2021-03-05T00:00:00"/>
    <d v="2021-12-30T00:00:00"/>
    <d v="2022-10-26T00:00:00"/>
    <d v="2023-08-22T00:00:00"/>
    <d v="2024-06-17T00:00:00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x v="0"/>
    <x v="17"/>
    <x v="3"/>
    <d v="2020-09-14T13:40:00"/>
    <d v="2020-08-14T00:00:00"/>
    <d v="2021-06-10T00:00:00"/>
    <d v="2022-04-06T00:00:00"/>
    <d v="2023-01-31T00:00:00"/>
    <d v="2023-11-27T00:00:00"/>
    <d v="2024-09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4"/>
    <d v="2020-11-08T04:10:00"/>
    <d v="2020-09-08T00:00:00"/>
    <d v="2022-09-08T00:00:00"/>
    <d v="2024-09-08T00:00:00"/>
    <d v="2026-09-08T00:00:00"/>
    <d v="2028-09-08T00:00:00"/>
    <d v="2030-09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5"/>
    <d v="2021-01-08T14:29:00"/>
    <d v="2020-12-08T00:00:00"/>
    <d v="2021-05-07T00:00:00"/>
    <d v="2021-10-04T00:00:00"/>
    <d v="2022-03-03T00:00:00"/>
    <d v="2022-07-31T00:00:00"/>
    <d v="2022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x v="17"/>
    <x v="0"/>
    <d v="2020-03-26T16:42:00"/>
    <d v="2020-01-26T00:00:00"/>
    <d v="2022-07-26T00:00:00"/>
    <d v="2025-01-23T00:00:00"/>
    <d v="2027-07-24T00:00:00"/>
    <d v="2030-01-21T00:00:00"/>
    <d v="2032-07-21T00:00:00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9-03-16T20:25:00"/>
    <d v="2029-01-16T00:00:00"/>
    <d v="2041-01-16T00:00:00"/>
    <d v="2053-01-16T00:00:00"/>
    <d v="2065-01-16T00:00:00"/>
    <d v="2077-01-16T00:00:00"/>
    <d v="2089-0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3-06-21T07:58:00"/>
    <d v="2023-04-21T00:00:00"/>
    <d v="2025-10-19T00:00:00"/>
    <d v="2028-04-18T00:00:00"/>
    <d v="2030-10-17T00:00:00"/>
    <d v="2033-04-16T00:00:00"/>
    <d v="2035-10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31-10-11T10:47:00"/>
    <d v="2031-08-11T00:00:00"/>
    <d v="2043-08-11T00:00:00"/>
    <d v="2055-08-11T00:00:00"/>
    <d v="2067-08-11T00:00:00"/>
    <d v="2079-08-11T00:00:00"/>
    <d v="2091-08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0-10-19T02:58:00"/>
    <d v="2020-08-19T00:00:00"/>
    <d v="2023-02-17T00:00:00"/>
    <d v="2025-08-17T00:00:00"/>
    <d v="2028-02-15T00:00:00"/>
    <d v="2030-08-15T00:00:00"/>
    <d v="2033-0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9-12-09T16:00:00"/>
    <d v="2029-10-09T00:00:00"/>
    <d v="2041-10-09T00:00:00"/>
    <d v="2053-10-09T00:00:00"/>
    <d v="2065-10-09T00:00:00"/>
    <d v="2077-10-09T00:00:00"/>
    <d v="2089-10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9-07-05T09:00:00"/>
    <d v="2029-05-05T00:00:00"/>
    <d v="2041-05-05T00:00:00"/>
    <d v="2053-05-05T00:00:00"/>
    <d v="2065-05-05T00:00:00"/>
    <d v="2077-05-05T00:00:00"/>
    <d v="2089-05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0-03-19T04:48:00"/>
    <d v="2020-01-19T00:00:00"/>
    <d v="2022-07-19T00:00:00"/>
    <d v="2025-01-16T00:00:00"/>
    <d v="2027-07-17T00:00:00"/>
    <d v="2030-01-14T00:00:00"/>
    <d v="2032-07-14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9-12-06T00:00:00"/>
    <d v="2029-10-06T00:00:00"/>
    <d v="2041-10-06T00:00:00"/>
    <d v="2053-10-06T00:00:00"/>
    <d v="2065-10-06T00:00:00"/>
    <d v="2077-10-06T00:00:00"/>
    <d v="2089-10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2-01-20T17:34:00"/>
    <d v="2021-11-20T00:00:00"/>
    <d v="2024-05-20T00:00:00"/>
    <d v="2026-11-18T00:00:00"/>
    <d v="2029-05-18T00:00:00"/>
    <d v="2031-11-16T00:00:00"/>
    <d v="2034-05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7"/>
    <x v="0"/>
    <d v="2031-02-19T13:49:00"/>
    <d v="2030-12-19T00:00:00"/>
    <d v="2042-12-19T00:00:00"/>
    <d v="2054-12-19T00:00:00"/>
    <d v="2066-12-19T00:00:00"/>
    <d v="2078-12-19T00:00:00"/>
    <d v="2090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2-01-20T17:31:00"/>
    <d v="2021-11-20T00:00:00"/>
    <d v="2024-05-20T00:00:00"/>
    <d v="2026-11-18T00:00:00"/>
    <d v="2029-05-18T00:00:00"/>
    <d v="2031-11-16T00:00:00"/>
    <d v="2034-05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0"/>
    <x v="17"/>
    <x v="0"/>
    <d v="2031-03-04T16:00:00"/>
    <d v="2031-01-04T00:00:00"/>
    <d v="2043-01-04T00:00:00"/>
    <d v="2055-01-04T00:00:00"/>
    <d v="2067-01-04T00:00:00"/>
    <d v="2079-01-04T00:00:00"/>
    <d v="2091-01-0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0-10-19T02:58:00"/>
    <d v="2020-08-19T00:00:00"/>
    <d v="2023-02-17T00:00:00"/>
    <d v="2025-08-17T00:00:00"/>
    <d v="2028-02-15T00:00:00"/>
    <d v="2030-08-15T00:00:00"/>
    <d v="2033-0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0-10-19T02:56:00"/>
    <d v="2020-08-19T00:00:00"/>
    <d v="2023-02-17T00:00:00"/>
    <d v="2025-08-17T00:00:00"/>
    <d v="2028-02-15T00:00:00"/>
    <d v="2030-08-15T00:00:00"/>
    <d v="2033-02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0"/>
    <d v="2029-12-08T09:35:00"/>
    <d v="2029-10-08T00:00:00"/>
    <d v="2041-10-08T00:00:00"/>
    <d v="2053-10-08T00:00:00"/>
    <d v="2065-10-08T00:00:00"/>
    <d v="2077-10-08T00:00:00"/>
    <d v="2089-10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0"/>
    <d v="2031-01-11T14:18:00"/>
    <d v="2030-11-11T00:00:00"/>
    <d v="2042-11-11T00:00:00"/>
    <d v="2054-11-11T00:00:00"/>
    <d v="2066-11-11T00:00:00"/>
    <d v="2078-11-11T00:00:00"/>
    <d v="2090-11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5"/>
    <d v="2020-01-22T14:29:00"/>
    <d v="2020-01-15T00:00:00"/>
    <d v="2021-08-15T00:00:00"/>
    <d v="2023-03-15T00:00:00"/>
    <d v="2024-10-15T00:00:00"/>
    <d v="2026-05-15T00:00:00"/>
    <d v="2027-12-15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17"/>
    <x v="26"/>
    <d v="2020-06-27T02:58:00"/>
    <d v="2020-06-20T00:00:00"/>
    <d v="2021-07-20T00:00:00"/>
    <d v="2022-08-20T00:00:00"/>
    <d v="2023-09-20T00:00:00"/>
    <d v="2024-10-20T00:00:00"/>
    <d v="2025-11-20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4"/>
    <d v="2021-02-21T18:25:00"/>
    <d v="2021-01-21T00:00:00"/>
    <d v="2023-01-20T00:00:00"/>
    <d v="2025-01-18T00:00:00"/>
    <d v="2027-01-17T00:00:00"/>
    <d v="2029-01-15T00:00:00"/>
    <d v="2031-0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9"/>
    <d v="2022-03-23T17:45:00"/>
    <d v="2022-02-23T00:00:00"/>
    <d v="2024-06-13T00:00:00"/>
    <d v="2026-10-02T00:00:00"/>
    <d v="2029-01-20T00:00:00"/>
    <d v="2031-05-1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6"/>
    <d v="2021-02-21T18:25:00"/>
    <d v="2021-01-21T00:00:00"/>
    <d v="2023-01-20T00:00:00"/>
    <d v="2025-01-18T00:00:00"/>
    <d v="2027-01-17T00:00:00"/>
    <d v="2029-01-15T00:00:00"/>
    <d v="2031-0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7"/>
    <d v="2021-05-18T14:23:00"/>
    <d v="2021-05-11T00:00:00"/>
    <d v="2024-06-11T00:00:00"/>
    <d v="2027-07-11T00:00:00"/>
    <d v="2030-08-11T00:00:00"/>
    <d v="2033-09-11T00:00:00"/>
    <d v="2036-10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8"/>
    <d v="2022-03-23T17:45:00"/>
    <d v="2022-02-23T00:00:00"/>
    <d v="2024-06-13T00:00:00"/>
    <d v="2026-10-02T00:00:00"/>
    <d v="2029-01-20T00:00:00"/>
    <d v="2031-05-11T00:00:00"/>
    <d v="2033-08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1"/>
    <d v="2031-01-11T14:18:00"/>
    <d v="2030-11-11T00:00:00"/>
    <d v="2042-11-11T00:00:00"/>
    <d v="2054-11-11T00:00:00"/>
    <d v="2066-11-11T00:00:00"/>
    <d v="2078-11-11T00:00:00"/>
    <d v="2090-11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2"/>
    <d v="2021-02-21T18:25:00"/>
    <d v="2021-01-21T00:00:00"/>
    <d v="2023-01-20T00:00:00"/>
    <d v="2025-01-18T00:00:00"/>
    <d v="2027-01-17T00:00:00"/>
    <d v="2029-01-15T00:00:00"/>
    <d v="2031-0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23"/>
    <d v="2025-01-17T15:42:00"/>
    <d v="2024-12-17T00:00:00"/>
    <d v="2032-12-17T00:00:00"/>
    <d v="2040-12-17T00:00:00"/>
    <d v="2048-12-17T00:00:00"/>
    <d v="2056-12-17T00:00:00"/>
    <d v="2064-12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3"/>
    <d v="2021-02-21T18:25:00"/>
    <d v="2021-01-21T00:00:00"/>
    <d v="2023-01-20T00:00:00"/>
    <d v="2025-01-18T00:00:00"/>
    <d v="2027-01-17T00:00:00"/>
    <d v="2029-01-15T00:00:00"/>
    <d v="2031-01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4"/>
    <d v="2021-08-19T04:15:00"/>
    <d v="2021-07-19T00:00:00"/>
    <d v="2023-03-11T00:00:00"/>
    <d v="2024-10-31T00:00:00"/>
    <d v="2026-06-23T00:00:00"/>
    <d v="2028-02-13T00:00:00"/>
    <d v="2029-10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4"/>
    <d v="2020-11-09T08:01:00"/>
    <d v="2020-10-09T00:00:00"/>
    <d v="2022-06-01T00:00:00"/>
    <d v="2024-01-22T00:00:00"/>
    <d v="2025-09-13T00:00:00"/>
    <d v="2027-05-06T00:00:00"/>
    <d v="2028-12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5"/>
    <d v="2021-05-17T14:13:00"/>
    <d v="2021-05-10T00:00:00"/>
    <d v="2024-06-10T00:00:00"/>
    <d v="2027-07-10T00:00:00"/>
    <d v="2030-08-10T00:00:00"/>
    <d v="2033-09-10T00:00:00"/>
    <d v="2036-10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7"/>
    <x v="11"/>
    <d v="2020-06-21T03:07:00"/>
    <d v="2020-06-14T00:00:00"/>
    <d v="2021-07-14T00:00:00"/>
    <d v="2022-08-14T00:00:00"/>
    <d v="2023-09-14T00:00:00"/>
    <d v="2024-10-14T00:00:00"/>
    <d v="2025-11-14T00:00:00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3"/>
    <d v="2020-10-17T23:00:00"/>
    <d v="2020-09-17T00:00:00"/>
    <d v="2028-09-17T00:00:00"/>
    <d v="2036-09-17T00:00:00"/>
    <d v="2044-09-17T00:00:00"/>
    <d v="2052-09-17T00:00:00"/>
    <d v="2060-09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4"/>
    <d v="2021-12-27T20:37:00"/>
    <d v="2021-11-27T00:00:00"/>
    <d v="2023-11-26T00:00:00"/>
    <d v="2025-11-24T00:00:00"/>
    <d v="2027-11-23T00:00:00"/>
    <d v="2029-11-21T00:00:00"/>
    <d v="2031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8"/>
    <x v="25"/>
    <d v="2021-07-16T14:27:00"/>
    <d v="2021-07-09T00:00:00"/>
    <d v="2023-02-09T00:00:00"/>
    <d v="2024-09-09T00:00:00"/>
    <d v="2026-04-09T00:00:00"/>
    <d v="2027-11-09T00:00:00"/>
    <d v="2029-06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6"/>
    <d v="2020-06-30T22:13:00"/>
    <d v="2020-06-23T00:00:00"/>
    <d v="2021-07-23T00:00:00"/>
    <d v="2022-08-23T00:00:00"/>
    <d v="2023-09-23T00:00:00"/>
    <d v="2024-10-23T00:00:00"/>
    <d v="2025-11-23T00:00:00"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2-05-18T02:23:00"/>
    <d v="2022-03-18T00:00:00"/>
    <d v="2024-09-10T00:00:00"/>
    <d v="2027-03-06T00:00:00"/>
    <d v="2029-08-29T00:00:00"/>
    <d v="2032-02-22T00:00:00"/>
    <d v="2034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31-03-07T15:40:00"/>
    <d v="2031-01-07T00:00:00"/>
    <d v="2043-01-07T00:00:00"/>
    <d v="2055-01-07T00:00:00"/>
    <d v="2067-01-07T00:00:00"/>
    <d v="2079-01-07T00:00:00"/>
    <d v="2091-01-0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2-04-30T19:13:00"/>
    <d v="2022-03-02T00:00:00"/>
    <d v="2024-08-30T00:00:00"/>
    <d v="2027-02-28T00:00:00"/>
    <d v="2029-08-28T00:00:00"/>
    <d v="2032-02-26T00:00:00"/>
    <d v="2034-08-2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1"/>
    <d v="2020-05-30T02:22:00"/>
    <d v="2020-05-23T00:00:00"/>
    <d v="2021-06-23T00:00:00"/>
    <d v="2022-07-23T00:00:00"/>
    <d v="2023-08-23T00:00:00"/>
    <d v="2024-09-23T00:00:00"/>
    <d v="2025-10-23T00:00:00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2"/>
    <d v="2026-01-03T13:38:00"/>
    <d v="2025-12-03T00:00:00"/>
    <d v="2031-09-03T00:00:00"/>
    <d v="2037-06-03T00:00:00"/>
    <d v="2043-03-04T00:00:00"/>
    <d v="2048-12-02T00:00:00"/>
    <d v="2054-09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6"/>
    <d v="2031-04-05T16:59:00"/>
    <d v="2031-03-05T00:00:00"/>
    <d v="2041-02-28T00:00:00"/>
    <d v="2051-02-24T00:00:00"/>
    <d v="2061-02-19T00:00:00"/>
    <d v="2071-02-15T00:00:00"/>
    <d v="2081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7"/>
    <d v="2021-12-27T20:37:00"/>
    <d v="2021-11-27T00:00:00"/>
    <d v="2023-11-26T00:00:00"/>
    <d v="2025-11-24T00:00:00"/>
    <d v="2027-11-23T00:00:00"/>
    <d v="2029-11-21T00:00:00"/>
    <d v="2031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8"/>
    <x v="8"/>
    <d v="2022-09-06T09:32:00"/>
    <d v="2022-08-06T00:00:00"/>
    <d v="2025-06-21T00:00:00"/>
    <d v="2028-05-06T00:00:00"/>
    <d v="2031-03-22T00:00:00"/>
    <d v="2034-02-04T00:00:00"/>
    <d v="2036-12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8"/>
    <d v="2022-06-22T06:39:00"/>
    <d v="2022-05-22T00:00:00"/>
    <d v="2025-04-06T00:00:00"/>
    <d v="2028-02-20T00:00:00"/>
    <d v="2031-01-05T00:00:00"/>
    <d v="2033-11-20T00:00:00"/>
    <d v="2036-10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9"/>
    <d v="2020-01-20T06:15:00"/>
    <d v="2019-12-20T00:00:00"/>
    <d v="2022-04-09T00:00:00"/>
    <d v="2024-07-28T00:00:00"/>
    <d v="2026-11-16T00:00:00"/>
    <d v="2029-03-06T00:00:00"/>
    <d v="2031-06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5"/>
    <d v="2021-11-22T04:38:00"/>
    <d v="2021-10-22T00:00:00"/>
    <d v="2022-03-21T00:00:00"/>
    <d v="2022-08-18T00:00:00"/>
    <d v="2023-01-15T00:00:00"/>
    <d v="2023-06-14T00:00:00"/>
    <d v="2023-11-1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0"/>
    <x v="18"/>
    <x v="5"/>
    <d v="2031-12-13T14:11:00"/>
    <d v="2031-11-13T00:00:00"/>
    <d v="2032-04-11T00:00:00"/>
    <d v="2032-09-08T00:00:00"/>
    <d v="2033-02-05T00:00:00"/>
    <d v="2033-07-05T00:00:00"/>
    <d v="2033-12-0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3"/>
    <d v="2039-10-11T18:11:00"/>
    <d v="2039-09-11T00:00:00"/>
    <d v="2040-07-07T00:00:00"/>
    <d v="2041-05-03T00:00:00"/>
    <d v="2042-02-27T00:00:00"/>
    <d v="2042-12-24T00:00:00"/>
    <d v="2043-10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30-10-05T00:00:00"/>
    <d v="2030-08-05T00:00:00"/>
    <d v="2042-08-05T00:00:00"/>
    <d v="2054-08-05T00:00:00"/>
    <d v="2066-08-05T00:00:00"/>
    <d v="2078-08-05T00:00:00"/>
    <d v="2090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1-12-11T05:01:00"/>
    <d v="2021-10-11T00:00:00"/>
    <d v="2024-04-10T00:00:00"/>
    <d v="2026-10-09T00:00:00"/>
    <d v="2029-04-08T00:00:00"/>
    <d v="2031-10-07T00:00:00"/>
    <d v="2034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8"/>
    <x v="19"/>
    <d v="2020-01-20T06:15:00"/>
    <d v="2019-12-20T00:00:00"/>
    <d v="2022-04-09T00:00:00"/>
    <d v="2024-07-28T00:00:00"/>
    <d v="2026-11-16T00:00:00"/>
    <d v="2029-03-06T00:00:00"/>
    <d v="2031-06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8"/>
    <d v="2020-01-20T06:15:00"/>
    <d v="2019-12-20T00:00:00"/>
    <d v="2022-04-09T00:00:00"/>
    <d v="2024-07-28T00:00:00"/>
    <d v="2026-11-16T00:00:00"/>
    <d v="2029-03-06T00:00:00"/>
    <d v="2031-06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7"/>
    <d v="2021-04-01T08:03:00"/>
    <d v="2021-03-25T00:00:00"/>
    <d v="2024-04-25T00:00:00"/>
    <d v="2027-05-25T00:00:00"/>
    <d v="2030-06-25T00:00:00"/>
    <d v="2033-07-25T00:00:00"/>
    <d v="2036-08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6"/>
    <d v="2021-12-27T20:37:00"/>
    <d v="2021-11-27T00:00:00"/>
    <d v="2023-11-26T00:00:00"/>
    <d v="2025-11-24T00:00:00"/>
    <d v="2027-11-23T00:00:00"/>
    <d v="2029-11-21T00:00:00"/>
    <d v="2031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8"/>
    <x v="21"/>
    <d v="2025-10-17T00:00:00"/>
    <d v="2025-08-17T00:00:00"/>
    <d v="2037-08-17T00:00:00"/>
    <d v="2049-08-17T00:00:00"/>
    <d v="2061-08-17T00:00:00"/>
    <d v="2073-08-17T00:00:00"/>
    <d v="2085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0"/>
    <d v="2024-10-17T00:00:00"/>
    <d v="2024-08-17T00:00:00"/>
    <d v="2036-08-17T00:00:00"/>
    <d v="2048-08-17T00:00:00"/>
    <d v="2060-08-17T00:00:00"/>
    <d v="2072-08-17T00:00:00"/>
    <d v="2084-08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2"/>
    <d v="2021-12-27T20:37:00"/>
    <d v="2021-11-27T00:00:00"/>
    <d v="2023-11-26T00:00:00"/>
    <d v="2025-11-24T00:00:00"/>
    <d v="2027-11-23T00:00:00"/>
    <d v="2029-11-21T00:00:00"/>
    <d v="2031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8"/>
    <x v="12"/>
    <d v="2020-11-29T15:04:00"/>
    <d v="2020-10-29T00:00:00"/>
    <d v="2026-07-30T00:00:00"/>
    <d v="2032-04-29T00:00:00"/>
    <d v="2038-01-28T00:00:00"/>
    <d v="2043-10-29T00:00:00"/>
    <d v="2049-07-2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4"/>
    <d v="2064-10-04T18:11:00"/>
    <d v="2064-09-04T00:00:00"/>
    <d v="2066-04-27T00:00:00"/>
    <d v="2067-12-18T00:00:00"/>
    <d v="2069-08-09T00:00:00"/>
    <d v="2071-04-01T00:00:00"/>
    <d v="2072-11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4"/>
    <d v="2023-10-22T04:35:00"/>
    <d v="2023-09-22T00:00:00"/>
    <d v="2025-05-14T00:00:00"/>
    <d v="2027-01-04T00:00:00"/>
    <d v="2028-08-26T00:00:00"/>
    <d v="2030-04-18T00:00:00"/>
    <d v="2031-12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5"/>
    <d v="2021-04-01T15:17:00"/>
    <d v="2021-03-25T00:00:00"/>
    <d v="2024-04-25T00:00:00"/>
    <d v="2027-05-25T00:00:00"/>
    <d v="2030-06-25T00:00:00"/>
    <d v="2033-07-25T00:00:00"/>
    <d v="2036-08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13"/>
    <d v="2021-12-27T20:37:00"/>
    <d v="2021-11-27T00:00:00"/>
    <d v="2023-11-26T00:00:00"/>
    <d v="2025-11-24T00:00:00"/>
    <d v="2027-11-23T00:00:00"/>
    <d v="2029-11-21T00:00:00"/>
    <d v="2031-11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0"/>
    <x v="18"/>
    <x v="10"/>
    <d v="2020-06-03T16:45:00"/>
    <d v="2020-05-27T00:00:00"/>
    <d v="2021-06-27T00:00:00"/>
    <d v="2022-07-27T00:00:00"/>
    <d v="2023-08-27T00:00:00"/>
    <d v="2024-09-27T00:00:00"/>
    <d v="2025-10-27T00:00:00"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31-03-06T14:02:00"/>
    <d v="2031-01-06T00:00:00"/>
    <d v="2043-01-06T00:00:00"/>
    <d v="2055-01-06T00:00:00"/>
    <d v="2067-01-06T00:00:00"/>
    <d v="2079-01-06T00:00:00"/>
    <d v="2091-01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30-10-05T00:00:00"/>
    <d v="2030-08-05T00:00:00"/>
    <d v="2042-08-05T00:00:00"/>
    <d v="2054-08-05T00:00:00"/>
    <d v="2066-08-05T00:00:00"/>
    <d v="2078-08-05T00:00:00"/>
    <d v="2090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1-12-11T05:01:00"/>
    <d v="2021-10-11T00:00:00"/>
    <d v="2024-04-10T00:00:00"/>
    <d v="2026-10-09T00:00:00"/>
    <d v="2029-04-08T00:00:00"/>
    <d v="2031-10-07T00:00:00"/>
    <d v="2034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8"/>
    <x v="0"/>
    <d v="2030-10-05T00:00:00"/>
    <d v="2030-08-05T00:00:00"/>
    <d v="2042-08-05T00:00:00"/>
    <d v="2054-08-05T00:00:00"/>
    <d v="2066-08-05T00:00:00"/>
    <d v="2078-08-05T00:00:00"/>
    <d v="2090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1-12-11T05:01:00"/>
    <d v="2021-10-11T00:00:00"/>
    <d v="2024-04-10T00:00:00"/>
    <d v="2026-10-09T00:00:00"/>
    <d v="2029-04-08T00:00:00"/>
    <d v="2031-10-07T00:00:00"/>
    <d v="2034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8"/>
    <x v="0"/>
    <d v="2030-10-05T00:00:00"/>
    <d v="2030-08-05T00:00:00"/>
    <d v="2042-08-05T00:00:00"/>
    <d v="2054-08-05T00:00:00"/>
    <d v="2066-08-05T00:00:00"/>
    <d v="2078-08-05T00:00:00"/>
    <d v="2090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1-12-11T05:01:00"/>
    <d v="2021-10-11T00:00:00"/>
    <d v="2024-04-10T00:00:00"/>
    <d v="2026-10-09T00:00:00"/>
    <d v="2029-04-08T00:00:00"/>
    <d v="2031-10-07T00:00:00"/>
    <d v="2034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8"/>
    <x v="1"/>
    <d v="2021-01-17T12:49:00"/>
    <d v="2020-11-17T00:00:00"/>
    <d v="2023-11-17T00:00:00"/>
    <d v="2026-11-17T00:00:00"/>
    <d v="2029-11-17T00:00:00"/>
    <d v="2032-11-17T00:00:00"/>
    <d v="2035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2"/>
    <d v="2021-01-22T13:14:00"/>
    <d v="2020-11-22T00:00:00"/>
    <d v="2026-11-22T00:00:00"/>
    <d v="2032-11-22T00:00:00"/>
    <d v="2038-11-22T00:00:00"/>
    <d v="2044-11-22T00:00:00"/>
    <d v="2050-11-2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3"/>
    <d v="2023-12-22T14:38:00"/>
    <d v="2023-11-22T00:00:00"/>
    <d v="2024-09-17T00:00:00"/>
    <d v="2025-07-14T00:00:00"/>
    <d v="2026-05-10T00:00:00"/>
    <d v="2027-03-06T00:00:00"/>
    <d v="2027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4"/>
    <d v="2020-12-23T01:14:00"/>
    <d v="2020-10-23T00:00:00"/>
    <d v="2022-10-23T00:00:00"/>
    <d v="2024-10-23T00:00:00"/>
    <d v="2026-10-23T00:00:00"/>
    <d v="2028-10-23T00:00:00"/>
    <d v="2030-10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30-10-05T00:00:00"/>
    <d v="2030-08-05T00:00:00"/>
    <d v="2042-08-05T00:00:00"/>
    <d v="2054-08-05T00:00:00"/>
    <d v="2066-08-05T00:00:00"/>
    <d v="2078-08-05T00:00:00"/>
    <d v="2090-08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1-12-11T05:01:00"/>
    <d v="2021-10-11T00:00:00"/>
    <d v="2024-04-10T00:00:00"/>
    <d v="2026-10-09T00:00:00"/>
    <d v="2029-04-08T00:00:00"/>
    <d v="2031-10-07T00:00:00"/>
    <d v="2034-04-0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x v="0"/>
    <x v="18"/>
    <x v="0"/>
    <d v="2021-01-01T05:41:00"/>
    <d v="2020-11-01T00:00:00"/>
    <d v="2023-05-02T00:00:00"/>
    <d v="2025-10-30T00:00:00"/>
    <d v="2028-04-29T00:00:00"/>
    <d v="2030-10-28T00:00:00"/>
    <d v="2033-04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8"/>
    <x v="0"/>
    <d v="2029-04-10T08:39:00"/>
    <d v="2029-02-10T00:00:00"/>
    <d v="2041-02-10T00:00:00"/>
    <d v="2053-02-10T00:00:00"/>
    <d v="2065-02-10T00:00:00"/>
    <d v="2077-02-10T00:00:00"/>
    <d v="2089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8:35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6-23T09:00:00"/>
    <d v="2030-04-23T00:00:00"/>
    <d v="2042-04-23T00:00:00"/>
    <d v="2054-04-23T00:00:00"/>
    <d v="2066-04-23T00:00:00"/>
    <d v="2078-04-23T00:00:00"/>
    <d v="2090-04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8:35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6-21T11:00:00"/>
    <d v="2030-04-21T00:00:00"/>
    <d v="2042-04-21T00:00:00"/>
    <d v="2054-04-21T00:00:00"/>
    <d v="2066-04-21T00:00:00"/>
    <d v="2078-04-21T00:00:00"/>
    <d v="2090-04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7:48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2-16T14:12:00"/>
    <d v="2029-12-16T00:00:00"/>
    <d v="2041-12-16T00:00:00"/>
    <d v="2053-12-16T00:00:00"/>
    <d v="2065-12-16T00:00:00"/>
    <d v="2077-12-16T00:00:00"/>
    <d v="2089-1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1"/>
    <d v="2020-12-14T14:42:00"/>
    <d v="2020-10-14T00:00:00"/>
    <d v="2023-10-14T00:00:00"/>
    <d v="2026-10-14T00:00:00"/>
    <d v="2029-10-14T00:00:00"/>
    <d v="2032-10-14T00:00:00"/>
    <d v="2035-10-1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2"/>
    <d v="2021-01-05T15:21:00"/>
    <d v="2020-11-05T00:00:00"/>
    <d v="2026-11-05T00:00:00"/>
    <d v="2032-11-05T00:00:00"/>
    <d v="2038-11-05T00:00:00"/>
    <d v="2044-11-05T00:00:00"/>
    <d v="2050-11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3"/>
    <d v="2020-01-19T02:45:00"/>
    <d v="2019-12-19T00:00:00"/>
    <d v="2020-10-14T00:00:00"/>
    <d v="2021-08-10T00:00:00"/>
    <d v="2022-06-06T00:00:00"/>
    <d v="2023-04-02T00:00:00"/>
    <d v="2024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x v="0"/>
    <x v="19"/>
    <x v="4"/>
    <d v="2021-01-21T16:27:00"/>
    <d v="2020-11-21T00:00:00"/>
    <d v="2022-11-21T00:00:00"/>
    <d v="2024-11-21T00:00:00"/>
    <d v="2026-11-21T00:00:00"/>
    <d v="2028-11-21T00:00:00"/>
    <d v="2030-11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7:48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6-18T15:00:00"/>
    <d v="2030-04-18T00:00:00"/>
    <d v="2042-04-18T00:00:00"/>
    <d v="2054-04-18T00:00:00"/>
    <d v="2066-04-18T00:00:00"/>
    <d v="2078-04-18T00:00:00"/>
    <d v="2090-04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7:48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6-18T10:07:00"/>
    <d v="2030-04-18T00:00:00"/>
    <d v="2042-04-18T00:00:00"/>
    <d v="2054-04-18T00:00:00"/>
    <d v="2066-04-18T00:00:00"/>
    <d v="2078-04-18T00:00:00"/>
    <d v="2090-04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2-05-04T23:51:00"/>
    <d v="2022-03-04T00:00:00"/>
    <d v="2024-09-01T00:00:00"/>
    <d v="2027-03-02T00:00:00"/>
    <d v="2029-08-30T00:00:00"/>
    <d v="2032-02-28T00:00:00"/>
    <d v="2034-08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1-10-24T14:16:00"/>
    <d v="2031-08-24T00:00:00"/>
    <d v="2043-08-24T00:00:00"/>
    <d v="2055-08-24T00:00:00"/>
    <d v="2067-08-24T00:00:00"/>
    <d v="2079-08-24T00:00:00"/>
    <d v="2091-08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2-02-14T20:36:00"/>
    <d v="2021-12-14T00:00:00"/>
    <d v="2024-06-13T00:00:00"/>
    <d v="2026-12-12T00:00:00"/>
    <d v="2029-06-11T00:00:00"/>
    <d v="2031-12-10T00:00:00"/>
    <d v="2034-06-0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</r>
  <r>
    <x v="0"/>
    <x v="19"/>
    <x v="0"/>
    <d v="2031-07-20T00:00:00"/>
    <d v="2031-05-20T00:00:00"/>
    <d v="2043-05-20T00:00:00"/>
    <d v="2055-05-20T00:00:00"/>
    <d v="2067-05-20T00:00:00"/>
    <d v="2079-05-20T00:00:00"/>
    <d v="2091-05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20-12-29T07:48:00"/>
    <d v="2020-10-29T00:00:00"/>
    <d v="2023-04-29T00:00:00"/>
    <d v="2025-10-27T00:00:00"/>
    <d v="2028-04-26T00:00:00"/>
    <d v="2030-10-25T00:00:00"/>
    <d v="2033-04-24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0"/>
    <d v="2030-03-13T14:04:00"/>
    <d v="2030-01-13T00:00:00"/>
    <d v="2042-01-13T00:00:00"/>
    <d v="2054-01-13T00:00:00"/>
    <d v="2066-01-13T00:00:00"/>
    <d v="2078-01-13T00:00:00"/>
    <d v="2090-01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11"/>
    <d v="2020-06-23T03:07:00"/>
    <d v="2020-06-16T00:00:00"/>
    <d v="2021-07-16T00:00:00"/>
    <d v="2022-08-16T00:00:00"/>
    <d v="2023-09-16T00:00:00"/>
    <d v="2024-10-16T00:00:00"/>
    <d v="2025-11-16T00:00:00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12"/>
    <d v="2027-07-31T15:19:00"/>
    <d v="2027-07-01T00:00:00"/>
    <d v="2033-03-31T00:00:00"/>
    <d v="2038-12-30T00:00:00"/>
    <d v="2044-09-29T00:00:00"/>
    <d v="2050-06-30T00:00:00"/>
    <d v="2056-03-3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6"/>
    <d v="2027-07-07T04:03:00"/>
    <d v="2027-06-07T00:00:00"/>
    <d v="2037-06-02T00:00:00"/>
    <d v="2047-05-29T00:00:00"/>
    <d v="2057-05-24T00:00:00"/>
    <d v="2067-05-20T00:00:00"/>
    <d v="2077-05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7"/>
    <d v="2020-03-30T16:10:00"/>
    <d v="2020-03-01T00:00:00"/>
    <d v="2022-02-28T00:00:00"/>
    <d v="2024-02-27T00:00:00"/>
    <d v="2026-02-25T00:00:00"/>
    <d v="2028-02-24T00:00:00"/>
    <d v="2030-02-22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8"/>
    <d v="2021-01-26T13:14:00"/>
    <d v="2020-12-26T00:00:00"/>
    <d v="2023-11-11T00:00:00"/>
    <d v="2026-09-26T00:00:00"/>
    <d v="2029-08-11T00:00:00"/>
    <d v="2032-06-26T00:00:00"/>
    <d v="2035-05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8"/>
    <d v="2023-04-09T01:02:00"/>
    <d v="2023-03-09T00:00:00"/>
    <d v="2026-01-22T00:00:00"/>
    <d v="2028-12-07T00:00:00"/>
    <d v="2031-10-23T00:00:00"/>
    <d v="2034-09-07T00:00:00"/>
    <d v="2037-07-2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9"/>
    <d v="2021-07-24T16:41:00"/>
    <d v="2021-06-24T00:00:00"/>
    <d v="2023-10-13T00:00:00"/>
    <d v="2026-01-31T00:00:00"/>
    <d v="2028-05-21T00:00:00"/>
    <d v="2030-09-09T00:00:00"/>
    <d v="2032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5"/>
    <d v="2021-02-08T21:49:00"/>
    <d v="2021-01-08T00:00:00"/>
    <d v="2021-06-07T00:00:00"/>
    <d v="2021-11-04T00:00:00"/>
    <d v="2022-04-03T00:00:00"/>
    <d v="2022-08-31T00:00:00"/>
    <d v="2023-01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0"/>
    <x v="19"/>
    <x v="3"/>
    <d v="2024-08-07T02:46:00"/>
    <d v="2024-07-07T00:00:00"/>
    <d v="2025-05-03T00:00:00"/>
    <d v="2026-02-27T00:00:00"/>
    <d v="2026-12-24T00:00:00"/>
    <d v="2027-10-20T00:00:00"/>
    <d v="2028-08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9"/>
    <x v="5"/>
    <d v="2021-03-13T20:45:00"/>
    <d v="2021-02-13T00:00:00"/>
    <d v="2021-07-13T00:00:00"/>
    <d v="2021-12-10T00:00:00"/>
    <d v="2022-05-09T00:00:00"/>
    <d v="2022-10-06T00:00:00"/>
    <d v="2023-03-0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n v="1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32" firstHeaderRow="0" firstDataRow="1" firstDataCol="1"/>
  <pivotFields count="115">
    <pivotField axis="axisRow" showAll="0">
      <items count="2">
        <item x="0"/>
        <item t="default"/>
      </items>
    </pivotField>
    <pivotField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showAll="0">
      <items count="28">
        <item x="20"/>
        <item x="21"/>
        <item x="24"/>
        <item x="12"/>
        <item x="6"/>
        <item x="22"/>
        <item x="7"/>
        <item x="8"/>
        <item x="9"/>
        <item x="18"/>
        <item x="19"/>
        <item x="0"/>
        <item x="4"/>
        <item x="1"/>
        <item x="2"/>
        <item x="5"/>
        <item x="3"/>
        <item x="14"/>
        <item x="13"/>
        <item x="23"/>
        <item x="16"/>
        <item x="25"/>
        <item x="15"/>
        <item x="17"/>
        <item x="26"/>
        <item x="11"/>
        <item x="10"/>
        <item t="default"/>
      </items>
    </pivotField>
    <pivotField numFmtId="14" showAll="0"/>
    <pivotField numFmtId="14" showAll="0"/>
    <pivotField numFmtId="14" showAll="0"/>
    <pivotField numFmtId="14" showAll="0"/>
    <pivotField numFmtId="14" showAll="0"/>
    <pivotField numFmtId="14" showAll="0"/>
    <pivotField numFmtId="14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2">
    <field x="0"/>
    <field x="2"/>
  </rowFields>
  <rowItems count="2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Nombre de S3  2020" fld="10" subtotal="count" baseField="0" baseItem="0"/>
    <dataField name="Nombre de S4  2020" fld="11" subtotal="count" baseField="0" baseItem="0"/>
    <dataField name="Nombre de S5  2020" fld="12" subtotal="count" baseField="0" baseItem="0"/>
    <dataField name="Nombre de S6  2020" fld="13" subtotal="count" baseField="0" baseItem="0"/>
    <dataField name="Nombre de S7  2020" fld="14" subtotal="count" baseField="0" baseItem="0"/>
    <dataField name="Nombre de S1  2022" fld="113" subtotal="count" baseField="0" baseItem="0"/>
    <dataField name="Nombre de S2  2022" fld="1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2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8" width="17.54296875" bestFit="1" customWidth="1"/>
  </cols>
  <sheetData>
    <row r="3" spans="1:8" x14ac:dyDescent="0.35">
      <c r="A3" s="17" t="s">
        <v>65</v>
      </c>
      <c r="B3" t="s">
        <v>67</v>
      </c>
      <c r="C3" t="s">
        <v>68</v>
      </c>
      <c r="D3" t="s">
        <v>69</v>
      </c>
      <c r="E3" t="s">
        <v>70</v>
      </c>
      <c r="F3" t="s">
        <v>71</v>
      </c>
      <c r="G3" t="s">
        <v>73</v>
      </c>
      <c r="H3" t="s">
        <v>72</v>
      </c>
    </row>
    <row r="4" spans="1:8" x14ac:dyDescent="0.35">
      <c r="A4" s="18" t="s">
        <v>12</v>
      </c>
      <c r="B4" s="20">
        <v>6</v>
      </c>
      <c r="C4" s="20">
        <v>9</v>
      </c>
      <c r="D4" s="20">
        <v>3</v>
      </c>
      <c r="E4" s="20">
        <v>7</v>
      </c>
      <c r="F4" s="20">
        <v>6</v>
      </c>
      <c r="G4" s="20">
        <v>2</v>
      </c>
      <c r="H4" s="20">
        <v>11</v>
      </c>
    </row>
    <row r="5" spans="1:8" x14ac:dyDescent="0.35">
      <c r="A5" s="19" t="s">
        <v>39</v>
      </c>
      <c r="B5" s="20"/>
      <c r="C5" s="20"/>
      <c r="D5" s="20"/>
      <c r="E5" s="20"/>
      <c r="F5" s="20"/>
      <c r="G5" s="20"/>
      <c r="H5" s="20"/>
    </row>
    <row r="6" spans="1:8" x14ac:dyDescent="0.35">
      <c r="A6" s="19" t="s">
        <v>40</v>
      </c>
      <c r="B6" s="20"/>
      <c r="C6" s="20"/>
      <c r="D6" s="20"/>
      <c r="E6" s="20"/>
      <c r="F6" s="20"/>
      <c r="G6" s="20"/>
      <c r="H6" s="20"/>
    </row>
    <row r="7" spans="1:8" x14ac:dyDescent="0.35">
      <c r="A7" s="19" t="s">
        <v>43</v>
      </c>
      <c r="B7" s="20"/>
      <c r="C7" s="20">
        <v>1</v>
      </c>
      <c r="D7" s="20"/>
      <c r="E7" s="20">
        <v>1</v>
      </c>
      <c r="F7" s="20">
        <v>1</v>
      </c>
      <c r="G7" s="20"/>
      <c r="H7" s="20">
        <v>1</v>
      </c>
    </row>
    <row r="8" spans="1:8" x14ac:dyDescent="0.35">
      <c r="A8" s="19" t="s">
        <v>31</v>
      </c>
      <c r="B8" s="20"/>
      <c r="C8" s="20"/>
      <c r="D8" s="20"/>
      <c r="E8" s="20"/>
      <c r="F8" s="20"/>
      <c r="G8" s="20"/>
      <c r="H8" s="20"/>
    </row>
    <row r="9" spans="1:8" x14ac:dyDescent="0.35">
      <c r="A9" s="19" t="s">
        <v>24</v>
      </c>
      <c r="B9" s="20"/>
      <c r="C9" s="20"/>
      <c r="D9" s="20"/>
      <c r="E9" s="20"/>
      <c r="F9" s="20"/>
      <c r="G9" s="20"/>
      <c r="H9" s="20"/>
    </row>
    <row r="10" spans="1:8" x14ac:dyDescent="0.35">
      <c r="A10" s="19" t="s">
        <v>41</v>
      </c>
      <c r="B10" s="20"/>
      <c r="C10" s="20">
        <v>1</v>
      </c>
      <c r="D10" s="20"/>
      <c r="E10" s="20">
        <v>1</v>
      </c>
      <c r="F10" s="20">
        <v>1</v>
      </c>
      <c r="G10" s="20"/>
      <c r="H10" s="20">
        <v>1</v>
      </c>
    </row>
    <row r="11" spans="1:8" x14ac:dyDescent="0.35">
      <c r="A11" s="19" t="s">
        <v>25</v>
      </c>
      <c r="B11" s="20"/>
      <c r="C11" s="20">
        <v>1</v>
      </c>
      <c r="D11" s="20"/>
      <c r="E11" s="20">
        <v>1</v>
      </c>
      <c r="F11" s="20">
        <v>1</v>
      </c>
      <c r="G11" s="20"/>
      <c r="H11" s="20">
        <v>1</v>
      </c>
    </row>
    <row r="12" spans="1:8" x14ac:dyDescent="0.35">
      <c r="A12" s="19" t="s">
        <v>26</v>
      </c>
      <c r="B12" s="20"/>
      <c r="C12" s="20"/>
      <c r="D12" s="20"/>
      <c r="E12" s="20"/>
      <c r="F12" s="20"/>
      <c r="G12" s="20"/>
      <c r="H12" s="20">
        <v>1</v>
      </c>
    </row>
    <row r="13" spans="1:8" x14ac:dyDescent="0.35">
      <c r="A13" s="19" t="s">
        <v>27</v>
      </c>
      <c r="B13" s="20"/>
      <c r="C13" s="20"/>
      <c r="D13" s="20"/>
      <c r="E13" s="20"/>
      <c r="F13" s="20"/>
      <c r="G13" s="20"/>
      <c r="H13" s="20"/>
    </row>
    <row r="14" spans="1:8" x14ac:dyDescent="0.35">
      <c r="A14" s="19" t="s">
        <v>37</v>
      </c>
      <c r="B14" s="20"/>
      <c r="C14" s="20"/>
      <c r="D14" s="20"/>
      <c r="E14" s="20"/>
      <c r="F14" s="20"/>
      <c r="G14" s="20"/>
      <c r="H14" s="20"/>
    </row>
    <row r="15" spans="1:8" x14ac:dyDescent="0.35">
      <c r="A15" s="19" t="s">
        <v>38</v>
      </c>
      <c r="B15" s="20"/>
      <c r="C15" s="20"/>
      <c r="D15" s="20"/>
      <c r="E15" s="20"/>
      <c r="F15" s="20"/>
      <c r="G15" s="20"/>
      <c r="H15" s="20"/>
    </row>
    <row r="16" spans="1:8" x14ac:dyDescent="0.35">
      <c r="A16" s="19" t="s">
        <v>14</v>
      </c>
      <c r="B16" s="20">
        <v>1</v>
      </c>
      <c r="C16" s="20">
        <v>2</v>
      </c>
      <c r="D16" s="20"/>
      <c r="E16" s="20"/>
      <c r="F16" s="20"/>
      <c r="G16" s="20">
        <v>1</v>
      </c>
      <c r="H16" s="20">
        <v>1</v>
      </c>
    </row>
    <row r="17" spans="1:8" x14ac:dyDescent="0.35">
      <c r="A17" s="19" t="s">
        <v>22</v>
      </c>
      <c r="B17" s="20"/>
      <c r="C17" s="20"/>
      <c r="D17" s="20"/>
      <c r="E17" s="20"/>
      <c r="F17" s="20"/>
      <c r="G17" s="20"/>
      <c r="H17" s="20">
        <v>1</v>
      </c>
    </row>
    <row r="18" spans="1:8" x14ac:dyDescent="0.35">
      <c r="A18" s="19" t="s">
        <v>17</v>
      </c>
      <c r="B18" s="20">
        <v>2</v>
      </c>
      <c r="C18" s="20">
        <v>1</v>
      </c>
      <c r="D18" s="20">
        <v>1</v>
      </c>
      <c r="E18" s="20"/>
      <c r="F18" s="20">
        <v>1</v>
      </c>
      <c r="G18" s="20"/>
      <c r="H18" s="20"/>
    </row>
    <row r="19" spans="1:8" x14ac:dyDescent="0.35">
      <c r="A19" s="19" t="s">
        <v>19</v>
      </c>
      <c r="B19" s="20">
        <v>1</v>
      </c>
      <c r="C19" s="20">
        <v>1</v>
      </c>
      <c r="D19" s="20"/>
      <c r="E19" s="20"/>
      <c r="F19" s="20"/>
      <c r="G19" s="20"/>
      <c r="H19" s="20"/>
    </row>
    <row r="20" spans="1:8" x14ac:dyDescent="0.35">
      <c r="A20" s="19" t="s">
        <v>23</v>
      </c>
      <c r="B20" s="20">
        <v>1</v>
      </c>
      <c r="C20" s="20"/>
      <c r="D20" s="20">
        <v>1</v>
      </c>
      <c r="E20" s="20"/>
      <c r="F20" s="20"/>
      <c r="G20" s="20">
        <v>1</v>
      </c>
      <c r="H20" s="20">
        <v>3</v>
      </c>
    </row>
    <row r="21" spans="1:8" x14ac:dyDescent="0.35">
      <c r="A21" s="19" t="s">
        <v>20</v>
      </c>
      <c r="B21" s="20"/>
      <c r="C21" s="20"/>
      <c r="D21" s="20"/>
      <c r="E21" s="20"/>
      <c r="F21" s="20"/>
      <c r="G21" s="20"/>
      <c r="H21" s="20"/>
    </row>
    <row r="22" spans="1:8" x14ac:dyDescent="0.35">
      <c r="A22" s="19" t="s">
        <v>33</v>
      </c>
      <c r="B22" s="20"/>
      <c r="C22" s="20"/>
      <c r="D22" s="20">
        <v>1</v>
      </c>
      <c r="E22" s="20"/>
      <c r="F22" s="20"/>
      <c r="G22" s="20"/>
      <c r="H22" s="20"/>
    </row>
    <row r="23" spans="1:8" x14ac:dyDescent="0.35">
      <c r="A23" s="19" t="s">
        <v>32</v>
      </c>
      <c r="B23" s="20"/>
      <c r="C23" s="20">
        <v>1</v>
      </c>
      <c r="D23" s="20"/>
      <c r="E23" s="20">
        <v>1</v>
      </c>
      <c r="F23" s="20">
        <v>1</v>
      </c>
      <c r="G23" s="20"/>
      <c r="H23" s="20">
        <v>1</v>
      </c>
    </row>
    <row r="24" spans="1:8" x14ac:dyDescent="0.35">
      <c r="A24" s="19" t="s">
        <v>42</v>
      </c>
      <c r="B24" s="20"/>
      <c r="C24" s="20"/>
      <c r="D24" s="20"/>
      <c r="E24" s="20"/>
      <c r="F24" s="20"/>
      <c r="G24" s="20"/>
      <c r="H24" s="20"/>
    </row>
    <row r="25" spans="1:8" x14ac:dyDescent="0.35">
      <c r="A25" s="19" t="s">
        <v>35</v>
      </c>
      <c r="B25" s="20"/>
      <c r="C25" s="20">
        <v>1</v>
      </c>
      <c r="D25" s="20"/>
      <c r="E25" s="20">
        <v>1</v>
      </c>
      <c r="F25" s="20">
        <v>1</v>
      </c>
      <c r="G25" s="20"/>
      <c r="H25" s="20">
        <v>1</v>
      </c>
    </row>
    <row r="26" spans="1:8" x14ac:dyDescent="0.35">
      <c r="A26" s="19" t="s">
        <v>44</v>
      </c>
      <c r="B26" s="20">
        <v>1</v>
      </c>
      <c r="C26" s="20"/>
      <c r="D26" s="20"/>
      <c r="E26" s="20">
        <v>1</v>
      </c>
      <c r="F26" s="20"/>
      <c r="G26" s="20"/>
      <c r="H26" s="20"/>
    </row>
    <row r="27" spans="1:8" x14ac:dyDescent="0.35">
      <c r="A27" s="19" t="s">
        <v>34</v>
      </c>
      <c r="B27" s="20"/>
      <c r="C27" s="20"/>
      <c r="D27" s="20"/>
      <c r="E27" s="20"/>
      <c r="F27" s="20"/>
      <c r="G27" s="20"/>
      <c r="H27" s="20"/>
    </row>
    <row r="28" spans="1:8" x14ac:dyDescent="0.35">
      <c r="A28" s="19" t="s">
        <v>36</v>
      </c>
      <c r="B28" s="20"/>
      <c r="C28" s="20"/>
      <c r="D28" s="20"/>
      <c r="E28" s="20"/>
      <c r="F28" s="20"/>
      <c r="G28" s="20"/>
      <c r="H28" s="20"/>
    </row>
    <row r="29" spans="1:8" x14ac:dyDescent="0.35">
      <c r="A29" s="19" t="s">
        <v>45</v>
      </c>
      <c r="B29" s="20"/>
      <c r="C29" s="20"/>
      <c r="D29" s="20"/>
      <c r="E29" s="20"/>
      <c r="F29" s="20"/>
      <c r="G29" s="20"/>
      <c r="H29" s="20"/>
    </row>
    <row r="30" spans="1:8" x14ac:dyDescent="0.35">
      <c r="A30" s="19" t="s">
        <v>30</v>
      </c>
      <c r="B30" s="20"/>
      <c r="C30" s="20"/>
      <c r="D30" s="20"/>
      <c r="E30" s="20">
        <v>1</v>
      </c>
      <c r="F30" s="20"/>
      <c r="G30" s="20"/>
      <c r="H30" s="20"/>
    </row>
    <row r="31" spans="1:8" x14ac:dyDescent="0.35">
      <c r="A31" s="19" t="s">
        <v>29</v>
      </c>
      <c r="B31" s="20"/>
      <c r="C31" s="20"/>
      <c r="D31" s="20"/>
      <c r="E31" s="20"/>
      <c r="F31" s="20"/>
      <c r="G31" s="20"/>
      <c r="H31" s="20"/>
    </row>
    <row r="32" spans="1:8" x14ac:dyDescent="0.35">
      <c r="A32" s="18" t="s">
        <v>66</v>
      </c>
      <c r="B32" s="20">
        <v>6</v>
      </c>
      <c r="C32" s="20">
        <v>9</v>
      </c>
      <c r="D32" s="20">
        <v>3</v>
      </c>
      <c r="E32" s="20">
        <v>7</v>
      </c>
      <c r="F32" s="20">
        <v>6</v>
      </c>
      <c r="G32" s="20">
        <v>2</v>
      </c>
      <c r="H32" s="20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M924"/>
  <sheetViews>
    <sheetView workbookViewId="0">
      <selection activeCell="L1" sqref="L1"/>
    </sheetView>
  </sheetViews>
  <sheetFormatPr baseColWidth="10" defaultRowHeight="14.5" x14ac:dyDescent="0.35"/>
  <sheetData>
    <row r="1" spans="1:325" ht="43.5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tr">
        <f ca="1">"S" &amp; _xlfn.ISOWEEKNUM(NOW()+7*(4-3)) &amp; "  " &amp; YEAR(NOW()+7*(4-3))</f>
        <v>S3  2020</v>
      </c>
      <c r="L1" s="6" t="str">
        <f ca="1">"S" &amp; _xlfn.ISOWEEKNUM(NOW()+7*(5-3)) &amp; "  " &amp; YEAR(NOW()+7*(5-3))</f>
        <v>S4  2020</v>
      </c>
      <c r="M1" s="6" t="str">
        <f ca="1">"S" &amp; _xlfn.ISOWEEKNUM(NOW()+7*(6-3)) &amp; "  " &amp; YEAR(NOW()+7*(6-3))</f>
        <v>S5  2020</v>
      </c>
      <c r="N1" s="6" t="str">
        <f ca="1">"S" &amp; _xlfn.ISOWEEKNUM(NOW()+7*(7-3)) &amp; "  " &amp; YEAR(NOW()+7*(7-3))</f>
        <v>S6  2020</v>
      </c>
      <c r="O1" s="6" t="str">
        <f ca="1">"S" &amp; _xlfn.ISOWEEKNUM(NOW()+7*(8-3)) &amp; "  " &amp; YEAR(NOW()+7*(8-3))</f>
        <v>S7  2020</v>
      </c>
      <c r="P1" s="6" t="str">
        <f ca="1">"S" &amp; _xlfn.ISOWEEKNUM(NOW()+7*(9-3)) &amp; "  " &amp; YEAR(NOW()+7*(9-3))</f>
        <v>S8  2020</v>
      </c>
      <c r="Q1" s="6" t="str">
        <f ca="1">"S" &amp; _xlfn.ISOWEEKNUM(NOW()+7*(10-3)) &amp; "  " &amp; YEAR(NOW()+7*(10-3))</f>
        <v>S9  2020</v>
      </c>
      <c r="R1" s="6" t="str">
        <f ca="1">"S" &amp; _xlfn.ISOWEEKNUM(NOW()+7*(11-3)) &amp; "  " &amp; YEAR(NOW()+7*(11-3))</f>
        <v>S10  2020</v>
      </c>
      <c r="S1" s="6" t="str">
        <f ca="1">"S" &amp; _xlfn.ISOWEEKNUM(NOW()+7*(12-3)) &amp; "  " &amp; YEAR(NOW()+7*(12-3))</f>
        <v>S11  2020</v>
      </c>
      <c r="T1" s="6" t="str">
        <f ca="1">"S" &amp; _xlfn.ISOWEEKNUM(NOW()+7*(13-3)) &amp; "  " &amp; YEAR(NOW()+7*(13-3))</f>
        <v>S12  2020</v>
      </c>
      <c r="U1" s="6" t="str">
        <f ca="1">"S" &amp; _xlfn.ISOWEEKNUM(NOW()+7*(14-3)) &amp; "  " &amp; YEAR(NOW()+7*(14-3))</f>
        <v>S13  2020</v>
      </c>
      <c r="V1" s="6" t="str">
        <f ca="1">"S" &amp; _xlfn.ISOWEEKNUM(NOW()+7*(15-3)) &amp; "  " &amp; YEAR(NOW()+7*(15-3))</f>
        <v>S14  2020</v>
      </c>
      <c r="W1" s="6" t="str">
        <f ca="1">"S" &amp; _xlfn.ISOWEEKNUM(NOW()+7*(16-3)) &amp; "  " &amp; YEAR(NOW()+7*(16-3))</f>
        <v>S15  2020</v>
      </c>
      <c r="X1" s="6" t="str">
        <f ca="1">"S" &amp; _xlfn.ISOWEEKNUM(NOW()+7*(17-3)) &amp; "  " &amp; YEAR(NOW()+7*(17-3))</f>
        <v>S16  2020</v>
      </c>
      <c r="Y1" s="6" t="str">
        <f ca="1">"S" &amp; _xlfn.ISOWEEKNUM(NOW()+7*(18-3)) &amp; "  " &amp; YEAR(NOW()+7*(18-3))</f>
        <v>S17  2020</v>
      </c>
      <c r="Z1" s="6" t="str">
        <f ca="1">"S" &amp; _xlfn.ISOWEEKNUM(NOW()+7*(19-3)) &amp; "  " &amp; YEAR(NOW()+7*(19-3))</f>
        <v>S18  2020</v>
      </c>
      <c r="AA1" s="6" t="str">
        <f ca="1">"S" &amp; _xlfn.ISOWEEKNUM(NOW()+7*(20-3)) &amp; "  " &amp; YEAR(NOW()+7*(20-3))</f>
        <v>S19  2020</v>
      </c>
      <c r="AB1" s="6" t="str">
        <f ca="1">"S" &amp; _xlfn.ISOWEEKNUM(NOW()+7*(21-3)) &amp; "  " &amp; YEAR(NOW()+7*(21-3))</f>
        <v>S20  2020</v>
      </c>
      <c r="AC1" s="6" t="str">
        <f ca="1">"S" &amp; _xlfn.ISOWEEKNUM(NOW()+7*(22-3)) &amp; "  " &amp; YEAR(NOW()+7*(22-3))</f>
        <v>S21  2020</v>
      </c>
      <c r="AD1" s="6" t="str">
        <f ca="1">"S" &amp; _xlfn.ISOWEEKNUM(NOW()+7*(23-3)) &amp; "  " &amp; YEAR(NOW()+7*(23-3))</f>
        <v>S22  2020</v>
      </c>
      <c r="AE1" s="6" t="str">
        <f ca="1">"S" &amp; _xlfn.ISOWEEKNUM(NOW()+7*(24-3)) &amp; "  " &amp; YEAR(NOW()+7*(24-3))</f>
        <v>S23  2020</v>
      </c>
      <c r="AF1" s="6" t="str">
        <f ca="1">"S" &amp; _xlfn.ISOWEEKNUM(NOW()+7*(25-3)) &amp; "  " &amp; YEAR(NOW()+7*(25-3))</f>
        <v>S24  2020</v>
      </c>
      <c r="AG1" s="6" t="str">
        <f ca="1">"S" &amp; _xlfn.ISOWEEKNUM(NOW()+7*(26-3)) &amp; "  " &amp; YEAR(NOW()+7*(26-3))</f>
        <v>S25  2020</v>
      </c>
      <c r="AH1" s="6" t="str">
        <f ca="1">"S" &amp; _xlfn.ISOWEEKNUM(NOW()+7*(27-3)) &amp; "  " &amp; YEAR(NOW()+7*(27-3))</f>
        <v>S26  2020</v>
      </c>
      <c r="AI1" s="6" t="str">
        <f ca="1">"S" &amp; _xlfn.ISOWEEKNUM(NOW()+7*(28-3)) &amp; "  " &amp; YEAR(NOW()+7*(28-3))</f>
        <v>S27  2020</v>
      </c>
      <c r="AJ1" s="6" t="str">
        <f ca="1">"S" &amp; _xlfn.ISOWEEKNUM(NOW()+7*(29-3)) &amp; "  " &amp; YEAR(NOW()+7*(29-3))</f>
        <v>S28  2020</v>
      </c>
      <c r="AK1" s="6" t="str">
        <f ca="1">"S" &amp; _xlfn.ISOWEEKNUM(NOW()+7*(30-3)) &amp; "  " &amp; YEAR(NOW()+7*(30-3))</f>
        <v>S29  2020</v>
      </c>
      <c r="AL1" s="6" t="str">
        <f ca="1">"S" &amp; _xlfn.ISOWEEKNUM(NOW()+7*(31-3)) &amp; "  " &amp; YEAR(NOW()+7*(31-3))</f>
        <v>S30  2020</v>
      </c>
      <c r="AM1" s="6" t="str">
        <f ca="1">"S" &amp; _xlfn.ISOWEEKNUM(NOW()+7*(32-3)) &amp; "  " &amp; YEAR(NOW()+7*(32-3))</f>
        <v>S31  2020</v>
      </c>
      <c r="AN1" s="6" t="str">
        <f ca="1">"S" &amp; _xlfn.ISOWEEKNUM(NOW()+7*(33-3)) &amp; "  " &amp; YEAR(NOW()+7*(33-3))</f>
        <v>S32  2020</v>
      </c>
      <c r="AO1" s="6" t="str">
        <f ca="1">"S" &amp; _xlfn.ISOWEEKNUM(NOW()+7*(34-3)) &amp; "  " &amp; YEAR(NOW()+7*(34-3))</f>
        <v>S33  2020</v>
      </c>
      <c r="AP1" s="6" t="str">
        <f ca="1">"S" &amp; _xlfn.ISOWEEKNUM(NOW()+7*(35-3)) &amp; "  " &amp; YEAR(NOW()+7*(35-3))</f>
        <v>S34  2020</v>
      </c>
      <c r="AQ1" s="6" t="str">
        <f ca="1">"S" &amp; _xlfn.ISOWEEKNUM(NOW()+7*(36-3)) &amp; "  " &amp; YEAR(NOW()+7*(36-3))</f>
        <v>S35  2020</v>
      </c>
      <c r="AR1" s="6" t="str">
        <f ca="1">"S" &amp; _xlfn.ISOWEEKNUM(NOW()+7*(37-3)) &amp; "  " &amp; YEAR(NOW()+7*(37-3))</f>
        <v>S36  2020</v>
      </c>
      <c r="AS1" s="6" t="str">
        <f ca="1">"S" &amp; _xlfn.ISOWEEKNUM(NOW()+7*(38-3)) &amp; "  " &amp; YEAR(NOW()+7*(38-3))</f>
        <v>S37  2020</v>
      </c>
      <c r="AT1" s="6" t="str">
        <f ca="1">"S" &amp; _xlfn.ISOWEEKNUM(NOW()+7*(39-3)) &amp; "  " &amp; YEAR(NOW()+7*(39-3))</f>
        <v>S38  2020</v>
      </c>
      <c r="AU1" s="6" t="str">
        <f ca="1">"S" &amp; _xlfn.ISOWEEKNUM(NOW()+7*(40-3)) &amp; "  " &amp; YEAR(NOW()+7*(40-3))</f>
        <v>S39  2020</v>
      </c>
      <c r="AV1" s="6" t="str">
        <f ca="1">"S" &amp; _xlfn.ISOWEEKNUM(NOW()+7*(41-3)) &amp; "  " &amp; YEAR(NOW()+7*(41-3))</f>
        <v>S40  2020</v>
      </c>
      <c r="AW1" s="6" t="str">
        <f ca="1">"S" &amp; _xlfn.ISOWEEKNUM(NOW()+7*(42-3)) &amp; "  " &amp; YEAR(NOW()+7*(42-3))</f>
        <v>S41  2020</v>
      </c>
      <c r="AX1" s="6" t="str">
        <f ca="1">"S" &amp; _xlfn.ISOWEEKNUM(NOW()+7*(43-3)) &amp; "  " &amp; YEAR(NOW()+7*(43-3))</f>
        <v>S42  2020</v>
      </c>
      <c r="AY1" s="6" t="str">
        <f ca="1">"S" &amp; _xlfn.ISOWEEKNUM(NOW()+7*(44-3)) &amp; "  " &amp; YEAR(NOW()+7*(44-3))</f>
        <v>S43  2020</v>
      </c>
      <c r="AZ1" s="6" t="str">
        <f ca="1">"S" &amp; _xlfn.ISOWEEKNUM(NOW()+7*(45-3)) &amp; "  " &amp; YEAR(NOW()+7*(45-3))</f>
        <v>S44  2020</v>
      </c>
      <c r="BA1" s="6" t="str">
        <f ca="1">"S" &amp; _xlfn.ISOWEEKNUM(NOW()+7*(46-3)) &amp; "  " &amp; YEAR(NOW()+7*(46-3))</f>
        <v>S45  2020</v>
      </c>
      <c r="BB1" s="6" t="str">
        <f ca="1">"S" &amp; _xlfn.ISOWEEKNUM(NOW()+7*(47-3)) &amp; "  " &amp; YEAR(NOW()+7*(47-3))</f>
        <v>S46  2020</v>
      </c>
      <c r="BC1" s="6" t="str">
        <f ca="1">"S" &amp; _xlfn.ISOWEEKNUM(NOW()+7*(48-3)) &amp; "  " &amp; YEAR(NOW()+7*(48-3))</f>
        <v>S47  2020</v>
      </c>
      <c r="BD1" s="6" t="str">
        <f ca="1">"S" &amp; _xlfn.ISOWEEKNUM(NOW()+7*(49-3)) &amp; "  " &amp; YEAR(NOW()+7*(49-3))</f>
        <v>S48  2020</v>
      </c>
      <c r="BE1" s="6" t="str">
        <f ca="1">"S" &amp; _xlfn.ISOWEEKNUM(NOW()+7*(50-3)) &amp; "  " &amp; YEAR(NOW()+7*(50-3))</f>
        <v>S49  2020</v>
      </c>
      <c r="BF1" s="6" t="str">
        <f ca="1">"S" &amp; _xlfn.ISOWEEKNUM(NOW()+7*(51-3)) &amp; "  " &amp; YEAR(NOW()+7*(51-3))</f>
        <v>S50  2020</v>
      </c>
      <c r="BG1" s="6" t="str">
        <f ca="1">"S" &amp; _xlfn.ISOWEEKNUM(NOW()+7*(52-3)) &amp; "  " &amp; YEAR(NOW()+7*(52-3))</f>
        <v>S51  2020</v>
      </c>
      <c r="BH1" s="6" t="str">
        <f ca="1">"S" &amp; _xlfn.ISOWEEKNUM(NOW()+7*(53-3)) &amp; "  " &amp; YEAR(NOW()+7*(53-3))</f>
        <v>S52  2020</v>
      </c>
      <c r="BI1" s="6" t="str">
        <f ca="1">"S" &amp; _xlfn.ISOWEEKNUM(NOW()+7*(54-3)) &amp; "  " &amp; YEAR(NOW()+7*(54-3))</f>
        <v>S53  2020</v>
      </c>
      <c r="BJ1" s="6" t="str">
        <f ca="1">"S" &amp; _xlfn.ISOWEEKNUM(NOW()+7*(55-3)) &amp; "  " &amp; YEAR(NOW()+7*(55-3))</f>
        <v>S1  2021</v>
      </c>
      <c r="BK1" s="6" t="str">
        <f ca="1">"S" &amp; _xlfn.ISOWEEKNUM(NOW()+7*(56-3)) &amp; "  " &amp; YEAR(NOW()+7*(56-3))</f>
        <v>S2  2021</v>
      </c>
      <c r="BL1" s="6" t="str">
        <f ca="1">"S" &amp; _xlfn.ISOWEEKNUM(NOW()+7*(57-3)) &amp; "  " &amp; YEAR(NOW()+7*(57-3))</f>
        <v>S3  2021</v>
      </c>
      <c r="BM1" s="6" t="str">
        <f ca="1">"S" &amp; _xlfn.ISOWEEKNUM(NOW()+7*(58-3)) &amp; "  " &amp; YEAR(NOW()+7*(58-3))</f>
        <v>S4  2021</v>
      </c>
      <c r="BN1" s="6" t="str">
        <f ca="1">"S" &amp; _xlfn.ISOWEEKNUM(NOW()+7*(59-3)) &amp; "  " &amp; YEAR(NOW()+7*(59-3))</f>
        <v>S5  2021</v>
      </c>
      <c r="BO1" s="6" t="str">
        <f ca="1">"S" &amp; _xlfn.ISOWEEKNUM(NOW()+7*(60-3)) &amp; "  " &amp; YEAR(NOW()+7*(60-3))</f>
        <v>S6  2021</v>
      </c>
      <c r="BP1" s="6" t="str">
        <f ca="1">"S" &amp; _xlfn.ISOWEEKNUM(NOW()+7*(61-3)) &amp; "  " &amp; YEAR(NOW()+7*(61-3))</f>
        <v>S7  2021</v>
      </c>
      <c r="BQ1" s="6" t="str">
        <f ca="1">"S" &amp; _xlfn.ISOWEEKNUM(NOW()+7*(62-3)) &amp; "  " &amp; YEAR(NOW()+7*(62-3))</f>
        <v>S8  2021</v>
      </c>
      <c r="BR1" s="6" t="str">
        <f ca="1">"S" &amp; _xlfn.ISOWEEKNUM(NOW()+7*(63-3)) &amp; "  " &amp; YEAR(NOW()+7*(63-3))</f>
        <v>S9  2021</v>
      </c>
      <c r="BS1" s="6" t="str">
        <f ca="1">"S" &amp; _xlfn.ISOWEEKNUM(NOW()+7*(64-3)) &amp; "  " &amp; YEAR(NOW()+7*(64-3))</f>
        <v>S10  2021</v>
      </c>
      <c r="BT1" s="6" t="str">
        <f ca="1">"S" &amp; _xlfn.ISOWEEKNUM(NOW()+7*(65-3)) &amp; "  " &amp; YEAR(NOW()+7*(65-3))</f>
        <v>S11  2021</v>
      </c>
      <c r="BU1" s="6" t="str">
        <f ca="1">"S" &amp; _xlfn.ISOWEEKNUM(NOW()+7*(66-3)) &amp; "  " &amp; YEAR(NOW()+7*(66-3))</f>
        <v>S12  2021</v>
      </c>
      <c r="BV1" s="6" t="str">
        <f ca="1">"S" &amp; _xlfn.ISOWEEKNUM(NOW()+7*(67-3)) &amp; "  " &amp; YEAR(NOW()+7*(67-3))</f>
        <v>S13  2021</v>
      </c>
      <c r="BW1" s="6" t="str">
        <f ca="1">"S" &amp; _xlfn.ISOWEEKNUM(NOW()+7*(68-3)) &amp; "  " &amp; YEAR(NOW()+7*(68-3))</f>
        <v>S14  2021</v>
      </c>
      <c r="BX1" s="6" t="str">
        <f ca="1">"S" &amp; _xlfn.ISOWEEKNUM(NOW()+7*(69-3)) &amp; "  " &amp; YEAR(NOW()+7*(69-3))</f>
        <v>S15  2021</v>
      </c>
      <c r="BY1" s="6" t="str">
        <f ca="1">"S" &amp; _xlfn.ISOWEEKNUM(NOW()+7*(70-3)) &amp; "  " &amp; YEAR(NOW()+7*(70-3))</f>
        <v>S16  2021</v>
      </c>
      <c r="BZ1" s="6" t="str">
        <f ca="1">"S" &amp; _xlfn.ISOWEEKNUM(NOW()+7*(71-3)) &amp; "  " &amp; YEAR(NOW()+7*(71-3))</f>
        <v>S17  2021</v>
      </c>
      <c r="CA1" s="6" t="str">
        <f ca="1">"S" &amp; _xlfn.ISOWEEKNUM(NOW()+7*(72-3)) &amp; "  " &amp; YEAR(NOW()+7*(72-3))</f>
        <v>S18  2021</v>
      </c>
      <c r="CB1" s="6" t="str">
        <f ca="1">"S" &amp; _xlfn.ISOWEEKNUM(NOW()+7*(73-3)) &amp; "  " &amp; YEAR(NOW()+7*(73-3))</f>
        <v>S19  2021</v>
      </c>
      <c r="CC1" s="6" t="str">
        <f ca="1">"S" &amp; _xlfn.ISOWEEKNUM(NOW()+7*(74-3)) &amp; "  " &amp; YEAR(NOW()+7*(74-3))</f>
        <v>S20  2021</v>
      </c>
      <c r="CD1" s="6" t="str">
        <f ca="1">"S" &amp; _xlfn.ISOWEEKNUM(NOW()+7*(75-3)) &amp; "  " &amp; YEAR(NOW()+7*(75-3))</f>
        <v>S21  2021</v>
      </c>
      <c r="CE1" s="6" t="str">
        <f ca="1">"S" &amp; _xlfn.ISOWEEKNUM(NOW()+7*(76-3)) &amp; "  " &amp; YEAR(NOW()+7*(76-3))</f>
        <v>S22  2021</v>
      </c>
      <c r="CF1" s="6" t="str">
        <f ca="1">"S" &amp; _xlfn.ISOWEEKNUM(NOW()+7*(77-3)) &amp; "  " &amp; YEAR(NOW()+7*(77-3))</f>
        <v>S23  2021</v>
      </c>
      <c r="CG1" s="6" t="str">
        <f ca="1">"S" &amp; _xlfn.ISOWEEKNUM(NOW()+7*(78-3)) &amp; "  " &amp; YEAR(NOW()+7*(78-3))</f>
        <v>S24  2021</v>
      </c>
      <c r="CH1" s="6" t="str">
        <f ca="1">"S" &amp; _xlfn.ISOWEEKNUM(NOW()+7*(79-3)) &amp; "  " &amp; YEAR(NOW()+7*(79-3))</f>
        <v>S25  2021</v>
      </c>
      <c r="CI1" s="6" t="str">
        <f ca="1">"S" &amp; _xlfn.ISOWEEKNUM(NOW()+7*(80-3)) &amp; "  " &amp; YEAR(NOW()+7*(80-3))</f>
        <v>S26  2021</v>
      </c>
      <c r="CJ1" s="6" t="str">
        <f ca="1">"S" &amp; _xlfn.ISOWEEKNUM(NOW()+7*(81-3)) &amp; "  " &amp; YEAR(NOW()+7*(81-3))</f>
        <v>S27  2021</v>
      </c>
      <c r="CK1" s="6" t="str">
        <f ca="1">"S" &amp; _xlfn.ISOWEEKNUM(NOW()+7*(82-3)) &amp; "  " &amp; YEAR(NOW()+7*(82-3))</f>
        <v>S28  2021</v>
      </c>
      <c r="CL1" s="6" t="str">
        <f ca="1">"S" &amp; _xlfn.ISOWEEKNUM(NOW()+7*(83-3)) &amp; "  " &amp; YEAR(NOW()+7*(83-3))</f>
        <v>S29  2021</v>
      </c>
      <c r="CM1" s="6" t="str">
        <f ca="1">"S" &amp; _xlfn.ISOWEEKNUM(NOW()+7*(84-3)) &amp; "  " &amp; YEAR(NOW()+7*(84-3))</f>
        <v>S30  2021</v>
      </c>
      <c r="CN1" s="6" t="str">
        <f ca="1">"S" &amp; _xlfn.ISOWEEKNUM(NOW()+7*(85-3)) &amp; "  " &amp; YEAR(NOW()+7*(85-3))</f>
        <v>S31  2021</v>
      </c>
      <c r="CO1" s="6" t="str">
        <f ca="1">"S" &amp; _xlfn.ISOWEEKNUM(NOW()+7*(86-3)) &amp; "  " &amp; YEAR(NOW()+7*(86-3))</f>
        <v>S32  2021</v>
      </c>
      <c r="CP1" s="6" t="str">
        <f ca="1">"S" &amp; _xlfn.ISOWEEKNUM(NOW()+7*(87-3)) &amp; "  " &amp; YEAR(NOW()+7*(87-3))</f>
        <v>S33  2021</v>
      </c>
      <c r="CQ1" s="6" t="str">
        <f ca="1">"S" &amp; _xlfn.ISOWEEKNUM(NOW()+7*(88-3)) &amp; "  " &amp; YEAR(NOW()+7*(88-3))</f>
        <v>S34  2021</v>
      </c>
      <c r="CR1" s="6" t="str">
        <f ca="1">"S" &amp; _xlfn.ISOWEEKNUM(NOW()+7*(89-3)) &amp; "  " &amp; YEAR(NOW()+7*(89-3))</f>
        <v>S35  2021</v>
      </c>
      <c r="CS1" s="6" t="str">
        <f ca="1">"S" &amp; _xlfn.ISOWEEKNUM(NOW()+7*(90-3)) &amp; "  " &amp; YEAR(NOW()+7*(90-3))</f>
        <v>S36  2021</v>
      </c>
      <c r="CT1" s="6" t="str">
        <f ca="1">"S" &amp; _xlfn.ISOWEEKNUM(NOW()+7*(91-3)) &amp; "  " &amp; YEAR(NOW()+7*(91-3))</f>
        <v>S37  2021</v>
      </c>
      <c r="CU1" s="6" t="str">
        <f ca="1">"S" &amp; _xlfn.ISOWEEKNUM(NOW()+7*(92-3)) &amp; "  " &amp; YEAR(NOW()+7*(92-3))</f>
        <v>S38  2021</v>
      </c>
      <c r="CV1" s="6" t="str">
        <f ca="1">"S" &amp; _xlfn.ISOWEEKNUM(NOW()+7*(93-3)) &amp; "  " &amp; YEAR(NOW()+7*(93-3))</f>
        <v>S39  2021</v>
      </c>
      <c r="CW1" s="6" t="str">
        <f ca="1">"S" &amp; _xlfn.ISOWEEKNUM(NOW()+7*(94-3)) &amp; "  " &amp; YEAR(NOW()+7*(94-3))</f>
        <v>S40  2021</v>
      </c>
      <c r="CX1" s="6" t="str">
        <f ca="1">"S" &amp; _xlfn.ISOWEEKNUM(NOW()+7*(95-3)) &amp; "  " &amp; YEAR(NOW()+7*(95-3))</f>
        <v>S41  2021</v>
      </c>
      <c r="CY1" s="6" t="str">
        <f ca="1">"S" &amp; _xlfn.ISOWEEKNUM(NOW()+7*(96-3)) &amp; "  " &amp; YEAR(NOW()+7*(96-3))</f>
        <v>S42  2021</v>
      </c>
      <c r="CZ1" s="6" t="str">
        <f ca="1">"S" &amp; _xlfn.ISOWEEKNUM(NOW()+7*(97-3)) &amp; "  " &amp; YEAR(NOW()+7*(97-3))</f>
        <v>S43  2021</v>
      </c>
      <c r="DA1" s="6" t="str">
        <f ca="1">"S" &amp; _xlfn.ISOWEEKNUM(NOW()+7*(98-3)) &amp; "  " &amp; YEAR(NOW()+7*(98-3))</f>
        <v>S44  2021</v>
      </c>
      <c r="DB1" s="6" t="str">
        <f ca="1">"S" &amp; _xlfn.ISOWEEKNUM(NOW()+7*(99-3)) &amp; "  " &amp; YEAR(NOW()+7*(99-3))</f>
        <v>S45  2021</v>
      </c>
      <c r="DC1" s="6" t="str">
        <f ca="1">"S" &amp; _xlfn.ISOWEEKNUM(NOW()+7*(100-3)) &amp; "  " &amp; YEAR(NOW()+7*(100-3))</f>
        <v>S46  2021</v>
      </c>
      <c r="DD1" s="6" t="str">
        <f ca="1">"S" &amp; _xlfn.ISOWEEKNUM(NOW()+7*(101-3)) &amp; "  " &amp; YEAR(NOW()+7*(101-3))</f>
        <v>S47  2021</v>
      </c>
      <c r="DE1" s="6" t="str">
        <f ca="1">"S" &amp; _xlfn.ISOWEEKNUM(NOW()+7*(102-3)) &amp; "  " &amp; YEAR(NOW()+7*(102-3))</f>
        <v>S48  2021</v>
      </c>
      <c r="DF1" s="6" t="str">
        <f ca="1">"S" &amp; _xlfn.ISOWEEKNUM(NOW()+7*(103-3)) &amp; "  " &amp; YEAR(NOW()+7*(103-3))</f>
        <v>S49  2021</v>
      </c>
      <c r="DG1" s="6" t="str">
        <f ca="1">"S" &amp; _xlfn.ISOWEEKNUM(NOW()+7*(104-3)) &amp; "  " &amp; YEAR(NOW()+7*(104-3))</f>
        <v>S50  2021</v>
      </c>
      <c r="DH1" s="6" t="str">
        <f ca="1">"S" &amp; _xlfn.ISOWEEKNUM(NOW()+7*(105-3)) &amp; "  " &amp; YEAR(NOW()+7*(105-3))</f>
        <v>S51  2021</v>
      </c>
      <c r="DI1" s="6" t="str">
        <f ca="1">"S" &amp; _xlfn.ISOWEEKNUM(NOW()+7*(106-3)) &amp; "  " &amp; YEAR(NOW()+7*(106-3))</f>
        <v>S52  2021</v>
      </c>
      <c r="DJ1" s="6" t="str">
        <f ca="1">"S" &amp; _xlfn.ISOWEEKNUM(NOW()+7*(107-3)) &amp; "  " &amp; YEAR(NOW()+7*(107-3))</f>
        <v>S1  2022</v>
      </c>
      <c r="DK1" s="7" t="str">
        <f ca="1">"S" &amp; _xlfn.ISOWEEKNUM(NOW()+7*(108-3)) &amp; "  " &amp; YEAR(NOW()+7*(108-3))</f>
        <v>S2  2022</v>
      </c>
      <c r="DL1" s="8"/>
      <c r="LK1" t="s">
        <v>10</v>
      </c>
      <c r="LL1" t="s">
        <v>11</v>
      </c>
      <c r="LM1" t="s">
        <v>0</v>
      </c>
    </row>
    <row r="2" spans="1:325" ht="15" thickBot="1" x14ac:dyDescent="0.4">
      <c r="A2" s="9" t="s">
        <v>12</v>
      </c>
      <c r="B2" s="10" t="s">
        <v>13</v>
      </c>
      <c r="C2" s="10" t="s">
        <v>14</v>
      </c>
      <c r="D2" s="11">
        <v>44308.759027777778</v>
      </c>
      <c r="E2" s="11">
        <f t="shared" ref="E2:E19" si="0">DATE(YEAR($D2),MONTH($D2)-2,DAY($D2))</f>
        <v>44249</v>
      </c>
      <c r="F2" s="11">
        <f>DATE(YEAR($E2),MONTH($E2),DAY($E2)+$LL2*30.4/10000)</f>
        <v>45161</v>
      </c>
      <c r="G2" s="11">
        <f>DATE(YEAR($F2),MONTH($F2),DAY($F2)+$LL2*30.4/10000)</f>
        <v>46073</v>
      </c>
      <c r="H2" s="11">
        <f>DATE(YEAR($G2),MONTH($G2),DAY($G2)+$LL2*30.4/10000)</f>
        <v>46985</v>
      </c>
      <c r="I2" s="11">
        <f>DATE(YEAR($H2),MONTH($H2),DAY($H2)+$LL2*30.4/10000)</f>
        <v>47897</v>
      </c>
      <c r="J2" s="12">
        <f>DATE(YEAR($I2),MONTH($I2),DAY($I2)+$LL2*30.4/10000)</f>
        <v>48809</v>
      </c>
      <c r="K2" s="13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>
        <v>1</v>
      </c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LK2" t="s">
        <v>15</v>
      </c>
      <c r="LL2">
        <v>300000</v>
      </c>
      <c r="LM2" t="s">
        <v>12</v>
      </c>
    </row>
    <row r="3" spans="1:325" ht="15" thickBot="1" x14ac:dyDescent="0.4">
      <c r="A3" s="9" t="s">
        <v>12</v>
      </c>
      <c r="B3" s="10" t="s">
        <v>13</v>
      </c>
      <c r="C3" s="10" t="s">
        <v>14</v>
      </c>
      <c r="D3" s="11">
        <v>47508.454861111109</v>
      </c>
      <c r="E3" s="11">
        <f t="shared" si="0"/>
        <v>47447</v>
      </c>
      <c r="F3" s="11">
        <f>DATE(YEAR($E3)+$LL3,MONTH($E3),DAY($E3))</f>
        <v>51830</v>
      </c>
      <c r="G3" s="11">
        <f>DATE(YEAR($F3)+$LL3,MONTH($F3),DAY($F3))</f>
        <v>56213</v>
      </c>
      <c r="H3" s="11">
        <f>DATE(YEAR($G3)+$LL3,MONTH($G3),DAY($G3))</f>
        <v>60596</v>
      </c>
      <c r="I3" s="11">
        <f>DATE(YEAR($H3)+$LL3,MONTH($H3),DAY($H3))</f>
        <v>64979</v>
      </c>
      <c r="J3" s="12">
        <f>DATE(YEAR($I3)+$LL3,MONTH($I3),DAY($I3))</f>
        <v>69362</v>
      </c>
      <c r="K3" s="15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LK3" t="s">
        <v>16</v>
      </c>
      <c r="LL3">
        <v>12</v>
      </c>
      <c r="LM3" t="s">
        <v>12</v>
      </c>
    </row>
    <row r="4" spans="1:325" ht="15" thickBot="1" x14ac:dyDescent="0.4">
      <c r="A4" s="9" t="s">
        <v>12</v>
      </c>
      <c r="B4" s="10" t="s">
        <v>13</v>
      </c>
      <c r="C4" s="10" t="s">
        <v>14</v>
      </c>
      <c r="D4" s="11">
        <v>44882.990277777775</v>
      </c>
      <c r="E4" s="11">
        <f t="shared" si="0"/>
        <v>44821</v>
      </c>
      <c r="F4" s="11">
        <f>DATE(YEAR($E4),MONTH($E4),DAY($E4)+$LL4*30.4/10000)</f>
        <v>45733</v>
      </c>
      <c r="G4" s="11">
        <f>DATE(YEAR($F4),MONTH($F4),DAY($F4)+$LL4*30.4/10000)</f>
        <v>46645</v>
      </c>
      <c r="H4" s="11">
        <f>DATE(YEAR($G4),MONTH($G4),DAY($G4)+$LL4*30.4/10000)</f>
        <v>47557</v>
      </c>
      <c r="I4" s="11">
        <f>DATE(YEAR($H4),MONTH($H4),DAY($H4)+$LL4*30.4/10000)</f>
        <v>48469</v>
      </c>
      <c r="J4" s="12">
        <f>DATE(YEAR($I4),MONTH($I4),DAY($I4)+$LL4*30.4/10000)</f>
        <v>49381</v>
      </c>
      <c r="K4" s="15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LK4" t="s">
        <v>15</v>
      </c>
      <c r="LL4">
        <v>300000</v>
      </c>
      <c r="LM4" t="s">
        <v>12</v>
      </c>
    </row>
    <row r="5" spans="1:325" ht="15" thickBot="1" x14ac:dyDescent="0.4">
      <c r="A5" s="9" t="s">
        <v>12</v>
      </c>
      <c r="B5" s="10" t="s">
        <v>13</v>
      </c>
      <c r="C5" s="10" t="s">
        <v>14</v>
      </c>
      <c r="D5" s="11">
        <v>47600.583333333336</v>
      </c>
      <c r="E5" s="11">
        <f t="shared" si="0"/>
        <v>47541</v>
      </c>
      <c r="F5" s="11">
        <f>DATE(YEAR($E5)+$LL5,MONTH($E5),DAY($E5))</f>
        <v>51924</v>
      </c>
      <c r="G5" s="11">
        <f>DATE(YEAR($F5)+$LL5,MONTH($F5),DAY($F5))</f>
        <v>56307</v>
      </c>
      <c r="H5" s="11">
        <f>DATE(YEAR($G5)+$LL5,MONTH($G5),DAY($G5))</f>
        <v>60690</v>
      </c>
      <c r="I5" s="11">
        <f>DATE(YEAR($H5)+$LL5,MONTH($H5),DAY($H5))</f>
        <v>65073</v>
      </c>
      <c r="J5" s="12">
        <f>DATE(YEAR($I5)+$LL5,MONTH($I5),DAY($I5))</f>
        <v>69456</v>
      </c>
      <c r="K5" s="1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LK5" t="s">
        <v>16</v>
      </c>
      <c r="LL5">
        <v>12</v>
      </c>
      <c r="LM5" t="s">
        <v>12</v>
      </c>
    </row>
    <row r="6" spans="1:325" ht="15" thickBot="1" x14ac:dyDescent="0.4">
      <c r="A6" s="9" t="s">
        <v>12</v>
      </c>
      <c r="B6" s="10" t="s">
        <v>13</v>
      </c>
      <c r="C6" s="10" t="s">
        <v>14</v>
      </c>
      <c r="D6" s="11">
        <v>44322.013194444444</v>
      </c>
      <c r="E6" s="11">
        <f t="shared" si="0"/>
        <v>44261</v>
      </c>
      <c r="F6" s="11">
        <f>DATE(YEAR($E6),MONTH($E6),DAY($E6)+$LL6*30.4/10000)</f>
        <v>45173</v>
      </c>
      <c r="G6" s="11">
        <f>DATE(YEAR($F6),MONTH($F6),DAY($F6)+$LL6*30.4/10000)</f>
        <v>46085</v>
      </c>
      <c r="H6" s="11">
        <f>DATE(YEAR($G6),MONTH($G6),DAY($G6)+$LL6*30.4/10000)</f>
        <v>46997</v>
      </c>
      <c r="I6" s="11">
        <f>DATE(YEAR($H6),MONTH($H6),DAY($H6)+$LL6*30.4/10000)</f>
        <v>47909</v>
      </c>
      <c r="J6" s="12">
        <f>DATE(YEAR($I6),MONTH($I6),DAY($I6)+$LL6*30.4/10000)</f>
        <v>48821</v>
      </c>
      <c r="K6" s="1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>
        <v>1</v>
      </c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LK6" t="s">
        <v>15</v>
      </c>
      <c r="LL6">
        <v>300000</v>
      </c>
      <c r="LM6" t="s">
        <v>12</v>
      </c>
    </row>
    <row r="7" spans="1:325" ht="15" thickBot="1" x14ac:dyDescent="0.4">
      <c r="A7" s="9" t="s">
        <v>12</v>
      </c>
      <c r="B7" s="10" t="s">
        <v>13</v>
      </c>
      <c r="C7" s="10" t="s">
        <v>14</v>
      </c>
      <c r="D7" s="11">
        <v>44210.86041666667</v>
      </c>
      <c r="E7" s="11">
        <f t="shared" si="0"/>
        <v>44149</v>
      </c>
      <c r="F7" s="11">
        <f>DATE(YEAR($E7),MONTH($E7),DAY($E7)+$LL7*30.4/10000)</f>
        <v>45061</v>
      </c>
      <c r="G7" s="11">
        <f>DATE(YEAR($F7),MONTH($F7),DAY($F7)+$LL7*30.4/10000)</f>
        <v>45973</v>
      </c>
      <c r="H7" s="11">
        <f>DATE(YEAR($G7),MONTH($G7),DAY($G7)+$LL7*30.4/10000)</f>
        <v>46885</v>
      </c>
      <c r="I7" s="11">
        <f>DATE(YEAR($H7),MONTH($H7),DAY($H7)+$LL7*30.4/10000)</f>
        <v>47797</v>
      </c>
      <c r="J7" s="12">
        <f>DATE(YEAR($I7),MONTH($I7),DAY($I7)+$LL7*30.4/10000)</f>
        <v>48709</v>
      </c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>
        <v>1</v>
      </c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LK7" t="s">
        <v>15</v>
      </c>
      <c r="LL7">
        <v>300000</v>
      </c>
      <c r="LM7" t="s">
        <v>12</v>
      </c>
    </row>
    <row r="8" spans="1:325" ht="15" thickBot="1" x14ac:dyDescent="0.4">
      <c r="A8" s="9" t="s">
        <v>12</v>
      </c>
      <c r="B8" s="10" t="s">
        <v>13</v>
      </c>
      <c r="C8" s="10" t="s">
        <v>14</v>
      </c>
      <c r="D8" s="11">
        <v>47317.373611111114</v>
      </c>
      <c r="E8" s="11">
        <f t="shared" si="0"/>
        <v>47256</v>
      </c>
      <c r="F8" s="11">
        <f>DATE(YEAR($E8)+$LL8,MONTH($E8),DAY($E8))</f>
        <v>51639</v>
      </c>
      <c r="G8" s="11">
        <f>DATE(YEAR($F8)+$LL8,MONTH($F8),DAY($F8))</f>
        <v>56022</v>
      </c>
      <c r="H8" s="11">
        <f>DATE(YEAR($G8)+$LL8,MONTH($G8),DAY($G8))</f>
        <v>60405</v>
      </c>
      <c r="I8" s="11">
        <f>DATE(YEAR($H8)+$LL8,MONTH($H8),DAY($H8))</f>
        <v>64788</v>
      </c>
      <c r="J8" s="12">
        <f>DATE(YEAR($I8)+$LL8,MONTH($I8),DAY($I8))</f>
        <v>69171</v>
      </c>
      <c r="K8" s="1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LK8" t="s">
        <v>16</v>
      </c>
      <c r="LL8">
        <v>12</v>
      </c>
      <c r="LM8" t="s">
        <v>12</v>
      </c>
    </row>
    <row r="9" spans="1:325" ht="15" thickBot="1" x14ac:dyDescent="0.4">
      <c r="A9" s="9" t="s">
        <v>12</v>
      </c>
      <c r="B9" s="10" t="s">
        <v>13</v>
      </c>
      <c r="C9" s="10" t="s">
        <v>14</v>
      </c>
      <c r="D9" s="11">
        <v>44210.86041666667</v>
      </c>
      <c r="E9" s="11">
        <f t="shared" si="0"/>
        <v>44149</v>
      </c>
      <c r="F9" s="11">
        <f>DATE(YEAR($E9),MONTH($E9),DAY($E9)+$LL9*30.4/10000)</f>
        <v>45061</v>
      </c>
      <c r="G9" s="11">
        <f>DATE(YEAR($F9),MONTH($F9),DAY($F9)+$LL9*30.4/10000)</f>
        <v>45973</v>
      </c>
      <c r="H9" s="11">
        <f>DATE(YEAR($G9),MONTH($G9),DAY($G9)+$LL9*30.4/10000)</f>
        <v>46885</v>
      </c>
      <c r="I9" s="11">
        <f>DATE(YEAR($H9),MONTH($H9),DAY($H9)+$LL9*30.4/10000)</f>
        <v>47797</v>
      </c>
      <c r="J9" s="12">
        <f>DATE(YEAR($I9),MONTH($I9),DAY($I9)+$LL9*30.4/10000)</f>
        <v>48709</v>
      </c>
      <c r="K9" s="1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>
        <v>1</v>
      </c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LK9" t="s">
        <v>15</v>
      </c>
      <c r="LL9">
        <v>300000</v>
      </c>
      <c r="LM9" t="s">
        <v>12</v>
      </c>
    </row>
    <row r="10" spans="1:325" ht="15" thickBot="1" x14ac:dyDescent="0.4">
      <c r="A10" s="9" t="s">
        <v>12</v>
      </c>
      <c r="B10" s="10" t="s">
        <v>13</v>
      </c>
      <c r="C10" s="10" t="s">
        <v>14</v>
      </c>
      <c r="D10" s="11">
        <v>47327</v>
      </c>
      <c r="E10" s="11">
        <f t="shared" si="0"/>
        <v>47266</v>
      </c>
      <c r="F10" s="11">
        <f>DATE(YEAR($E10)+$LL10,MONTH($E10),DAY($E10))</f>
        <v>51649</v>
      </c>
      <c r="G10" s="11">
        <f>DATE(YEAR($F10)+$LL10,MONTH($F10),DAY($F10))</f>
        <v>56032</v>
      </c>
      <c r="H10" s="11">
        <f>DATE(YEAR($G10)+$LL10,MONTH($G10),DAY($G10))</f>
        <v>60415</v>
      </c>
      <c r="I10" s="11">
        <f>DATE(YEAR($H10)+$LL10,MONTH($H10),DAY($H10))</f>
        <v>64798</v>
      </c>
      <c r="J10" s="12">
        <f>DATE(YEAR($I10)+$LL10,MONTH($I10),DAY($I10))</f>
        <v>69181</v>
      </c>
      <c r="K10" s="1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LK10" t="s">
        <v>16</v>
      </c>
      <c r="LL10">
        <v>12</v>
      </c>
      <c r="LM10" t="s">
        <v>12</v>
      </c>
    </row>
    <row r="11" spans="1:325" ht="15" thickBot="1" x14ac:dyDescent="0.4">
      <c r="A11" s="9" t="s">
        <v>12</v>
      </c>
      <c r="B11" s="10" t="s">
        <v>13</v>
      </c>
      <c r="C11" s="10" t="s">
        <v>14</v>
      </c>
      <c r="D11" s="11">
        <v>48160.53402777778</v>
      </c>
      <c r="E11" s="11">
        <f t="shared" si="0"/>
        <v>48099</v>
      </c>
      <c r="F11" s="11">
        <f>DATE(YEAR($E11)+$LL11,MONTH($E11),DAY($E11))</f>
        <v>52482</v>
      </c>
      <c r="G11" s="11">
        <f>DATE(YEAR($F11)+$LL11,MONTH($F11),DAY($F11))</f>
        <v>56865</v>
      </c>
      <c r="H11" s="11">
        <f>DATE(YEAR($G11)+$LL11,MONTH($G11),DAY($G11))</f>
        <v>61248</v>
      </c>
      <c r="I11" s="11">
        <f>DATE(YEAR($H11)+$LL11,MONTH($H11),DAY($H11))</f>
        <v>65631</v>
      </c>
      <c r="J11" s="12">
        <f>DATE(YEAR($I11)+$LL11,MONTH($I11),DAY($I11))</f>
        <v>70014</v>
      </c>
      <c r="K11" s="1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LK11" t="s">
        <v>16</v>
      </c>
      <c r="LL11">
        <v>12</v>
      </c>
      <c r="LM11" t="s">
        <v>12</v>
      </c>
    </row>
    <row r="12" spans="1:325" ht="15" thickBot="1" x14ac:dyDescent="0.4">
      <c r="A12" s="9" t="s">
        <v>12</v>
      </c>
      <c r="B12" s="10" t="s">
        <v>13</v>
      </c>
      <c r="C12" s="10" t="s">
        <v>14</v>
      </c>
      <c r="D12" s="11">
        <v>48160.53402777778</v>
      </c>
      <c r="E12" s="11">
        <f t="shared" si="0"/>
        <v>48099</v>
      </c>
      <c r="F12" s="11">
        <f>DATE(YEAR($E12)+$LL12,MONTH($E12),DAY($E12))</f>
        <v>52482</v>
      </c>
      <c r="G12" s="11">
        <f>DATE(YEAR($F12)+$LL12,MONTH($F12),DAY($F12))</f>
        <v>56865</v>
      </c>
      <c r="H12" s="11">
        <f>DATE(YEAR($G12)+$LL12,MONTH($G12),DAY($G12))</f>
        <v>61248</v>
      </c>
      <c r="I12" s="11">
        <f>DATE(YEAR($H12)+$LL12,MONTH($H12),DAY($H12))</f>
        <v>65631</v>
      </c>
      <c r="J12" s="12">
        <f>DATE(YEAR($I12)+$LL12,MONTH($I12),DAY($I12))</f>
        <v>70014</v>
      </c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LK12" t="s">
        <v>16</v>
      </c>
      <c r="LL12">
        <v>12</v>
      </c>
      <c r="LM12" t="s">
        <v>12</v>
      </c>
    </row>
    <row r="13" spans="1:325" ht="15" thickBot="1" x14ac:dyDescent="0.4">
      <c r="A13" s="9" t="s">
        <v>12</v>
      </c>
      <c r="B13" s="10" t="s">
        <v>13</v>
      </c>
      <c r="C13" s="10" t="s">
        <v>14</v>
      </c>
      <c r="D13" s="11">
        <v>44910.075694444444</v>
      </c>
      <c r="E13" s="11">
        <f t="shared" si="0"/>
        <v>44849</v>
      </c>
      <c r="F13" s="11">
        <f>DATE(YEAR($E13),MONTH($E13),DAY($E13)+$LL13*30.4/10000)</f>
        <v>45761</v>
      </c>
      <c r="G13" s="11">
        <f>DATE(YEAR($F13),MONTH($F13),DAY($F13)+$LL13*30.4/10000)</f>
        <v>46673</v>
      </c>
      <c r="H13" s="11">
        <f>DATE(YEAR($G13),MONTH($G13),DAY($G13)+$LL13*30.4/10000)</f>
        <v>47585</v>
      </c>
      <c r="I13" s="11">
        <f>DATE(YEAR($H13),MONTH($H13),DAY($H13)+$LL13*30.4/10000)</f>
        <v>48497</v>
      </c>
      <c r="J13" s="12">
        <f>DATE(YEAR($I13),MONTH($I13),DAY($I13)+$LL13*30.4/10000)</f>
        <v>49409</v>
      </c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LK13" t="s">
        <v>15</v>
      </c>
      <c r="LL13">
        <v>300000</v>
      </c>
      <c r="LM13" t="s">
        <v>12</v>
      </c>
    </row>
    <row r="14" spans="1:325" ht="15" thickBot="1" x14ac:dyDescent="0.4">
      <c r="A14" s="9" t="s">
        <v>12</v>
      </c>
      <c r="B14" s="10" t="s">
        <v>13</v>
      </c>
      <c r="C14" s="10" t="s">
        <v>14</v>
      </c>
      <c r="D14" s="11">
        <v>48160.53402777778</v>
      </c>
      <c r="E14" s="11">
        <f t="shared" si="0"/>
        <v>48099</v>
      </c>
      <c r="F14" s="11">
        <f>DATE(YEAR($E14)+$LL14,MONTH($E14),DAY($E14))</f>
        <v>52482</v>
      </c>
      <c r="G14" s="11">
        <f>DATE(YEAR($F14)+$LL14,MONTH($F14),DAY($F14))</f>
        <v>56865</v>
      </c>
      <c r="H14" s="11">
        <f>DATE(YEAR($G14)+$LL14,MONTH($G14),DAY($G14))</f>
        <v>61248</v>
      </c>
      <c r="I14" s="11">
        <f>DATE(YEAR($H14)+$LL14,MONTH($H14),DAY($H14))</f>
        <v>65631</v>
      </c>
      <c r="J14" s="12">
        <f>DATE(YEAR($I14)+$LL14,MONTH($I14),DAY($I14))</f>
        <v>70014</v>
      </c>
      <c r="K14" s="1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LK14" t="s">
        <v>16</v>
      </c>
      <c r="LL14">
        <v>12</v>
      </c>
      <c r="LM14" t="s">
        <v>12</v>
      </c>
    </row>
    <row r="15" spans="1:325" ht="15" thickBot="1" x14ac:dyDescent="0.4">
      <c r="A15" s="9" t="s">
        <v>12</v>
      </c>
      <c r="B15" s="10" t="s">
        <v>13</v>
      </c>
      <c r="C15" s="10" t="s">
        <v>14</v>
      </c>
      <c r="D15" s="11">
        <v>44910.075694444444</v>
      </c>
      <c r="E15" s="11">
        <f t="shared" si="0"/>
        <v>44849</v>
      </c>
      <c r="F15" s="11">
        <f>DATE(YEAR($E15),MONTH($E15),DAY($E15)+$LL15*30.4/10000)</f>
        <v>45761</v>
      </c>
      <c r="G15" s="11">
        <f>DATE(YEAR($F15),MONTH($F15),DAY($F15)+$LL15*30.4/10000)</f>
        <v>46673</v>
      </c>
      <c r="H15" s="11">
        <f>DATE(YEAR($G15),MONTH($G15),DAY($G15)+$LL15*30.4/10000)</f>
        <v>47585</v>
      </c>
      <c r="I15" s="11">
        <f>DATE(YEAR($H15),MONTH($H15),DAY($H15)+$LL15*30.4/10000)</f>
        <v>48497</v>
      </c>
      <c r="J15" s="12">
        <f>DATE(YEAR($I15),MONTH($I15),DAY($I15)+$LL15*30.4/10000)</f>
        <v>49409</v>
      </c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LK15" t="s">
        <v>15</v>
      </c>
      <c r="LL15">
        <v>300000</v>
      </c>
      <c r="LM15" t="s">
        <v>12</v>
      </c>
    </row>
    <row r="16" spans="1:325" ht="15" thickBot="1" x14ac:dyDescent="0.4">
      <c r="A16" s="9" t="s">
        <v>12</v>
      </c>
      <c r="B16" s="10" t="s">
        <v>13</v>
      </c>
      <c r="C16" s="10" t="s">
        <v>14</v>
      </c>
      <c r="D16" s="11">
        <v>44308.759027777778</v>
      </c>
      <c r="E16" s="11">
        <f t="shared" si="0"/>
        <v>44249</v>
      </c>
      <c r="F16" s="11">
        <f>DATE(YEAR($E16),MONTH($E16),DAY($E16)+$LL16*30.4/10000)</f>
        <v>45161</v>
      </c>
      <c r="G16" s="11">
        <f>DATE(YEAR($F16),MONTH($F16),DAY($F16)+$LL16*30.4/10000)</f>
        <v>46073</v>
      </c>
      <c r="H16" s="11">
        <f>DATE(YEAR($G16),MONTH($G16),DAY($G16)+$LL16*30.4/10000)</f>
        <v>46985</v>
      </c>
      <c r="I16" s="11">
        <f>DATE(YEAR($H16),MONTH($H16),DAY($H16)+$LL16*30.4/10000)</f>
        <v>47897</v>
      </c>
      <c r="J16" s="12">
        <f>DATE(YEAR($I16),MONTH($I16),DAY($I16)+$LL16*30.4/10000)</f>
        <v>48809</v>
      </c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>
        <v>1</v>
      </c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LK16" t="s">
        <v>15</v>
      </c>
      <c r="LL16">
        <v>300000</v>
      </c>
      <c r="LM16" t="s">
        <v>12</v>
      </c>
    </row>
    <row r="17" spans="1:325" ht="15" thickBot="1" x14ac:dyDescent="0.4">
      <c r="A17" s="9" t="s">
        <v>12</v>
      </c>
      <c r="B17" s="10" t="s">
        <v>13</v>
      </c>
      <c r="C17" s="10" t="s">
        <v>14</v>
      </c>
      <c r="D17" s="11">
        <v>47510</v>
      </c>
      <c r="E17" s="11">
        <f t="shared" si="0"/>
        <v>47449</v>
      </c>
      <c r="F17" s="11">
        <f>DATE(YEAR($E17)+$LL17,MONTH($E17),DAY($E17))</f>
        <v>51832</v>
      </c>
      <c r="G17" s="11">
        <f>DATE(YEAR($F17)+$LL17,MONTH($F17),DAY($F17))</f>
        <v>56215</v>
      </c>
      <c r="H17" s="11">
        <f>DATE(YEAR($G17)+$LL17,MONTH($G17),DAY($G17))</f>
        <v>60598</v>
      </c>
      <c r="I17" s="11">
        <f>DATE(YEAR($H17)+$LL17,MONTH($H17),DAY($H17))</f>
        <v>64981</v>
      </c>
      <c r="J17" s="12">
        <f>DATE(YEAR($I17)+$LL17,MONTH($I17),DAY($I17))</f>
        <v>69364</v>
      </c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LK17" t="s">
        <v>16</v>
      </c>
      <c r="LL17">
        <v>12</v>
      </c>
      <c r="LM17" t="s">
        <v>12</v>
      </c>
    </row>
    <row r="18" spans="1:325" ht="15" thickBot="1" x14ac:dyDescent="0.4">
      <c r="A18" s="9" t="s">
        <v>12</v>
      </c>
      <c r="B18" s="10" t="s">
        <v>13</v>
      </c>
      <c r="C18" s="10" t="s">
        <v>17</v>
      </c>
      <c r="D18" s="11">
        <v>43889.409722222219</v>
      </c>
      <c r="E18" s="11">
        <f t="shared" si="0"/>
        <v>43827</v>
      </c>
      <c r="F18" s="11">
        <f>DATE(YEAR($E18),MONTH($E18)+$LL18,DAY($E18))</f>
        <v>44923</v>
      </c>
      <c r="G18" s="11">
        <f>DATE(YEAR($F18),MONTH($F18)+$LL18,DAY($F18))</f>
        <v>46019</v>
      </c>
      <c r="H18" s="11">
        <f>DATE(YEAR($G18),MONTH($G18)+$LL18,DAY($G18))</f>
        <v>47115</v>
      </c>
      <c r="I18" s="11">
        <f>DATE(YEAR($H18),MONTH($H18)+$LL18,DAY($H18))</f>
        <v>48210</v>
      </c>
      <c r="J18" s="12">
        <f>DATE(YEAR($I18),MONTH($I18)+$LL18,DAY($I18))</f>
        <v>49306</v>
      </c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LK18" t="s">
        <v>18</v>
      </c>
      <c r="LL18">
        <v>36</v>
      </c>
      <c r="LM18" t="s">
        <v>12</v>
      </c>
    </row>
    <row r="19" spans="1:325" ht="15" thickBot="1" x14ac:dyDescent="0.4">
      <c r="A19" s="9" t="s">
        <v>12</v>
      </c>
      <c r="B19" s="10" t="s">
        <v>13</v>
      </c>
      <c r="C19" s="10" t="s">
        <v>19</v>
      </c>
      <c r="D19" s="11">
        <v>44985.40902777778</v>
      </c>
      <c r="E19" s="11">
        <f t="shared" si="0"/>
        <v>44923</v>
      </c>
      <c r="F19" s="11">
        <f>DATE(YEAR($E19)+$LL19,MONTH($E19),DAY($E19))</f>
        <v>47115</v>
      </c>
      <c r="G19" s="11">
        <f>DATE(YEAR($F19)+$LL19,MONTH($F19),DAY($F19))</f>
        <v>49306</v>
      </c>
      <c r="H19" s="11">
        <f>DATE(YEAR($G19)+$LL19,MONTH($G19),DAY($G19))</f>
        <v>51498</v>
      </c>
      <c r="I19" s="11">
        <f>DATE(YEAR($H19)+$LL19,MONTH($H19),DAY($H19))</f>
        <v>53689</v>
      </c>
      <c r="J19" s="12">
        <f>DATE(YEAR($I19)+$LL19,MONTH($I19),DAY($I19))</f>
        <v>55881</v>
      </c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LK19" t="s">
        <v>16</v>
      </c>
      <c r="LL19">
        <v>6</v>
      </c>
      <c r="LM19" t="s">
        <v>12</v>
      </c>
    </row>
    <row r="20" spans="1:325" ht="15" thickBot="1" x14ac:dyDescent="0.4">
      <c r="A20" s="9" t="s">
        <v>12</v>
      </c>
      <c r="B20" s="10" t="s">
        <v>13</v>
      </c>
      <c r="C20" s="10" t="s">
        <v>20</v>
      </c>
      <c r="D20" s="11">
        <v>44808.012499999997</v>
      </c>
      <c r="E20" s="11">
        <f>DATE(YEAR($D20),MONTH($D20)-1,DAY($D20))</f>
        <v>44777</v>
      </c>
      <c r="F20" s="11">
        <f>DATE(YEAR($E20),MONTH($E20),DAY($E20)+$LL20/10)</f>
        <v>45077</v>
      </c>
      <c r="G20" s="11">
        <f>DATE(YEAR($F20),MONTH($F20),DAY($F20)+$LL20/10)</f>
        <v>45377</v>
      </c>
      <c r="H20" s="11">
        <f>DATE(YEAR($G20),MONTH($G20),DAY($G20)+$LL20/10)</f>
        <v>45677</v>
      </c>
      <c r="I20" s="11">
        <f>DATE(YEAR($H20),MONTH($H20),DAY($H20)+$LL20/10)</f>
        <v>45977</v>
      </c>
      <c r="J20" s="12">
        <f>DATE(YEAR($I20),MONTH($I20),DAY($I20)+$LL20/10)</f>
        <v>46277</v>
      </c>
      <c r="K20" s="15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LK20" t="s">
        <v>21</v>
      </c>
      <c r="LL20">
        <v>3000</v>
      </c>
      <c r="LM20" t="s">
        <v>12</v>
      </c>
    </row>
    <row r="21" spans="1:325" ht="15" thickBot="1" x14ac:dyDescent="0.4">
      <c r="A21" s="9" t="s">
        <v>12</v>
      </c>
      <c r="B21" s="10" t="s">
        <v>13</v>
      </c>
      <c r="C21" s="10" t="s">
        <v>22</v>
      </c>
      <c r="D21" s="11">
        <v>44428.602777777778</v>
      </c>
      <c r="E21" s="11">
        <f>DATE(YEAR($D21),MONTH($D21)-2,DAY($D21))</f>
        <v>44367</v>
      </c>
      <c r="F21" s="11">
        <f>DATE(YEAR($E21),MONTH($E21)+$LL21,DAY($E21))</f>
        <v>45097</v>
      </c>
      <c r="G21" s="11">
        <f>DATE(YEAR($F21),MONTH($F21)+$LL21,DAY($F21))</f>
        <v>45828</v>
      </c>
      <c r="H21" s="11">
        <f>DATE(YEAR($G21),MONTH($G21)+$LL21,DAY($G21))</f>
        <v>46558</v>
      </c>
      <c r="I21" s="11">
        <f>DATE(YEAR($H21),MONTH($H21)+$LL21,DAY($H21))</f>
        <v>47289</v>
      </c>
      <c r="J21" s="12">
        <f>DATE(YEAR($I21),MONTH($I21)+$LL21,DAY($I21))</f>
        <v>48019</v>
      </c>
      <c r="K21" s="15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>
        <v>1</v>
      </c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LK21" t="s">
        <v>18</v>
      </c>
      <c r="LL21">
        <v>24</v>
      </c>
      <c r="LM21" t="s">
        <v>12</v>
      </c>
    </row>
    <row r="22" spans="1:325" ht="15" thickBot="1" x14ac:dyDescent="0.4">
      <c r="A22" s="9" t="s">
        <v>12</v>
      </c>
      <c r="B22" s="10" t="s">
        <v>13</v>
      </c>
      <c r="C22" s="10" t="s">
        <v>23</v>
      </c>
      <c r="D22" s="11">
        <v>43948.166666666664</v>
      </c>
      <c r="E22" s="11">
        <f t="shared" ref="E22:E29" si="1">DATE(YEAR($D22),MONTH($D22)-1,DAY($D22))</f>
        <v>43917</v>
      </c>
      <c r="F22" s="11">
        <f>DATE(YEAR($E22),MONTH($E22),DAY($E22)+$LL22/10)</f>
        <v>44067</v>
      </c>
      <c r="G22" s="11">
        <f>DATE(YEAR($F22),MONTH($F22),DAY($F22)+$LL22/10)</f>
        <v>44217</v>
      </c>
      <c r="H22" s="11">
        <f>DATE(YEAR($G22),MONTH($G22),DAY($G22)+$LL22/10)</f>
        <v>44367</v>
      </c>
      <c r="I22" s="11">
        <f>DATE(YEAR($H22),MONTH($H22),DAY($H22)+$LL22/10)</f>
        <v>44517</v>
      </c>
      <c r="J22" s="12">
        <f>DATE(YEAR($I22),MONTH($I22),DAY($I22)+$LL22/10)</f>
        <v>44667</v>
      </c>
      <c r="K22" s="15"/>
      <c r="L22" s="16"/>
      <c r="M22" s="16"/>
      <c r="N22" s="16"/>
      <c r="O22" s="16"/>
      <c r="P22" s="16"/>
      <c r="Q22" s="16"/>
      <c r="R22" s="16"/>
      <c r="S22" s="16"/>
      <c r="T22" s="16"/>
      <c r="U22" s="16">
        <v>1</v>
      </c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>
        <v>1</v>
      </c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>
        <v>1</v>
      </c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>
        <v>1</v>
      </c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>
        <v>1</v>
      </c>
      <c r="DD22" s="16"/>
      <c r="DE22" s="16"/>
      <c r="DF22" s="16"/>
      <c r="DG22" s="16"/>
      <c r="DH22" s="16"/>
      <c r="DI22" s="16"/>
      <c r="DJ22" s="16"/>
      <c r="DK22" s="16"/>
      <c r="LK22" t="s">
        <v>21</v>
      </c>
      <c r="LL22">
        <v>1500</v>
      </c>
      <c r="LM22" t="s">
        <v>12</v>
      </c>
    </row>
    <row r="23" spans="1:325" ht="15" thickBot="1" x14ac:dyDescent="0.4">
      <c r="A23" s="9" t="s">
        <v>12</v>
      </c>
      <c r="B23" s="10" t="s">
        <v>13</v>
      </c>
      <c r="C23" s="10" t="s">
        <v>23</v>
      </c>
      <c r="D23" s="11">
        <v>43879.967361111114</v>
      </c>
      <c r="E23" s="11">
        <f t="shared" si="1"/>
        <v>43848</v>
      </c>
      <c r="F23" s="11">
        <f>DATE(YEAR($E23),MONTH($E23),DAY($E23)+$LL23/10)</f>
        <v>43998</v>
      </c>
      <c r="G23" s="11">
        <f>DATE(YEAR($F23),MONTH($F23),DAY($F23)+$LL23/10)</f>
        <v>44148</v>
      </c>
      <c r="H23" s="11">
        <f>DATE(YEAR($G23),MONTH($G23),DAY($G23)+$LL23/10)</f>
        <v>44298</v>
      </c>
      <c r="I23" s="11">
        <f>DATE(YEAR($H23),MONTH($H23),DAY($H23)+$LL23/10)</f>
        <v>44448</v>
      </c>
      <c r="J23" s="12">
        <f>DATE(YEAR($I23),MONTH($I23),DAY($I23)+$LL23/10)</f>
        <v>44598</v>
      </c>
      <c r="K23" s="15">
        <v>1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>
        <v>1</v>
      </c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>
        <v>1</v>
      </c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>
        <v>1</v>
      </c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>
        <v>1</v>
      </c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LK23" t="s">
        <v>21</v>
      </c>
      <c r="LL23">
        <v>1500</v>
      </c>
      <c r="LM23" t="s">
        <v>12</v>
      </c>
    </row>
    <row r="24" spans="1:325" ht="15" thickBot="1" x14ac:dyDescent="0.4">
      <c r="A24" s="9" t="s">
        <v>12</v>
      </c>
      <c r="B24" s="10" t="s">
        <v>13</v>
      </c>
      <c r="C24" s="10" t="s">
        <v>20</v>
      </c>
      <c r="D24" s="11">
        <v>44977.978472222225</v>
      </c>
      <c r="E24" s="11">
        <f t="shared" si="1"/>
        <v>44946</v>
      </c>
      <c r="F24" s="11">
        <f>DATE(YEAR($E24),MONTH($E24),DAY($E24)+$LL24/10)</f>
        <v>45246</v>
      </c>
      <c r="G24" s="11">
        <f>DATE(YEAR($F24),MONTH($F24),DAY($F24)+$LL24/10)</f>
        <v>45546</v>
      </c>
      <c r="H24" s="11">
        <f>DATE(YEAR($G24),MONTH($G24),DAY($G24)+$LL24/10)</f>
        <v>45846</v>
      </c>
      <c r="I24" s="11">
        <f>DATE(YEAR($H24),MONTH($H24),DAY($H24)+$LL24/10)</f>
        <v>46146</v>
      </c>
      <c r="J24" s="12">
        <f>DATE(YEAR($I24),MONTH($I24),DAY($I24)+$LL24/10)</f>
        <v>46446</v>
      </c>
      <c r="K24" s="15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LK24" t="s">
        <v>21</v>
      </c>
      <c r="LL24">
        <v>3000</v>
      </c>
      <c r="LM24" t="s">
        <v>12</v>
      </c>
    </row>
    <row r="25" spans="1:325" ht="15" thickBot="1" x14ac:dyDescent="0.4">
      <c r="A25" s="9" t="s">
        <v>12</v>
      </c>
      <c r="B25" s="10" t="s">
        <v>13</v>
      </c>
      <c r="C25" s="10" t="s">
        <v>24</v>
      </c>
      <c r="D25" s="11">
        <v>47037.387499999997</v>
      </c>
      <c r="E25" s="11">
        <f t="shared" si="1"/>
        <v>47007</v>
      </c>
      <c r="F25" s="11">
        <f>DATE(YEAR($E25),MONTH($E25),DAY($E25)+$LL25*30.4/10000)</f>
        <v>50655</v>
      </c>
      <c r="G25" s="11">
        <f>DATE(YEAR($F25),MONTH($F25),DAY($F25)+$LL25*30.4/10000)</f>
        <v>54303</v>
      </c>
      <c r="H25" s="11">
        <f>DATE(YEAR($G25),MONTH($G25),DAY($G25)+$LL25*30.4/10000)</f>
        <v>57951</v>
      </c>
      <c r="I25" s="11">
        <f>DATE(YEAR($H25),MONTH($H25),DAY($H25)+$LL25*30.4/10000)</f>
        <v>61599</v>
      </c>
      <c r="J25" s="12">
        <f>DATE(YEAR($I25),MONTH($I25),DAY($I25)+$LL25*30.4/10000)</f>
        <v>65247</v>
      </c>
      <c r="K25" s="15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LK25" t="s">
        <v>15</v>
      </c>
      <c r="LL25">
        <v>1200000</v>
      </c>
      <c r="LM25" t="s">
        <v>12</v>
      </c>
    </row>
    <row r="26" spans="1:325" ht="15" thickBot="1" x14ac:dyDescent="0.4">
      <c r="A26" s="9" t="s">
        <v>12</v>
      </c>
      <c r="B26" s="10" t="s">
        <v>13</v>
      </c>
      <c r="C26" s="10" t="s">
        <v>25</v>
      </c>
      <c r="D26" s="11">
        <v>43921.946527777778</v>
      </c>
      <c r="E26" s="11">
        <f t="shared" si="1"/>
        <v>43892</v>
      </c>
      <c r="F26" s="11">
        <f>DATE(YEAR($E26),MONTH($E26),DAY($E26)+$LL26*30.4/10000)</f>
        <v>44621</v>
      </c>
      <c r="G26" s="11">
        <f>DATE(YEAR($F26),MONTH($F26),DAY($F26)+$LL26*30.4/10000)</f>
        <v>45350</v>
      </c>
      <c r="H26" s="11">
        <f>DATE(YEAR($G26),MONTH($G26),DAY($G26)+$LL26*30.4/10000)</f>
        <v>46079</v>
      </c>
      <c r="I26" s="11">
        <f>DATE(YEAR($H26),MONTH($H26),DAY($H26)+$LL26*30.4/10000)</f>
        <v>46808</v>
      </c>
      <c r="J26" s="12">
        <f>DATE(YEAR($I26),MONTH($I26),DAY($I26)+$LL26*30.4/10000)</f>
        <v>47537</v>
      </c>
      <c r="K26" s="15"/>
      <c r="L26" s="16"/>
      <c r="M26" s="16"/>
      <c r="N26" s="16"/>
      <c r="O26" s="16"/>
      <c r="P26" s="16"/>
      <c r="Q26" s="16"/>
      <c r="R26" s="16">
        <v>1</v>
      </c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LK26" t="s">
        <v>15</v>
      </c>
      <c r="LL26">
        <v>240000</v>
      </c>
      <c r="LM26" t="s">
        <v>12</v>
      </c>
    </row>
    <row r="27" spans="1:325" ht="15" thickBot="1" x14ac:dyDescent="0.4">
      <c r="A27" s="9" t="s">
        <v>12</v>
      </c>
      <c r="B27" s="10" t="s">
        <v>13</v>
      </c>
      <c r="C27" s="10" t="s">
        <v>26</v>
      </c>
      <c r="D27" s="11">
        <v>44333.84097222222</v>
      </c>
      <c r="E27" s="11">
        <f t="shared" si="1"/>
        <v>44303</v>
      </c>
      <c r="F27" s="11">
        <f>DATE(YEAR($E27),MONTH($E27),DAY($E27)+$LL27/10)</f>
        <v>45353</v>
      </c>
      <c r="G27" s="11">
        <f>DATE(YEAR($F27),MONTH($F27),DAY($F27)+$LL27/10)</f>
        <v>46403</v>
      </c>
      <c r="H27" s="11">
        <f>DATE(YEAR($G27),MONTH($G27),DAY($G27)+$LL27/10)</f>
        <v>47453</v>
      </c>
      <c r="I27" s="11">
        <f>DATE(YEAR($H27),MONTH($H27),DAY($H27)+$LL27/10)</f>
        <v>48503</v>
      </c>
      <c r="J27" s="12">
        <f>DATE(YEAR($I27),MONTH($I27),DAY($I27)+$LL27/10)</f>
        <v>49553</v>
      </c>
      <c r="K27" s="1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>
        <v>1</v>
      </c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LK27" t="s">
        <v>21</v>
      </c>
      <c r="LL27">
        <v>10500</v>
      </c>
      <c r="LM27" t="s">
        <v>12</v>
      </c>
    </row>
    <row r="28" spans="1:325" ht="15" thickBot="1" x14ac:dyDescent="0.4">
      <c r="A28" s="9" t="s">
        <v>12</v>
      </c>
      <c r="B28" s="10" t="s">
        <v>13</v>
      </c>
      <c r="C28" s="10" t="s">
        <v>26</v>
      </c>
      <c r="D28" s="11">
        <v>44773.478472222225</v>
      </c>
      <c r="E28" s="11">
        <f t="shared" si="1"/>
        <v>44743</v>
      </c>
      <c r="F28" s="11">
        <f>DATE(YEAR($E28),MONTH($E28),DAY($E28)+$LL28/10)</f>
        <v>45793</v>
      </c>
      <c r="G28" s="11">
        <f>DATE(YEAR($F28),MONTH($F28),DAY($F28)+$LL28/10)</f>
        <v>46843</v>
      </c>
      <c r="H28" s="11">
        <f>DATE(YEAR($G28),MONTH($G28),DAY($G28)+$LL28/10)</f>
        <v>47893</v>
      </c>
      <c r="I28" s="11">
        <f>DATE(YEAR($H28),MONTH($H28),DAY($H28)+$LL28/10)</f>
        <v>48943</v>
      </c>
      <c r="J28" s="12">
        <f>DATE(YEAR($I28),MONTH($I28),DAY($I28)+$LL28/10)</f>
        <v>49993</v>
      </c>
      <c r="K28" s="15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LK28" t="s">
        <v>21</v>
      </c>
      <c r="LL28">
        <v>10500</v>
      </c>
      <c r="LM28" t="s">
        <v>12</v>
      </c>
    </row>
    <row r="29" spans="1:325" ht="15" thickBot="1" x14ac:dyDescent="0.4">
      <c r="A29" s="9" t="s">
        <v>12</v>
      </c>
      <c r="B29" s="10" t="s">
        <v>13</v>
      </c>
      <c r="C29" s="10" t="s">
        <v>27</v>
      </c>
      <c r="D29" s="11">
        <v>44459.466666666667</v>
      </c>
      <c r="E29" s="11">
        <f t="shared" si="1"/>
        <v>44428</v>
      </c>
      <c r="F29" s="11">
        <f>DATE(YEAR($E29),MONTH($E29),DAY($E29)+$LL29*30.4/650)</f>
        <v>45269</v>
      </c>
      <c r="G29" s="11">
        <f>DATE(YEAR($F29),MONTH($F29),DAY($F29)+$LL29*30.4/650)</f>
        <v>46110</v>
      </c>
      <c r="H29" s="11">
        <f>DATE(YEAR($G29),MONTH($G29),DAY($G29)+$LL29*30.4/650)</f>
        <v>46951</v>
      </c>
      <c r="I29" s="11">
        <f>DATE(YEAR($H29),MONTH($H29),DAY($H29)+$LL29*30.4/650)</f>
        <v>47792</v>
      </c>
      <c r="J29" s="12">
        <f>DATE(YEAR($I29),MONTH($I29),DAY($I29)+$LL29*30.4/650)</f>
        <v>48633</v>
      </c>
      <c r="K29" s="15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>
        <v>1</v>
      </c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LK29" t="s">
        <v>28</v>
      </c>
      <c r="LL29">
        <v>18000</v>
      </c>
      <c r="LM29" t="s">
        <v>12</v>
      </c>
    </row>
    <row r="30" spans="1:325" ht="15" thickBot="1" x14ac:dyDescent="0.4">
      <c r="A30" s="9" t="s">
        <v>12</v>
      </c>
      <c r="B30" s="10" t="s">
        <v>13</v>
      </c>
      <c r="C30" s="10" t="s">
        <v>29</v>
      </c>
      <c r="D30" s="11">
        <v>43974.12222222222</v>
      </c>
      <c r="E30" s="11">
        <f>DATE(YEAR($D30),MONTH($D30),DAY($D30)-7)</f>
        <v>43967</v>
      </c>
      <c r="F30" s="11">
        <f>DATE(YEAR($E30),MONTH($E30)+$LL30,DAY($E30))</f>
        <v>44363</v>
      </c>
      <c r="G30" s="11">
        <f>DATE(YEAR($F30),MONTH($F30)+$LL30,DAY($F30))</f>
        <v>44758</v>
      </c>
      <c r="H30" s="11">
        <f>DATE(YEAR($G30),MONTH($G30)+$LL30,DAY($G30))</f>
        <v>45154</v>
      </c>
      <c r="I30" s="11">
        <f>DATE(YEAR($H30),MONTH($H30)+$LL30,DAY($H30))</f>
        <v>45551</v>
      </c>
      <c r="J30" s="12">
        <f>DATE(YEAR($I30),MONTH($I30)+$LL30,DAY($I30))</f>
        <v>45946</v>
      </c>
      <c r="K30" s="15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>
        <v>1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>
        <v>1</v>
      </c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LK30" t="s">
        <v>18</v>
      </c>
      <c r="LL30">
        <v>13</v>
      </c>
      <c r="LM30" t="s">
        <v>12</v>
      </c>
    </row>
    <row r="31" spans="1:325" ht="15" thickBot="1" x14ac:dyDescent="0.4">
      <c r="A31" s="9" t="s">
        <v>12</v>
      </c>
      <c r="B31" s="10" t="s">
        <v>13</v>
      </c>
      <c r="C31" s="10" t="s">
        <v>30</v>
      </c>
      <c r="D31" s="11">
        <v>44010.434027777781</v>
      </c>
      <c r="E31" s="11">
        <f>DATE(YEAR($D31),MONTH($D31),DAY($D31)-7)</f>
        <v>44003</v>
      </c>
      <c r="F31" s="11">
        <f>DATE(YEAR($E31),MONTH($E31)+$LL31,DAY($E31))</f>
        <v>44398</v>
      </c>
      <c r="G31" s="11">
        <f>DATE(YEAR($F31),MONTH($F31)+$LL31,DAY($F31))</f>
        <v>44794</v>
      </c>
      <c r="H31" s="11">
        <f>DATE(YEAR($G31),MONTH($G31)+$LL31,DAY($G31))</f>
        <v>45190</v>
      </c>
      <c r="I31" s="11">
        <f>DATE(YEAR($H31),MONTH($H31)+$LL31,DAY($H31))</f>
        <v>45586</v>
      </c>
      <c r="J31" s="12">
        <f>DATE(YEAR($I31),MONTH($I31)+$LL31,DAY($I31))</f>
        <v>45982</v>
      </c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>
        <v>1</v>
      </c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>
        <v>1</v>
      </c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LK31" t="s">
        <v>18</v>
      </c>
      <c r="LL31">
        <v>13</v>
      </c>
      <c r="LM31" t="s">
        <v>12</v>
      </c>
    </row>
    <row r="32" spans="1:325" ht="15" thickBot="1" x14ac:dyDescent="0.4">
      <c r="A32" s="9" t="s">
        <v>12</v>
      </c>
      <c r="B32" s="10" t="s">
        <v>13</v>
      </c>
      <c r="C32" s="10" t="s">
        <v>31</v>
      </c>
      <c r="D32" s="11">
        <v>43995.545138888891</v>
      </c>
      <c r="E32" s="11">
        <f>DATE(YEAR($D32),MONTH($D32)-1,DAY($D32))</f>
        <v>43964</v>
      </c>
      <c r="F32" s="11">
        <f>DATE(YEAR($E32),MONTH($E32),DAY($E32)+$LL32/10)</f>
        <v>46064</v>
      </c>
      <c r="G32" s="11">
        <f>DATE(YEAR($F32),MONTH($F32),DAY($F32)+$LL32/10)</f>
        <v>48164</v>
      </c>
      <c r="H32" s="11">
        <f>DATE(YEAR($G32),MONTH($G32),DAY($G32)+$LL32/10)</f>
        <v>50264</v>
      </c>
      <c r="I32" s="11">
        <f>DATE(YEAR($H32),MONTH($H32),DAY($H32)+$LL32/10)</f>
        <v>52364</v>
      </c>
      <c r="J32" s="12">
        <f>DATE(YEAR($I32),MONTH($I32),DAY($I32)+$LL32/10)</f>
        <v>54464</v>
      </c>
      <c r="K32" s="1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1</v>
      </c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LK32" t="s">
        <v>21</v>
      </c>
      <c r="LL32">
        <v>21000</v>
      </c>
      <c r="LM32" t="s">
        <v>12</v>
      </c>
    </row>
    <row r="33" spans="1:325" ht="15" thickBot="1" x14ac:dyDescent="0.4">
      <c r="A33" s="9" t="s">
        <v>12</v>
      </c>
      <c r="B33" s="10" t="s">
        <v>13</v>
      </c>
      <c r="C33" s="10" t="s">
        <v>31</v>
      </c>
      <c r="D33" s="11">
        <v>45817.1875</v>
      </c>
      <c r="E33" s="11">
        <f>DATE(YEAR($D33),MONTH($D33)-1,DAY($D33))</f>
        <v>45786</v>
      </c>
      <c r="F33" s="11">
        <f>DATE(YEAR($E33),MONTH($E33),DAY($E33)+$LL33/10)</f>
        <v>47886</v>
      </c>
      <c r="G33" s="11">
        <f>DATE(YEAR($F33),MONTH($F33),DAY($F33)+$LL33/10)</f>
        <v>49986</v>
      </c>
      <c r="H33" s="11">
        <f>DATE(YEAR($G33),MONTH($G33),DAY($G33)+$LL33/10)</f>
        <v>52086</v>
      </c>
      <c r="I33" s="11">
        <f>DATE(YEAR($H33),MONTH($H33),DAY($H33)+$LL33/10)</f>
        <v>54186</v>
      </c>
      <c r="J33" s="12">
        <f>DATE(YEAR($I33),MONTH($I33),DAY($I33)+$LL33/10)</f>
        <v>56286</v>
      </c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LK33" t="s">
        <v>21</v>
      </c>
      <c r="LL33">
        <v>21000</v>
      </c>
      <c r="LM33" t="s">
        <v>12</v>
      </c>
    </row>
    <row r="34" spans="1:325" ht="15" thickBot="1" x14ac:dyDescent="0.4">
      <c r="A34" s="9" t="s">
        <v>12</v>
      </c>
      <c r="B34" s="10" t="s">
        <v>13</v>
      </c>
      <c r="C34" s="10" t="s">
        <v>32</v>
      </c>
      <c r="D34" s="11">
        <v>43921.946527777778</v>
      </c>
      <c r="E34" s="11">
        <f>DATE(YEAR($D34),MONTH($D34)-1,DAY($D34))</f>
        <v>43892</v>
      </c>
      <c r="F34" s="11">
        <f>DATE(YEAR($E34),MONTH($E34),DAY($E34)+$LL34*30.4/10000)</f>
        <v>44621</v>
      </c>
      <c r="G34" s="11">
        <f>DATE(YEAR($F34),MONTH($F34),DAY($F34)+$LL34*30.4/10000)</f>
        <v>45350</v>
      </c>
      <c r="H34" s="11">
        <f>DATE(YEAR($G34),MONTH($G34),DAY($G34)+$LL34*30.4/10000)</f>
        <v>46079</v>
      </c>
      <c r="I34" s="11">
        <f>DATE(YEAR($H34),MONTH($H34),DAY($H34)+$LL34*30.4/10000)</f>
        <v>46808</v>
      </c>
      <c r="J34" s="12">
        <f>DATE(YEAR($I34),MONTH($I34),DAY($I34)+$LL34*30.4/10000)</f>
        <v>47537</v>
      </c>
      <c r="K34" s="15"/>
      <c r="L34" s="16"/>
      <c r="M34" s="16"/>
      <c r="N34" s="16"/>
      <c r="O34" s="16"/>
      <c r="P34" s="16"/>
      <c r="Q34" s="16"/>
      <c r="R34" s="16">
        <v>1</v>
      </c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LK34" t="s">
        <v>15</v>
      </c>
      <c r="LL34">
        <v>240000</v>
      </c>
      <c r="LM34" t="s">
        <v>12</v>
      </c>
    </row>
    <row r="35" spans="1:325" ht="15" thickBot="1" x14ac:dyDescent="0.4">
      <c r="A35" s="9" t="s">
        <v>12</v>
      </c>
      <c r="B35" s="10" t="s">
        <v>13</v>
      </c>
      <c r="C35" s="10" t="s">
        <v>33</v>
      </c>
      <c r="D35" s="11">
        <v>44757.914583333331</v>
      </c>
      <c r="E35" s="11">
        <f>DATE(YEAR($D35),MONTH($D35)-1,DAY($D35))</f>
        <v>44727</v>
      </c>
      <c r="F35" s="11">
        <f>DATE(YEAR($E35),MONTH($E35),DAY($E35)+$LL35/10)</f>
        <v>45327</v>
      </c>
      <c r="G35" s="11">
        <f>DATE(YEAR($F35),MONTH($F35),DAY($F35)+$LL35/10)</f>
        <v>45927</v>
      </c>
      <c r="H35" s="11">
        <f>DATE(YEAR($G35),MONTH($G35),DAY($G35)+$LL35/10)</f>
        <v>46527</v>
      </c>
      <c r="I35" s="11">
        <f>DATE(YEAR($H35),MONTH($H35),DAY($H35)+$LL35/10)</f>
        <v>47127</v>
      </c>
      <c r="J35" s="12">
        <f>DATE(YEAR($I35),MONTH($I35),DAY($I35)+$LL35/10)</f>
        <v>47727</v>
      </c>
      <c r="K35" s="15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LK35" t="s">
        <v>21</v>
      </c>
      <c r="LL35">
        <v>6000</v>
      </c>
      <c r="LM35" t="s">
        <v>12</v>
      </c>
    </row>
    <row r="36" spans="1:325" ht="15" thickBot="1" x14ac:dyDescent="0.4">
      <c r="A36" s="9" t="s">
        <v>12</v>
      </c>
      <c r="B36" s="10" t="s">
        <v>13</v>
      </c>
      <c r="C36" s="10" t="s">
        <v>33</v>
      </c>
      <c r="D36" s="11">
        <v>45007.00277777778</v>
      </c>
      <c r="E36" s="11">
        <f>DATE(YEAR($D36),MONTH($D36)-1,DAY($D36))</f>
        <v>44979</v>
      </c>
      <c r="F36" s="11">
        <f>DATE(YEAR($E36),MONTH($E36),DAY($E36)+$LL36/10)</f>
        <v>45579</v>
      </c>
      <c r="G36" s="11">
        <f>DATE(YEAR($F36),MONTH($F36),DAY($F36)+$LL36/10)</f>
        <v>46179</v>
      </c>
      <c r="H36" s="11">
        <f>DATE(YEAR($G36),MONTH($G36),DAY($G36)+$LL36/10)</f>
        <v>46779</v>
      </c>
      <c r="I36" s="11">
        <f>DATE(YEAR($H36),MONTH($H36),DAY($H36)+$LL36/10)</f>
        <v>47379</v>
      </c>
      <c r="J36" s="12">
        <f>DATE(YEAR($I36),MONTH($I36),DAY($I36)+$LL36/10)</f>
        <v>47979</v>
      </c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LK36" t="s">
        <v>21</v>
      </c>
      <c r="LL36">
        <v>6000</v>
      </c>
      <c r="LM36" t="s">
        <v>12</v>
      </c>
    </row>
    <row r="37" spans="1:325" ht="15" thickBot="1" x14ac:dyDescent="0.4">
      <c r="A37" s="9" t="s">
        <v>12</v>
      </c>
      <c r="B37" s="10" t="s">
        <v>13</v>
      </c>
      <c r="C37" s="10" t="s">
        <v>34</v>
      </c>
      <c r="D37" s="11">
        <v>43888.654166666667</v>
      </c>
      <c r="E37" s="11">
        <f>DATE(YEAR($D37),MONTH($D37),DAY($D37)-7)</f>
        <v>43881</v>
      </c>
      <c r="F37" s="11">
        <f>DATE(YEAR($E37),MONTH($E37)+$LL37,DAY($E37))</f>
        <v>45005</v>
      </c>
      <c r="G37" s="11">
        <f>DATE(YEAR($F37),MONTH($F37)+$LL37,DAY($F37))</f>
        <v>46132</v>
      </c>
      <c r="H37" s="11">
        <f>DATE(YEAR($G37),MONTH($G37)+$LL37,DAY($G37))</f>
        <v>47258</v>
      </c>
      <c r="I37" s="11">
        <f>DATE(YEAR($H37),MONTH($H37)+$LL37,DAY($H37))</f>
        <v>48385</v>
      </c>
      <c r="J37" s="12">
        <f>DATE(YEAR($I37),MONTH($I37)+$LL37,DAY($I37))</f>
        <v>49510</v>
      </c>
      <c r="K37" s="15"/>
      <c r="L37" s="16"/>
      <c r="M37" s="16"/>
      <c r="N37" s="16"/>
      <c r="O37" s="16"/>
      <c r="P37" s="16">
        <v>1</v>
      </c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LK37" t="s">
        <v>18</v>
      </c>
      <c r="LL37">
        <v>37</v>
      </c>
      <c r="LM37" t="s">
        <v>12</v>
      </c>
    </row>
    <row r="38" spans="1:325" ht="15" thickBot="1" x14ac:dyDescent="0.4">
      <c r="A38" s="9" t="s">
        <v>12</v>
      </c>
      <c r="B38" s="10" t="s">
        <v>13</v>
      </c>
      <c r="C38" s="10" t="s">
        <v>35</v>
      </c>
      <c r="D38" s="11">
        <v>43921.946527777778</v>
      </c>
      <c r="E38" s="11">
        <f>DATE(YEAR($D38),MONTH($D38)-1,DAY($D38))</f>
        <v>43892</v>
      </c>
      <c r="F38" s="11">
        <f>DATE(YEAR($E38),MONTH($E38),DAY($E38)+$LL38*30.4/10000)</f>
        <v>44621</v>
      </c>
      <c r="G38" s="11">
        <f>DATE(YEAR($F38),MONTH($F38),DAY($F38)+$LL38*30.4/10000)</f>
        <v>45350</v>
      </c>
      <c r="H38" s="11">
        <f>DATE(YEAR($G38),MONTH($G38),DAY($G38)+$LL38*30.4/10000)</f>
        <v>46079</v>
      </c>
      <c r="I38" s="11">
        <f>DATE(YEAR($H38),MONTH($H38),DAY($H38)+$LL38*30.4/10000)</f>
        <v>46808</v>
      </c>
      <c r="J38" s="12">
        <f>DATE(YEAR($I38),MONTH($I38),DAY($I38)+$LL38*30.4/10000)</f>
        <v>47537</v>
      </c>
      <c r="K38" s="15"/>
      <c r="L38" s="16"/>
      <c r="M38" s="16"/>
      <c r="N38" s="16"/>
      <c r="O38" s="16"/>
      <c r="P38" s="16"/>
      <c r="Q38" s="16"/>
      <c r="R38" s="16">
        <v>1</v>
      </c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LK38" t="s">
        <v>15</v>
      </c>
      <c r="LL38">
        <v>240000</v>
      </c>
      <c r="LM38" t="s">
        <v>12</v>
      </c>
    </row>
    <row r="39" spans="1:325" ht="15" thickBot="1" x14ac:dyDescent="0.4">
      <c r="A39" s="9" t="s">
        <v>12</v>
      </c>
      <c r="B39" s="10" t="s">
        <v>13</v>
      </c>
      <c r="C39" s="10" t="s">
        <v>36</v>
      </c>
      <c r="D39" s="11">
        <v>43886.598611111112</v>
      </c>
      <c r="E39" s="11">
        <f>DATE(YEAR($D39),MONTH($D39),DAY($D39)-7)</f>
        <v>43879</v>
      </c>
      <c r="F39" s="11">
        <f>DATE(YEAR($E39),MONTH($E39)+$LL39,DAY($E39))</f>
        <v>45003</v>
      </c>
      <c r="G39" s="11">
        <f>DATE(YEAR($F39),MONTH($F39)+$LL39,DAY($F39))</f>
        <v>46130</v>
      </c>
      <c r="H39" s="11">
        <f>DATE(YEAR($G39),MONTH($G39)+$LL39,DAY($G39))</f>
        <v>47256</v>
      </c>
      <c r="I39" s="11">
        <f>DATE(YEAR($H39),MONTH($H39)+$LL39,DAY($H39))</f>
        <v>48383</v>
      </c>
      <c r="J39" s="12">
        <f>DATE(YEAR($I39),MONTH($I39)+$LL39,DAY($I39))</f>
        <v>49508</v>
      </c>
      <c r="K39" s="15"/>
      <c r="L39" s="16"/>
      <c r="M39" s="16"/>
      <c r="N39" s="16"/>
      <c r="O39" s="16"/>
      <c r="P39" s="16">
        <v>1</v>
      </c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LK39" t="s">
        <v>18</v>
      </c>
      <c r="LL39">
        <v>37</v>
      </c>
      <c r="LM39" t="s">
        <v>12</v>
      </c>
    </row>
    <row r="40" spans="1:325" ht="15" thickBot="1" x14ac:dyDescent="0.4">
      <c r="A40" s="9" t="s">
        <v>12</v>
      </c>
      <c r="B40" s="10" t="s">
        <v>13</v>
      </c>
      <c r="C40" s="10" t="s">
        <v>37</v>
      </c>
      <c r="D40" s="11">
        <v>44459.466666666667</v>
      </c>
      <c r="E40" s="11">
        <f>DATE(YEAR($D40),MONTH($D40)-1,DAY($D40))</f>
        <v>44428</v>
      </c>
      <c r="F40" s="11">
        <f>DATE(YEAR($E40),MONTH($E40),DAY($E40)+$LL40*30.4/650)</f>
        <v>45269</v>
      </c>
      <c r="G40" s="11">
        <f>DATE(YEAR($F40),MONTH($F40),DAY($F40)+$LL40*30.4/650)</f>
        <v>46110</v>
      </c>
      <c r="H40" s="11">
        <f>DATE(YEAR($G40),MONTH($G40),DAY($G40)+$LL40*30.4/650)</f>
        <v>46951</v>
      </c>
      <c r="I40" s="11">
        <f>DATE(YEAR($H40),MONTH($H40),DAY($H40)+$LL40*30.4/650)</f>
        <v>47792</v>
      </c>
      <c r="J40" s="12">
        <f>DATE(YEAR($I40),MONTH($I40),DAY($I40)+$LL40*30.4/650)</f>
        <v>48633</v>
      </c>
      <c r="K40" s="15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>
        <v>1</v>
      </c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LK40" t="s">
        <v>28</v>
      </c>
      <c r="LL40">
        <v>18000</v>
      </c>
      <c r="LM40" t="s">
        <v>12</v>
      </c>
    </row>
    <row r="41" spans="1:325" ht="15" thickBot="1" x14ac:dyDescent="0.4">
      <c r="A41" s="9" t="s">
        <v>12</v>
      </c>
      <c r="B41" s="10" t="s">
        <v>13</v>
      </c>
      <c r="C41" s="10" t="s">
        <v>38</v>
      </c>
      <c r="D41" s="11">
        <v>44440.09097222222</v>
      </c>
      <c r="E41" s="11">
        <f>DATE(YEAR($D41),MONTH($D41)-1,DAY($D41))</f>
        <v>44409</v>
      </c>
      <c r="F41" s="11">
        <f>DATE(YEAR($E41),MONTH($E41),DAY($E41)+$LL41*30.4/650)</f>
        <v>45250</v>
      </c>
      <c r="G41" s="11">
        <f>DATE(YEAR($F41),MONTH($F41),DAY($F41)+$LL41*30.4/650)</f>
        <v>46091</v>
      </c>
      <c r="H41" s="11">
        <f>DATE(YEAR($G41),MONTH($G41),DAY($G41)+$LL41*30.4/650)</f>
        <v>46932</v>
      </c>
      <c r="I41" s="11">
        <f>DATE(YEAR($H41),MONTH($H41),DAY($H41)+$LL41*30.4/650)</f>
        <v>47773</v>
      </c>
      <c r="J41" s="12">
        <f>DATE(YEAR($I41),MONTH($I41),DAY($I41)+$LL41*30.4/650)</f>
        <v>48614</v>
      </c>
      <c r="K41" s="15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>
        <v>1</v>
      </c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LK41" t="s">
        <v>28</v>
      </c>
      <c r="LL41">
        <v>18000</v>
      </c>
      <c r="LM41" t="s">
        <v>12</v>
      </c>
    </row>
    <row r="42" spans="1:325" ht="15" thickBot="1" x14ac:dyDescent="0.4">
      <c r="A42" s="9" t="s">
        <v>12</v>
      </c>
      <c r="B42" s="10" t="s">
        <v>13</v>
      </c>
      <c r="C42" s="10" t="s">
        <v>39</v>
      </c>
      <c r="D42" s="11">
        <v>45625</v>
      </c>
      <c r="E42" s="11">
        <f>DATE(YEAR($D42),MONTH($D42)-2,DAY($D42))</f>
        <v>45564</v>
      </c>
      <c r="F42" s="11">
        <f>DATE(YEAR($E42)+$LL42,MONTH($E42),DAY($E42))</f>
        <v>49947</v>
      </c>
      <c r="G42" s="11">
        <f>DATE(YEAR($F42)+$LL42,MONTH($F42),DAY($F42))</f>
        <v>54330</v>
      </c>
      <c r="H42" s="11">
        <f>DATE(YEAR($G42)+$LL42,MONTH($G42),DAY($G42))</f>
        <v>58713</v>
      </c>
      <c r="I42" s="11">
        <f>DATE(YEAR($H42)+$LL42,MONTH($H42),DAY($H42))</f>
        <v>63096</v>
      </c>
      <c r="J42" s="12">
        <f>DATE(YEAR($I42)+$LL42,MONTH($I42),DAY($I42))</f>
        <v>67479</v>
      </c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LK42" t="s">
        <v>16</v>
      </c>
      <c r="LL42">
        <v>12</v>
      </c>
      <c r="LM42" t="s">
        <v>12</v>
      </c>
    </row>
    <row r="43" spans="1:325" ht="15" thickBot="1" x14ac:dyDescent="0.4">
      <c r="A43" s="9" t="s">
        <v>12</v>
      </c>
      <c r="B43" s="10" t="s">
        <v>13</v>
      </c>
      <c r="C43" s="10" t="s">
        <v>40</v>
      </c>
      <c r="D43" s="11">
        <v>45625</v>
      </c>
      <c r="E43" s="11">
        <f>DATE(YEAR($D43),MONTH($D43)-2,DAY($D43))</f>
        <v>45564</v>
      </c>
      <c r="F43" s="11">
        <f>DATE(YEAR($E43)+$LL43,MONTH($E43),DAY($E43))</f>
        <v>49947</v>
      </c>
      <c r="G43" s="11">
        <f>DATE(YEAR($F43)+$LL43,MONTH($F43),DAY($F43))</f>
        <v>54330</v>
      </c>
      <c r="H43" s="11">
        <f>DATE(YEAR($G43)+$LL43,MONTH($G43),DAY($G43))</f>
        <v>58713</v>
      </c>
      <c r="I43" s="11">
        <f>DATE(YEAR($H43)+$LL43,MONTH($H43),DAY($H43))</f>
        <v>63096</v>
      </c>
      <c r="J43" s="12">
        <f>DATE(YEAR($I43)+$LL43,MONTH($I43),DAY($I43))</f>
        <v>67479</v>
      </c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LK43" t="s">
        <v>16</v>
      </c>
      <c r="LL43">
        <v>12</v>
      </c>
      <c r="LM43" t="s">
        <v>12</v>
      </c>
    </row>
    <row r="44" spans="1:325" ht="15" thickBot="1" x14ac:dyDescent="0.4">
      <c r="A44" s="9" t="s">
        <v>12</v>
      </c>
      <c r="B44" s="10" t="s">
        <v>13</v>
      </c>
      <c r="C44" s="10" t="s">
        <v>41</v>
      </c>
      <c r="D44" s="11">
        <v>43921.946527777778</v>
      </c>
      <c r="E44" s="11">
        <f>DATE(YEAR($D44),MONTH($D44)-1,DAY($D44))</f>
        <v>43892</v>
      </c>
      <c r="F44" s="11">
        <f>DATE(YEAR($E44),MONTH($E44),DAY($E44)+$LL44*30.4/10000)</f>
        <v>44621</v>
      </c>
      <c r="G44" s="11">
        <f>DATE(YEAR($F44),MONTH($F44),DAY($F44)+$LL44*30.4/10000)</f>
        <v>45350</v>
      </c>
      <c r="H44" s="11">
        <f>DATE(YEAR($G44),MONTH($G44),DAY($G44)+$LL44*30.4/10000)</f>
        <v>46079</v>
      </c>
      <c r="I44" s="11">
        <f>DATE(YEAR($H44),MONTH($H44),DAY($H44)+$LL44*30.4/10000)</f>
        <v>46808</v>
      </c>
      <c r="J44" s="12">
        <f>DATE(YEAR($I44),MONTH($I44),DAY($I44)+$LL44*30.4/10000)</f>
        <v>47537</v>
      </c>
      <c r="K44" s="15"/>
      <c r="L44" s="16"/>
      <c r="M44" s="16"/>
      <c r="N44" s="16"/>
      <c r="O44" s="16"/>
      <c r="P44" s="16"/>
      <c r="Q44" s="16"/>
      <c r="R44" s="16">
        <v>1</v>
      </c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LK44" t="s">
        <v>15</v>
      </c>
      <c r="LL44">
        <v>240000</v>
      </c>
      <c r="LM44" t="s">
        <v>12</v>
      </c>
    </row>
    <row r="45" spans="1:325" ht="15" thickBot="1" x14ac:dyDescent="0.4">
      <c r="A45" s="9" t="s">
        <v>12</v>
      </c>
      <c r="B45" s="10" t="s">
        <v>13</v>
      </c>
      <c r="C45" s="10" t="s">
        <v>42</v>
      </c>
      <c r="D45" s="11">
        <v>44164.958333333336</v>
      </c>
      <c r="E45" s="11">
        <f>DATE(YEAR($D45),MONTH($D45)-1,DAY($D45))</f>
        <v>44133</v>
      </c>
      <c r="F45" s="11">
        <f>DATE(YEAR($E45)+$LL45,MONTH($E45),DAY($E45))</f>
        <v>47055</v>
      </c>
      <c r="G45" s="11">
        <f>DATE(YEAR($F45)+$LL45,MONTH($F45),DAY($F45))</f>
        <v>49977</v>
      </c>
      <c r="H45" s="11">
        <f>DATE(YEAR($G45)+$LL45,MONTH($G45),DAY($G45))</f>
        <v>52899</v>
      </c>
      <c r="I45" s="11">
        <f>DATE(YEAR($H45)+$LL45,MONTH($H45),DAY($H45))</f>
        <v>55821</v>
      </c>
      <c r="J45" s="12">
        <f>DATE(YEAR($I45)+$LL45,MONTH($I45),DAY($I45))</f>
        <v>58743</v>
      </c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>
        <v>1</v>
      </c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LK45" t="s">
        <v>16</v>
      </c>
      <c r="LL45">
        <v>8</v>
      </c>
      <c r="LM45" t="s">
        <v>12</v>
      </c>
    </row>
    <row r="46" spans="1:325" ht="15" thickBot="1" x14ac:dyDescent="0.4">
      <c r="A46" s="9" t="s">
        <v>12</v>
      </c>
      <c r="B46" s="10" t="s">
        <v>13</v>
      </c>
      <c r="C46" s="10" t="s">
        <v>43</v>
      </c>
      <c r="D46" s="11">
        <v>43921.946527777778</v>
      </c>
      <c r="E46" s="11">
        <f>DATE(YEAR($D46),MONTH($D46)-1,DAY($D46))</f>
        <v>43892</v>
      </c>
      <c r="F46" s="11">
        <f>DATE(YEAR($E46),MONTH($E46),DAY($E46)+$LL46*30.4/10000)</f>
        <v>44621</v>
      </c>
      <c r="G46" s="11">
        <f>DATE(YEAR($F46),MONTH($F46),DAY($F46)+$LL46*30.4/10000)</f>
        <v>45350</v>
      </c>
      <c r="H46" s="11">
        <f>DATE(YEAR($G46),MONTH($G46),DAY($G46)+$LL46*30.4/10000)</f>
        <v>46079</v>
      </c>
      <c r="I46" s="11">
        <f>DATE(YEAR($H46),MONTH($H46),DAY($H46)+$LL46*30.4/10000)</f>
        <v>46808</v>
      </c>
      <c r="J46" s="12">
        <f>DATE(YEAR($I46),MONTH($I46),DAY($I46)+$LL46*30.4/10000)</f>
        <v>47537</v>
      </c>
      <c r="K46" s="15"/>
      <c r="L46" s="16"/>
      <c r="M46" s="16"/>
      <c r="N46" s="16"/>
      <c r="O46" s="16"/>
      <c r="P46" s="16"/>
      <c r="Q46" s="16"/>
      <c r="R46" s="16">
        <v>1</v>
      </c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LK46" t="s">
        <v>15</v>
      </c>
      <c r="LL46">
        <v>240000</v>
      </c>
      <c r="LM46" t="s">
        <v>12</v>
      </c>
    </row>
    <row r="47" spans="1:325" ht="15" thickBot="1" x14ac:dyDescent="0.4">
      <c r="A47" s="9" t="s">
        <v>12</v>
      </c>
      <c r="B47" s="10" t="s">
        <v>13</v>
      </c>
      <c r="C47" s="10" t="s">
        <v>44</v>
      </c>
      <c r="D47" s="11">
        <v>44346.095138888886</v>
      </c>
      <c r="E47" s="11">
        <f>DATE(YEAR($D47),MONTH($D47),DAY($D47)-7)</f>
        <v>44339</v>
      </c>
      <c r="F47" s="11">
        <f>DATE(YEAR($E47),MONTH($E47)+$LL47,DAY($E47))</f>
        <v>44918</v>
      </c>
      <c r="G47" s="11">
        <f>DATE(YEAR($F47),MONTH($F47)+$LL47,DAY($F47))</f>
        <v>45496</v>
      </c>
      <c r="H47" s="11">
        <f>DATE(YEAR($G47),MONTH($G47)+$LL47,DAY($G47))</f>
        <v>46076</v>
      </c>
      <c r="I47" s="11">
        <f>DATE(YEAR($H47),MONTH($H47)+$LL47,DAY($H47))</f>
        <v>46653</v>
      </c>
      <c r="J47" s="12">
        <f>DATE(YEAR($I47),MONTH($I47)+$LL47,DAY($I47))</f>
        <v>47231</v>
      </c>
      <c r="K47" s="15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>
        <v>1</v>
      </c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LK47" t="s">
        <v>18</v>
      </c>
      <c r="LL47">
        <v>19</v>
      </c>
      <c r="LM47" t="s">
        <v>12</v>
      </c>
    </row>
    <row r="48" spans="1:325" ht="15" thickBot="1" x14ac:dyDescent="0.4">
      <c r="A48" s="9" t="s">
        <v>12</v>
      </c>
      <c r="B48" s="10" t="s">
        <v>13</v>
      </c>
      <c r="C48" s="10" t="s">
        <v>45</v>
      </c>
      <c r="D48" s="11">
        <v>44007.997916666667</v>
      </c>
      <c r="E48" s="11">
        <f>DATE(YEAR($D48),MONTH($D48),DAY($D48)-7)</f>
        <v>44000</v>
      </c>
      <c r="F48" s="11">
        <f>DATE(YEAR($E48),MONTH($E48)+$LL48,DAY($E48))</f>
        <v>44395</v>
      </c>
      <c r="G48" s="11">
        <f>DATE(YEAR($F48),MONTH($F48)+$LL48,DAY($F48))</f>
        <v>44791</v>
      </c>
      <c r="H48" s="11">
        <f>DATE(YEAR($G48),MONTH($G48)+$LL48,DAY($G48))</f>
        <v>45187</v>
      </c>
      <c r="I48" s="11">
        <f>DATE(YEAR($H48),MONTH($H48)+$LL48,DAY($H48))</f>
        <v>45583</v>
      </c>
      <c r="J48" s="12">
        <f>DATE(YEAR($I48),MONTH($I48)+$LL48,DAY($I48))</f>
        <v>45979</v>
      </c>
      <c r="K48" s="15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>
        <v>1</v>
      </c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>
        <v>1</v>
      </c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LK48" t="s">
        <v>18</v>
      </c>
      <c r="LL48">
        <v>13</v>
      </c>
      <c r="LM48" t="s">
        <v>12</v>
      </c>
    </row>
    <row r="49" spans="1:325" ht="15" thickBot="1" x14ac:dyDescent="0.4">
      <c r="A49" s="9" t="s">
        <v>12</v>
      </c>
      <c r="B49" s="10" t="s">
        <v>46</v>
      </c>
      <c r="C49" s="10" t="s">
        <v>27</v>
      </c>
      <c r="D49" s="11">
        <v>44713.350694444445</v>
      </c>
      <c r="E49" s="11">
        <f>DATE(YEAR($D49),MONTH($D49)-1,DAY($D49))</f>
        <v>44682</v>
      </c>
      <c r="F49" s="11">
        <f>DATE(YEAR($E49),MONTH($E49),DAY($E49)+$LL49*30.4/650)</f>
        <v>45523</v>
      </c>
      <c r="G49" s="11">
        <f>DATE(YEAR($F49),MONTH($F49),DAY($F49)+$LL49*30.4/650)</f>
        <v>46364</v>
      </c>
      <c r="H49" s="11">
        <f>DATE(YEAR($G49),MONTH($G49),DAY($G49)+$LL49*30.4/650)</f>
        <v>47205</v>
      </c>
      <c r="I49" s="11">
        <f>DATE(YEAR($H49),MONTH($H49),DAY($H49)+$LL49*30.4/650)</f>
        <v>48046</v>
      </c>
      <c r="J49" s="12">
        <f>DATE(YEAR($I49),MONTH($I49),DAY($I49)+$LL49*30.4/650)</f>
        <v>48887</v>
      </c>
      <c r="K49" s="15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LK49" t="s">
        <v>28</v>
      </c>
      <c r="LL49">
        <v>18000</v>
      </c>
      <c r="LM49" t="s">
        <v>12</v>
      </c>
    </row>
    <row r="50" spans="1:325" ht="15" thickBot="1" x14ac:dyDescent="0.4">
      <c r="A50" s="9" t="s">
        <v>12</v>
      </c>
      <c r="B50" s="10" t="s">
        <v>46</v>
      </c>
      <c r="C50" s="10" t="s">
        <v>30</v>
      </c>
      <c r="D50" s="11">
        <v>43876.63958333333</v>
      </c>
      <c r="E50" s="11">
        <f>DATE(YEAR($D50),MONTH($D50),DAY($D50)-7)</f>
        <v>43869</v>
      </c>
      <c r="F50" s="11">
        <f>DATE(YEAR($E50),MONTH($E50)+$LL50,DAY($E50))</f>
        <v>44263</v>
      </c>
      <c r="G50" s="11">
        <f>DATE(YEAR($F50),MONTH($F50)+$LL50,DAY($F50))</f>
        <v>44659</v>
      </c>
      <c r="H50" s="11">
        <f>DATE(YEAR($G50),MONTH($G50)+$LL50,DAY($G50))</f>
        <v>45054</v>
      </c>
      <c r="I50" s="11">
        <f>DATE(YEAR($H50),MONTH($H50)+$LL50,DAY($H50))</f>
        <v>45451</v>
      </c>
      <c r="J50" s="12">
        <f>DATE(YEAR($I50),MONTH($I50)+$LL50,DAY($I50))</f>
        <v>45846</v>
      </c>
      <c r="K50" s="15"/>
      <c r="L50" s="16"/>
      <c r="M50" s="16"/>
      <c r="N50" s="16">
        <v>1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>
        <v>1</v>
      </c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LK50" t="s">
        <v>18</v>
      </c>
      <c r="LL50">
        <v>13</v>
      </c>
      <c r="LM50" t="s">
        <v>12</v>
      </c>
    </row>
    <row r="51" spans="1:325" ht="15" thickBot="1" x14ac:dyDescent="0.4">
      <c r="A51" s="9" t="s">
        <v>12</v>
      </c>
      <c r="B51" s="10" t="s">
        <v>46</v>
      </c>
      <c r="C51" s="10" t="s">
        <v>29</v>
      </c>
      <c r="D51" s="11">
        <v>43891.104166666664</v>
      </c>
      <c r="E51" s="11">
        <f>DATE(YEAR($D51),MONTH($D51),DAY($D51)-7)</f>
        <v>43884</v>
      </c>
      <c r="F51" s="11">
        <f>DATE(YEAR($E51),MONTH($E51)+$LL51,DAY($E51))</f>
        <v>44278</v>
      </c>
      <c r="G51" s="11">
        <f>DATE(YEAR($F51),MONTH($F51)+$LL51,DAY($F51))</f>
        <v>44674</v>
      </c>
      <c r="H51" s="11">
        <f>DATE(YEAR($G51),MONTH($G51)+$LL51,DAY($G51))</f>
        <v>45069</v>
      </c>
      <c r="I51" s="11">
        <f>DATE(YEAR($H51),MONTH($H51)+$LL51,DAY($H51))</f>
        <v>45466</v>
      </c>
      <c r="J51" s="12">
        <f>DATE(YEAR($I51),MONTH($I51)+$LL51,DAY($I51))</f>
        <v>45861</v>
      </c>
      <c r="K51" s="15"/>
      <c r="L51" s="16"/>
      <c r="M51" s="16"/>
      <c r="N51" s="16"/>
      <c r="O51" s="16"/>
      <c r="P51" s="16">
        <v>1</v>
      </c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>
        <v>1</v>
      </c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LK51" t="s">
        <v>18</v>
      </c>
      <c r="LL51">
        <v>13</v>
      </c>
      <c r="LM51" t="s">
        <v>12</v>
      </c>
    </row>
    <row r="52" spans="1:325" ht="15" thickBot="1" x14ac:dyDescent="0.4">
      <c r="A52" s="9" t="s">
        <v>12</v>
      </c>
      <c r="B52" s="10" t="s">
        <v>46</v>
      </c>
      <c r="C52" s="10" t="s">
        <v>31</v>
      </c>
      <c r="D52" s="11">
        <v>45697.506249999999</v>
      </c>
      <c r="E52" s="11">
        <f t="shared" ref="E52:E57" si="2">DATE(YEAR($D52),MONTH($D52)-1,DAY($D52))</f>
        <v>45666</v>
      </c>
      <c r="F52" s="11">
        <f>DATE(YEAR($E52),MONTH($E52),DAY($E52)+$LL52/10)</f>
        <v>47766</v>
      </c>
      <c r="G52" s="11">
        <f>DATE(YEAR($F52),MONTH($F52),DAY($F52)+$LL52/10)</f>
        <v>49866</v>
      </c>
      <c r="H52" s="11">
        <f>DATE(YEAR($G52),MONTH($G52),DAY($G52)+$LL52/10)</f>
        <v>51966</v>
      </c>
      <c r="I52" s="11">
        <f>DATE(YEAR($H52),MONTH($H52),DAY($H52)+$LL52/10)</f>
        <v>54066</v>
      </c>
      <c r="J52" s="12">
        <f>DATE(YEAR($I52),MONTH($I52),DAY($I52)+$LL52/10)</f>
        <v>56166</v>
      </c>
      <c r="K52" s="1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LK52" t="s">
        <v>21</v>
      </c>
      <c r="LL52">
        <v>21000</v>
      </c>
      <c r="LM52" t="s">
        <v>12</v>
      </c>
    </row>
    <row r="53" spans="1:325" ht="15" thickBot="1" x14ac:dyDescent="0.4">
      <c r="A53" s="9" t="s">
        <v>12</v>
      </c>
      <c r="B53" s="10" t="s">
        <v>46</v>
      </c>
      <c r="C53" s="10" t="s">
        <v>31</v>
      </c>
      <c r="D53" s="11">
        <v>45712.666666666664</v>
      </c>
      <c r="E53" s="11">
        <f t="shared" si="2"/>
        <v>45681</v>
      </c>
      <c r="F53" s="11">
        <f>DATE(YEAR($E53),MONTH($E53),DAY($E53)+$LL53/10)</f>
        <v>47781</v>
      </c>
      <c r="G53" s="11">
        <f>DATE(YEAR($F53),MONTH($F53),DAY($F53)+$LL53/10)</f>
        <v>49881</v>
      </c>
      <c r="H53" s="11">
        <f>DATE(YEAR($G53),MONTH($G53),DAY($G53)+$LL53/10)</f>
        <v>51981</v>
      </c>
      <c r="I53" s="11">
        <f>DATE(YEAR($H53),MONTH($H53),DAY($H53)+$LL53/10)</f>
        <v>54081</v>
      </c>
      <c r="J53" s="12">
        <f>DATE(YEAR($I53),MONTH($I53),DAY($I53)+$LL53/10)</f>
        <v>56181</v>
      </c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LK53" t="s">
        <v>21</v>
      </c>
      <c r="LL53">
        <v>21000</v>
      </c>
      <c r="LM53" t="s">
        <v>12</v>
      </c>
    </row>
    <row r="54" spans="1:325" ht="15" thickBot="1" x14ac:dyDescent="0.4">
      <c r="A54" s="9" t="s">
        <v>12</v>
      </c>
      <c r="B54" s="10" t="s">
        <v>46</v>
      </c>
      <c r="C54" s="10" t="s">
        <v>24</v>
      </c>
      <c r="D54" s="11">
        <v>46233.897222222222</v>
      </c>
      <c r="E54" s="11">
        <f t="shared" si="2"/>
        <v>46203</v>
      </c>
      <c r="F54" s="11">
        <f>DATE(YEAR($E54),MONTH($E54),DAY($E54)+$LL54*30.4/10000)</f>
        <v>49851</v>
      </c>
      <c r="G54" s="11">
        <f>DATE(YEAR($F54),MONTH($F54),DAY($F54)+$LL54*30.4/10000)</f>
        <v>53499</v>
      </c>
      <c r="H54" s="11">
        <f>DATE(YEAR($G54),MONTH($G54),DAY($G54)+$LL54*30.4/10000)</f>
        <v>57147</v>
      </c>
      <c r="I54" s="11">
        <f>DATE(YEAR($H54),MONTH($H54),DAY($H54)+$LL54*30.4/10000)</f>
        <v>60795</v>
      </c>
      <c r="J54" s="12">
        <f>DATE(YEAR($I54),MONTH($I54),DAY($I54)+$LL54*30.4/10000)</f>
        <v>64443</v>
      </c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LK54" t="s">
        <v>15</v>
      </c>
      <c r="LL54">
        <v>1200000</v>
      </c>
      <c r="LM54" t="s">
        <v>12</v>
      </c>
    </row>
    <row r="55" spans="1:325" ht="15" thickBot="1" x14ac:dyDescent="0.4">
      <c r="A55" s="9" t="s">
        <v>12</v>
      </c>
      <c r="B55" s="10" t="s">
        <v>46</v>
      </c>
      <c r="C55" s="10" t="s">
        <v>25</v>
      </c>
      <c r="D55" s="11">
        <v>43906.163194444445</v>
      </c>
      <c r="E55" s="11">
        <f t="shared" si="2"/>
        <v>43877</v>
      </c>
      <c r="F55" s="11">
        <f>DATE(YEAR($E55),MONTH($E55),DAY($E55)+$LL55*30.4/10000)</f>
        <v>44606</v>
      </c>
      <c r="G55" s="11">
        <f>DATE(YEAR($F55),MONTH($F55),DAY($F55)+$LL55*30.4/10000)</f>
        <v>45335</v>
      </c>
      <c r="H55" s="11">
        <f>DATE(YEAR($G55),MONTH($G55),DAY($G55)+$LL55*30.4/10000)</f>
        <v>46064</v>
      </c>
      <c r="I55" s="11">
        <f>DATE(YEAR($H55),MONTH($H55),DAY($H55)+$LL55*30.4/10000)</f>
        <v>46793</v>
      </c>
      <c r="J55" s="12">
        <f>DATE(YEAR($I55),MONTH($I55),DAY($I55)+$LL55*30.4/10000)</f>
        <v>47522</v>
      </c>
      <c r="K55" s="15"/>
      <c r="L55" s="16"/>
      <c r="M55" s="16"/>
      <c r="N55" s="16"/>
      <c r="O55" s="16">
        <v>1</v>
      </c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LK55" t="s">
        <v>15</v>
      </c>
      <c r="LL55">
        <v>240000</v>
      </c>
      <c r="LM55" t="s">
        <v>12</v>
      </c>
    </row>
    <row r="56" spans="1:325" ht="15" thickBot="1" x14ac:dyDescent="0.4">
      <c r="A56" s="9" t="s">
        <v>12</v>
      </c>
      <c r="B56" s="10" t="s">
        <v>46</v>
      </c>
      <c r="C56" s="10" t="s">
        <v>26</v>
      </c>
      <c r="D56" s="11">
        <v>44683.617361111108</v>
      </c>
      <c r="E56" s="11">
        <f t="shared" si="2"/>
        <v>44653</v>
      </c>
      <c r="F56" s="11">
        <f>DATE(YEAR($E56),MONTH($E56),DAY($E56)+$LL56/10)</f>
        <v>45703</v>
      </c>
      <c r="G56" s="11">
        <f>DATE(YEAR($F56),MONTH($F56),DAY($F56)+$LL56/10)</f>
        <v>46753</v>
      </c>
      <c r="H56" s="11">
        <f>DATE(YEAR($G56),MONTH($G56),DAY($G56)+$LL56/10)</f>
        <v>47803</v>
      </c>
      <c r="I56" s="11">
        <f>DATE(YEAR($H56),MONTH($H56),DAY($H56)+$LL56/10)</f>
        <v>48853</v>
      </c>
      <c r="J56" s="12">
        <f>DATE(YEAR($I56),MONTH($I56),DAY($I56)+$LL56/10)</f>
        <v>49903</v>
      </c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LK56" t="s">
        <v>21</v>
      </c>
      <c r="LL56">
        <v>10500</v>
      </c>
      <c r="LM56" t="s">
        <v>12</v>
      </c>
    </row>
    <row r="57" spans="1:325" ht="15" thickBot="1" x14ac:dyDescent="0.4">
      <c r="A57" s="9" t="s">
        <v>12</v>
      </c>
      <c r="B57" s="10" t="s">
        <v>46</v>
      </c>
      <c r="C57" s="10" t="s">
        <v>26</v>
      </c>
      <c r="D57" s="11">
        <v>44698.777777777781</v>
      </c>
      <c r="E57" s="11">
        <f t="shared" si="2"/>
        <v>44668</v>
      </c>
      <c r="F57" s="11">
        <f>DATE(YEAR($E57),MONTH($E57),DAY($E57)+$LL57/10)</f>
        <v>45718</v>
      </c>
      <c r="G57" s="11">
        <f>DATE(YEAR($F57),MONTH($F57),DAY($F57)+$LL57/10)</f>
        <v>46768</v>
      </c>
      <c r="H57" s="11">
        <f>DATE(YEAR($G57),MONTH($G57),DAY($G57)+$LL57/10)</f>
        <v>47818</v>
      </c>
      <c r="I57" s="11">
        <f>DATE(YEAR($H57),MONTH($H57),DAY($H57)+$LL57/10)</f>
        <v>48868</v>
      </c>
      <c r="J57" s="12">
        <f>DATE(YEAR($I57),MONTH($I57),DAY($I57)+$LL57/10)</f>
        <v>49918</v>
      </c>
      <c r="K57" s="1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LK57" t="s">
        <v>21</v>
      </c>
      <c r="LL57">
        <v>10500</v>
      </c>
      <c r="LM57" t="s">
        <v>12</v>
      </c>
    </row>
    <row r="58" spans="1:325" ht="15" thickBot="1" x14ac:dyDescent="0.4">
      <c r="A58" s="9" t="s">
        <v>12</v>
      </c>
      <c r="B58" s="10" t="s">
        <v>46</v>
      </c>
      <c r="C58" s="10" t="s">
        <v>14</v>
      </c>
      <c r="D58" s="11">
        <v>44476.958333333336</v>
      </c>
      <c r="E58" s="11">
        <f>DATE(YEAR($D58),MONTH($D58)-2,DAY($D58))</f>
        <v>44415</v>
      </c>
      <c r="F58" s="11">
        <f>DATE(YEAR($E58),MONTH($E58),DAY($E58)+$LL58*30.4/10000)</f>
        <v>45327</v>
      </c>
      <c r="G58" s="11">
        <f>DATE(YEAR($F58),MONTH($F58),DAY($F58)+$LL58*30.4/10000)</f>
        <v>46239</v>
      </c>
      <c r="H58" s="11">
        <f>DATE(YEAR($G58),MONTH($G58),DAY($G58)+$LL58*30.4/10000)</f>
        <v>47151</v>
      </c>
      <c r="I58" s="11">
        <f>DATE(YEAR($H58),MONTH($H58),DAY($H58)+$LL58*30.4/10000)</f>
        <v>48063</v>
      </c>
      <c r="J58" s="12">
        <f>DATE(YEAR($I58),MONTH($I58),DAY($I58)+$LL58*30.4/10000)</f>
        <v>48975</v>
      </c>
      <c r="K58" s="15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>
        <v>1</v>
      </c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LK58" t="s">
        <v>15</v>
      </c>
      <c r="LL58">
        <v>300000</v>
      </c>
      <c r="LM58" t="s">
        <v>12</v>
      </c>
    </row>
    <row r="59" spans="1:325" ht="15" thickBot="1" x14ac:dyDescent="0.4">
      <c r="A59" s="9" t="s">
        <v>12</v>
      </c>
      <c r="B59" s="10" t="s">
        <v>46</v>
      </c>
      <c r="C59" s="10" t="s">
        <v>14</v>
      </c>
      <c r="D59" s="11">
        <v>47764.65</v>
      </c>
      <c r="E59" s="11">
        <f>DATE(YEAR($D59),MONTH($D59)-2,DAY($D59))</f>
        <v>47703</v>
      </c>
      <c r="F59" s="11">
        <f>DATE(YEAR($E59)+$LL59,MONTH($E59),DAY($E59))</f>
        <v>52086</v>
      </c>
      <c r="G59" s="11">
        <f>DATE(YEAR($F59)+$LL59,MONTH($F59),DAY($F59))</f>
        <v>56469</v>
      </c>
      <c r="H59" s="11">
        <f>DATE(YEAR($G59)+$LL59,MONTH($G59),DAY($G59))</f>
        <v>60852</v>
      </c>
      <c r="I59" s="11">
        <f>DATE(YEAR($H59)+$LL59,MONTH($H59),DAY($H59))</f>
        <v>65235</v>
      </c>
      <c r="J59" s="12">
        <f>DATE(YEAR($I59)+$LL59,MONTH($I59),DAY($I59))</f>
        <v>69618</v>
      </c>
      <c r="K59" s="15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LK59" t="s">
        <v>16</v>
      </c>
      <c r="LL59">
        <v>12</v>
      </c>
      <c r="LM59" t="s">
        <v>12</v>
      </c>
    </row>
    <row r="60" spans="1:325" ht="15" thickBot="1" x14ac:dyDescent="0.4">
      <c r="A60" s="9" t="s">
        <v>12</v>
      </c>
      <c r="B60" s="10" t="s">
        <v>46</v>
      </c>
      <c r="C60" s="10" t="s">
        <v>17</v>
      </c>
      <c r="D60" s="11">
        <v>43919.649305555555</v>
      </c>
      <c r="E60" s="11">
        <f>DATE(YEAR($D60),MONTH($D60)-2,DAY($D60))</f>
        <v>43859</v>
      </c>
      <c r="F60" s="11">
        <f>DATE(YEAR($E60),MONTH($E60)+$LL60,DAY($E60))</f>
        <v>44955</v>
      </c>
      <c r="G60" s="11">
        <f>DATE(YEAR($F60),MONTH($F60)+$LL60,DAY($F60))</f>
        <v>46051</v>
      </c>
      <c r="H60" s="11">
        <f>DATE(YEAR($G60),MONTH($G60)+$LL60,DAY($G60))</f>
        <v>47147</v>
      </c>
      <c r="I60" s="11">
        <f>DATE(YEAR($H60),MONTH($H60)+$LL60,DAY($H60))</f>
        <v>48242</v>
      </c>
      <c r="J60" s="12">
        <f>DATE(YEAR($I60),MONTH($I60)+$LL60,DAY($I60))</f>
        <v>49338</v>
      </c>
      <c r="K60" s="15"/>
      <c r="L60" s="16"/>
      <c r="M60" s="16">
        <v>1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LK60" t="s">
        <v>18</v>
      </c>
      <c r="LL60">
        <v>36</v>
      </c>
      <c r="LM60" t="s">
        <v>12</v>
      </c>
    </row>
    <row r="61" spans="1:325" ht="15" thickBot="1" x14ac:dyDescent="0.4">
      <c r="A61" s="9" t="s">
        <v>12</v>
      </c>
      <c r="B61" s="10" t="s">
        <v>46</v>
      </c>
      <c r="C61" s="10" t="s">
        <v>19</v>
      </c>
      <c r="D61" s="11">
        <v>45014.648611111108</v>
      </c>
      <c r="E61" s="11">
        <f>DATE(YEAR($D61),MONTH($D61)-2,DAY($D61))</f>
        <v>44955</v>
      </c>
      <c r="F61" s="11">
        <f>DATE(YEAR($E61)+$LL61,MONTH($E61),DAY($E61))</f>
        <v>47147</v>
      </c>
      <c r="G61" s="11">
        <f>DATE(YEAR($F61)+$LL61,MONTH($F61),DAY($F61))</f>
        <v>49338</v>
      </c>
      <c r="H61" s="11">
        <f>DATE(YEAR($G61)+$LL61,MONTH($G61),DAY($G61))</f>
        <v>51530</v>
      </c>
      <c r="I61" s="11">
        <f>DATE(YEAR($H61)+$LL61,MONTH($H61),DAY($H61))</f>
        <v>53721</v>
      </c>
      <c r="J61" s="12">
        <f>DATE(YEAR($I61)+$LL61,MONTH($I61),DAY($I61))</f>
        <v>55913</v>
      </c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LK61" t="s">
        <v>16</v>
      </c>
      <c r="LL61">
        <v>6</v>
      </c>
      <c r="LM61" t="s">
        <v>12</v>
      </c>
    </row>
    <row r="62" spans="1:325" ht="15" thickBot="1" x14ac:dyDescent="0.4">
      <c r="A62" s="9" t="s">
        <v>12</v>
      </c>
      <c r="B62" s="10" t="s">
        <v>46</v>
      </c>
      <c r="C62" s="10" t="s">
        <v>20</v>
      </c>
      <c r="D62" s="11">
        <v>45942.269444444442</v>
      </c>
      <c r="E62" s="11">
        <f>DATE(YEAR($D62),MONTH($D62)-1,DAY($D62))</f>
        <v>45912</v>
      </c>
      <c r="F62" s="11">
        <f>DATE(YEAR($E62),MONTH($E62),DAY($E62)+$LL62/10)</f>
        <v>46212</v>
      </c>
      <c r="G62" s="11">
        <f>DATE(YEAR($F62),MONTH($F62),DAY($F62)+$LL62/10)</f>
        <v>46512</v>
      </c>
      <c r="H62" s="11">
        <f>DATE(YEAR($G62),MONTH($G62),DAY($G62)+$LL62/10)</f>
        <v>46812</v>
      </c>
      <c r="I62" s="11">
        <f>DATE(YEAR($H62),MONTH($H62),DAY($H62)+$LL62/10)</f>
        <v>47112</v>
      </c>
      <c r="J62" s="12">
        <f>DATE(YEAR($I62),MONTH($I62),DAY($I62)+$LL62/10)</f>
        <v>47412</v>
      </c>
      <c r="K62" s="15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LK62" t="s">
        <v>21</v>
      </c>
      <c r="LL62">
        <v>3000</v>
      </c>
      <c r="LM62" t="s">
        <v>12</v>
      </c>
    </row>
    <row r="63" spans="1:325" ht="15" thickBot="1" x14ac:dyDescent="0.4">
      <c r="A63" s="9" t="s">
        <v>12</v>
      </c>
      <c r="B63" s="10" t="s">
        <v>46</v>
      </c>
      <c r="C63" s="10" t="s">
        <v>20</v>
      </c>
      <c r="D63" s="11">
        <v>45626.847916666666</v>
      </c>
      <c r="E63" s="11">
        <f>DATE(YEAR($D63),MONTH($D63)-1,DAY($D63))</f>
        <v>45595</v>
      </c>
      <c r="F63" s="11">
        <f>DATE(YEAR($E63),MONTH($E63),DAY($E63)+$LL63/10)</f>
        <v>45895</v>
      </c>
      <c r="G63" s="11">
        <f>DATE(YEAR($F63),MONTH($F63),DAY($F63)+$LL63/10)</f>
        <v>46195</v>
      </c>
      <c r="H63" s="11">
        <f>DATE(YEAR($G63),MONTH($G63),DAY($G63)+$LL63/10)</f>
        <v>46495</v>
      </c>
      <c r="I63" s="11">
        <f>DATE(YEAR($H63),MONTH($H63),DAY($H63)+$LL63/10)</f>
        <v>46795</v>
      </c>
      <c r="J63" s="12">
        <f>DATE(YEAR($I63),MONTH($I63),DAY($I63)+$LL63/10)</f>
        <v>47095</v>
      </c>
      <c r="K63" s="15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LK63" t="s">
        <v>21</v>
      </c>
      <c r="LL63">
        <v>3000</v>
      </c>
      <c r="LM63" t="s">
        <v>12</v>
      </c>
    </row>
    <row r="64" spans="1:325" ht="15" thickBot="1" x14ac:dyDescent="0.4">
      <c r="A64" s="9" t="s">
        <v>12</v>
      </c>
      <c r="B64" s="10" t="s">
        <v>46</v>
      </c>
      <c r="C64" s="10" t="s">
        <v>22</v>
      </c>
      <c r="D64" s="11">
        <v>43948.620138888888</v>
      </c>
      <c r="E64" s="11">
        <f>DATE(YEAR($D64),MONTH($D64)-2,DAY($D64))</f>
        <v>43888</v>
      </c>
      <c r="F64" s="11">
        <f>DATE(YEAR($E64),MONTH($E64)+$LL64,DAY($E64))</f>
        <v>44619</v>
      </c>
      <c r="G64" s="11">
        <f>DATE(YEAR($F64),MONTH($F64)+$LL64,DAY($F64))</f>
        <v>45349</v>
      </c>
      <c r="H64" s="11">
        <f>DATE(YEAR($G64),MONTH($G64)+$LL64,DAY($G64))</f>
        <v>46080</v>
      </c>
      <c r="I64" s="11">
        <f>DATE(YEAR($H64),MONTH($H64)+$LL64,DAY($H64))</f>
        <v>46810</v>
      </c>
      <c r="J64" s="12">
        <f>DATE(YEAR($I64),MONTH($I64)+$LL64,DAY($I64))</f>
        <v>47541</v>
      </c>
      <c r="K64" s="15"/>
      <c r="L64" s="16"/>
      <c r="M64" s="16"/>
      <c r="N64" s="16"/>
      <c r="O64" s="16"/>
      <c r="P64" s="16"/>
      <c r="Q64" s="16">
        <v>1</v>
      </c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LK64" t="s">
        <v>18</v>
      </c>
      <c r="LL64">
        <v>24</v>
      </c>
      <c r="LM64" t="s">
        <v>12</v>
      </c>
    </row>
    <row r="65" spans="1:325" ht="15" thickBot="1" x14ac:dyDescent="0.4">
      <c r="A65" s="9" t="s">
        <v>12</v>
      </c>
      <c r="B65" s="10" t="s">
        <v>46</v>
      </c>
      <c r="C65" s="10" t="s">
        <v>23</v>
      </c>
      <c r="D65" s="11">
        <v>44718.529166666667</v>
      </c>
      <c r="E65" s="11">
        <f>DATE(YEAR($D65),MONTH($D65)-1,DAY($D65))</f>
        <v>44687</v>
      </c>
      <c r="F65" s="11">
        <f>DATE(YEAR($E65),MONTH($E65),DAY($E65)+$LL65/10)</f>
        <v>44837</v>
      </c>
      <c r="G65" s="11">
        <f>DATE(YEAR($F65),MONTH($F65),DAY($F65)+$LL65/10)</f>
        <v>44987</v>
      </c>
      <c r="H65" s="11">
        <f>DATE(YEAR($G65),MONTH($G65),DAY($G65)+$LL65/10)</f>
        <v>45137</v>
      </c>
      <c r="I65" s="11">
        <f>DATE(YEAR($H65),MONTH($H65),DAY($H65)+$LL65/10)</f>
        <v>45287</v>
      </c>
      <c r="J65" s="12">
        <f>DATE(YEAR($I65),MONTH($I65),DAY($I65)+$LL65/10)</f>
        <v>45437</v>
      </c>
      <c r="K65" s="15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LK65" t="s">
        <v>21</v>
      </c>
      <c r="LL65">
        <v>1500</v>
      </c>
      <c r="LM65" t="s">
        <v>12</v>
      </c>
    </row>
    <row r="66" spans="1:325" ht="15" thickBot="1" x14ac:dyDescent="0.4">
      <c r="A66" s="9" t="s">
        <v>12</v>
      </c>
      <c r="B66" s="10" t="s">
        <v>46</v>
      </c>
      <c r="C66" s="10" t="s">
        <v>23</v>
      </c>
      <c r="D66" s="11">
        <v>44551.12222222222</v>
      </c>
      <c r="E66" s="11">
        <f>DATE(YEAR($D66),MONTH($D66)-1,DAY($D66))</f>
        <v>44521</v>
      </c>
      <c r="F66" s="11">
        <f>DATE(YEAR($E66),MONTH($E66),DAY($E66)+$LL66/10)</f>
        <v>44671</v>
      </c>
      <c r="G66" s="11">
        <f>DATE(YEAR($F66),MONTH($F66),DAY($F66)+$LL66/10)</f>
        <v>44821</v>
      </c>
      <c r="H66" s="11">
        <f>DATE(YEAR($G66),MONTH($G66),DAY($G66)+$LL66/10)</f>
        <v>44971</v>
      </c>
      <c r="I66" s="11">
        <f>DATE(YEAR($H66),MONTH($H66),DAY($H66)+$LL66/10)</f>
        <v>45121</v>
      </c>
      <c r="J66" s="12">
        <f>DATE(YEAR($I66),MONTH($I66),DAY($I66)+$LL66/10)</f>
        <v>45271</v>
      </c>
      <c r="K66" s="15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>
        <v>1</v>
      </c>
      <c r="DD66" s="16"/>
      <c r="DE66" s="16"/>
      <c r="DF66" s="16"/>
      <c r="DG66" s="16"/>
      <c r="DH66" s="16"/>
      <c r="DI66" s="16"/>
      <c r="DJ66" s="16"/>
      <c r="DK66" s="16"/>
      <c r="LK66" t="s">
        <v>21</v>
      </c>
      <c r="LL66">
        <v>1500</v>
      </c>
      <c r="LM66" t="s">
        <v>12</v>
      </c>
    </row>
    <row r="67" spans="1:325" ht="15" thickBot="1" x14ac:dyDescent="0.4">
      <c r="A67" s="9" t="s">
        <v>12</v>
      </c>
      <c r="B67" s="10" t="s">
        <v>46</v>
      </c>
      <c r="C67" s="10" t="s">
        <v>14</v>
      </c>
      <c r="D67" s="11">
        <v>47146</v>
      </c>
      <c r="E67" s="11">
        <f t="shared" ref="E67:E80" si="3">DATE(YEAR($D67),MONTH($D67)-2,DAY($D67))</f>
        <v>47085</v>
      </c>
      <c r="F67" s="11">
        <f>DATE(YEAR($E67)+$LL67,MONTH($E67),DAY($E67))</f>
        <v>51468</v>
      </c>
      <c r="G67" s="11">
        <f>DATE(YEAR($F67)+$LL67,MONTH($F67),DAY($F67))</f>
        <v>55851</v>
      </c>
      <c r="H67" s="11">
        <f>DATE(YEAR($G67)+$LL67,MONTH($G67),DAY($G67))</f>
        <v>60234</v>
      </c>
      <c r="I67" s="11">
        <f>DATE(YEAR($H67)+$LL67,MONTH($H67),DAY($H67))</f>
        <v>64617</v>
      </c>
      <c r="J67" s="12">
        <f>DATE(YEAR($I67)+$LL67,MONTH($I67),DAY($I67))</f>
        <v>69000</v>
      </c>
      <c r="K67" s="15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LK67" t="s">
        <v>16</v>
      </c>
      <c r="LL67">
        <v>12</v>
      </c>
      <c r="LM67" t="s">
        <v>12</v>
      </c>
    </row>
    <row r="68" spans="1:325" ht="15" thickBot="1" x14ac:dyDescent="0.4">
      <c r="A68" s="9" t="s">
        <v>12</v>
      </c>
      <c r="B68" s="10" t="s">
        <v>46</v>
      </c>
      <c r="C68" s="10" t="s">
        <v>14</v>
      </c>
      <c r="D68" s="11">
        <v>43898.213194444441</v>
      </c>
      <c r="E68" s="11">
        <f t="shared" si="3"/>
        <v>43838</v>
      </c>
      <c r="F68" s="11">
        <f>DATE(YEAR($E68),MONTH($E68),DAY($E68)+$LL68*30.4/10000)</f>
        <v>44750</v>
      </c>
      <c r="G68" s="11">
        <f>DATE(YEAR($F68),MONTH($F68),DAY($F68)+$LL68*30.4/10000)</f>
        <v>45662</v>
      </c>
      <c r="H68" s="11">
        <f>DATE(YEAR($G68),MONTH($G68),DAY($G68)+$LL68*30.4/10000)</f>
        <v>46574</v>
      </c>
      <c r="I68" s="11">
        <f>DATE(YEAR($H68),MONTH($H68),DAY($H68)+$LL68*30.4/10000)</f>
        <v>47486</v>
      </c>
      <c r="J68" s="12">
        <f>DATE(YEAR($I68),MONTH($I68),DAY($I68)+$LL68*30.4/10000)</f>
        <v>48398</v>
      </c>
      <c r="K68" s="15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LK68" t="s">
        <v>15</v>
      </c>
      <c r="LL68">
        <v>300000</v>
      </c>
      <c r="LM68" t="s">
        <v>12</v>
      </c>
    </row>
    <row r="69" spans="1:325" ht="15" thickBot="1" x14ac:dyDescent="0.4">
      <c r="A69" s="9" t="s">
        <v>12</v>
      </c>
      <c r="B69" s="10" t="s">
        <v>46</v>
      </c>
      <c r="C69" s="10" t="s">
        <v>14</v>
      </c>
      <c r="D69" s="11">
        <v>47404.472916666666</v>
      </c>
      <c r="E69" s="11">
        <f t="shared" si="3"/>
        <v>47343</v>
      </c>
      <c r="F69" s="11">
        <f>DATE(YEAR($E69)+$LL69,MONTH($E69),DAY($E69))</f>
        <v>51726</v>
      </c>
      <c r="G69" s="11">
        <f>DATE(YEAR($F69)+$LL69,MONTH($F69),DAY($F69))</f>
        <v>56109</v>
      </c>
      <c r="H69" s="11">
        <f>DATE(YEAR($G69)+$LL69,MONTH($G69),DAY($G69))</f>
        <v>60492</v>
      </c>
      <c r="I69" s="11">
        <f>DATE(YEAR($H69)+$LL69,MONTH($H69),DAY($H69))</f>
        <v>64875</v>
      </c>
      <c r="J69" s="12">
        <f>DATE(YEAR($I69)+$LL69,MONTH($I69),DAY($I69))</f>
        <v>69258</v>
      </c>
      <c r="K69" s="15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LK69" t="s">
        <v>16</v>
      </c>
      <c r="LL69">
        <v>12</v>
      </c>
      <c r="LM69" t="s">
        <v>12</v>
      </c>
    </row>
    <row r="70" spans="1:325" ht="15" thickBot="1" x14ac:dyDescent="0.4">
      <c r="A70" s="9" t="s">
        <v>12</v>
      </c>
      <c r="B70" s="10" t="s">
        <v>46</v>
      </c>
      <c r="C70" s="10" t="s">
        <v>14</v>
      </c>
      <c r="D70" s="11">
        <v>44174.448611111111</v>
      </c>
      <c r="E70" s="11">
        <f t="shared" si="3"/>
        <v>44113</v>
      </c>
      <c r="F70" s="11">
        <f>DATE(YEAR($E70),MONTH($E70),DAY($E70)+$LL70*30.4/10000)</f>
        <v>45025</v>
      </c>
      <c r="G70" s="11">
        <f>DATE(YEAR($F70),MONTH($F70),DAY($F70)+$LL70*30.4/10000)</f>
        <v>45937</v>
      </c>
      <c r="H70" s="11">
        <f>DATE(YEAR($G70),MONTH($G70),DAY($G70)+$LL70*30.4/10000)</f>
        <v>46849</v>
      </c>
      <c r="I70" s="11">
        <f>DATE(YEAR($H70),MONTH($H70),DAY($H70)+$LL70*30.4/10000)</f>
        <v>47761</v>
      </c>
      <c r="J70" s="12">
        <f>DATE(YEAR($I70),MONTH($I70),DAY($I70)+$LL70*30.4/10000)</f>
        <v>48673</v>
      </c>
      <c r="K70" s="15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>
        <v>1</v>
      </c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LK70" t="s">
        <v>15</v>
      </c>
      <c r="LL70">
        <v>300000</v>
      </c>
      <c r="LM70" t="s">
        <v>12</v>
      </c>
    </row>
    <row r="71" spans="1:325" ht="15" thickBot="1" x14ac:dyDescent="0.4">
      <c r="A71" s="9" t="s">
        <v>12</v>
      </c>
      <c r="B71" s="10" t="s">
        <v>46</v>
      </c>
      <c r="C71" s="10" t="s">
        <v>14</v>
      </c>
      <c r="D71" s="11">
        <v>47985.150694444441</v>
      </c>
      <c r="E71" s="11">
        <f t="shared" si="3"/>
        <v>47924</v>
      </c>
      <c r="F71" s="11">
        <f>DATE(YEAR($E71)+$LL71,MONTH($E71),DAY($E71))</f>
        <v>52307</v>
      </c>
      <c r="G71" s="11">
        <f>DATE(YEAR($F71)+$LL71,MONTH($F71),DAY($F71))</f>
        <v>56690</v>
      </c>
      <c r="H71" s="11">
        <f>DATE(YEAR($G71)+$LL71,MONTH($G71),DAY($G71))</f>
        <v>61073</v>
      </c>
      <c r="I71" s="11">
        <f>DATE(YEAR($H71)+$LL71,MONTH($H71),DAY($H71))</f>
        <v>65456</v>
      </c>
      <c r="J71" s="12">
        <f>DATE(YEAR($I71)+$LL71,MONTH($I71),DAY($I71))</f>
        <v>69839</v>
      </c>
      <c r="K71" s="15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LK71" t="s">
        <v>16</v>
      </c>
      <c r="LL71">
        <v>12</v>
      </c>
      <c r="LM71" t="s">
        <v>12</v>
      </c>
    </row>
    <row r="72" spans="1:325" ht="15" thickBot="1" x14ac:dyDescent="0.4">
      <c r="A72" s="9" t="s">
        <v>12</v>
      </c>
      <c r="B72" s="10" t="s">
        <v>46</v>
      </c>
      <c r="C72" s="10" t="s">
        <v>14</v>
      </c>
      <c r="D72" s="11">
        <v>44738.861805555556</v>
      </c>
      <c r="E72" s="11">
        <f t="shared" si="3"/>
        <v>44677</v>
      </c>
      <c r="F72" s="11">
        <f>DATE(YEAR($E72),MONTH($E72),DAY($E72)+$LL72*30.4/10000)</f>
        <v>45589</v>
      </c>
      <c r="G72" s="11">
        <f>DATE(YEAR($F72),MONTH($F72),DAY($F72)+$LL72*30.4/10000)</f>
        <v>46501</v>
      </c>
      <c r="H72" s="11">
        <f>DATE(YEAR($G72),MONTH($G72),DAY($G72)+$LL72*30.4/10000)</f>
        <v>47413</v>
      </c>
      <c r="I72" s="11">
        <f>DATE(YEAR($H72),MONTH($H72),DAY($H72)+$LL72*30.4/10000)</f>
        <v>48325</v>
      </c>
      <c r="J72" s="12">
        <f>DATE(YEAR($I72),MONTH($I72),DAY($I72)+$LL72*30.4/10000)</f>
        <v>49237</v>
      </c>
      <c r="K72" s="15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LK72" t="s">
        <v>15</v>
      </c>
      <c r="LL72">
        <v>300000</v>
      </c>
      <c r="LM72" t="s">
        <v>12</v>
      </c>
    </row>
    <row r="73" spans="1:325" ht="15" thickBot="1" x14ac:dyDescent="0.4">
      <c r="A73" s="9" t="s">
        <v>12</v>
      </c>
      <c r="B73" s="10" t="s">
        <v>46</v>
      </c>
      <c r="C73" s="10" t="s">
        <v>14</v>
      </c>
      <c r="D73" s="11">
        <v>47324.130555555559</v>
      </c>
      <c r="E73" s="11">
        <f t="shared" si="3"/>
        <v>47263</v>
      </c>
      <c r="F73" s="11">
        <f>DATE(YEAR($E73)+$LL73,MONTH($E73),DAY($E73))</f>
        <v>51646</v>
      </c>
      <c r="G73" s="11">
        <f>DATE(YEAR($F73)+$LL73,MONTH($F73),DAY($F73))</f>
        <v>56029</v>
      </c>
      <c r="H73" s="11">
        <f>DATE(YEAR($G73)+$LL73,MONTH($G73),DAY($G73))</f>
        <v>60412</v>
      </c>
      <c r="I73" s="11">
        <f>DATE(YEAR($H73)+$LL73,MONTH($H73),DAY($H73))</f>
        <v>64795</v>
      </c>
      <c r="J73" s="12">
        <f>DATE(YEAR($I73)+$LL73,MONTH($I73),DAY($I73))</f>
        <v>69178</v>
      </c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LK73" t="s">
        <v>16</v>
      </c>
      <c r="LL73">
        <v>12</v>
      </c>
      <c r="LM73" t="s">
        <v>12</v>
      </c>
    </row>
    <row r="74" spans="1:325" ht="15" thickBot="1" x14ac:dyDescent="0.4">
      <c r="A74" s="9" t="s">
        <v>12</v>
      </c>
      <c r="B74" s="10" t="s">
        <v>46</v>
      </c>
      <c r="C74" s="10" t="s">
        <v>14</v>
      </c>
      <c r="D74" s="11">
        <v>44078.283333333333</v>
      </c>
      <c r="E74" s="11">
        <f t="shared" si="3"/>
        <v>44016</v>
      </c>
      <c r="F74" s="11">
        <f>DATE(YEAR($E74),MONTH($E74),DAY($E74)+$LL74*30.4/10000)</f>
        <v>44928</v>
      </c>
      <c r="G74" s="11">
        <f>DATE(YEAR($F74),MONTH($F74),DAY($F74)+$LL74*30.4/10000)</f>
        <v>45840</v>
      </c>
      <c r="H74" s="11">
        <f>DATE(YEAR($G74),MONTH($G74),DAY($G74)+$LL74*30.4/10000)</f>
        <v>46752</v>
      </c>
      <c r="I74" s="11">
        <f>DATE(YEAR($H74),MONTH($H74),DAY($H74)+$LL74*30.4/10000)</f>
        <v>47664</v>
      </c>
      <c r="J74" s="12">
        <f>DATE(YEAR($I74),MONTH($I74),DAY($I74)+$LL74*30.4/10000)</f>
        <v>48576</v>
      </c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>
        <v>1</v>
      </c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LK74" t="s">
        <v>15</v>
      </c>
      <c r="LL74">
        <v>300000</v>
      </c>
      <c r="LM74" t="s">
        <v>12</v>
      </c>
    </row>
    <row r="75" spans="1:325" ht="15" thickBot="1" x14ac:dyDescent="0.4">
      <c r="A75" s="9" t="s">
        <v>12</v>
      </c>
      <c r="B75" s="10" t="s">
        <v>46</v>
      </c>
      <c r="C75" s="10" t="s">
        <v>14</v>
      </c>
      <c r="D75" s="11">
        <v>48122.571527777778</v>
      </c>
      <c r="E75" s="11">
        <f t="shared" si="3"/>
        <v>48061</v>
      </c>
      <c r="F75" s="11">
        <f>DATE(YEAR($E75)+$LL75,MONTH($E75),DAY($E75))</f>
        <v>52444</v>
      </c>
      <c r="G75" s="11">
        <f>DATE(YEAR($F75)+$LL75,MONTH($F75),DAY($F75))</f>
        <v>56827</v>
      </c>
      <c r="H75" s="11">
        <f>DATE(YEAR($G75)+$LL75,MONTH($G75),DAY($G75))</f>
        <v>61210</v>
      </c>
      <c r="I75" s="11">
        <f>DATE(YEAR($H75)+$LL75,MONTH($H75),DAY($H75))</f>
        <v>65593</v>
      </c>
      <c r="J75" s="12">
        <f>DATE(YEAR($I75)+$LL75,MONTH($I75),DAY($I75))</f>
        <v>69976</v>
      </c>
      <c r="K75" s="15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LK75" t="s">
        <v>16</v>
      </c>
      <c r="LL75">
        <v>12</v>
      </c>
      <c r="LM75" t="s">
        <v>12</v>
      </c>
    </row>
    <row r="76" spans="1:325" ht="15" thickBot="1" x14ac:dyDescent="0.4">
      <c r="A76" s="9" t="s">
        <v>12</v>
      </c>
      <c r="B76" s="10" t="s">
        <v>46</v>
      </c>
      <c r="C76" s="10" t="s">
        <v>14</v>
      </c>
      <c r="D76" s="11">
        <v>44882.397222222222</v>
      </c>
      <c r="E76" s="11">
        <f t="shared" si="3"/>
        <v>44821</v>
      </c>
      <c r="F76" s="11">
        <f>DATE(YEAR($E76),MONTH($E76),DAY($E76)+$LL76*30.4/10000)</f>
        <v>45733</v>
      </c>
      <c r="G76" s="11">
        <f>DATE(YEAR($F76),MONTH($F76),DAY($F76)+$LL76*30.4/10000)</f>
        <v>46645</v>
      </c>
      <c r="H76" s="11">
        <f>DATE(YEAR($G76),MONTH($G76),DAY($G76)+$LL76*30.4/10000)</f>
        <v>47557</v>
      </c>
      <c r="I76" s="11">
        <f>DATE(YEAR($H76),MONTH($H76),DAY($H76)+$LL76*30.4/10000)</f>
        <v>48469</v>
      </c>
      <c r="J76" s="12">
        <f>DATE(YEAR($I76),MONTH($I76),DAY($I76)+$LL76*30.4/10000)</f>
        <v>49381</v>
      </c>
      <c r="K76" s="15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LK76" t="s">
        <v>15</v>
      </c>
      <c r="LL76">
        <v>300000</v>
      </c>
      <c r="LM76" t="s">
        <v>12</v>
      </c>
    </row>
    <row r="77" spans="1:325" ht="15" thickBot="1" x14ac:dyDescent="0.4">
      <c r="A77" s="9" t="s">
        <v>12</v>
      </c>
      <c r="B77" s="10" t="s">
        <v>46</v>
      </c>
      <c r="C77" s="10" t="s">
        <v>14</v>
      </c>
      <c r="D77" s="11">
        <v>48157.638194444444</v>
      </c>
      <c r="E77" s="11">
        <f t="shared" si="3"/>
        <v>48096</v>
      </c>
      <c r="F77" s="11">
        <f>DATE(YEAR($E77)+$LL77,MONTH($E77),DAY($E77))</f>
        <v>52479</v>
      </c>
      <c r="G77" s="11">
        <f>DATE(YEAR($F77)+$LL77,MONTH($F77),DAY($F77))</f>
        <v>56862</v>
      </c>
      <c r="H77" s="11">
        <f>DATE(YEAR($G77)+$LL77,MONTH($G77),DAY($G77))</f>
        <v>61245</v>
      </c>
      <c r="I77" s="11">
        <f>DATE(YEAR($H77)+$LL77,MONTH($H77),DAY($H77))</f>
        <v>65628</v>
      </c>
      <c r="J77" s="12">
        <f>DATE(YEAR($I77)+$LL77,MONTH($I77),DAY($I77))</f>
        <v>70011</v>
      </c>
      <c r="K77" s="15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LK77" t="s">
        <v>16</v>
      </c>
      <c r="LL77">
        <v>12</v>
      </c>
      <c r="LM77" t="s">
        <v>12</v>
      </c>
    </row>
    <row r="78" spans="1:325" ht="15" thickBot="1" x14ac:dyDescent="0.4">
      <c r="A78" s="9" t="s">
        <v>12</v>
      </c>
      <c r="B78" s="10" t="s">
        <v>46</v>
      </c>
      <c r="C78" s="10" t="s">
        <v>14</v>
      </c>
      <c r="D78" s="11">
        <v>44913.28402777778</v>
      </c>
      <c r="E78" s="11">
        <f t="shared" si="3"/>
        <v>44852</v>
      </c>
      <c r="F78" s="11">
        <f>DATE(YEAR($E78),MONTH($E78),DAY($E78)+$LL78*30.4/10000)</f>
        <v>45764</v>
      </c>
      <c r="G78" s="11">
        <f>DATE(YEAR($F78),MONTH($F78),DAY($F78)+$LL78*30.4/10000)</f>
        <v>46676</v>
      </c>
      <c r="H78" s="11">
        <f>DATE(YEAR($G78),MONTH($G78),DAY($G78)+$LL78*30.4/10000)</f>
        <v>47588</v>
      </c>
      <c r="I78" s="11">
        <f>DATE(YEAR($H78),MONTH($H78),DAY($H78)+$LL78*30.4/10000)</f>
        <v>48500</v>
      </c>
      <c r="J78" s="12">
        <f>DATE(YEAR($I78),MONTH($I78),DAY($I78)+$LL78*30.4/10000)</f>
        <v>49412</v>
      </c>
      <c r="K78" s="15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LK78" t="s">
        <v>15</v>
      </c>
      <c r="LL78">
        <v>300000</v>
      </c>
      <c r="LM78" t="s">
        <v>12</v>
      </c>
    </row>
    <row r="79" spans="1:325" ht="15" thickBot="1" x14ac:dyDescent="0.4">
      <c r="A79" s="9" t="s">
        <v>12</v>
      </c>
      <c r="B79" s="10" t="s">
        <v>46</v>
      </c>
      <c r="C79" s="10" t="s">
        <v>14</v>
      </c>
      <c r="D79" s="11">
        <v>47627.644444444442</v>
      </c>
      <c r="E79" s="11">
        <f t="shared" si="3"/>
        <v>47566</v>
      </c>
      <c r="F79" s="11">
        <f>DATE(YEAR($E79)+$LL79,MONTH($E79),DAY($E79))</f>
        <v>51949</v>
      </c>
      <c r="G79" s="11">
        <f>DATE(YEAR($F79)+$LL79,MONTH($F79),DAY($F79))</f>
        <v>56332</v>
      </c>
      <c r="H79" s="11">
        <f>DATE(YEAR($G79)+$LL79,MONTH($G79),DAY($G79))</f>
        <v>60715</v>
      </c>
      <c r="I79" s="11">
        <f>DATE(YEAR($H79)+$LL79,MONTH($H79),DAY($H79))</f>
        <v>65098</v>
      </c>
      <c r="J79" s="12">
        <f>DATE(YEAR($I79)+$LL79,MONTH($I79),DAY($I79))</f>
        <v>69481</v>
      </c>
      <c r="K79" s="15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LK79" t="s">
        <v>16</v>
      </c>
      <c r="LL79">
        <v>12</v>
      </c>
      <c r="LM79" t="s">
        <v>12</v>
      </c>
    </row>
    <row r="80" spans="1:325" ht="15" thickBot="1" x14ac:dyDescent="0.4">
      <c r="A80" s="9" t="s">
        <v>12</v>
      </c>
      <c r="B80" s="10" t="s">
        <v>46</v>
      </c>
      <c r="C80" s="10" t="s">
        <v>14</v>
      </c>
      <c r="D80" s="11">
        <v>44325.251388888886</v>
      </c>
      <c r="E80" s="11">
        <f t="shared" si="3"/>
        <v>44264</v>
      </c>
      <c r="F80" s="11">
        <f>DATE(YEAR($E80),MONTH($E80),DAY($E80)+$LL80*30.4/10000)</f>
        <v>45176</v>
      </c>
      <c r="G80" s="11">
        <f>DATE(YEAR($F80),MONTH($F80),DAY($F80)+$LL80*30.4/10000)</f>
        <v>46088</v>
      </c>
      <c r="H80" s="11">
        <f>DATE(YEAR($G80),MONTH($G80),DAY($G80)+$LL80*30.4/10000)</f>
        <v>47000</v>
      </c>
      <c r="I80" s="11">
        <f>DATE(YEAR($H80),MONTH($H80),DAY($H80)+$LL80*30.4/10000)</f>
        <v>47912</v>
      </c>
      <c r="J80" s="12">
        <f>DATE(YEAR($I80),MONTH($I80),DAY($I80)+$LL80*30.4/10000)</f>
        <v>48824</v>
      </c>
      <c r="K80" s="15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>
        <v>1</v>
      </c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LK80" t="s">
        <v>15</v>
      </c>
      <c r="LL80">
        <v>300000</v>
      </c>
      <c r="LM80" t="s">
        <v>12</v>
      </c>
    </row>
    <row r="81" spans="1:325" ht="15" thickBot="1" x14ac:dyDescent="0.4">
      <c r="A81" s="9" t="s">
        <v>12</v>
      </c>
      <c r="B81" s="10" t="s">
        <v>46</v>
      </c>
      <c r="C81" s="10" t="s">
        <v>38</v>
      </c>
      <c r="D81" s="11">
        <v>44713.350694444445</v>
      </c>
      <c r="E81" s="11">
        <f>DATE(YEAR($D81),MONTH($D81)-1,DAY($D81))</f>
        <v>44682</v>
      </c>
      <c r="F81" s="11">
        <f>DATE(YEAR($E81),MONTH($E81),DAY($E81)+$LL81*30.4/650)</f>
        <v>45523</v>
      </c>
      <c r="G81" s="11">
        <f>DATE(YEAR($F81),MONTH($F81),DAY($F81)+$LL81*30.4/650)</f>
        <v>46364</v>
      </c>
      <c r="H81" s="11">
        <f>DATE(YEAR($G81),MONTH($G81),DAY($G81)+$LL81*30.4/650)</f>
        <v>47205</v>
      </c>
      <c r="I81" s="11">
        <f>DATE(YEAR($H81),MONTH($H81),DAY($H81)+$LL81*30.4/650)</f>
        <v>48046</v>
      </c>
      <c r="J81" s="12">
        <f>DATE(YEAR($I81),MONTH($I81),DAY($I81)+$LL81*30.4/650)</f>
        <v>48887</v>
      </c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LK81" t="s">
        <v>28</v>
      </c>
      <c r="LL81">
        <v>18000</v>
      </c>
      <c r="LM81" t="s">
        <v>12</v>
      </c>
    </row>
    <row r="82" spans="1:325" ht="15" thickBot="1" x14ac:dyDescent="0.4">
      <c r="A82" s="9" t="s">
        <v>12</v>
      </c>
      <c r="B82" s="10" t="s">
        <v>46</v>
      </c>
      <c r="C82" s="10" t="s">
        <v>42</v>
      </c>
      <c r="D82" s="11">
        <v>44185.958333333336</v>
      </c>
      <c r="E82" s="11">
        <f>DATE(YEAR($D82),MONTH($D82)-1,DAY($D82))</f>
        <v>44155</v>
      </c>
      <c r="F82" s="11">
        <f>DATE(YEAR($E82)+$LL82,MONTH($E82),DAY($E82))</f>
        <v>47077</v>
      </c>
      <c r="G82" s="11">
        <f>DATE(YEAR($F82)+$LL82,MONTH($F82),DAY($F82))</f>
        <v>49999</v>
      </c>
      <c r="H82" s="11">
        <f>DATE(YEAR($G82)+$LL82,MONTH($G82),DAY($G82))</f>
        <v>52921</v>
      </c>
      <c r="I82" s="11">
        <f>DATE(YEAR($H82)+$LL82,MONTH($H82),DAY($H82))</f>
        <v>55843</v>
      </c>
      <c r="J82" s="12">
        <f>DATE(YEAR($I82)+$LL82,MONTH($I82),DAY($I82))</f>
        <v>58765</v>
      </c>
      <c r="K82" s="15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>
        <v>1</v>
      </c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LK82" t="s">
        <v>16</v>
      </c>
      <c r="LL82">
        <v>8</v>
      </c>
      <c r="LM82" t="s">
        <v>12</v>
      </c>
    </row>
    <row r="83" spans="1:325" ht="15" thickBot="1" x14ac:dyDescent="0.4">
      <c r="A83" s="9" t="s">
        <v>12</v>
      </c>
      <c r="B83" s="10" t="s">
        <v>46</v>
      </c>
      <c r="C83" s="10" t="s">
        <v>40</v>
      </c>
      <c r="D83" s="11">
        <v>45646</v>
      </c>
      <c r="E83" s="11">
        <f>DATE(YEAR($D83),MONTH($D83)-2,DAY($D83))</f>
        <v>45585</v>
      </c>
      <c r="F83" s="11">
        <f>DATE(YEAR($E83)+$LL83,MONTH($E83),DAY($E83))</f>
        <v>49968</v>
      </c>
      <c r="G83" s="11">
        <f>DATE(YEAR($F83)+$LL83,MONTH($F83),DAY($F83))</f>
        <v>54351</v>
      </c>
      <c r="H83" s="11">
        <f>DATE(YEAR($G83)+$LL83,MONTH($G83),DAY($G83))</f>
        <v>58734</v>
      </c>
      <c r="I83" s="11">
        <f>DATE(YEAR($H83)+$LL83,MONTH($H83),DAY($H83))</f>
        <v>63117</v>
      </c>
      <c r="J83" s="12">
        <f>DATE(YEAR($I83)+$LL83,MONTH($I83),DAY($I83))</f>
        <v>67500</v>
      </c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LK83" t="s">
        <v>16</v>
      </c>
      <c r="LL83">
        <v>12</v>
      </c>
      <c r="LM83" t="s">
        <v>12</v>
      </c>
    </row>
    <row r="84" spans="1:325" ht="15" thickBot="1" x14ac:dyDescent="0.4">
      <c r="A84" s="9" t="s">
        <v>12</v>
      </c>
      <c r="B84" s="10" t="s">
        <v>46</v>
      </c>
      <c r="C84" s="10" t="s">
        <v>41</v>
      </c>
      <c r="D84" s="11">
        <v>43906.163194444445</v>
      </c>
      <c r="E84" s="11">
        <f>DATE(YEAR($D84),MONTH($D84)-1,DAY($D84))</f>
        <v>43877</v>
      </c>
      <c r="F84" s="11">
        <f>DATE(YEAR($E84),MONTH($E84),DAY($E84)+$LL84*30.4/10000)</f>
        <v>44606</v>
      </c>
      <c r="G84" s="11">
        <f>DATE(YEAR($F84),MONTH($F84),DAY($F84)+$LL84*30.4/10000)</f>
        <v>45335</v>
      </c>
      <c r="H84" s="11">
        <f>DATE(YEAR($G84),MONTH($G84),DAY($G84)+$LL84*30.4/10000)</f>
        <v>46064</v>
      </c>
      <c r="I84" s="11">
        <f>DATE(YEAR($H84),MONTH($H84),DAY($H84)+$LL84*30.4/10000)</f>
        <v>46793</v>
      </c>
      <c r="J84" s="12">
        <f>DATE(YEAR($I84),MONTH($I84),DAY($I84)+$LL84*30.4/10000)</f>
        <v>47522</v>
      </c>
      <c r="K84" s="15"/>
      <c r="L84" s="16"/>
      <c r="M84" s="16"/>
      <c r="N84" s="16"/>
      <c r="O84" s="16">
        <v>1</v>
      </c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LK84" t="s">
        <v>15</v>
      </c>
      <c r="LL84">
        <v>240000</v>
      </c>
      <c r="LM84" t="s">
        <v>12</v>
      </c>
    </row>
    <row r="85" spans="1:325" ht="15" thickBot="1" x14ac:dyDescent="0.4">
      <c r="A85" s="9" t="s">
        <v>12</v>
      </c>
      <c r="B85" s="10" t="s">
        <v>46</v>
      </c>
      <c r="C85" s="10" t="s">
        <v>45</v>
      </c>
      <c r="D85" s="11">
        <v>43899.951388888891</v>
      </c>
      <c r="E85" s="11">
        <f>DATE(YEAR($D85),MONTH($D85),DAY($D85)-7)</f>
        <v>43892</v>
      </c>
      <c r="F85" s="11">
        <f>DATE(YEAR($E85),MONTH($E85)+$LL85,DAY($E85))</f>
        <v>44288</v>
      </c>
      <c r="G85" s="11">
        <f>DATE(YEAR($F85),MONTH($F85)+$LL85,DAY($F85))</f>
        <v>44683</v>
      </c>
      <c r="H85" s="11">
        <f>DATE(YEAR($G85),MONTH($G85)+$LL85,DAY($G85))</f>
        <v>45079</v>
      </c>
      <c r="I85" s="11">
        <f>DATE(YEAR($H85),MONTH($H85)+$LL85,DAY($H85))</f>
        <v>45475</v>
      </c>
      <c r="J85" s="12">
        <f>DATE(YEAR($I85),MONTH($I85)+$LL85,DAY($I85))</f>
        <v>45871</v>
      </c>
      <c r="K85" s="15"/>
      <c r="L85" s="16"/>
      <c r="M85" s="16"/>
      <c r="N85" s="16"/>
      <c r="O85" s="16"/>
      <c r="P85" s="16"/>
      <c r="Q85" s="16"/>
      <c r="R85" s="16">
        <v>1</v>
      </c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>
        <v>1</v>
      </c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LK85" t="s">
        <v>18</v>
      </c>
      <c r="LL85">
        <v>13</v>
      </c>
      <c r="LM85" t="s">
        <v>12</v>
      </c>
    </row>
    <row r="86" spans="1:325" ht="15" thickBot="1" x14ac:dyDescent="0.4">
      <c r="A86" s="9" t="s">
        <v>12</v>
      </c>
      <c r="B86" s="10" t="s">
        <v>46</v>
      </c>
      <c r="C86" s="10" t="s">
        <v>39</v>
      </c>
      <c r="D86" s="11">
        <v>45646</v>
      </c>
      <c r="E86" s="11">
        <f>DATE(YEAR($D86),MONTH($D86)-2,DAY($D86))</f>
        <v>45585</v>
      </c>
      <c r="F86" s="11">
        <f>DATE(YEAR($E86)+$LL86,MONTH($E86),DAY($E86))</f>
        <v>49968</v>
      </c>
      <c r="G86" s="11">
        <f>DATE(YEAR($F86)+$LL86,MONTH($F86),DAY($F86))</f>
        <v>54351</v>
      </c>
      <c r="H86" s="11">
        <f>DATE(YEAR($G86)+$LL86,MONTH($G86),DAY($G86))</f>
        <v>58734</v>
      </c>
      <c r="I86" s="11">
        <f>DATE(YEAR($H86)+$LL86,MONTH($H86),DAY($H86))</f>
        <v>63117</v>
      </c>
      <c r="J86" s="12">
        <f>DATE(YEAR($I86)+$LL86,MONTH($I86),DAY($I86))</f>
        <v>67500</v>
      </c>
      <c r="K86" s="15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LK86" t="s">
        <v>16</v>
      </c>
      <c r="LL86">
        <v>12</v>
      </c>
      <c r="LM86" t="s">
        <v>12</v>
      </c>
    </row>
    <row r="87" spans="1:325" ht="15" thickBot="1" x14ac:dyDescent="0.4">
      <c r="A87" s="9" t="s">
        <v>12</v>
      </c>
      <c r="B87" s="10" t="s">
        <v>46</v>
      </c>
      <c r="C87" s="10" t="s">
        <v>43</v>
      </c>
      <c r="D87" s="11">
        <v>43906.163194444445</v>
      </c>
      <c r="E87" s="11">
        <f>DATE(YEAR($D87),MONTH($D87)-1,DAY($D87))</f>
        <v>43877</v>
      </c>
      <c r="F87" s="11">
        <f>DATE(YEAR($E87),MONTH($E87),DAY($E87)+$LL87*30.4/10000)</f>
        <v>44606</v>
      </c>
      <c r="G87" s="11">
        <f>DATE(YEAR($F87),MONTH($F87),DAY($F87)+$LL87*30.4/10000)</f>
        <v>45335</v>
      </c>
      <c r="H87" s="11">
        <f>DATE(YEAR($G87),MONTH($G87),DAY($G87)+$LL87*30.4/10000)</f>
        <v>46064</v>
      </c>
      <c r="I87" s="11">
        <f>DATE(YEAR($H87),MONTH($H87),DAY($H87)+$LL87*30.4/10000)</f>
        <v>46793</v>
      </c>
      <c r="J87" s="12">
        <f>DATE(YEAR($I87),MONTH($I87),DAY($I87)+$LL87*30.4/10000)</f>
        <v>47522</v>
      </c>
      <c r="K87" s="15"/>
      <c r="L87" s="16"/>
      <c r="M87" s="16"/>
      <c r="N87" s="16"/>
      <c r="O87" s="16">
        <v>1</v>
      </c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LK87" t="s">
        <v>15</v>
      </c>
      <c r="LL87">
        <v>240000</v>
      </c>
      <c r="LM87" t="s">
        <v>12</v>
      </c>
    </row>
    <row r="88" spans="1:325" ht="15" thickBot="1" x14ac:dyDescent="0.4">
      <c r="A88" s="9" t="s">
        <v>12</v>
      </c>
      <c r="B88" s="10" t="s">
        <v>46</v>
      </c>
      <c r="C88" s="10" t="s">
        <v>44</v>
      </c>
      <c r="D88" s="11">
        <v>44235.040277777778</v>
      </c>
      <c r="E88" s="11">
        <f>DATE(YEAR($D88),MONTH($D88),DAY($D88)-7)</f>
        <v>44228</v>
      </c>
      <c r="F88" s="11">
        <f>DATE(YEAR($E88),MONTH($E88)+$LL88,DAY($E88))</f>
        <v>44805</v>
      </c>
      <c r="G88" s="11">
        <f>DATE(YEAR($F88),MONTH($F88)+$LL88,DAY($F88))</f>
        <v>45383</v>
      </c>
      <c r="H88" s="11">
        <f>DATE(YEAR($G88),MONTH($G88)+$LL88,DAY($G88))</f>
        <v>45962</v>
      </c>
      <c r="I88" s="11">
        <f>DATE(YEAR($H88),MONTH($H88)+$LL88,DAY($H88))</f>
        <v>46539</v>
      </c>
      <c r="J88" s="12">
        <f>DATE(YEAR($I88),MONTH($I88)+$LL88,DAY($I88))</f>
        <v>47119</v>
      </c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>
        <v>1</v>
      </c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LK88" t="s">
        <v>18</v>
      </c>
      <c r="LL88">
        <v>19</v>
      </c>
      <c r="LM88" t="s">
        <v>12</v>
      </c>
    </row>
    <row r="89" spans="1:325" ht="15" thickBot="1" x14ac:dyDescent="0.4">
      <c r="A89" s="9" t="s">
        <v>12</v>
      </c>
      <c r="B89" s="10" t="s">
        <v>46</v>
      </c>
      <c r="C89" s="10" t="s">
        <v>32</v>
      </c>
      <c r="D89" s="11">
        <v>43906.163194444445</v>
      </c>
      <c r="E89" s="11">
        <f>DATE(YEAR($D89),MONTH($D89)-1,DAY($D89))</f>
        <v>43877</v>
      </c>
      <c r="F89" s="11">
        <f>DATE(YEAR($E89),MONTH($E89),DAY($E89)+$LL89*30.4/10000)</f>
        <v>44606</v>
      </c>
      <c r="G89" s="11">
        <f>DATE(YEAR($F89),MONTH($F89),DAY($F89)+$LL89*30.4/10000)</f>
        <v>45335</v>
      </c>
      <c r="H89" s="11">
        <f>DATE(YEAR($G89),MONTH($G89),DAY($G89)+$LL89*30.4/10000)</f>
        <v>46064</v>
      </c>
      <c r="I89" s="11">
        <f>DATE(YEAR($H89),MONTH($H89),DAY($H89)+$LL89*30.4/10000)</f>
        <v>46793</v>
      </c>
      <c r="J89" s="12">
        <f>DATE(YEAR($I89),MONTH($I89),DAY($I89)+$LL89*30.4/10000)</f>
        <v>47522</v>
      </c>
      <c r="K89" s="15"/>
      <c r="L89" s="16"/>
      <c r="M89" s="16"/>
      <c r="N89" s="16"/>
      <c r="O89" s="16">
        <v>1</v>
      </c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LK89" t="s">
        <v>15</v>
      </c>
      <c r="LL89">
        <v>240000</v>
      </c>
      <c r="LM89" t="s">
        <v>12</v>
      </c>
    </row>
    <row r="90" spans="1:325" ht="15" thickBot="1" x14ac:dyDescent="0.4">
      <c r="A90" s="9" t="s">
        <v>12</v>
      </c>
      <c r="B90" s="10" t="s">
        <v>46</v>
      </c>
      <c r="C90" s="10" t="s">
        <v>33</v>
      </c>
      <c r="D90" s="11">
        <v>45486.509722222225</v>
      </c>
      <c r="E90" s="11">
        <f>DATE(YEAR($D90),MONTH($D90)-1,DAY($D90))</f>
        <v>45456</v>
      </c>
      <c r="F90" s="11">
        <f>DATE(YEAR($E90),MONTH($E90),DAY($E90)+$LL90/10)</f>
        <v>46056</v>
      </c>
      <c r="G90" s="11">
        <f>DATE(YEAR($F90),MONTH($F90),DAY($F90)+$LL90/10)</f>
        <v>46656</v>
      </c>
      <c r="H90" s="11">
        <f>DATE(YEAR($G90),MONTH($G90),DAY($G90)+$LL90/10)</f>
        <v>47256</v>
      </c>
      <c r="I90" s="11">
        <f>DATE(YEAR($H90),MONTH($H90),DAY($H90)+$LL90/10)</f>
        <v>47856</v>
      </c>
      <c r="J90" s="12">
        <f>DATE(YEAR($I90),MONTH($I90),DAY($I90)+$LL90/10)</f>
        <v>48456</v>
      </c>
      <c r="K90" s="15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LK90" t="s">
        <v>21</v>
      </c>
      <c r="LL90">
        <v>6000</v>
      </c>
      <c r="LM90" t="s">
        <v>12</v>
      </c>
    </row>
    <row r="91" spans="1:325" ht="15" thickBot="1" x14ac:dyDescent="0.4">
      <c r="A91" s="9" t="s">
        <v>12</v>
      </c>
      <c r="B91" s="10" t="s">
        <v>46</v>
      </c>
      <c r="C91" s="10" t="s">
        <v>33</v>
      </c>
      <c r="D91" s="11">
        <v>48064.362500000003</v>
      </c>
      <c r="E91" s="11">
        <f>DATE(YEAR($D91),MONTH($D91)-1,DAY($D91))</f>
        <v>48033</v>
      </c>
      <c r="F91" s="11">
        <f>DATE(YEAR($E91),MONTH($E91),DAY($E91)+$LL91/10)</f>
        <v>48633</v>
      </c>
      <c r="G91" s="11">
        <f>DATE(YEAR($F91),MONTH($F91),DAY($F91)+$LL91/10)</f>
        <v>49233</v>
      </c>
      <c r="H91" s="11">
        <f>DATE(YEAR($G91),MONTH($G91),DAY($G91)+$LL91/10)</f>
        <v>49833</v>
      </c>
      <c r="I91" s="11">
        <f>DATE(YEAR($H91),MONTH($H91),DAY($H91)+$LL91/10)</f>
        <v>50433</v>
      </c>
      <c r="J91" s="12">
        <f>DATE(YEAR($I91),MONTH($I91),DAY($I91)+$LL91/10)</f>
        <v>51033</v>
      </c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LK91" t="s">
        <v>21</v>
      </c>
      <c r="LL91">
        <v>6000</v>
      </c>
      <c r="LM91" t="s">
        <v>12</v>
      </c>
    </row>
    <row r="92" spans="1:325" ht="15" thickBot="1" x14ac:dyDescent="0.4">
      <c r="A92" s="9" t="s">
        <v>12</v>
      </c>
      <c r="B92" s="10" t="s">
        <v>46</v>
      </c>
      <c r="C92" s="10" t="s">
        <v>34</v>
      </c>
      <c r="D92" s="11">
        <v>44869.457638888889</v>
      </c>
      <c r="E92" s="11">
        <f>DATE(YEAR($D92),MONTH($D92),DAY($D92)-7)</f>
        <v>44862</v>
      </c>
      <c r="F92" s="11">
        <f>DATE(YEAR($E92),MONTH($E92)+$LL92,DAY($E92))</f>
        <v>45989</v>
      </c>
      <c r="G92" s="11">
        <f>DATE(YEAR($F92),MONTH($F92)+$LL92,DAY($F92))</f>
        <v>47115</v>
      </c>
      <c r="H92" s="11">
        <f>DATE(YEAR($G92),MONTH($G92)+$LL92,DAY($G92))</f>
        <v>48241</v>
      </c>
      <c r="I92" s="11">
        <f>DATE(YEAR($H92),MONTH($H92)+$LL92,DAY($H92))</f>
        <v>49368</v>
      </c>
      <c r="J92" s="12">
        <f>DATE(YEAR($I92),MONTH($I92)+$LL92,DAY($I92))</f>
        <v>50492</v>
      </c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LK92" t="s">
        <v>18</v>
      </c>
      <c r="LL92">
        <v>37</v>
      </c>
      <c r="LM92" t="s">
        <v>12</v>
      </c>
    </row>
    <row r="93" spans="1:325" ht="15" thickBot="1" x14ac:dyDescent="0.4">
      <c r="A93" s="9" t="s">
        <v>12</v>
      </c>
      <c r="B93" s="10" t="s">
        <v>46</v>
      </c>
      <c r="C93" s="10" t="s">
        <v>35</v>
      </c>
      <c r="D93" s="11">
        <v>43906.163194444445</v>
      </c>
      <c r="E93" s="11">
        <f>DATE(YEAR($D93),MONTH($D93)-1,DAY($D93))</f>
        <v>43877</v>
      </c>
      <c r="F93" s="11">
        <f>DATE(YEAR($E93),MONTH($E93),DAY($E93)+$LL93*30.4/10000)</f>
        <v>44606</v>
      </c>
      <c r="G93" s="11">
        <f>DATE(YEAR($F93),MONTH($F93),DAY($F93)+$LL93*30.4/10000)</f>
        <v>45335</v>
      </c>
      <c r="H93" s="11">
        <f>DATE(YEAR($G93),MONTH($G93),DAY($G93)+$LL93*30.4/10000)</f>
        <v>46064</v>
      </c>
      <c r="I93" s="11">
        <f>DATE(YEAR($H93),MONTH($H93),DAY($H93)+$LL93*30.4/10000)</f>
        <v>46793</v>
      </c>
      <c r="J93" s="12">
        <f>DATE(YEAR($I93),MONTH($I93),DAY($I93)+$LL93*30.4/10000)</f>
        <v>47522</v>
      </c>
      <c r="K93" s="15"/>
      <c r="L93" s="16"/>
      <c r="M93" s="16"/>
      <c r="N93" s="16"/>
      <c r="O93" s="16">
        <v>1</v>
      </c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LK93" t="s">
        <v>15</v>
      </c>
      <c r="LL93">
        <v>240000</v>
      </c>
      <c r="LM93" t="s">
        <v>12</v>
      </c>
    </row>
    <row r="94" spans="1:325" ht="15" thickBot="1" x14ac:dyDescent="0.4">
      <c r="A94" s="9" t="s">
        <v>12</v>
      </c>
      <c r="B94" s="10" t="s">
        <v>46</v>
      </c>
      <c r="C94" s="10" t="s">
        <v>37</v>
      </c>
      <c r="D94" s="11">
        <v>44713.350694444445</v>
      </c>
      <c r="E94" s="11">
        <f>DATE(YEAR($D94),MONTH($D94)-1,DAY($D94))</f>
        <v>44682</v>
      </c>
      <c r="F94" s="11">
        <f>DATE(YEAR($E94),MONTH($E94),DAY($E94)+$LL94*30.4/650)</f>
        <v>45523</v>
      </c>
      <c r="G94" s="11">
        <f>DATE(YEAR($F94),MONTH($F94),DAY($F94)+$LL94*30.4/650)</f>
        <v>46364</v>
      </c>
      <c r="H94" s="11">
        <f>DATE(YEAR($G94),MONTH($G94),DAY($G94)+$LL94*30.4/650)</f>
        <v>47205</v>
      </c>
      <c r="I94" s="11">
        <f>DATE(YEAR($H94),MONTH($H94),DAY($H94)+$LL94*30.4/650)</f>
        <v>48046</v>
      </c>
      <c r="J94" s="12">
        <f>DATE(YEAR($I94),MONTH($I94),DAY($I94)+$LL94*30.4/650)</f>
        <v>48887</v>
      </c>
      <c r="K94" s="15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LK94" t="s">
        <v>28</v>
      </c>
      <c r="LL94">
        <v>18000</v>
      </c>
      <c r="LM94" t="s">
        <v>12</v>
      </c>
    </row>
    <row r="95" spans="1:325" ht="15" thickBot="1" x14ac:dyDescent="0.4">
      <c r="A95" s="9" t="s">
        <v>12</v>
      </c>
      <c r="B95" s="10" t="s">
        <v>46</v>
      </c>
      <c r="C95" s="10" t="s">
        <v>36</v>
      </c>
      <c r="D95" s="11">
        <v>44869.590277777781</v>
      </c>
      <c r="E95" s="11">
        <f>DATE(YEAR($D95),MONTH($D95),DAY($D95)-7)</f>
        <v>44862</v>
      </c>
      <c r="F95" s="11">
        <f>DATE(YEAR($E95),MONTH($E95)+$LL95,DAY($E95))</f>
        <v>45989</v>
      </c>
      <c r="G95" s="11">
        <f>DATE(YEAR($F95),MONTH($F95)+$LL95,DAY($F95))</f>
        <v>47115</v>
      </c>
      <c r="H95" s="11">
        <f>DATE(YEAR($G95),MONTH($G95)+$LL95,DAY($G95))</f>
        <v>48241</v>
      </c>
      <c r="I95" s="11">
        <f>DATE(YEAR($H95),MONTH($H95)+$LL95,DAY($H95))</f>
        <v>49368</v>
      </c>
      <c r="J95" s="12">
        <f>DATE(YEAR($I95),MONTH($I95)+$LL95,DAY($I95))</f>
        <v>50492</v>
      </c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LK95" t="s">
        <v>18</v>
      </c>
      <c r="LL95">
        <v>37</v>
      </c>
      <c r="LM95" t="s">
        <v>12</v>
      </c>
    </row>
    <row r="96" spans="1:325" ht="15" thickBot="1" x14ac:dyDescent="0.4">
      <c r="A96" s="9" t="s">
        <v>12</v>
      </c>
      <c r="B96" s="10" t="s">
        <v>47</v>
      </c>
      <c r="C96" s="10" t="s">
        <v>37</v>
      </c>
      <c r="D96" s="11">
        <v>43992.827777777777</v>
      </c>
      <c r="E96" s="11">
        <f>DATE(YEAR($D96),MONTH($D96)-1,DAY($D96))</f>
        <v>43961</v>
      </c>
      <c r="F96" s="11">
        <f>DATE(YEAR($E96),MONTH($E96),DAY($E96)+$LL96*30.4/650)</f>
        <v>44802</v>
      </c>
      <c r="G96" s="11">
        <f>DATE(YEAR($F96),MONTH($F96),DAY($F96)+$LL96*30.4/650)</f>
        <v>45643</v>
      </c>
      <c r="H96" s="11">
        <f>DATE(YEAR($G96),MONTH($G96),DAY($G96)+$LL96*30.4/650)</f>
        <v>46484</v>
      </c>
      <c r="I96" s="11">
        <f>DATE(YEAR($H96),MONTH($H96),DAY($H96)+$LL96*30.4/650)</f>
        <v>47325</v>
      </c>
      <c r="J96" s="12">
        <f>DATE(YEAR($I96),MONTH($I96),DAY($I96)+$LL96*30.4/650)</f>
        <v>48166</v>
      </c>
      <c r="K96" s="15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>
        <v>1</v>
      </c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LK96" t="s">
        <v>28</v>
      </c>
      <c r="LL96">
        <v>18000</v>
      </c>
      <c r="LM96" t="s">
        <v>12</v>
      </c>
    </row>
    <row r="97" spans="1:325" ht="15" thickBot="1" x14ac:dyDescent="0.4">
      <c r="A97" s="9" t="s">
        <v>12</v>
      </c>
      <c r="B97" s="10" t="s">
        <v>47</v>
      </c>
      <c r="C97" s="10" t="s">
        <v>27</v>
      </c>
      <c r="D97" s="11">
        <v>43992.827777777777</v>
      </c>
      <c r="E97" s="11">
        <f>DATE(YEAR($D97),MONTH($D97)-1,DAY($D97))</f>
        <v>43961</v>
      </c>
      <c r="F97" s="11">
        <f>DATE(YEAR($E97),MONTH($E97),DAY($E97)+$LL97*30.4/650)</f>
        <v>44802</v>
      </c>
      <c r="G97" s="11">
        <f>DATE(YEAR($F97),MONTH($F97),DAY($F97)+$LL97*30.4/650)</f>
        <v>45643</v>
      </c>
      <c r="H97" s="11">
        <f>DATE(YEAR($G97),MONTH($G97),DAY($G97)+$LL97*30.4/650)</f>
        <v>46484</v>
      </c>
      <c r="I97" s="11">
        <f>DATE(YEAR($H97),MONTH($H97),DAY($H97)+$LL97*30.4/650)</f>
        <v>47325</v>
      </c>
      <c r="J97" s="12">
        <f>DATE(YEAR($I97),MONTH($I97),DAY($I97)+$LL97*30.4/650)</f>
        <v>48166</v>
      </c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>
        <v>1</v>
      </c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LK97" t="s">
        <v>28</v>
      </c>
      <c r="LL97">
        <v>18000</v>
      </c>
      <c r="LM97" t="s">
        <v>12</v>
      </c>
    </row>
    <row r="98" spans="1:325" ht="15" thickBot="1" x14ac:dyDescent="0.4">
      <c r="A98" s="9" t="s">
        <v>12</v>
      </c>
      <c r="B98" s="10" t="s">
        <v>47</v>
      </c>
      <c r="C98" s="10" t="s">
        <v>29</v>
      </c>
      <c r="D98" s="11">
        <v>44030.392361111109</v>
      </c>
      <c r="E98" s="11">
        <f>DATE(YEAR($D98),MONTH($D98),DAY($D98)-7)</f>
        <v>44023</v>
      </c>
      <c r="F98" s="11">
        <f>DATE(YEAR($E98),MONTH($E98)+$LL98,DAY($E98))</f>
        <v>44419</v>
      </c>
      <c r="G98" s="11">
        <f>DATE(YEAR($F98),MONTH($F98)+$LL98,DAY($F98))</f>
        <v>44815</v>
      </c>
      <c r="H98" s="11">
        <f>DATE(YEAR($G98),MONTH($G98)+$LL98,DAY($G98))</f>
        <v>45210</v>
      </c>
      <c r="I98" s="11">
        <f>DATE(YEAR($H98),MONTH($H98)+$LL98,DAY($H98))</f>
        <v>45607</v>
      </c>
      <c r="J98" s="12">
        <f>DATE(YEAR($I98),MONTH($I98)+$LL98,DAY($I98))</f>
        <v>46002</v>
      </c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>
        <v>1</v>
      </c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>
        <v>1</v>
      </c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LK98" t="s">
        <v>18</v>
      </c>
      <c r="LL98">
        <v>13</v>
      </c>
      <c r="LM98" t="s">
        <v>12</v>
      </c>
    </row>
    <row r="99" spans="1:325" ht="15" thickBot="1" x14ac:dyDescent="0.4">
      <c r="A99" s="9" t="s">
        <v>12</v>
      </c>
      <c r="B99" s="10" t="s">
        <v>47</v>
      </c>
      <c r="C99" s="10" t="s">
        <v>30</v>
      </c>
      <c r="D99" s="11">
        <v>44047.61041666667</v>
      </c>
      <c r="E99" s="11">
        <f>DATE(YEAR($D99),MONTH($D99),DAY($D99)-7)</f>
        <v>44040</v>
      </c>
      <c r="F99" s="11">
        <f>DATE(YEAR($E99),MONTH($E99)+$LL99,DAY($E99))</f>
        <v>44436</v>
      </c>
      <c r="G99" s="11">
        <f>DATE(YEAR($F99),MONTH($F99)+$LL99,DAY($F99))</f>
        <v>44832</v>
      </c>
      <c r="H99" s="11">
        <f>DATE(YEAR($G99),MONTH($G99)+$LL99,DAY($G99))</f>
        <v>45227</v>
      </c>
      <c r="I99" s="11">
        <f>DATE(YEAR($H99),MONTH($H99)+$LL99,DAY($H99))</f>
        <v>45624</v>
      </c>
      <c r="J99" s="12">
        <f>DATE(YEAR($I99),MONTH($I99)+$LL99,DAY($I99))</f>
        <v>46019</v>
      </c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>
        <v>1</v>
      </c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>
        <v>1</v>
      </c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LK99" t="s">
        <v>18</v>
      </c>
      <c r="LL99">
        <v>13</v>
      </c>
      <c r="LM99" t="s">
        <v>12</v>
      </c>
    </row>
    <row r="100" spans="1:325" ht="15" thickBot="1" x14ac:dyDescent="0.4">
      <c r="A100" s="9" t="s">
        <v>12</v>
      </c>
      <c r="B100" s="10" t="s">
        <v>47</v>
      </c>
      <c r="C100" s="10" t="s">
        <v>31</v>
      </c>
      <c r="D100" s="11">
        <v>47768.603472222225</v>
      </c>
      <c r="E100" s="11">
        <f t="shared" ref="E100:E105" si="4">DATE(YEAR($D100),MONTH($D100)-1,DAY($D100))</f>
        <v>47738</v>
      </c>
      <c r="F100" s="11">
        <f>DATE(YEAR($E100),MONTH($E100),DAY($E100)+$LL100/10)</f>
        <v>49838</v>
      </c>
      <c r="G100" s="11">
        <f>DATE(YEAR($F100),MONTH($F100),DAY($F100)+$LL100/10)</f>
        <v>51938</v>
      </c>
      <c r="H100" s="11">
        <f>DATE(YEAR($G100),MONTH($G100),DAY($G100)+$LL100/10)</f>
        <v>54038</v>
      </c>
      <c r="I100" s="11">
        <f>DATE(YEAR($H100),MONTH($H100),DAY($H100)+$LL100/10)</f>
        <v>56138</v>
      </c>
      <c r="J100" s="12">
        <f>DATE(YEAR($I100),MONTH($I100),DAY($I100)+$LL100/10)</f>
        <v>58238</v>
      </c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LK100" t="s">
        <v>21</v>
      </c>
      <c r="LL100">
        <v>21000</v>
      </c>
      <c r="LM100" t="s">
        <v>12</v>
      </c>
    </row>
    <row r="101" spans="1:325" ht="15" thickBot="1" x14ac:dyDescent="0.4">
      <c r="A101" s="9" t="s">
        <v>12</v>
      </c>
      <c r="B101" s="10" t="s">
        <v>47</v>
      </c>
      <c r="C101" s="10" t="s">
        <v>31</v>
      </c>
      <c r="D101" s="11">
        <v>47674.02847222222</v>
      </c>
      <c r="E101" s="11">
        <f t="shared" si="4"/>
        <v>47644</v>
      </c>
      <c r="F101" s="11">
        <f>DATE(YEAR($E101),MONTH($E101),DAY($E101)+$LL101/10)</f>
        <v>49744</v>
      </c>
      <c r="G101" s="11">
        <f>DATE(YEAR($F101),MONTH($F101),DAY($F101)+$LL101/10)</f>
        <v>51844</v>
      </c>
      <c r="H101" s="11">
        <f>DATE(YEAR($G101),MONTH($G101),DAY($G101)+$LL101/10)</f>
        <v>53944</v>
      </c>
      <c r="I101" s="11">
        <f>DATE(YEAR($H101),MONTH($H101),DAY($H101)+$LL101/10)</f>
        <v>56044</v>
      </c>
      <c r="J101" s="12">
        <f>DATE(YEAR($I101),MONTH($I101),DAY($I101)+$LL101/10)</f>
        <v>58144</v>
      </c>
      <c r="K101" s="15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LK101" t="s">
        <v>21</v>
      </c>
      <c r="LL101">
        <v>21000</v>
      </c>
      <c r="LM101" t="s">
        <v>12</v>
      </c>
    </row>
    <row r="102" spans="1:325" ht="15" thickBot="1" x14ac:dyDescent="0.4">
      <c r="A102" s="9" t="s">
        <v>12</v>
      </c>
      <c r="B102" s="10" t="s">
        <v>47</v>
      </c>
      <c r="C102" s="10" t="s">
        <v>24</v>
      </c>
      <c r="D102" s="11">
        <v>46653.205555555556</v>
      </c>
      <c r="E102" s="11">
        <f t="shared" si="4"/>
        <v>46622</v>
      </c>
      <c r="F102" s="11">
        <f>DATE(YEAR($E102),MONTH($E102),DAY($E102)+$LL102*30.4/10000)</f>
        <v>50270</v>
      </c>
      <c r="G102" s="11">
        <f>DATE(YEAR($F102),MONTH($F102),DAY($F102)+$LL102*30.4/10000)</f>
        <v>53918</v>
      </c>
      <c r="H102" s="11">
        <f>DATE(YEAR($G102),MONTH($G102),DAY($G102)+$LL102*30.4/10000)</f>
        <v>57566</v>
      </c>
      <c r="I102" s="11">
        <f>DATE(YEAR($H102),MONTH($H102),DAY($H102)+$LL102*30.4/10000)</f>
        <v>61214</v>
      </c>
      <c r="J102" s="12">
        <f>DATE(YEAR($I102),MONTH($I102),DAY($I102)+$LL102*30.4/10000)</f>
        <v>64862</v>
      </c>
      <c r="K102" s="15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LK102" t="s">
        <v>15</v>
      </c>
      <c r="LL102">
        <v>1200000</v>
      </c>
      <c r="LM102" t="s">
        <v>12</v>
      </c>
    </row>
    <row r="103" spans="1:325" ht="15" thickBot="1" x14ac:dyDescent="0.4">
      <c r="A103" s="9" t="s">
        <v>12</v>
      </c>
      <c r="B103" s="10" t="s">
        <v>47</v>
      </c>
      <c r="C103" s="10" t="s">
        <v>25</v>
      </c>
      <c r="D103" s="11">
        <v>44364.12222222222</v>
      </c>
      <c r="E103" s="11">
        <f t="shared" si="4"/>
        <v>44333</v>
      </c>
      <c r="F103" s="11">
        <f>DATE(YEAR($E103),MONTH($E103),DAY($E103)+$LL103*30.4/10000)</f>
        <v>45062</v>
      </c>
      <c r="G103" s="11">
        <f>DATE(YEAR($F103),MONTH($F103),DAY($F103)+$LL103*30.4/10000)</f>
        <v>45791</v>
      </c>
      <c r="H103" s="11">
        <f>DATE(YEAR($G103),MONTH($G103),DAY($G103)+$LL103*30.4/10000)</f>
        <v>46520</v>
      </c>
      <c r="I103" s="11">
        <f>DATE(YEAR($H103),MONTH($H103),DAY($H103)+$LL103*30.4/10000)</f>
        <v>47249</v>
      </c>
      <c r="J103" s="12">
        <f>DATE(YEAR($I103),MONTH($I103),DAY($I103)+$LL103*30.4/10000)</f>
        <v>47978</v>
      </c>
      <c r="K103" s="15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>
        <v>1</v>
      </c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LK103" t="s">
        <v>15</v>
      </c>
      <c r="LL103">
        <v>240000</v>
      </c>
      <c r="LM103" t="s">
        <v>12</v>
      </c>
    </row>
    <row r="104" spans="1:325" ht="15" thickBot="1" x14ac:dyDescent="0.4">
      <c r="A104" s="9" t="s">
        <v>12</v>
      </c>
      <c r="B104" s="10" t="s">
        <v>47</v>
      </c>
      <c r="C104" s="10" t="s">
        <v>26</v>
      </c>
      <c r="D104" s="11">
        <v>45550.72152777778</v>
      </c>
      <c r="E104" s="11">
        <f t="shared" si="4"/>
        <v>45519</v>
      </c>
      <c r="F104" s="11">
        <f>DATE(YEAR($E104),MONTH($E104),DAY($E104)+$LL104/10)</f>
        <v>46569</v>
      </c>
      <c r="G104" s="11">
        <f>DATE(YEAR($F104),MONTH($F104),DAY($F104)+$LL104/10)</f>
        <v>47619</v>
      </c>
      <c r="H104" s="11">
        <f>DATE(YEAR($G104),MONTH($G104),DAY($G104)+$LL104/10)</f>
        <v>48669</v>
      </c>
      <c r="I104" s="11">
        <f>DATE(YEAR($H104),MONTH($H104),DAY($H104)+$LL104/10)</f>
        <v>49719</v>
      </c>
      <c r="J104" s="12">
        <f>DATE(YEAR($I104),MONTH($I104),DAY($I104)+$LL104/10)</f>
        <v>50769</v>
      </c>
      <c r="K104" s="15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LK104" t="s">
        <v>21</v>
      </c>
      <c r="LL104">
        <v>10500</v>
      </c>
      <c r="LM104" t="s">
        <v>12</v>
      </c>
    </row>
    <row r="105" spans="1:325" ht="15" thickBot="1" x14ac:dyDescent="0.4">
      <c r="A105" s="9" t="s">
        <v>12</v>
      </c>
      <c r="B105" s="10" t="s">
        <v>47</v>
      </c>
      <c r="C105" s="10" t="s">
        <v>26</v>
      </c>
      <c r="D105" s="11">
        <v>45486.52847222222</v>
      </c>
      <c r="E105" s="11">
        <f t="shared" si="4"/>
        <v>45456</v>
      </c>
      <c r="F105" s="11">
        <f>DATE(YEAR($E105),MONTH($E105),DAY($E105)+$LL105/10)</f>
        <v>46506</v>
      </c>
      <c r="G105" s="11">
        <f>DATE(YEAR($F105),MONTH($F105),DAY($F105)+$LL105/10)</f>
        <v>47556</v>
      </c>
      <c r="H105" s="11">
        <f>DATE(YEAR($G105),MONTH($G105),DAY($G105)+$LL105/10)</f>
        <v>48606</v>
      </c>
      <c r="I105" s="11">
        <f>DATE(YEAR($H105),MONTH($H105),DAY($H105)+$LL105/10)</f>
        <v>49656</v>
      </c>
      <c r="J105" s="12">
        <f>DATE(YEAR($I105),MONTH($I105),DAY($I105)+$LL105/10)</f>
        <v>50706</v>
      </c>
      <c r="K105" s="15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LK105" t="s">
        <v>21</v>
      </c>
      <c r="LL105">
        <v>10500</v>
      </c>
      <c r="LM105" t="s">
        <v>12</v>
      </c>
    </row>
    <row r="106" spans="1:325" ht="15" thickBot="1" x14ac:dyDescent="0.4">
      <c r="A106" s="9" t="s">
        <v>12</v>
      </c>
      <c r="B106" s="10" t="s">
        <v>47</v>
      </c>
      <c r="C106" s="10" t="s">
        <v>17</v>
      </c>
      <c r="D106" s="11">
        <v>43941.681250000001</v>
      </c>
      <c r="E106" s="11">
        <f>DATE(YEAR($D106),MONTH($D106)-2,DAY($D106))</f>
        <v>43881</v>
      </c>
      <c r="F106" s="11">
        <f>DATE(YEAR($E106),MONTH($E106)+$LL106,DAY($E106))</f>
        <v>44977</v>
      </c>
      <c r="G106" s="11">
        <f>DATE(YEAR($F106),MONTH($F106)+$LL106,DAY($F106))</f>
        <v>46073</v>
      </c>
      <c r="H106" s="11">
        <f>DATE(YEAR($G106),MONTH($G106)+$LL106,DAY($G106))</f>
        <v>47169</v>
      </c>
      <c r="I106" s="11">
        <f>DATE(YEAR($H106),MONTH($H106)+$LL106,DAY($H106))</f>
        <v>48264</v>
      </c>
      <c r="J106" s="12">
        <f>DATE(YEAR($I106),MONTH($I106)+$LL106,DAY($I106))</f>
        <v>49360</v>
      </c>
      <c r="K106" s="15"/>
      <c r="L106" s="16"/>
      <c r="M106" s="16"/>
      <c r="N106" s="16"/>
      <c r="O106" s="16"/>
      <c r="P106" s="16">
        <v>1</v>
      </c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LK106" t="s">
        <v>18</v>
      </c>
      <c r="LL106">
        <v>36</v>
      </c>
      <c r="LM106" t="s">
        <v>12</v>
      </c>
    </row>
    <row r="107" spans="1:325" ht="15" thickBot="1" x14ac:dyDescent="0.4">
      <c r="A107" s="9" t="s">
        <v>12</v>
      </c>
      <c r="B107" s="10" t="s">
        <v>47</v>
      </c>
      <c r="C107" s="10" t="s">
        <v>19</v>
      </c>
      <c r="D107" s="11">
        <v>45036.681944444441</v>
      </c>
      <c r="E107" s="11">
        <f>DATE(YEAR($D107),MONTH($D107)-2,DAY($D107))</f>
        <v>44977</v>
      </c>
      <c r="F107" s="11">
        <f>DATE(YEAR($E107)+$LL107,MONTH($E107),DAY($E107))</f>
        <v>47169</v>
      </c>
      <c r="G107" s="11">
        <f>DATE(YEAR($F107)+$LL107,MONTH($F107),DAY($F107))</f>
        <v>49360</v>
      </c>
      <c r="H107" s="11">
        <f>DATE(YEAR($G107)+$LL107,MONTH($G107),DAY($G107))</f>
        <v>51552</v>
      </c>
      <c r="I107" s="11">
        <f>DATE(YEAR($H107)+$LL107,MONTH($H107),DAY($H107))</f>
        <v>53743</v>
      </c>
      <c r="J107" s="12">
        <f>DATE(YEAR($I107)+$LL107,MONTH($I107),DAY($I107))</f>
        <v>55935</v>
      </c>
      <c r="K107" s="15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LK107" t="s">
        <v>16</v>
      </c>
      <c r="LL107">
        <v>6</v>
      </c>
      <c r="LM107" t="s">
        <v>12</v>
      </c>
    </row>
    <row r="108" spans="1:325" ht="15" thickBot="1" x14ac:dyDescent="0.4">
      <c r="A108" s="9" t="s">
        <v>12</v>
      </c>
      <c r="B108" s="10" t="s">
        <v>47</v>
      </c>
      <c r="C108" s="10" t="s">
        <v>20</v>
      </c>
      <c r="D108" s="11">
        <v>44668.557638888888</v>
      </c>
      <c r="E108" s="11">
        <f>DATE(YEAR($D108),MONTH($D108)-1,DAY($D108))</f>
        <v>44637</v>
      </c>
      <c r="F108" s="11">
        <f>DATE(YEAR($E108),MONTH($E108),DAY($E108)+$LL108/10)</f>
        <v>44937</v>
      </c>
      <c r="G108" s="11">
        <f>DATE(YEAR($F108),MONTH($F108),DAY($F108)+$LL108/10)</f>
        <v>45237</v>
      </c>
      <c r="H108" s="11">
        <f>DATE(YEAR($G108),MONTH($G108),DAY($G108)+$LL108/10)</f>
        <v>45537</v>
      </c>
      <c r="I108" s="11">
        <f>DATE(YEAR($H108),MONTH($H108),DAY($H108)+$LL108/10)</f>
        <v>45837</v>
      </c>
      <c r="J108" s="12">
        <f>DATE(YEAR($I108),MONTH($I108),DAY($I108)+$LL108/10)</f>
        <v>46137</v>
      </c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LK108" t="s">
        <v>21</v>
      </c>
      <c r="LL108">
        <v>3000</v>
      </c>
      <c r="LM108" t="s">
        <v>12</v>
      </c>
    </row>
    <row r="109" spans="1:325" ht="15" thickBot="1" x14ac:dyDescent="0.4">
      <c r="A109" s="9" t="s">
        <v>12</v>
      </c>
      <c r="B109" s="10" t="s">
        <v>47</v>
      </c>
      <c r="C109" s="10" t="s">
        <v>20</v>
      </c>
      <c r="D109" s="11">
        <v>44573.548611111109</v>
      </c>
      <c r="E109" s="11">
        <f>DATE(YEAR($D109),MONTH($D109)-1,DAY($D109))</f>
        <v>44542</v>
      </c>
      <c r="F109" s="11">
        <f>DATE(YEAR($E109),MONTH($E109),DAY($E109)+$LL109/10)</f>
        <v>44842</v>
      </c>
      <c r="G109" s="11">
        <f>DATE(YEAR($F109),MONTH($F109),DAY($F109)+$LL109/10)</f>
        <v>45142</v>
      </c>
      <c r="H109" s="11">
        <f>DATE(YEAR($G109),MONTH($G109),DAY($G109)+$LL109/10)</f>
        <v>45442</v>
      </c>
      <c r="I109" s="11">
        <f>DATE(YEAR($H109),MONTH($H109),DAY($H109)+$LL109/10)</f>
        <v>45742</v>
      </c>
      <c r="J109" s="12">
        <f>DATE(YEAR($I109),MONTH($I109),DAY($I109)+$LL109/10)</f>
        <v>46042</v>
      </c>
      <c r="K109" s="15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>
        <v>1</v>
      </c>
      <c r="DG109" s="16"/>
      <c r="DH109" s="16"/>
      <c r="DI109" s="16"/>
      <c r="DJ109" s="16"/>
      <c r="DK109" s="16"/>
      <c r="LK109" t="s">
        <v>21</v>
      </c>
      <c r="LL109">
        <v>3000</v>
      </c>
      <c r="LM109" t="s">
        <v>12</v>
      </c>
    </row>
    <row r="110" spans="1:325" ht="15" thickBot="1" x14ac:dyDescent="0.4">
      <c r="A110" s="9" t="s">
        <v>12</v>
      </c>
      <c r="B110" s="10" t="s">
        <v>47</v>
      </c>
      <c r="C110" s="10" t="s">
        <v>22</v>
      </c>
      <c r="D110" s="11">
        <v>44081.289583333331</v>
      </c>
      <c r="E110" s="11">
        <f>DATE(YEAR($D110),MONTH($D110)-2,DAY($D110))</f>
        <v>44019</v>
      </c>
      <c r="F110" s="11">
        <f>DATE(YEAR($E110),MONTH($E110)+$LL110,DAY($E110))</f>
        <v>44749</v>
      </c>
      <c r="G110" s="11">
        <f>DATE(YEAR($F110),MONTH($F110)+$LL110,DAY($F110))</f>
        <v>45480</v>
      </c>
      <c r="H110" s="11">
        <f>DATE(YEAR($G110),MONTH($G110)+$LL110,DAY($G110))</f>
        <v>46210</v>
      </c>
      <c r="I110" s="11">
        <f>DATE(YEAR($H110),MONTH($H110)+$LL110,DAY($H110))</f>
        <v>46941</v>
      </c>
      <c r="J110" s="12">
        <f>DATE(YEAR($I110),MONTH($I110)+$LL110,DAY($I110))</f>
        <v>47671</v>
      </c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>
        <v>1</v>
      </c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LK110" t="s">
        <v>18</v>
      </c>
      <c r="LL110">
        <v>24</v>
      </c>
      <c r="LM110" t="s">
        <v>12</v>
      </c>
    </row>
    <row r="111" spans="1:325" ht="15" thickBot="1" x14ac:dyDescent="0.4">
      <c r="A111" s="9" t="s">
        <v>12</v>
      </c>
      <c r="B111" s="10" t="s">
        <v>47</v>
      </c>
      <c r="C111" s="10" t="s">
        <v>23</v>
      </c>
      <c r="D111" s="11">
        <v>44457.45416666667</v>
      </c>
      <c r="E111" s="11">
        <f>DATE(YEAR($D111),MONTH($D111)-1,DAY($D111))</f>
        <v>44426</v>
      </c>
      <c r="F111" s="11">
        <f>DATE(YEAR($E111),MONTH($E111),DAY($E111)+$LL111/10)</f>
        <v>44576</v>
      </c>
      <c r="G111" s="11">
        <f>DATE(YEAR($F111),MONTH($F111),DAY($F111)+$LL111/10)</f>
        <v>44726</v>
      </c>
      <c r="H111" s="11">
        <f>DATE(YEAR($G111),MONTH($G111),DAY($G111)+$LL111/10)</f>
        <v>44876</v>
      </c>
      <c r="I111" s="11">
        <f>DATE(YEAR($H111),MONTH($H111),DAY($H111)+$LL111/10)</f>
        <v>45026</v>
      </c>
      <c r="J111" s="12">
        <f>DATE(YEAR($I111),MONTH($I111),DAY($I111)+$LL111/10)</f>
        <v>45176</v>
      </c>
      <c r="K111" s="15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>
        <v>1</v>
      </c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>
        <v>1</v>
      </c>
      <c r="LK111" t="s">
        <v>21</v>
      </c>
      <c r="LL111">
        <v>1500</v>
      </c>
      <c r="LM111" t="s">
        <v>12</v>
      </c>
    </row>
    <row r="112" spans="1:325" ht="15" thickBot="1" x14ac:dyDescent="0.4">
      <c r="A112" s="9" t="s">
        <v>12</v>
      </c>
      <c r="B112" s="10" t="s">
        <v>47</v>
      </c>
      <c r="C112" s="10" t="s">
        <v>23</v>
      </c>
      <c r="D112" s="11">
        <v>44499.631944444445</v>
      </c>
      <c r="E112" s="11">
        <f>DATE(YEAR($D112),MONTH($D112)-1,DAY($D112))</f>
        <v>44469</v>
      </c>
      <c r="F112" s="11">
        <f>DATE(YEAR($E112),MONTH($E112),DAY($E112)+$LL112/10)</f>
        <v>44619</v>
      </c>
      <c r="G112" s="11">
        <f>DATE(YEAR($F112),MONTH($F112),DAY($F112)+$LL112/10)</f>
        <v>44769</v>
      </c>
      <c r="H112" s="11">
        <f>DATE(YEAR($G112),MONTH($G112),DAY($G112)+$LL112/10)</f>
        <v>44919</v>
      </c>
      <c r="I112" s="11">
        <f>DATE(YEAR($H112),MONTH($H112),DAY($H112)+$LL112/10)</f>
        <v>45069</v>
      </c>
      <c r="J112" s="12">
        <f>DATE(YEAR($I112),MONTH($I112),DAY($I112)+$LL112/10)</f>
        <v>45219</v>
      </c>
      <c r="K112" s="15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>
        <v>1</v>
      </c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LK112" t="s">
        <v>21</v>
      </c>
      <c r="LL112">
        <v>1500</v>
      </c>
      <c r="LM112" t="s">
        <v>12</v>
      </c>
    </row>
    <row r="113" spans="1:325" ht="15" thickBot="1" x14ac:dyDescent="0.4">
      <c r="A113" s="9" t="s">
        <v>12</v>
      </c>
      <c r="B113" s="10" t="s">
        <v>47</v>
      </c>
      <c r="C113" s="10" t="s">
        <v>14</v>
      </c>
      <c r="D113" s="11">
        <v>47416.589583333334</v>
      </c>
      <c r="E113" s="11">
        <f t="shared" ref="E113:E130" si="5">DATE(YEAR($D113),MONTH($D113)-2,DAY($D113))</f>
        <v>47355</v>
      </c>
      <c r="F113" s="11">
        <f>DATE(YEAR($E113)+$LL113,MONTH($E113),DAY($E113))</f>
        <v>51738</v>
      </c>
      <c r="G113" s="11">
        <f>DATE(YEAR($F113)+$LL113,MONTH($F113),DAY($F113))</f>
        <v>56121</v>
      </c>
      <c r="H113" s="11">
        <f>DATE(YEAR($G113)+$LL113,MONTH($G113),DAY($G113))</f>
        <v>60504</v>
      </c>
      <c r="I113" s="11">
        <f>DATE(YEAR($H113)+$LL113,MONTH($H113),DAY($H113))</f>
        <v>64887</v>
      </c>
      <c r="J113" s="12">
        <f>DATE(YEAR($I113)+$LL113,MONTH($I113),DAY($I113))</f>
        <v>69270</v>
      </c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LK113" t="s">
        <v>16</v>
      </c>
      <c r="LL113">
        <v>12</v>
      </c>
      <c r="LM113" t="s">
        <v>12</v>
      </c>
    </row>
    <row r="114" spans="1:325" ht="15" thickBot="1" x14ac:dyDescent="0.4">
      <c r="A114" s="9" t="s">
        <v>12</v>
      </c>
      <c r="B114" s="10" t="s">
        <v>47</v>
      </c>
      <c r="C114" s="10" t="s">
        <v>14</v>
      </c>
      <c r="D114" s="11">
        <v>44093.146527777775</v>
      </c>
      <c r="E114" s="11">
        <f t="shared" si="5"/>
        <v>44031</v>
      </c>
      <c r="F114" s="11">
        <f>DATE(YEAR($E114),MONTH($E114),DAY($E114)+$LL114*30.4/10000)</f>
        <v>44943</v>
      </c>
      <c r="G114" s="11">
        <f>DATE(YEAR($F114),MONTH($F114),DAY($F114)+$LL114*30.4/10000)</f>
        <v>45855</v>
      </c>
      <c r="H114" s="11">
        <f>DATE(YEAR($G114),MONTH($G114),DAY($G114)+$LL114*30.4/10000)</f>
        <v>46767</v>
      </c>
      <c r="I114" s="11">
        <f>DATE(YEAR($H114),MONTH($H114),DAY($H114)+$LL114*30.4/10000)</f>
        <v>47679</v>
      </c>
      <c r="J114" s="12">
        <f>DATE(YEAR($I114),MONTH($I114),DAY($I114)+$LL114*30.4/10000)</f>
        <v>48591</v>
      </c>
      <c r="K114" s="15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>
        <v>1</v>
      </c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LK114" t="s">
        <v>15</v>
      </c>
      <c r="LL114">
        <v>300000</v>
      </c>
      <c r="LM114" t="s">
        <v>12</v>
      </c>
    </row>
    <row r="115" spans="1:325" ht="15" thickBot="1" x14ac:dyDescent="0.4">
      <c r="A115" s="9" t="s">
        <v>12</v>
      </c>
      <c r="B115" s="10" t="s">
        <v>47</v>
      </c>
      <c r="C115" s="10" t="s">
        <v>14</v>
      </c>
      <c r="D115" s="11">
        <v>44321.211805555555</v>
      </c>
      <c r="E115" s="11">
        <f t="shared" si="5"/>
        <v>44260</v>
      </c>
      <c r="F115" s="11">
        <f>DATE(YEAR($E115),MONTH($E115),DAY($E115)+$LL115*30.4/10000)</f>
        <v>45172</v>
      </c>
      <c r="G115" s="11">
        <f>DATE(YEAR($F115),MONTH($F115),DAY($F115)+$LL115*30.4/10000)</f>
        <v>46084</v>
      </c>
      <c r="H115" s="11">
        <f>DATE(YEAR($G115),MONTH($G115),DAY($G115)+$LL115*30.4/10000)</f>
        <v>46996</v>
      </c>
      <c r="I115" s="11">
        <f>DATE(YEAR($H115),MONTH($H115),DAY($H115)+$LL115*30.4/10000)</f>
        <v>47908</v>
      </c>
      <c r="J115" s="12">
        <f>DATE(YEAR($I115),MONTH($I115),DAY($I115)+$LL115*30.4/10000)</f>
        <v>48820</v>
      </c>
      <c r="K115" s="15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>
        <v>1</v>
      </c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LK115" t="s">
        <v>15</v>
      </c>
      <c r="LL115">
        <v>300000</v>
      </c>
      <c r="LM115" t="s">
        <v>12</v>
      </c>
    </row>
    <row r="116" spans="1:325" ht="15" thickBot="1" x14ac:dyDescent="0.4">
      <c r="A116" s="9" t="s">
        <v>12</v>
      </c>
      <c r="B116" s="10" t="s">
        <v>47</v>
      </c>
      <c r="C116" s="10" t="s">
        <v>14</v>
      </c>
      <c r="D116" s="11">
        <v>47669</v>
      </c>
      <c r="E116" s="11">
        <f t="shared" si="5"/>
        <v>47608</v>
      </c>
      <c r="F116" s="11">
        <f>DATE(YEAR($E116)+$LL116,MONTH($E116),DAY($E116))</f>
        <v>51991</v>
      </c>
      <c r="G116" s="11">
        <f>DATE(YEAR($F116)+$LL116,MONTH($F116),DAY($F116))</f>
        <v>56374</v>
      </c>
      <c r="H116" s="11">
        <f>DATE(YEAR($G116)+$LL116,MONTH($G116),DAY($G116))</f>
        <v>60757</v>
      </c>
      <c r="I116" s="11">
        <f>DATE(YEAR($H116)+$LL116,MONTH($H116),DAY($H116))</f>
        <v>65140</v>
      </c>
      <c r="J116" s="12">
        <f>DATE(YEAR($I116)+$LL116,MONTH($I116),DAY($I116))</f>
        <v>69523</v>
      </c>
      <c r="K116" s="15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LK116" t="s">
        <v>16</v>
      </c>
      <c r="LL116">
        <v>12</v>
      </c>
      <c r="LM116" t="s">
        <v>12</v>
      </c>
    </row>
    <row r="117" spans="1:325" ht="15" thickBot="1" x14ac:dyDescent="0.4">
      <c r="A117" s="9" t="s">
        <v>12</v>
      </c>
      <c r="B117" s="10" t="s">
        <v>47</v>
      </c>
      <c r="C117" s="10" t="s">
        <v>14</v>
      </c>
      <c r="D117" s="11">
        <v>47647.643055555556</v>
      </c>
      <c r="E117" s="11">
        <f t="shared" si="5"/>
        <v>47586</v>
      </c>
      <c r="F117" s="11">
        <f>DATE(YEAR($E117)+$LL117,MONTH($E117),DAY($E117))</f>
        <v>51969</v>
      </c>
      <c r="G117" s="11">
        <f>DATE(YEAR($F117)+$LL117,MONTH($F117),DAY($F117))</f>
        <v>56352</v>
      </c>
      <c r="H117" s="11">
        <f>DATE(YEAR($G117)+$LL117,MONTH($G117),DAY($G117))</f>
        <v>60735</v>
      </c>
      <c r="I117" s="11">
        <f>DATE(YEAR($H117)+$LL117,MONTH($H117),DAY($H117))</f>
        <v>65118</v>
      </c>
      <c r="J117" s="12">
        <f>DATE(YEAR($I117)+$LL117,MONTH($I117),DAY($I117))</f>
        <v>69501</v>
      </c>
      <c r="K117" s="15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LK117" t="s">
        <v>16</v>
      </c>
      <c r="LL117">
        <v>12</v>
      </c>
      <c r="LM117" t="s">
        <v>12</v>
      </c>
    </row>
    <row r="118" spans="1:325" ht="15" thickBot="1" x14ac:dyDescent="0.4">
      <c r="A118" s="9" t="s">
        <v>12</v>
      </c>
      <c r="B118" s="10" t="s">
        <v>47</v>
      </c>
      <c r="C118" s="10" t="s">
        <v>14</v>
      </c>
      <c r="D118" s="11">
        <v>44309.759027777778</v>
      </c>
      <c r="E118" s="11">
        <f t="shared" si="5"/>
        <v>44250</v>
      </c>
      <c r="F118" s="11">
        <f>DATE(YEAR($E118),MONTH($E118),DAY($E118)+$LL118*30.4/10000)</f>
        <v>45162</v>
      </c>
      <c r="G118" s="11">
        <f>DATE(YEAR($F118),MONTH($F118),DAY($F118)+$LL118*30.4/10000)</f>
        <v>46074</v>
      </c>
      <c r="H118" s="11">
        <f>DATE(YEAR($G118),MONTH($G118),DAY($G118)+$LL118*30.4/10000)</f>
        <v>46986</v>
      </c>
      <c r="I118" s="11">
        <f>DATE(YEAR($H118),MONTH($H118),DAY($H118)+$LL118*30.4/10000)</f>
        <v>47898</v>
      </c>
      <c r="J118" s="12">
        <f>DATE(YEAR($I118),MONTH($I118),DAY($I118)+$LL118*30.4/10000)</f>
        <v>48810</v>
      </c>
      <c r="K118" s="15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>
        <v>1</v>
      </c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LK118" t="s">
        <v>15</v>
      </c>
      <c r="LL118">
        <v>300000</v>
      </c>
      <c r="LM118" t="s">
        <v>12</v>
      </c>
    </row>
    <row r="119" spans="1:325" ht="15" thickBot="1" x14ac:dyDescent="0.4">
      <c r="A119" s="9" t="s">
        <v>12</v>
      </c>
      <c r="B119" s="10" t="s">
        <v>47</v>
      </c>
      <c r="C119" s="10" t="s">
        <v>14</v>
      </c>
      <c r="D119" s="11">
        <v>44321.217361111114</v>
      </c>
      <c r="E119" s="11">
        <f t="shared" si="5"/>
        <v>44260</v>
      </c>
      <c r="F119" s="11">
        <f>DATE(YEAR($E119),MONTH($E119),DAY($E119)+$LL119*30.4/10000)</f>
        <v>45172</v>
      </c>
      <c r="G119" s="11">
        <f>DATE(YEAR($F119),MONTH($F119),DAY($F119)+$LL119*30.4/10000)</f>
        <v>46084</v>
      </c>
      <c r="H119" s="11">
        <f>DATE(YEAR($G119),MONTH($G119),DAY($G119)+$LL119*30.4/10000)</f>
        <v>46996</v>
      </c>
      <c r="I119" s="11">
        <f>DATE(YEAR($H119),MONTH($H119),DAY($H119)+$LL119*30.4/10000)</f>
        <v>47908</v>
      </c>
      <c r="J119" s="12">
        <f>DATE(YEAR($I119),MONTH($I119),DAY($I119)+$LL119*30.4/10000)</f>
        <v>48820</v>
      </c>
      <c r="K119" s="15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>
        <v>1</v>
      </c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LK119" t="s">
        <v>15</v>
      </c>
      <c r="LL119">
        <v>300000</v>
      </c>
      <c r="LM119" t="s">
        <v>12</v>
      </c>
    </row>
    <row r="120" spans="1:325" ht="15" thickBot="1" x14ac:dyDescent="0.4">
      <c r="A120" s="9" t="s">
        <v>12</v>
      </c>
      <c r="B120" s="10" t="s">
        <v>47</v>
      </c>
      <c r="C120" s="10" t="s">
        <v>14</v>
      </c>
      <c r="D120" s="11">
        <v>47663</v>
      </c>
      <c r="E120" s="11">
        <f t="shared" si="5"/>
        <v>47602</v>
      </c>
      <c r="F120" s="11">
        <f>DATE(YEAR($E120)+$LL120,MONTH($E120),DAY($E120))</f>
        <v>51985</v>
      </c>
      <c r="G120" s="11">
        <f>DATE(YEAR($F120)+$LL120,MONTH($F120),DAY($F120))</f>
        <v>56368</v>
      </c>
      <c r="H120" s="11">
        <f>DATE(YEAR($G120)+$LL120,MONTH($G120),DAY($G120))</f>
        <v>60751</v>
      </c>
      <c r="I120" s="11">
        <f>DATE(YEAR($H120)+$LL120,MONTH($H120),DAY($H120))</f>
        <v>65134</v>
      </c>
      <c r="J120" s="12">
        <f>DATE(YEAR($I120)+$LL120,MONTH($I120),DAY($I120))</f>
        <v>69517</v>
      </c>
      <c r="K120" s="15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LK120" t="s">
        <v>16</v>
      </c>
      <c r="LL120">
        <v>12</v>
      </c>
      <c r="LM120" t="s">
        <v>12</v>
      </c>
    </row>
    <row r="121" spans="1:325" ht="15" thickBot="1" x14ac:dyDescent="0.4">
      <c r="A121" s="9" t="s">
        <v>12</v>
      </c>
      <c r="B121" s="10" t="s">
        <v>47</v>
      </c>
      <c r="C121" s="10" t="s">
        <v>14</v>
      </c>
      <c r="D121" s="11">
        <v>44321.211805555555</v>
      </c>
      <c r="E121" s="11">
        <f t="shared" si="5"/>
        <v>44260</v>
      </c>
      <c r="F121" s="11">
        <f>DATE(YEAR($E121),MONTH($E121),DAY($E121)+$LL121*30.4/10000)</f>
        <v>45172</v>
      </c>
      <c r="G121" s="11">
        <f>DATE(YEAR($F121),MONTH($F121),DAY($F121)+$LL121*30.4/10000)</f>
        <v>46084</v>
      </c>
      <c r="H121" s="11">
        <f>DATE(YEAR($G121),MONTH($G121),DAY($G121)+$LL121*30.4/10000)</f>
        <v>46996</v>
      </c>
      <c r="I121" s="11">
        <f>DATE(YEAR($H121),MONTH($H121),DAY($H121)+$LL121*30.4/10000)</f>
        <v>47908</v>
      </c>
      <c r="J121" s="12">
        <f>DATE(YEAR($I121),MONTH($I121),DAY($I121)+$LL121*30.4/10000)</f>
        <v>48820</v>
      </c>
      <c r="K121" s="15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>
        <v>1</v>
      </c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LK121" t="s">
        <v>15</v>
      </c>
      <c r="LL121">
        <v>300000</v>
      </c>
      <c r="LM121" t="s">
        <v>12</v>
      </c>
    </row>
    <row r="122" spans="1:325" ht="15" thickBot="1" x14ac:dyDescent="0.4">
      <c r="A122" s="9" t="s">
        <v>12</v>
      </c>
      <c r="B122" s="10" t="s">
        <v>47</v>
      </c>
      <c r="C122" s="10" t="s">
        <v>14</v>
      </c>
      <c r="D122" s="11">
        <v>47669</v>
      </c>
      <c r="E122" s="11">
        <f t="shared" si="5"/>
        <v>47608</v>
      </c>
      <c r="F122" s="11">
        <f>DATE(YEAR($E122)+$LL122,MONTH($E122),DAY($E122))</f>
        <v>51991</v>
      </c>
      <c r="G122" s="11">
        <f>DATE(YEAR($F122)+$LL122,MONTH($F122),DAY($F122))</f>
        <v>56374</v>
      </c>
      <c r="H122" s="11">
        <f>DATE(YEAR($G122)+$LL122,MONTH($G122),DAY($G122))</f>
        <v>60757</v>
      </c>
      <c r="I122" s="11">
        <f>DATE(YEAR($H122)+$LL122,MONTH($H122),DAY($H122))</f>
        <v>65140</v>
      </c>
      <c r="J122" s="12">
        <f>DATE(YEAR($I122)+$LL122,MONTH($I122),DAY($I122))</f>
        <v>69523</v>
      </c>
      <c r="K122" s="15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LK122" t="s">
        <v>16</v>
      </c>
      <c r="LL122">
        <v>12</v>
      </c>
      <c r="LM122" t="s">
        <v>12</v>
      </c>
    </row>
    <row r="123" spans="1:325" ht="15" thickBot="1" x14ac:dyDescent="0.4">
      <c r="A123" s="9" t="s">
        <v>12</v>
      </c>
      <c r="B123" s="10" t="s">
        <v>47</v>
      </c>
      <c r="C123" s="10" t="s">
        <v>14</v>
      </c>
      <c r="D123" s="11">
        <v>44321.215277777781</v>
      </c>
      <c r="E123" s="11">
        <f t="shared" si="5"/>
        <v>44260</v>
      </c>
      <c r="F123" s="11">
        <f>DATE(YEAR($E123),MONTH($E123),DAY($E123)+$LL123*30.4/10000)</f>
        <v>45172</v>
      </c>
      <c r="G123" s="11">
        <f>DATE(YEAR($F123),MONTH($F123),DAY($F123)+$LL123*30.4/10000)</f>
        <v>46084</v>
      </c>
      <c r="H123" s="11">
        <f>DATE(YEAR($G123),MONTH($G123),DAY($G123)+$LL123*30.4/10000)</f>
        <v>46996</v>
      </c>
      <c r="I123" s="11">
        <f>DATE(YEAR($H123),MONTH($H123),DAY($H123)+$LL123*30.4/10000)</f>
        <v>47908</v>
      </c>
      <c r="J123" s="12">
        <f>DATE(YEAR($I123),MONTH($I123),DAY($I123)+$LL123*30.4/10000)</f>
        <v>48820</v>
      </c>
      <c r="K123" s="15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>
        <v>1</v>
      </c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LK123" t="s">
        <v>15</v>
      </c>
      <c r="LL123">
        <v>300000</v>
      </c>
      <c r="LM123" t="s">
        <v>12</v>
      </c>
    </row>
    <row r="124" spans="1:325" ht="15" thickBot="1" x14ac:dyDescent="0.4">
      <c r="A124" s="9" t="s">
        <v>12</v>
      </c>
      <c r="B124" s="10" t="s">
        <v>47</v>
      </c>
      <c r="C124" s="10" t="s">
        <v>14</v>
      </c>
      <c r="D124" s="11">
        <v>47650.583333333336</v>
      </c>
      <c r="E124" s="11">
        <f t="shared" si="5"/>
        <v>47589</v>
      </c>
      <c r="F124" s="11">
        <f>DATE(YEAR($E124)+$LL124,MONTH($E124),DAY($E124))</f>
        <v>51972</v>
      </c>
      <c r="G124" s="11">
        <f>DATE(YEAR($F124)+$LL124,MONTH($F124),DAY($F124))</f>
        <v>56355</v>
      </c>
      <c r="H124" s="11">
        <f>DATE(YEAR($G124)+$LL124,MONTH($G124),DAY($G124))</f>
        <v>60738</v>
      </c>
      <c r="I124" s="11">
        <f>DATE(YEAR($H124)+$LL124,MONTH($H124),DAY($H124))</f>
        <v>65121</v>
      </c>
      <c r="J124" s="12">
        <f>DATE(YEAR($I124)+$LL124,MONTH($I124),DAY($I124))</f>
        <v>69504</v>
      </c>
      <c r="K124" s="15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LK124" t="s">
        <v>16</v>
      </c>
      <c r="LL124">
        <v>12</v>
      </c>
      <c r="LM124" t="s">
        <v>12</v>
      </c>
    </row>
    <row r="125" spans="1:325" ht="15" thickBot="1" x14ac:dyDescent="0.4">
      <c r="A125" s="9" t="s">
        <v>12</v>
      </c>
      <c r="B125" s="10" t="s">
        <v>47</v>
      </c>
      <c r="C125" s="10" t="s">
        <v>14</v>
      </c>
      <c r="D125" s="11">
        <v>44320.487500000003</v>
      </c>
      <c r="E125" s="11">
        <f t="shared" si="5"/>
        <v>44259</v>
      </c>
      <c r="F125" s="11">
        <f>DATE(YEAR($E125),MONTH($E125),DAY($E125)+$LL125*30.4/10000)</f>
        <v>45171</v>
      </c>
      <c r="G125" s="11">
        <f>DATE(YEAR($F125),MONTH($F125),DAY($F125)+$LL125*30.4/10000)</f>
        <v>46083</v>
      </c>
      <c r="H125" s="11">
        <f>DATE(YEAR($G125),MONTH($G125),DAY($G125)+$LL125*30.4/10000)</f>
        <v>46995</v>
      </c>
      <c r="I125" s="11">
        <f>DATE(YEAR($H125),MONTH($H125),DAY($H125)+$LL125*30.4/10000)</f>
        <v>47907</v>
      </c>
      <c r="J125" s="12">
        <f>DATE(YEAR($I125),MONTH($I125),DAY($I125)+$LL125*30.4/10000)</f>
        <v>48819</v>
      </c>
      <c r="K125" s="15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>
        <v>1</v>
      </c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LK125" t="s">
        <v>15</v>
      </c>
      <c r="LL125">
        <v>300000</v>
      </c>
      <c r="LM125" t="s">
        <v>12</v>
      </c>
    </row>
    <row r="126" spans="1:325" ht="15" thickBot="1" x14ac:dyDescent="0.4">
      <c r="A126" s="9" t="s">
        <v>12</v>
      </c>
      <c r="B126" s="10" t="s">
        <v>47</v>
      </c>
      <c r="C126" s="10" t="s">
        <v>14</v>
      </c>
      <c r="D126" s="11">
        <v>47661</v>
      </c>
      <c r="E126" s="11">
        <f t="shared" si="5"/>
        <v>47600</v>
      </c>
      <c r="F126" s="11">
        <f>DATE(YEAR($E126)+$LL126,MONTH($E126),DAY($E126))</f>
        <v>51983</v>
      </c>
      <c r="G126" s="11">
        <f>DATE(YEAR($F126)+$LL126,MONTH($F126),DAY($F126))</f>
        <v>56366</v>
      </c>
      <c r="H126" s="11">
        <f>DATE(YEAR($G126)+$LL126,MONTH($G126),DAY($G126))</f>
        <v>60749</v>
      </c>
      <c r="I126" s="11">
        <f>DATE(YEAR($H126)+$LL126,MONTH($H126),DAY($H126))</f>
        <v>65132</v>
      </c>
      <c r="J126" s="12">
        <f>DATE(YEAR($I126)+$LL126,MONTH($I126),DAY($I126))</f>
        <v>69515</v>
      </c>
      <c r="K126" s="15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LK126" t="s">
        <v>16</v>
      </c>
      <c r="LL126">
        <v>12</v>
      </c>
      <c r="LM126" t="s">
        <v>12</v>
      </c>
    </row>
    <row r="127" spans="1:325" ht="15" thickBot="1" x14ac:dyDescent="0.4">
      <c r="A127" s="9" t="s">
        <v>12</v>
      </c>
      <c r="B127" s="10" t="s">
        <v>47</v>
      </c>
      <c r="C127" s="10" t="s">
        <v>14</v>
      </c>
      <c r="D127" s="11">
        <v>44321.211805555555</v>
      </c>
      <c r="E127" s="11">
        <f t="shared" si="5"/>
        <v>44260</v>
      </c>
      <c r="F127" s="11">
        <f>DATE(YEAR($E127),MONTH($E127),DAY($E127)+$LL127*30.4/10000)</f>
        <v>45172</v>
      </c>
      <c r="G127" s="11">
        <f>DATE(YEAR($F127),MONTH($F127),DAY($F127)+$LL127*30.4/10000)</f>
        <v>46084</v>
      </c>
      <c r="H127" s="11">
        <f>DATE(YEAR($G127),MONTH($G127),DAY($G127)+$LL127*30.4/10000)</f>
        <v>46996</v>
      </c>
      <c r="I127" s="11">
        <f>DATE(YEAR($H127),MONTH($H127),DAY($H127)+$LL127*30.4/10000)</f>
        <v>47908</v>
      </c>
      <c r="J127" s="12">
        <f>DATE(YEAR($I127),MONTH($I127),DAY($I127)+$LL127*30.4/10000)</f>
        <v>48820</v>
      </c>
      <c r="K127" s="15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>
        <v>1</v>
      </c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LK127" t="s">
        <v>15</v>
      </c>
      <c r="LL127">
        <v>300000</v>
      </c>
      <c r="LM127" t="s">
        <v>12</v>
      </c>
    </row>
    <row r="128" spans="1:325" ht="15" thickBot="1" x14ac:dyDescent="0.4">
      <c r="A128" s="9" t="s">
        <v>12</v>
      </c>
      <c r="B128" s="10" t="s">
        <v>47</v>
      </c>
      <c r="C128" s="10" t="s">
        <v>14</v>
      </c>
      <c r="D128" s="11">
        <v>47662</v>
      </c>
      <c r="E128" s="11">
        <f t="shared" si="5"/>
        <v>47601</v>
      </c>
      <c r="F128" s="11">
        <f>DATE(YEAR($E128)+$LL128,MONTH($E128),DAY($E128))</f>
        <v>51984</v>
      </c>
      <c r="G128" s="11">
        <f>DATE(YEAR($F128)+$LL128,MONTH($F128),DAY($F128))</f>
        <v>56367</v>
      </c>
      <c r="H128" s="11">
        <f>DATE(YEAR($G128)+$LL128,MONTH($G128),DAY($G128))</f>
        <v>60750</v>
      </c>
      <c r="I128" s="11">
        <f>DATE(YEAR($H128)+$LL128,MONTH($H128),DAY($H128))</f>
        <v>65133</v>
      </c>
      <c r="J128" s="12">
        <f>DATE(YEAR($I128)+$LL128,MONTH($I128),DAY($I128))</f>
        <v>69516</v>
      </c>
      <c r="K128" s="15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LK128" t="s">
        <v>16</v>
      </c>
      <c r="LL128">
        <v>12</v>
      </c>
      <c r="LM128" t="s">
        <v>12</v>
      </c>
    </row>
    <row r="129" spans="1:325" ht="15" thickBot="1" x14ac:dyDescent="0.4">
      <c r="A129" s="9" t="s">
        <v>12</v>
      </c>
      <c r="B129" s="10" t="s">
        <v>47</v>
      </c>
      <c r="C129" s="10" t="s">
        <v>39</v>
      </c>
      <c r="D129" s="11">
        <v>45555</v>
      </c>
      <c r="E129" s="11">
        <f t="shared" si="5"/>
        <v>45493</v>
      </c>
      <c r="F129" s="11">
        <f>DATE(YEAR($E129)+$LL129,MONTH($E129),DAY($E129))</f>
        <v>49876</v>
      </c>
      <c r="G129" s="11">
        <f>DATE(YEAR($F129)+$LL129,MONTH($F129),DAY($F129))</f>
        <v>54259</v>
      </c>
      <c r="H129" s="11">
        <f>DATE(YEAR($G129)+$LL129,MONTH($G129),DAY($G129))</f>
        <v>58642</v>
      </c>
      <c r="I129" s="11">
        <f>DATE(YEAR($H129)+$LL129,MONTH($H129),DAY($H129))</f>
        <v>63025</v>
      </c>
      <c r="J129" s="12">
        <f>DATE(YEAR($I129)+$LL129,MONTH($I129),DAY($I129))</f>
        <v>67408</v>
      </c>
      <c r="K129" s="15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LK129" t="s">
        <v>16</v>
      </c>
      <c r="LL129">
        <v>12</v>
      </c>
      <c r="LM129" t="s">
        <v>12</v>
      </c>
    </row>
    <row r="130" spans="1:325" ht="15" thickBot="1" x14ac:dyDescent="0.4">
      <c r="A130" s="9" t="s">
        <v>12</v>
      </c>
      <c r="B130" s="10" t="s">
        <v>47</v>
      </c>
      <c r="C130" s="10" t="s">
        <v>40</v>
      </c>
      <c r="D130" s="11">
        <v>45555</v>
      </c>
      <c r="E130" s="11">
        <f t="shared" si="5"/>
        <v>45493</v>
      </c>
      <c r="F130" s="11">
        <f>DATE(YEAR($E130)+$LL130,MONTH($E130),DAY($E130))</f>
        <v>49876</v>
      </c>
      <c r="G130" s="11">
        <f>DATE(YEAR($F130)+$LL130,MONTH($F130),DAY($F130))</f>
        <v>54259</v>
      </c>
      <c r="H130" s="11">
        <f>DATE(YEAR($G130)+$LL130,MONTH($G130),DAY($G130))</f>
        <v>58642</v>
      </c>
      <c r="I130" s="11">
        <f>DATE(YEAR($H130)+$LL130,MONTH($H130),DAY($H130))</f>
        <v>63025</v>
      </c>
      <c r="J130" s="12">
        <f>DATE(YEAR($I130)+$LL130,MONTH($I130),DAY($I130))</f>
        <v>67408</v>
      </c>
      <c r="K130" s="15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LK130" t="s">
        <v>16</v>
      </c>
      <c r="LL130">
        <v>12</v>
      </c>
      <c r="LM130" t="s">
        <v>12</v>
      </c>
    </row>
    <row r="131" spans="1:325" ht="15" thickBot="1" x14ac:dyDescent="0.4">
      <c r="A131" s="9" t="s">
        <v>12</v>
      </c>
      <c r="B131" s="10" t="s">
        <v>47</v>
      </c>
      <c r="C131" s="10" t="s">
        <v>41</v>
      </c>
      <c r="D131" s="11">
        <v>44364.12222222222</v>
      </c>
      <c r="E131" s="11">
        <f>DATE(YEAR($D131),MONTH($D131)-1,DAY($D131))</f>
        <v>44333</v>
      </c>
      <c r="F131" s="11">
        <f>DATE(YEAR($E131),MONTH($E131),DAY($E131)+$LL131*30.4/10000)</f>
        <v>45062</v>
      </c>
      <c r="G131" s="11">
        <f>DATE(YEAR($F131),MONTH($F131),DAY($F131)+$LL131*30.4/10000)</f>
        <v>45791</v>
      </c>
      <c r="H131" s="11">
        <f>DATE(YEAR($G131),MONTH($G131),DAY($G131)+$LL131*30.4/10000)</f>
        <v>46520</v>
      </c>
      <c r="I131" s="11">
        <f>DATE(YEAR($H131),MONTH($H131),DAY($H131)+$LL131*30.4/10000)</f>
        <v>47249</v>
      </c>
      <c r="J131" s="12">
        <f>DATE(YEAR($I131),MONTH($I131),DAY($I131)+$LL131*30.4/10000)</f>
        <v>47978</v>
      </c>
      <c r="K131" s="15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>
        <v>1</v>
      </c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LK131" t="s">
        <v>15</v>
      </c>
      <c r="LL131">
        <v>240000</v>
      </c>
      <c r="LM131" t="s">
        <v>12</v>
      </c>
    </row>
    <row r="132" spans="1:325" ht="15" thickBot="1" x14ac:dyDescent="0.4">
      <c r="A132" s="9" t="s">
        <v>12</v>
      </c>
      <c r="B132" s="10" t="s">
        <v>47</v>
      </c>
      <c r="C132" s="10" t="s">
        <v>42</v>
      </c>
      <c r="D132" s="11">
        <v>44094.958333333336</v>
      </c>
      <c r="E132" s="11">
        <f>DATE(YEAR($D132),MONTH($D132)-1,DAY($D132))</f>
        <v>44063</v>
      </c>
      <c r="F132" s="11">
        <f>DATE(YEAR($E132)+$LL132,MONTH($E132),DAY($E132))</f>
        <v>46985</v>
      </c>
      <c r="G132" s="11">
        <f>DATE(YEAR($F132)+$LL132,MONTH($F132),DAY($F132))</f>
        <v>49907</v>
      </c>
      <c r="H132" s="11">
        <f>DATE(YEAR($G132)+$LL132,MONTH($G132),DAY($G132))</f>
        <v>52829</v>
      </c>
      <c r="I132" s="11">
        <f>DATE(YEAR($H132)+$LL132,MONTH($H132),DAY($H132))</f>
        <v>55751</v>
      </c>
      <c r="J132" s="12">
        <f>DATE(YEAR($I132)+$LL132,MONTH($I132),DAY($I132))</f>
        <v>58673</v>
      </c>
      <c r="K132" s="15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>
        <v>1</v>
      </c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LK132" t="s">
        <v>16</v>
      </c>
      <c r="LL132">
        <v>8</v>
      </c>
      <c r="LM132" t="s">
        <v>12</v>
      </c>
    </row>
    <row r="133" spans="1:325" ht="15" thickBot="1" x14ac:dyDescent="0.4">
      <c r="A133" s="9" t="s">
        <v>12</v>
      </c>
      <c r="B133" s="10" t="s">
        <v>47</v>
      </c>
      <c r="C133" s="10" t="s">
        <v>43</v>
      </c>
      <c r="D133" s="11">
        <v>44364.12222222222</v>
      </c>
      <c r="E133" s="11">
        <f>DATE(YEAR($D133),MONTH($D133)-1,DAY($D133))</f>
        <v>44333</v>
      </c>
      <c r="F133" s="11">
        <f>DATE(YEAR($E133),MONTH($E133),DAY($E133)+$LL133*30.4/10000)</f>
        <v>45062</v>
      </c>
      <c r="G133" s="11">
        <f>DATE(YEAR($F133),MONTH($F133),DAY($F133)+$LL133*30.4/10000)</f>
        <v>45791</v>
      </c>
      <c r="H133" s="11">
        <f>DATE(YEAR($G133),MONTH($G133),DAY($G133)+$LL133*30.4/10000)</f>
        <v>46520</v>
      </c>
      <c r="I133" s="11">
        <f>DATE(YEAR($H133),MONTH($H133),DAY($H133)+$LL133*30.4/10000)</f>
        <v>47249</v>
      </c>
      <c r="J133" s="12">
        <f>DATE(YEAR($I133),MONTH($I133),DAY($I133)+$LL133*30.4/10000)</f>
        <v>47978</v>
      </c>
      <c r="K133" s="15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>
        <v>1</v>
      </c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LK133" t="s">
        <v>15</v>
      </c>
      <c r="LL133">
        <v>240000</v>
      </c>
      <c r="LM133" t="s">
        <v>12</v>
      </c>
    </row>
    <row r="134" spans="1:325" ht="15" thickBot="1" x14ac:dyDescent="0.4">
      <c r="A134" s="9" t="s">
        <v>12</v>
      </c>
      <c r="B134" s="10" t="s">
        <v>47</v>
      </c>
      <c r="C134" s="10" t="s">
        <v>44</v>
      </c>
      <c r="D134" s="11">
        <v>44400.592361111114</v>
      </c>
      <c r="E134" s="11">
        <f>DATE(YEAR($D134),MONTH($D134),DAY($D134)-7)</f>
        <v>44393</v>
      </c>
      <c r="F134" s="11">
        <f>DATE(YEAR($E134),MONTH($E134)+$LL134,DAY($E134))</f>
        <v>44973</v>
      </c>
      <c r="G134" s="11">
        <f>DATE(YEAR($F134),MONTH($F134)+$LL134,DAY($F134))</f>
        <v>45551</v>
      </c>
      <c r="H134" s="11">
        <f>DATE(YEAR($G134),MONTH($G134)+$LL134,DAY($G134))</f>
        <v>46128</v>
      </c>
      <c r="I134" s="11">
        <f>DATE(YEAR($H134),MONTH($H134)+$LL134,DAY($H134))</f>
        <v>46707</v>
      </c>
      <c r="J134" s="12">
        <f>DATE(YEAR($I134),MONTH($I134)+$LL134,DAY($I134))</f>
        <v>47285</v>
      </c>
      <c r="K134" s="15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>
        <v>1</v>
      </c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LK134" t="s">
        <v>18</v>
      </c>
      <c r="LL134">
        <v>19</v>
      </c>
      <c r="LM134" t="s">
        <v>12</v>
      </c>
    </row>
    <row r="135" spans="1:325" ht="15" thickBot="1" x14ac:dyDescent="0.4">
      <c r="A135" s="9" t="s">
        <v>12</v>
      </c>
      <c r="B135" s="10" t="s">
        <v>47</v>
      </c>
      <c r="C135" s="10" t="s">
        <v>45</v>
      </c>
      <c r="D135" s="11">
        <v>44033.500694444447</v>
      </c>
      <c r="E135" s="11">
        <f>DATE(YEAR($D135),MONTH($D135),DAY($D135)-7)</f>
        <v>44026</v>
      </c>
      <c r="F135" s="11">
        <f>DATE(YEAR($E135),MONTH($E135)+$LL135,DAY($E135))</f>
        <v>44422</v>
      </c>
      <c r="G135" s="11">
        <f>DATE(YEAR($F135),MONTH($F135)+$LL135,DAY($F135))</f>
        <v>44818</v>
      </c>
      <c r="H135" s="11">
        <f>DATE(YEAR($G135),MONTH($G135)+$LL135,DAY($G135))</f>
        <v>45213</v>
      </c>
      <c r="I135" s="11">
        <f>DATE(YEAR($H135),MONTH($H135)+$LL135,DAY($H135))</f>
        <v>45610</v>
      </c>
      <c r="J135" s="12">
        <f>DATE(YEAR($I135),MONTH($I135)+$LL135,DAY($I135))</f>
        <v>46005</v>
      </c>
      <c r="K135" s="15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>
        <v>1</v>
      </c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>
        <v>1</v>
      </c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LK135" t="s">
        <v>18</v>
      </c>
      <c r="LL135">
        <v>13</v>
      </c>
      <c r="LM135" t="s">
        <v>12</v>
      </c>
    </row>
    <row r="136" spans="1:325" ht="15" thickBot="1" x14ac:dyDescent="0.4">
      <c r="A136" s="9" t="s">
        <v>12</v>
      </c>
      <c r="B136" s="10" t="s">
        <v>47</v>
      </c>
      <c r="C136" s="10" t="s">
        <v>32</v>
      </c>
      <c r="D136" s="11">
        <v>44364.12222222222</v>
      </c>
      <c r="E136" s="11">
        <f>DATE(YEAR($D136),MONTH($D136)-1,DAY($D136))</f>
        <v>44333</v>
      </c>
      <c r="F136" s="11">
        <f>DATE(YEAR($E136),MONTH($E136),DAY($E136)+$LL136*30.4/10000)</f>
        <v>45062</v>
      </c>
      <c r="G136" s="11">
        <f>DATE(YEAR($F136),MONTH($F136),DAY($F136)+$LL136*30.4/10000)</f>
        <v>45791</v>
      </c>
      <c r="H136" s="11">
        <f>DATE(YEAR($G136),MONTH($G136),DAY($G136)+$LL136*30.4/10000)</f>
        <v>46520</v>
      </c>
      <c r="I136" s="11">
        <f>DATE(YEAR($H136),MONTH($H136),DAY($H136)+$LL136*30.4/10000)</f>
        <v>47249</v>
      </c>
      <c r="J136" s="12">
        <f>DATE(YEAR($I136),MONTH($I136),DAY($I136)+$LL136*30.4/10000)</f>
        <v>47978</v>
      </c>
      <c r="K136" s="15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>
        <v>1</v>
      </c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LK136" t="s">
        <v>15</v>
      </c>
      <c r="LL136">
        <v>240000</v>
      </c>
      <c r="LM136" t="s">
        <v>12</v>
      </c>
    </row>
    <row r="137" spans="1:325" ht="15" thickBot="1" x14ac:dyDescent="0.4">
      <c r="A137" s="9" t="s">
        <v>12</v>
      </c>
      <c r="B137" s="10" t="s">
        <v>47</v>
      </c>
      <c r="C137" s="10" t="s">
        <v>33</v>
      </c>
      <c r="D137" s="11">
        <v>44507.142361111109</v>
      </c>
      <c r="E137" s="11">
        <f>DATE(YEAR($D137),MONTH($D137)-1,DAY($D137))</f>
        <v>44476</v>
      </c>
      <c r="F137" s="11">
        <f>DATE(YEAR($E137),MONTH($E137),DAY($E137)+$LL137/10)</f>
        <v>45076</v>
      </c>
      <c r="G137" s="11">
        <f>DATE(YEAR($F137),MONTH($F137),DAY($F137)+$LL137/10)</f>
        <v>45676</v>
      </c>
      <c r="H137" s="11">
        <f>DATE(YEAR($G137),MONTH($G137),DAY($G137)+$LL137/10)</f>
        <v>46276</v>
      </c>
      <c r="I137" s="11">
        <f>DATE(YEAR($H137),MONTH($H137),DAY($H137)+$LL137/10)</f>
        <v>46876</v>
      </c>
      <c r="J137" s="12">
        <f>DATE(YEAR($I137),MONTH($I137),DAY($I137)+$LL137/10)</f>
        <v>47476</v>
      </c>
      <c r="K137" s="15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>
        <v>1</v>
      </c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LK137" t="s">
        <v>21</v>
      </c>
      <c r="LL137">
        <v>6000</v>
      </c>
      <c r="LM137" t="s">
        <v>12</v>
      </c>
    </row>
    <row r="138" spans="1:325" ht="15" thickBot="1" x14ac:dyDescent="0.4">
      <c r="A138" s="9" t="s">
        <v>12</v>
      </c>
      <c r="B138" s="10" t="s">
        <v>47</v>
      </c>
      <c r="C138" s="10" t="s">
        <v>33</v>
      </c>
      <c r="D138" s="11">
        <v>44571.023611111108</v>
      </c>
      <c r="E138" s="11">
        <f>DATE(YEAR($D138),MONTH($D138)-1,DAY($D138))</f>
        <v>44540</v>
      </c>
      <c r="F138" s="11">
        <f>DATE(YEAR($E138),MONTH($E138),DAY($E138)+$LL138/10)</f>
        <v>45140</v>
      </c>
      <c r="G138" s="11">
        <f>DATE(YEAR($F138),MONTH($F138),DAY($F138)+$LL138/10)</f>
        <v>45740</v>
      </c>
      <c r="H138" s="11">
        <f>DATE(YEAR($G138),MONTH($G138),DAY($G138)+$LL138/10)</f>
        <v>46340</v>
      </c>
      <c r="I138" s="11">
        <f>DATE(YEAR($H138),MONTH($H138),DAY($H138)+$LL138/10)</f>
        <v>46940</v>
      </c>
      <c r="J138" s="12">
        <f>DATE(YEAR($I138),MONTH($I138),DAY($I138)+$LL138/10)</f>
        <v>47540</v>
      </c>
      <c r="K138" s="15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>
        <v>1</v>
      </c>
      <c r="DG138" s="16"/>
      <c r="DH138" s="16"/>
      <c r="DI138" s="16"/>
      <c r="DJ138" s="16"/>
      <c r="DK138" s="16"/>
      <c r="LK138" t="s">
        <v>21</v>
      </c>
      <c r="LL138">
        <v>6000</v>
      </c>
      <c r="LM138" t="s">
        <v>12</v>
      </c>
    </row>
    <row r="139" spans="1:325" ht="15" thickBot="1" x14ac:dyDescent="0.4">
      <c r="A139" s="9" t="s">
        <v>12</v>
      </c>
      <c r="B139" s="10" t="s">
        <v>47</v>
      </c>
      <c r="C139" s="10" t="s">
        <v>34</v>
      </c>
      <c r="D139" s="11">
        <v>43972.681250000001</v>
      </c>
      <c r="E139" s="11">
        <f>DATE(YEAR($D139),MONTH($D139),DAY($D139)-7)</f>
        <v>43965</v>
      </c>
      <c r="F139" s="11">
        <f>DATE(YEAR($E139),MONTH($E139)+$LL139,DAY($E139))</f>
        <v>45091</v>
      </c>
      <c r="G139" s="11">
        <f>DATE(YEAR($F139),MONTH($F139)+$LL139,DAY($F139))</f>
        <v>46217</v>
      </c>
      <c r="H139" s="11">
        <f>DATE(YEAR($G139),MONTH($G139)+$LL139,DAY($G139))</f>
        <v>47344</v>
      </c>
      <c r="I139" s="11">
        <f>DATE(YEAR($H139),MONTH($H139)+$LL139,DAY($H139))</f>
        <v>48471</v>
      </c>
      <c r="J139" s="12">
        <f>DATE(YEAR($I139),MONTH($I139)+$LL139,DAY($I139))</f>
        <v>49596</v>
      </c>
      <c r="K139" s="15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>
        <v>1</v>
      </c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LK139" t="s">
        <v>18</v>
      </c>
      <c r="LL139">
        <v>37</v>
      </c>
      <c r="LM139" t="s">
        <v>12</v>
      </c>
    </row>
    <row r="140" spans="1:325" ht="15" thickBot="1" x14ac:dyDescent="0.4">
      <c r="A140" s="9" t="s">
        <v>12</v>
      </c>
      <c r="B140" s="10" t="s">
        <v>47</v>
      </c>
      <c r="C140" s="10" t="s">
        <v>38</v>
      </c>
      <c r="D140" s="11">
        <v>43992.827777777777</v>
      </c>
      <c r="E140" s="11">
        <f>DATE(YEAR($D140),MONTH($D140)-1,DAY($D140))</f>
        <v>43961</v>
      </c>
      <c r="F140" s="11">
        <f>DATE(YEAR($E140),MONTH($E140),DAY($E140)+$LL140*30.4/650)</f>
        <v>44802</v>
      </c>
      <c r="G140" s="11">
        <f>DATE(YEAR($F140),MONTH($F140),DAY($F140)+$LL140*30.4/650)</f>
        <v>45643</v>
      </c>
      <c r="H140" s="11">
        <f>DATE(YEAR($G140),MONTH($G140),DAY($G140)+$LL140*30.4/650)</f>
        <v>46484</v>
      </c>
      <c r="I140" s="11">
        <f>DATE(YEAR($H140),MONTH($H140),DAY($H140)+$LL140*30.4/650)</f>
        <v>47325</v>
      </c>
      <c r="J140" s="12">
        <f>DATE(YEAR($I140),MONTH($I140),DAY($I140)+$LL140*30.4/650)</f>
        <v>48166</v>
      </c>
      <c r="K140" s="15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>
        <v>1</v>
      </c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LK140" t="s">
        <v>28</v>
      </c>
      <c r="LL140">
        <v>18000</v>
      </c>
      <c r="LM140" t="s">
        <v>12</v>
      </c>
    </row>
    <row r="141" spans="1:325" ht="15" thickBot="1" x14ac:dyDescent="0.4">
      <c r="A141" s="9" t="s">
        <v>12</v>
      </c>
      <c r="B141" s="10" t="s">
        <v>47</v>
      </c>
      <c r="C141" s="10" t="s">
        <v>35</v>
      </c>
      <c r="D141" s="11">
        <v>44364.12222222222</v>
      </c>
      <c r="E141" s="11">
        <f>DATE(YEAR($D141),MONTH($D141)-1,DAY($D141))</f>
        <v>44333</v>
      </c>
      <c r="F141" s="11">
        <f>DATE(YEAR($E141),MONTH($E141),DAY($E141)+$LL141*30.4/10000)</f>
        <v>45062</v>
      </c>
      <c r="G141" s="11">
        <f>DATE(YEAR($F141),MONTH($F141),DAY($F141)+$LL141*30.4/10000)</f>
        <v>45791</v>
      </c>
      <c r="H141" s="11">
        <f>DATE(YEAR($G141),MONTH($G141),DAY($G141)+$LL141*30.4/10000)</f>
        <v>46520</v>
      </c>
      <c r="I141" s="11">
        <f>DATE(YEAR($H141),MONTH($H141),DAY($H141)+$LL141*30.4/10000)</f>
        <v>47249</v>
      </c>
      <c r="J141" s="12">
        <f>DATE(YEAR($I141),MONTH($I141),DAY($I141)+$LL141*30.4/10000)</f>
        <v>47978</v>
      </c>
      <c r="K141" s="15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>
        <v>1</v>
      </c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LK141" t="s">
        <v>15</v>
      </c>
      <c r="LL141">
        <v>240000</v>
      </c>
      <c r="LM141" t="s">
        <v>12</v>
      </c>
    </row>
    <row r="142" spans="1:325" ht="15" thickBot="1" x14ac:dyDescent="0.4">
      <c r="A142" s="9" t="s">
        <v>12</v>
      </c>
      <c r="B142" s="10" t="s">
        <v>47</v>
      </c>
      <c r="C142" s="10" t="s">
        <v>36</v>
      </c>
      <c r="D142" s="11">
        <v>43970.697916666664</v>
      </c>
      <c r="E142" s="11">
        <f>DATE(YEAR($D142),MONTH($D142),DAY($D142)-7)</f>
        <v>43963</v>
      </c>
      <c r="F142" s="11">
        <f>DATE(YEAR($E142),MONTH($E142)+$LL142,DAY($E142))</f>
        <v>45089</v>
      </c>
      <c r="G142" s="11">
        <f>DATE(YEAR($F142),MONTH($F142)+$LL142,DAY($F142))</f>
        <v>46215</v>
      </c>
      <c r="H142" s="11">
        <f>DATE(YEAR($G142),MONTH($G142)+$LL142,DAY($G142))</f>
        <v>47342</v>
      </c>
      <c r="I142" s="11">
        <f>DATE(YEAR($H142),MONTH($H142)+$LL142,DAY($H142))</f>
        <v>48469</v>
      </c>
      <c r="J142" s="12">
        <f>DATE(YEAR($I142),MONTH($I142)+$LL142,DAY($I142))</f>
        <v>49594</v>
      </c>
      <c r="K142" s="15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>
        <v>1</v>
      </c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LK142" t="s">
        <v>18</v>
      </c>
      <c r="LL142">
        <v>37</v>
      </c>
      <c r="LM142" t="s">
        <v>12</v>
      </c>
    </row>
    <row r="143" spans="1:325" ht="15" thickBot="1" x14ac:dyDescent="0.4">
      <c r="A143" s="9" t="s">
        <v>12</v>
      </c>
      <c r="B143" s="10" t="s">
        <v>48</v>
      </c>
      <c r="C143" s="10" t="s">
        <v>14</v>
      </c>
      <c r="D143" s="11">
        <v>48103.65347222222</v>
      </c>
      <c r="E143" s="11">
        <f t="shared" ref="E143:E156" si="6">DATE(YEAR($D143),MONTH($D143)-2,DAY($D143))</f>
        <v>48041</v>
      </c>
      <c r="F143" s="11">
        <f>DATE(YEAR($E143)+$LL143,MONTH($E143),DAY($E143))</f>
        <v>52424</v>
      </c>
      <c r="G143" s="11">
        <f>DATE(YEAR($F143)+$LL143,MONTH($F143),DAY($F143))</f>
        <v>56807</v>
      </c>
      <c r="H143" s="11">
        <f>DATE(YEAR($G143)+$LL143,MONTH($G143),DAY($G143))</f>
        <v>61190</v>
      </c>
      <c r="I143" s="11">
        <f>DATE(YEAR($H143)+$LL143,MONTH($H143),DAY($H143))</f>
        <v>65573</v>
      </c>
      <c r="J143" s="12">
        <f>DATE(YEAR($I143)+$LL143,MONTH($I143),DAY($I143))</f>
        <v>69956</v>
      </c>
      <c r="K143" s="15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LK143" t="s">
        <v>16</v>
      </c>
      <c r="LL143">
        <v>12</v>
      </c>
      <c r="LM143" t="s">
        <v>12</v>
      </c>
    </row>
    <row r="144" spans="1:325" ht="15" thickBot="1" x14ac:dyDescent="0.4">
      <c r="A144" s="9" t="s">
        <v>12</v>
      </c>
      <c r="B144" s="10" t="s">
        <v>48</v>
      </c>
      <c r="C144" s="10" t="s">
        <v>14</v>
      </c>
      <c r="D144" s="11">
        <v>44737.199305555558</v>
      </c>
      <c r="E144" s="11">
        <f t="shared" si="6"/>
        <v>44676</v>
      </c>
      <c r="F144" s="11">
        <f>DATE(YEAR($E144),MONTH($E144),DAY($E144)+$LL144*30.4/10000)</f>
        <v>45588</v>
      </c>
      <c r="G144" s="11">
        <f>DATE(YEAR($F144),MONTH($F144),DAY($F144)+$LL144*30.4/10000)</f>
        <v>46500</v>
      </c>
      <c r="H144" s="11">
        <f>DATE(YEAR($G144),MONTH($G144),DAY($G144)+$LL144*30.4/10000)</f>
        <v>47412</v>
      </c>
      <c r="I144" s="11">
        <f>DATE(YEAR($H144),MONTH($H144),DAY($H144)+$LL144*30.4/10000)</f>
        <v>48324</v>
      </c>
      <c r="J144" s="12">
        <f>DATE(YEAR($I144),MONTH($I144),DAY($I144)+$LL144*30.4/10000)</f>
        <v>49236</v>
      </c>
      <c r="K144" s="15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LK144" t="s">
        <v>15</v>
      </c>
      <c r="LL144">
        <v>300000</v>
      </c>
      <c r="LM144" t="s">
        <v>12</v>
      </c>
    </row>
    <row r="145" spans="1:325" ht="15" thickBot="1" x14ac:dyDescent="0.4">
      <c r="A145" s="9" t="s">
        <v>12</v>
      </c>
      <c r="B145" s="10" t="s">
        <v>48</v>
      </c>
      <c r="C145" s="10" t="s">
        <v>14</v>
      </c>
      <c r="D145" s="11">
        <v>48088.904861111114</v>
      </c>
      <c r="E145" s="11">
        <f t="shared" si="6"/>
        <v>48027</v>
      </c>
      <c r="F145" s="11">
        <f>DATE(YEAR($E145)+$LL145,MONTH($E145),DAY($E145))</f>
        <v>52410</v>
      </c>
      <c r="G145" s="11">
        <f>DATE(YEAR($F145)+$LL145,MONTH($F145),DAY($F145))</f>
        <v>56793</v>
      </c>
      <c r="H145" s="11">
        <f>DATE(YEAR($G145)+$LL145,MONTH($G145),DAY($G145))</f>
        <v>61176</v>
      </c>
      <c r="I145" s="11">
        <f>DATE(YEAR($H145)+$LL145,MONTH($H145),DAY($H145))</f>
        <v>65559</v>
      </c>
      <c r="J145" s="12">
        <f>DATE(YEAR($I145)+$LL145,MONTH($I145),DAY($I145))</f>
        <v>69942</v>
      </c>
      <c r="K145" s="15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LK145" t="s">
        <v>16</v>
      </c>
      <c r="LL145">
        <v>12</v>
      </c>
      <c r="LM145" t="s">
        <v>12</v>
      </c>
    </row>
    <row r="146" spans="1:325" ht="15" thickBot="1" x14ac:dyDescent="0.4">
      <c r="A146" s="9" t="s">
        <v>12</v>
      </c>
      <c r="B146" s="10" t="s">
        <v>48</v>
      </c>
      <c r="C146" s="10" t="s">
        <v>14</v>
      </c>
      <c r="D146" s="11">
        <v>44799.152083333334</v>
      </c>
      <c r="E146" s="11">
        <f t="shared" si="6"/>
        <v>44738</v>
      </c>
      <c r="F146" s="11">
        <f>DATE(YEAR($E146),MONTH($E146),DAY($E146)+$LL146*30.4/10000)</f>
        <v>45650</v>
      </c>
      <c r="G146" s="11">
        <f>DATE(YEAR($F146),MONTH($F146),DAY($F146)+$LL146*30.4/10000)</f>
        <v>46562</v>
      </c>
      <c r="H146" s="11">
        <f>DATE(YEAR($G146),MONTH($G146),DAY($G146)+$LL146*30.4/10000)</f>
        <v>47474</v>
      </c>
      <c r="I146" s="11">
        <f>DATE(YEAR($H146),MONTH($H146),DAY($H146)+$LL146*30.4/10000)</f>
        <v>48386</v>
      </c>
      <c r="J146" s="12">
        <f>DATE(YEAR($I146),MONTH($I146),DAY($I146)+$LL146*30.4/10000)</f>
        <v>49298</v>
      </c>
      <c r="K146" s="15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LK146" t="s">
        <v>15</v>
      </c>
      <c r="LL146">
        <v>300000</v>
      </c>
      <c r="LM146" t="s">
        <v>12</v>
      </c>
    </row>
    <row r="147" spans="1:325" ht="15" thickBot="1" x14ac:dyDescent="0.4">
      <c r="A147" s="9" t="s">
        <v>12</v>
      </c>
      <c r="B147" s="10" t="s">
        <v>48</v>
      </c>
      <c r="C147" s="10" t="s">
        <v>14</v>
      </c>
      <c r="D147" s="11">
        <v>47522.654861111114</v>
      </c>
      <c r="E147" s="11">
        <f t="shared" si="6"/>
        <v>47460</v>
      </c>
      <c r="F147" s="11">
        <f>DATE(YEAR($E147)+$LL147,MONTH($E147),DAY($E147))</f>
        <v>51843</v>
      </c>
      <c r="G147" s="11">
        <f>DATE(YEAR($F147)+$LL147,MONTH($F147),DAY($F147))</f>
        <v>56226</v>
      </c>
      <c r="H147" s="11">
        <f>DATE(YEAR($G147)+$LL147,MONTH($G147),DAY($G147))</f>
        <v>60609</v>
      </c>
      <c r="I147" s="11">
        <f>DATE(YEAR($H147)+$LL147,MONTH($H147),DAY($H147))</f>
        <v>64992</v>
      </c>
      <c r="J147" s="12">
        <f>DATE(YEAR($I147)+$LL147,MONTH($I147),DAY($I147))</f>
        <v>69375</v>
      </c>
      <c r="K147" s="15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LK147" t="s">
        <v>16</v>
      </c>
      <c r="LL147">
        <v>12</v>
      </c>
      <c r="LM147" t="s">
        <v>12</v>
      </c>
    </row>
    <row r="148" spans="1:325" ht="15" thickBot="1" x14ac:dyDescent="0.4">
      <c r="A148" s="9" t="s">
        <v>12</v>
      </c>
      <c r="B148" s="10" t="s">
        <v>48</v>
      </c>
      <c r="C148" s="10" t="s">
        <v>14</v>
      </c>
      <c r="D148" s="11">
        <v>44284.134722222225</v>
      </c>
      <c r="E148" s="11">
        <f t="shared" si="6"/>
        <v>44225</v>
      </c>
      <c r="F148" s="11">
        <f>DATE(YEAR($E148),MONTH($E148),DAY($E148)+$LL148*30.4/10000)</f>
        <v>45137</v>
      </c>
      <c r="G148" s="11">
        <f>DATE(YEAR($F148),MONTH($F148),DAY($F148)+$LL148*30.4/10000)</f>
        <v>46049</v>
      </c>
      <c r="H148" s="11">
        <f>DATE(YEAR($G148),MONTH($G148),DAY($G148)+$LL148*30.4/10000)</f>
        <v>46961</v>
      </c>
      <c r="I148" s="11">
        <f>DATE(YEAR($H148),MONTH($H148),DAY($H148)+$LL148*30.4/10000)</f>
        <v>47873</v>
      </c>
      <c r="J148" s="12">
        <f>DATE(YEAR($I148),MONTH($I148),DAY($I148)+$LL148*30.4/10000)</f>
        <v>48785</v>
      </c>
      <c r="K148" s="15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>
        <v>1</v>
      </c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LK148" t="s">
        <v>15</v>
      </c>
      <c r="LL148">
        <v>300000</v>
      </c>
      <c r="LM148" t="s">
        <v>12</v>
      </c>
    </row>
    <row r="149" spans="1:325" ht="15" thickBot="1" x14ac:dyDescent="0.4">
      <c r="A149" s="9" t="s">
        <v>12</v>
      </c>
      <c r="B149" s="10" t="s">
        <v>48</v>
      </c>
      <c r="C149" s="10" t="s">
        <v>14</v>
      </c>
      <c r="D149" s="11">
        <v>44554.038888888892</v>
      </c>
      <c r="E149" s="11">
        <f t="shared" si="6"/>
        <v>44493</v>
      </c>
      <c r="F149" s="11">
        <f>DATE(YEAR($E149),MONTH($E149),DAY($E149)+$LL149*30.4/10000)</f>
        <v>45405</v>
      </c>
      <c r="G149" s="11">
        <f>DATE(YEAR($F149),MONTH($F149),DAY($F149)+$LL149*30.4/10000)</f>
        <v>46317</v>
      </c>
      <c r="H149" s="11">
        <f>DATE(YEAR($G149),MONTH($G149),DAY($G149)+$LL149*30.4/10000)</f>
        <v>47229</v>
      </c>
      <c r="I149" s="11">
        <f>DATE(YEAR($H149),MONTH($H149),DAY($H149)+$LL149*30.4/10000)</f>
        <v>48141</v>
      </c>
      <c r="J149" s="12">
        <f>DATE(YEAR($I149),MONTH($I149),DAY($I149)+$LL149*30.4/10000)</f>
        <v>49053</v>
      </c>
      <c r="K149" s="15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>
        <v>1</v>
      </c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LK149" t="s">
        <v>15</v>
      </c>
      <c r="LL149">
        <v>300000</v>
      </c>
      <c r="LM149" t="s">
        <v>12</v>
      </c>
    </row>
    <row r="150" spans="1:325" ht="15" thickBot="1" x14ac:dyDescent="0.4">
      <c r="A150" s="9" t="s">
        <v>12</v>
      </c>
      <c r="B150" s="10" t="s">
        <v>48</v>
      </c>
      <c r="C150" s="10" t="s">
        <v>14</v>
      </c>
      <c r="D150" s="11">
        <v>47892.466666666667</v>
      </c>
      <c r="E150" s="11">
        <f t="shared" si="6"/>
        <v>47830</v>
      </c>
      <c r="F150" s="11">
        <f>DATE(YEAR($E150)+$LL150,MONTH($E150),DAY($E150))</f>
        <v>52213</v>
      </c>
      <c r="G150" s="11">
        <f>DATE(YEAR($F150)+$LL150,MONTH($F150),DAY($F150))</f>
        <v>56596</v>
      </c>
      <c r="H150" s="11">
        <f>DATE(YEAR($G150)+$LL150,MONTH($G150),DAY($G150))</f>
        <v>60979</v>
      </c>
      <c r="I150" s="11">
        <f>DATE(YEAR($H150)+$LL150,MONTH($H150),DAY($H150))</f>
        <v>65362</v>
      </c>
      <c r="J150" s="12">
        <f>DATE(YEAR($I150)+$LL150,MONTH($I150),DAY($I150))</f>
        <v>69745</v>
      </c>
      <c r="K150" s="15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LK150" t="s">
        <v>16</v>
      </c>
      <c r="LL150">
        <v>12</v>
      </c>
      <c r="LM150" t="s">
        <v>12</v>
      </c>
    </row>
    <row r="151" spans="1:325" ht="15" thickBot="1" x14ac:dyDescent="0.4">
      <c r="A151" s="9" t="s">
        <v>12</v>
      </c>
      <c r="B151" s="10" t="s">
        <v>48</v>
      </c>
      <c r="C151" s="10" t="s">
        <v>14</v>
      </c>
      <c r="D151" s="11">
        <v>48103.65347222222</v>
      </c>
      <c r="E151" s="11">
        <f t="shared" si="6"/>
        <v>48041</v>
      </c>
      <c r="F151" s="11">
        <f>DATE(YEAR($E151)+$LL151,MONTH($E151),DAY($E151))</f>
        <v>52424</v>
      </c>
      <c r="G151" s="11">
        <f>DATE(YEAR($F151)+$LL151,MONTH($F151),DAY($F151))</f>
        <v>56807</v>
      </c>
      <c r="H151" s="11">
        <f>DATE(YEAR($G151)+$LL151,MONTH($G151),DAY($G151))</f>
        <v>61190</v>
      </c>
      <c r="I151" s="11">
        <f>DATE(YEAR($H151)+$LL151,MONTH($H151),DAY($H151))</f>
        <v>65573</v>
      </c>
      <c r="J151" s="12">
        <f>DATE(YEAR($I151)+$LL151,MONTH($I151),DAY($I151))</f>
        <v>69956</v>
      </c>
      <c r="K151" s="15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LK151" t="s">
        <v>16</v>
      </c>
      <c r="LL151">
        <v>12</v>
      </c>
      <c r="LM151" t="s">
        <v>12</v>
      </c>
    </row>
    <row r="152" spans="1:325" ht="15" thickBot="1" x14ac:dyDescent="0.4">
      <c r="A152" s="9" t="s">
        <v>12</v>
      </c>
      <c r="B152" s="10" t="s">
        <v>48</v>
      </c>
      <c r="C152" s="10" t="s">
        <v>14</v>
      </c>
      <c r="D152" s="11">
        <v>44737.199305555558</v>
      </c>
      <c r="E152" s="11">
        <f t="shared" si="6"/>
        <v>44676</v>
      </c>
      <c r="F152" s="11">
        <f>DATE(YEAR($E152),MONTH($E152),DAY($E152)+$LL152*30.4/10000)</f>
        <v>45588</v>
      </c>
      <c r="G152" s="11">
        <f>DATE(YEAR($F152),MONTH($F152),DAY($F152)+$LL152*30.4/10000)</f>
        <v>46500</v>
      </c>
      <c r="H152" s="11">
        <f>DATE(YEAR($G152),MONTH($G152),DAY($G152)+$LL152*30.4/10000)</f>
        <v>47412</v>
      </c>
      <c r="I152" s="11">
        <f>DATE(YEAR($H152),MONTH($H152),DAY($H152)+$LL152*30.4/10000)</f>
        <v>48324</v>
      </c>
      <c r="J152" s="12">
        <f>DATE(YEAR($I152),MONTH($I152),DAY($I152)+$LL152*30.4/10000)</f>
        <v>49236</v>
      </c>
      <c r="K152" s="15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LK152" t="s">
        <v>15</v>
      </c>
      <c r="LL152">
        <v>300000</v>
      </c>
      <c r="LM152" t="s">
        <v>12</v>
      </c>
    </row>
    <row r="153" spans="1:325" ht="15" thickBot="1" x14ac:dyDescent="0.4">
      <c r="A153" s="9" t="s">
        <v>12</v>
      </c>
      <c r="B153" s="10" t="s">
        <v>48</v>
      </c>
      <c r="C153" s="10" t="s">
        <v>14</v>
      </c>
      <c r="D153" s="11">
        <v>44556.713194444441</v>
      </c>
      <c r="E153" s="11">
        <f t="shared" si="6"/>
        <v>44495</v>
      </c>
      <c r="F153" s="11">
        <f>DATE(YEAR($E153),MONTH($E153),DAY($E153)+$LL153*30.4/10000)</f>
        <v>45407</v>
      </c>
      <c r="G153" s="11">
        <f>DATE(YEAR($F153),MONTH($F153),DAY($F153)+$LL153*30.4/10000)</f>
        <v>46319</v>
      </c>
      <c r="H153" s="11">
        <f>DATE(YEAR($G153),MONTH($G153),DAY($G153)+$LL153*30.4/10000)</f>
        <v>47231</v>
      </c>
      <c r="I153" s="11">
        <f>DATE(YEAR($H153),MONTH($H153),DAY($H153)+$LL153*30.4/10000)</f>
        <v>48143</v>
      </c>
      <c r="J153" s="12">
        <f>DATE(YEAR($I153),MONTH($I153),DAY($I153)+$LL153*30.4/10000)</f>
        <v>49055</v>
      </c>
      <c r="K153" s="15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>
        <v>1</v>
      </c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LK153" t="s">
        <v>15</v>
      </c>
      <c r="LL153">
        <v>300000</v>
      </c>
      <c r="LM153" t="s">
        <v>12</v>
      </c>
    </row>
    <row r="154" spans="1:325" ht="15" thickBot="1" x14ac:dyDescent="0.4">
      <c r="A154" s="9" t="s">
        <v>12</v>
      </c>
      <c r="B154" s="10" t="s">
        <v>48</v>
      </c>
      <c r="C154" s="10" t="s">
        <v>14</v>
      </c>
      <c r="D154" s="11">
        <v>47891.64166666667</v>
      </c>
      <c r="E154" s="11">
        <f t="shared" si="6"/>
        <v>47829</v>
      </c>
      <c r="F154" s="11">
        <f>DATE(YEAR($E154)+$LL154,MONTH($E154),DAY($E154))</f>
        <v>52212</v>
      </c>
      <c r="G154" s="11">
        <f>DATE(YEAR($F154)+$LL154,MONTH($F154),DAY($F154))</f>
        <v>56595</v>
      </c>
      <c r="H154" s="11">
        <f>DATE(YEAR($G154)+$LL154,MONTH($G154),DAY($G154))</f>
        <v>60978</v>
      </c>
      <c r="I154" s="11">
        <f>DATE(YEAR($H154)+$LL154,MONTH($H154),DAY($H154))</f>
        <v>65361</v>
      </c>
      <c r="J154" s="12">
        <f>DATE(YEAR($I154)+$LL154,MONTH($I154),DAY($I154))</f>
        <v>69744</v>
      </c>
      <c r="K154" s="15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LK154" t="s">
        <v>16</v>
      </c>
      <c r="LL154">
        <v>12</v>
      </c>
      <c r="LM154" t="s">
        <v>12</v>
      </c>
    </row>
    <row r="155" spans="1:325" ht="15" thickBot="1" x14ac:dyDescent="0.4">
      <c r="A155" s="9" t="s">
        <v>12</v>
      </c>
      <c r="B155" s="10" t="s">
        <v>48</v>
      </c>
      <c r="C155" s="10" t="s">
        <v>14</v>
      </c>
      <c r="D155" s="11">
        <v>44557.206944444442</v>
      </c>
      <c r="E155" s="11">
        <f t="shared" si="6"/>
        <v>44496</v>
      </c>
      <c r="F155" s="11">
        <f>DATE(YEAR($E155),MONTH($E155),DAY($E155)+$LL155*30.4/10000)</f>
        <v>45408</v>
      </c>
      <c r="G155" s="11">
        <f>DATE(YEAR($F155),MONTH($F155),DAY($F155)+$LL155*30.4/10000)</f>
        <v>46320</v>
      </c>
      <c r="H155" s="11">
        <f>DATE(YEAR($G155),MONTH($G155),DAY($G155)+$LL155*30.4/10000)</f>
        <v>47232</v>
      </c>
      <c r="I155" s="11">
        <f>DATE(YEAR($H155),MONTH($H155),DAY($H155)+$LL155*30.4/10000)</f>
        <v>48144</v>
      </c>
      <c r="J155" s="12">
        <f>DATE(YEAR($I155),MONTH($I155),DAY($I155)+$LL155*30.4/10000)</f>
        <v>49056</v>
      </c>
      <c r="K155" s="15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>
        <v>1</v>
      </c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LK155" t="s">
        <v>15</v>
      </c>
      <c r="LL155">
        <v>300000</v>
      </c>
      <c r="LM155" t="s">
        <v>12</v>
      </c>
    </row>
    <row r="156" spans="1:325" ht="15" thickBot="1" x14ac:dyDescent="0.4">
      <c r="A156" s="9" t="s">
        <v>12</v>
      </c>
      <c r="B156" s="10" t="s">
        <v>48</v>
      </c>
      <c r="C156" s="10" t="s">
        <v>14</v>
      </c>
      <c r="D156" s="11">
        <v>47894.51666666667</v>
      </c>
      <c r="E156" s="11">
        <f t="shared" si="6"/>
        <v>47832</v>
      </c>
      <c r="F156" s="11">
        <f>DATE(YEAR($E156)+$LL156,MONTH($E156),DAY($E156))</f>
        <v>52215</v>
      </c>
      <c r="G156" s="11">
        <f>DATE(YEAR($F156)+$LL156,MONTH($F156),DAY($F156))</f>
        <v>56598</v>
      </c>
      <c r="H156" s="11">
        <f>DATE(YEAR($G156)+$LL156,MONTH($G156),DAY($G156))</f>
        <v>60981</v>
      </c>
      <c r="I156" s="11">
        <f>DATE(YEAR($H156)+$LL156,MONTH($H156),DAY($H156))</f>
        <v>65364</v>
      </c>
      <c r="J156" s="12">
        <f>DATE(YEAR($I156)+$LL156,MONTH($I156),DAY($I156))</f>
        <v>69747</v>
      </c>
      <c r="K156" s="15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LK156" t="s">
        <v>16</v>
      </c>
      <c r="LL156">
        <v>12</v>
      </c>
      <c r="LM156" t="s">
        <v>12</v>
      </c>
    </row>
    <row r="157" spans="1:325" ht="15" thickBot="1" x14ac:dyDescent="0.4">
      <c r="A157" s="9" t="s">
        <v>12</v>
      </c>
      <c r="B157" s="10" t="s">
        <v>48</v>
      </c>
      <c r="C157" s="10" t="s">
        <v>29</v>
      </c>
      <c r="D157" s="11">
        <v>44107.408333333333</v>
      </c>
      <c r="E157" s="11">
        <f>DATE(YEAR($D157),MONTH($D157),DAY($D157)-7)</f>
        <v>44100</v>
      </c>
      <c r="F157" s="11">
        <f>DATE(YEAR($E157),MONTH($E157)+$LL157,DAY($E157))</f>
        <v>44495</v>
      </c>
      <c r="G157" s="11">
        <f>DATE(YEAR($F157),MONTH($F157)+$LL157,DAY($F157))</f>
        <v>44891</v>
      </c>
      <c r="H157" s="11">
        <f>DATE(YEAR($G157),MONTH($G157)+$LL157,DAY($G157))</f>
        <v>45286</v>
      </c>
      <c r="I157" s="11">
        <f>DATE(YEAR($H157),MONTH($H157)+$LL157,DAY($H157))</f>
        <v>45683</v>
      </c>
      <c r="J157" s="12">
        <f>DATE(YEAR($I157),MONTH($I157)+$LL157,DAY($I157))</f>
        <v>46079</v>
      </c>
      <c r="K157" s="15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>
        <v>1</v>
      </c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>
        <v>1</v>
      </c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LK157" t="s">
        <v>18</v>
      </c>
      <c r="LL157">
        <v>13</v>
      </c>
      <c r="LM157" t="s">
        <v>12</v>
      </c>
    </row>
    <row r="158" spans="1:325" ht="15" thickBot="1" x14ac:dyDescent="0.4">
      <c r="A158" s="9" t="s">
        <v>12</v>
      </c>
      <c r="B158" s="10" t="s">
        <v>48</v>
      </c>
      <c r="C158" s="10" t="s">
        <v>30</v>
      </c>
      <c r="D158" s="11">
        <v>44090.479861111111</v>
      </c>
      <c r="E158" s="11">
        <f>DATE(YEAR($D158),MONTH($D158),DAY($D158)-7)</f>
        <v>44083</v>
      </c>
      <c r="F158" s="11">
        <f>DATE(YEAR($E158),MONTH($E158)+$LL158,DAY($E158))</f>
        <v>44478</v>
      </c>
      <c r="G158" s="11">
        <f>DATE(YEAR($F158),MONTH($F158)+$LL158,DAY($F158))</f>
        <v>44874</v>
      </c>
      <c r="H158" s="11">
        <f>DATE(YEAR($G158),MONTH($G158)+$LL158,DAY($G158))</f>
        <v>45269</v>
      </c>
      <c r="I158" s="11">
        <f>DATE(YEAR($H158),MONTH($H158)+$LL158,DAY($H158))</f>
        <v>45666</v>
      </c>
      <c r="J158" s="12">
        <f>DATE(YEAR($I158),MONTH($I158)+$LL158,DAY($I158))</f>
        <v>46062</v>
      </c>
      <c r="K158" s="15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>
        <v>1</v>
      </c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>
        <v>1</v>
      </c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LK158" t="s">
        <v>18</v>
      </c>
      <c r="LL158">
        <v>13</v>
      </c>
      <c r="LM158" t="s">
        <v>12</v>
      </c>
    </row>
    <row r="159" spans="1:325" ht="15" thickBot="1" x14ac:dyDescent="0.4">
      <c r="A159" s="9" t="s">
        <v>12</v>
      </c>
      <c r="B159" s="10" t="s">
        <v>48</v>
      </c>
      <c r="C159" s="10" t="s">
        <v>31</v>
      </c>
      <c r="D159" s="11">
        <v>46637.642361111109</v>
      </c>
      <c r="E159" s="11">
        <f t="shared" ref="E159:E165" si="7">DATE(YEAR($D159),MONTH($D159)-1,DAY($D159))</f>
        <v>46606</v>
      </c>
      <c r="F159" s="11">
        <f>DATE(YEAR($E159),MONTH($E159),DAY($E159)+$LL159/10)</f>
        <v>48706</v>
      </c>
      <c r="G159" s="11">
        <f>DATE(YEAR($F159),MONTH($F159),DAY($F159)+$LL159/10)</f>
        <v>50806</v>
      </c>
      <c r="H159" s="11">
        <f>DATE(YEAR($G159),MONTH($G159),DAY($G159)+$LL159/10)</f>
        <v>52906</v>
      </c>
      <c r="I159" s="11">
        <f>DATE(YEAR($H159),MONTH($H159),DAY($H159)+$LL159/10)</f>
        <v>55006</v>
      </c>
      <c r="J159" s="12">
        <f>DATE(YEAR($I159),MONTH($I159),DAY($I159)+$LL159/10)</f>
        <v>57106</v>
      </c>
      <c r="K159" s="15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LK159" t="s">
        <v>21</v>
      </c>
      <c r="LL159">
        <v>21000</v>
      </c>
      <c r="LM159" t="s">
        <v>12</v>
      </c>
    </row>
    <row r="160" spans="1:325" ht="15" thickBot="1" x14ac:dyDescent="0.4">
      <c r="A160" s="9" t="s">
        <v>12</v>
      </c>
      <c r="B160" s="10" t="s">
        <v>48</v>
      </c>
      <c r="C160" s="10" t="s">
        <v>31</v>
      </c>
      <c r="D160" s="11">
        <v>46932.478472222225</v>
      </c>
      <c r="E160" s="11">
        <f t="shared" si="7"/>
        <v>46901</v>
      </c>
      <c r="F160" s="11">
        <f>DATE(YEAR($E160),MONTH($E160),DAY($E160)+$LL160/10)</f>
        <v>49001</v>
      </c>
      <c r="G160" s="11">
        <f>DATE(YEAR($F160),MONTH($F160),DAY($F160)+$LL160/10)</f>
        <v>51101</v>
      </c>
      <c r="H160" s="11">
        <f>DATE(YEAR($G160),MONTH($G160),DAY($G160)+$LL160/10)</f>
        <v>53201</v>
      </c>
      <c r="I160" s="11">
        <f>DATE(YEAR($H160),MONTH($H160),DAY($H160)+$LL160/10)</f>
        <v>55301</v>
      </c>
      <c r="J160" s="12">
        <f>DATE(YEAR($I160),MONTH($I160),DAY($I160)+$LL160/10)</f>
        <v>57401</v>
      </c>
      <c r="K160" s="15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LK160" t="s">
        <v>21</v>
      </c>
      <c r="LL160">
        <v>21000</v>
      </c>
      <c r="LM160" t="s">
        <v>12</v>
      </c>
    </row>
    <row r="161" spans="1:325" ht="15" thickBot="1" x14ac:dyDescent="0.4">
      <c r="A161" s="9" t="s">
        <v>12</v>
      </c>
      <c r="B161" s="10" t="s">
        <v>48</v>
      </c>
      <c r="C161" s="10" t="s">
        <v>24</v>
      </c>
      <c r="D161" s="11">
        <v>46538.040972222225</v>
      </c>
      <c r="E161" s="11">
        <f t="shared" si="7"/>
        <v>46508</v>
      </c>
      <c r="F161" s="11">
        <f>DATE(YEAR($E161),MONTH($E161),DAY($E161)+$LL161*30.4/10000)</f>
        <v>50156</v>
      </c>
      <c r="G161" s="11">
        <f>DATE(YEAR($F161),MONTH($F161),DAY($F161)+$LL161*30.4/10000)</f>
        <v>53804</v>
      </c>
      <c r="H161" s="11">
        <f>DATE(YEAR($G161),MONTH($G161),DAY($G161)+$LL161*30.4/10000)</f>
        <v>57452</v>
      </c>
      <c r="I161" s="11">
        <f>DATE(YEAR($H161),MONTH($H161),DAY($H161)+$LL161*30.4/10000)</f>
        <v>61100</v>
      </c>
      <c r="J161" s="12">
        <f>DATE(YEAR($I161),MONTH($I161),DAY($I161)+$LL161*30.4/10000)</f>
        <v>64748</v>
      </c>
      <c r="K161" s="15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LK161" t="s">
        <v>15</v>
      </c>
      <c r="LL161">
        <v>1200000</v>
      </c>
      <c r="LM161" t="s">
        <v>12</v>
      </c>
    </row>
    <row r="162" spans="1:325" ht="15" thickBot="1" x14ac:dyDescent="0.4">
      <c r="A162" s="9" t="s">
        <v>12</v>
      </c>
      <c r="B162" s="10" t="s">
        <v>48</v>
      </c>
      <c r="C162" s="10" t="s">
        <v>25</v>
      </c>
      <c r="D162" s="11">
        <v>44250.634027777778</v>
      </c>
      <c r="E162" s="11">
        <f t="shared" si="7"/>
        <v>44219</v>
      </c>
      <c r="F162" s="11">
        <f>DATE(YEAR($E162),MONTH($E162),DAY($E162)+$LL162*30.4/10000)</f>
        <v>44948</v>
      </c>
      <c r="G162" s="11">
        <f>DATE(YEAR($F162),MONTH($F162),DAY($F162)+$LL162*30.4/10000)</f>
        <v>45677</v>
      </c>
      <c r="H162" s="11">
        <f>DATE(YEAR($G162),MONTH($G162),DAY($G162)+$LL162*30.4/10000)</f>
        <v>46406</v>
      </c>
      <c r="I162" s="11">
        <f>DATE(YEAR($H162),MONTH($H162),DAY($H162)+$LL162*30.4/10000)</f>
        <v>47135</v>
      </c>
      <c r="J162" s="12">
        <f>DATE(YEAR($I162),MONTH($I162),DAY($I162)+$LL162*30.4/10000)</f>
        <v>47864</v>
      </c>
      <c r="K162" s="15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>
        <v>1</v>
      </c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LK162" t="s">
        <v>15</v>
      </c>
      <c r="LL162">
        <v>240000</v>
      </c>
      <c r="LM162" t="s">
        <v>12</v>
      </c>
    </row>
    <row r="163" spans="1:325" ht="15" thickBot="1" x14ac:dyDescent="0.4">
      <c r="A163" s="9" t="s">
        <v>12</v>
      </c>
      <c r="B163" s="10" t="s">
        <v>48</v>
      </c>
      <c r="C163" s="10" t="s">
        <v>26</v>
      </c>
      <c r="D163" s="11">
        <v>45111.941666666666</v>
      </c>
      <c r="E163" s="11">
        <f t="shared" si="7"/>
        <v>45081</v>
      </c>
      <c r="F163" s="11">
        <f>DATE(YEAR($E163),MONTH($E163),DAY($E163)+$LL163/10)</f>
        <v>46131</v>
      </c>
      <c r="G163" s="11">
        <f>DATE(YEAR($F163),MONTH($F163),DAY($F163)+$LL163/10)</f>
        <v>47181</v>
      </c>
      <c r="H163" s="11">
        <f>DATE(YEAR($G163),MONTH($G163),DAY($G163)+$LL163/10)</f>
        <v>48231</v>
      </c>
      <c r="I163" s="11">
        <f>DATE(YEAR($H163),MONTH($H163),DAY($H163)+$LL163/10)</f>
        <v>49281</v>
      </c>
      <c r="J163" s="12">
        <f>DATE(YEAR($I163),MONTH($I163),DAY($I163)+$LL163/10)</f>
        <v>50331</v>
      </c>
      <c r="K163" s="15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LK163" t="s">
        <v>21</v>
      </c>
      <c r="LL163">
        <v>10500</v>
      </c>
      <c r="LM163" t="s">
        <v>12</v>
      </c>
    </row>
    <row r="164" spans="1:325" ht="15" thickBot="1" x14ac:dyDescent="0.4">
      <c r="A164" s="9" t="s">
        <v>12</v>
      </c>
      <c r="B164" s="10" t="s">
        <v>48</v>
      </c>
      <c r="C164" s="10" t="s">
        <v>26</v>
      </c>
      <c r="D164" s="11">
        <v>45266.203472222223</v>
      </c>
      <c r="E164" s="11">
        <f t="shared" si="7"/>
        <v>45236</v>
      </c>
      <c r="F164" s="11">
        <f>DATE(YEAR($E164),MONTH($E164),DAY($E164)+$LL164/10)</f>
        <v>46286</v>
      </c>
      <c r="G164" s="11">
        <f>DATE(YEAR($F164),MONTH($F164),DAY($F164)+$LL164/10)</f>
        <v>47336</v>
      </c>
      <c r="H164" s="11">
        <f>DATE(YEAR($G164),MONTH($G164),DAY($G164)+$LL164/10)</f>
        <v>48386</v>
      </c>
      <c r="I164" s="11">
        <f>DATE(YEAR($H164),MONTH($H164),DAY($H164)+$LL164/10)</f>
        <v>49436</v>
      </c>
      <c r="J164" s="12">
        <f>DATE(YEAR($I164),MONTH($I164),DAY($I164)+$LL164/10)</f>
        <v>50486</v>
      </c>
      <c r="K164" s="15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LK164" t="s">
        <v>21</v>
      </c>
      <c r="LL164">
        <v>10500</v>
      </c>
      <c r="LM164" t="s">
        <v>12</v>
      </c>
    </row>
    <row r="165" spans="1:325" ht="15" thickBot="1" x14ac:dyDescent="0.4">
      <c r="A165" s="9" t="s">
        <v>12</v>
      </c>
      <c r="B165" s="10" t="s">
        <v>48</v>
      </c>
      <c r="C165" s="10" t="s">
        <v>27</v>
      </c>
      <c r="D165" s="11">
        <v>44351.244444444441</v>
      </c>
      <c r="E165" s="11">
        <f t="shared" si="7"/>
        <v>44320</v>
      </c>
      <c r="F165" s="11">
        <f>DATE(YEAR($E165),MONTH($E165),DAY($E165)+$LL165*30.4/650)</f>
        <v>45161</v>
      </c>
      <c r="G165" s="11">
        <f>DATE(YEAR($F165),MONTH($F165),DAY($F165)+$LL165*30.4/650)</f>
        <v>46002</v>
      </c>
      <c r="H165" s="11">
        <f>DATE(YEAR($G165),MONTH($G165),DAY($G165)+$LL165*30.4/650)</f>
        <v>46843</v>
      </c>
      <c r="I165" s="11">
        <f>DATE(YEAR($H165),MONTH($H165),DAY($H165)+$LL165*30.4/650)</f>
        <v>47684</v>
      </c>
      <c r="J165" s="12">
        <f>DATE(YEAR($I165),MONTH($I165),DAY($I165)+$LL165*30.4/650)</f>
        <v>48525</v>
      </c>
      <c r="K165" s="15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>
        <v>1</v>
      </c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LK165" t="s">
        <v>28</v>
      </c>
      <c r="LL165">
        <v>18000</v>
      </c>
      <c r="LM165" t="s">
        <v>12</v>
      </c>
    </row>
    <row r="166" spans="1:325" ht="15" thickBot="1" x14ac:dyDescent="0.4">
      <c r="A166" s="9" t="s">
        <v>12</v>
      </c>
      <c r="B166" s="10" t="s">
        <v>48</v>
      </c>
      <c r="C166" s="10" t="s">
        <v>14</v>
      </c>
      <c r="D166" s="11">
        <v>44621.628472222219</v>
      </c>
      <c r="E166" s="11">
        <f>DATE(YEAR($D166),MONTH($D166)-2,DAY($D166))</f>
        <v>44562</v>
      </c>
      <c r="F166" s="11">
        <f>DATE(YEAR($E166),MONTH($E166),DAY($E166)+$LL166*30.4/10000)</f>
        <v>45474</v>
      </c>
      <c r="G166" s="11">
        <f>DATE(YEAR($F166),MONTH($F166),DAY($F166)+$LL166*30.4/10000)</f>
        <v>46386</v>
      </c>
      <c r="H166" s="11">
        <f>DATE(YEAR($G166),MONTH($G166),DAY($G166)+$LL166*30.4/10000)</f>
        <v>47298</v>
      </c>
      <c r="I166" s="11">
        <f>DATE(YEAR($H166),MONTH($H166),DAY($H166)+$LL166*30.4/10000)</f>
        <v>48210</v>
      </c>
      <c r="J166" s="12">
        <f>DATE(YEAR($I166),MONTH($I166),DAY($I166)+$LL166*30.4/10000)</f>
        <v>49122</v>
      </c>
      <c r="K166" s="15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LK166" t="s">
        <v>15</v>
      </c>
      <c r="LL166">
        <v>300000</v>
      </c>
      <c r="LM166" t="s">
        <v>12</v>
      </c>
    </row>
    <row r="167" spans="1:325" ht="15" thickBot="1" x14ac:dyDescent="0.4">
      <c r="A167" s="9" t="s">
        <v>12</v>
      </c>
      <c r="B167" s="10" t="s">
        <v>48</v>
      </c>
      <c r="C167" s="10" t="s">
        <v>14</v>
      </c>
      <c r="D167" s="11">
        <v>47894.593055555553</v>
      </c>
      <c r="E167" s="11">
        <f>DATE(YEAR($D167),MONTH($D167)-2,DAY($D167))</f>
        <v>47832</v>
      </c>
      <c r="F167" s="11">
        <f>DATE(YEAR($E167)+$LL167,MONTH($E167),DAY($E167))</f>
        <v>52215</v>
      </c>
      <c r="G167" s="11">
        <f>DATE(YEAR($F167)+$LL167,MONTH($F167),DAY($F167))</f>
        <v>56598</v>
      </c>
      <c r="H167" s="11">
        <f>DATE(YEAR($G167)+$LL167,MONTH($G167),DAY($G167))</f>
        <v>60981</v>
      </c>
      <c r="I167" s="11">
        <f>DATE(YEAR($H167)+$LL167,MONTH($H167),DAY($H167))</f>
        <v>65364</v>
      </c>
      <c r="J167" s="12">
        <f>DATE(YEAR($I167)+$LL167,MONTH($I167),DAY($I167))</f>
        <v>69747</v>
      </c>
      <c r="K167" s="15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LK167" t="s">
        <v>16</v>
      </c>
      <c r="LL167">
        <v>12</v>
      </c>
      <c r="LM167" t="s">
        <v>12</v>
      </c>
    </row>
    <row r="168" spans="1:325" ht="15" thickBot="1" x14ac:dyDescent="0.4">
      <c r="A168" s="9" t="s">
        <v>12</v>
      </c>
      <c r="B168" s="10" t="s">
        <v>48</v>
      </c>
      <c r="C168" s="10" t="s">
        <v>17</v>
      </c>
      <c r="D168" s="11">
        <v>43966.636111111111</v>
      </c>
      <c r="E168" s="11">
        <f>DATE(YEAR($D168),MONTH($D168)-2,DAY($D168))</f>
        <v>43905</v>
      </c>
      <c r="F168" s="11">
        <f>DATE(YEAR($E168),MONTH($E168)+$LL168,DAY($E168))</f>
        <v>45000</v>
      </c>
      <c r="G168" s="11">
        <f>DATE(YEAR($F168),MONTH($F168)+$LL168,DAY($F168))</f>
        <v>46096</v>
      </c>
      <c r="H168" s="11">
        <f>DATE(YEAR($G168),MONTH($G168)+$LL168,DAY($G168))</f>
        <v>47192</v>
      </c>
      <c r="I168" s="11">
        <f>DATE(YEAR($H168),MONTH($H168)+$LL168,DAY($H168))</f>
        <v>48288</v>
      </c>
      <c r="J168" s="12">
        <f>DATE(YEAR($I168),MONTH($I168)+$LL168,DAY($I168))</f>
        <v>49383</v>
      </c>
      <c r="K168" s="15"/>
      <c r="L168" s="16"/>
      <c r="M168" s="16"/>
      <c r="N168" s="16"/>
      <c r="O168" s="16"/>
      <c r="P168" s="16"/>
      <c r="Q168" s="16"/>
      <c r="R168" s="16"/>
      <c r="S168" s="16">
        <v>1</v>
      </c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LK168" t="s">
        <v>18</v>
      </c>
      <c r="LL168">
        <v>36</v>
      </c>
      <c r="LM168" t="s">
        <v>12</v>
      </c>
    </row>
    <row r="169" spans="1:325" ht="15" thickBot="1" x14ac:dyDescent="0.4">
      <c r="A169" s="9" t="s">
        <v>12</v>
      </c>
      <c r="B169" s="10" t="s">
        <v>48</v>
      </c>
      <c r="C169" s="10" t="s">
        <v>19</v>
      </c>
      <c r="D169" s="11">
        <v>45061.636111111111</v>
      </c>
      <c r="E169" s="11">
        <f>DATE(YEAR($D169),MONTH($D169)-2,DAY($D169))</f>
        <v>45000</v>
      </c>
      <c r="F169" s="11">
        <f>DATE(YEAR($E169)+$LL169,MONTH($E169),DAY($E169))</f>
        <v>47192</v>
      </c>
      <c r="G169" s="11">
        <f>DATE(YEAR($F169)+$LL169,MONTH($F169),DAY($F169))</f>
        <v>49383</v>
      </c>
      <c r="H169" s="11">
        <f>DATE(YEAR($G169)+$LL169,MONTH($G169),DAY($G169))</f>
        <v>51575</v>
      </c>
      <c r="I169" s="11">
        <f>DATE(YEAR($H169)+$LL169,MONTH($H169),DAY($H169))</f>
        <v>53766</v>
      </c>
      <c r="J169" s="12">
        <f>DATE(YEAR($I169)+$LL169,MONTH($I169),DAY($I169))</f>
        <v>55958</v>
      </c>
      <c r="K169" s="15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LK169" t="s">
        <v>16</v>
      </c>
      <c r="LL169">
        <v>6</v>
      </c>
      <c r="LM169" t="s">
        <v>12</v>
      </c>
    </row>
    <row r="170" spans="1:325" ht="15" thickBot="1" x14ac:dyDescent="0.4">
      <c r="A170" s="9" t="s">
        <v>12</v>
      </c>
      <c r="B170" s="10" t="s">
        <v>48</v>
      </c>
      <c r="C170" s="10" t="s">
        <v>20</v>
      </c>
      <c r="D170" s="11">
        <v>44838.854166666664</v>
      </c>
      <c r="E170" s="11">
        <f>DATE(YEAR($D170),MONTH($D170)-1,DAY($D170))</f>
        <v>44808</v>
      </c>
      <c r="F170" s="11">
        <f>DATE(YEAR($E170),MONTH($E170),DAY($E170)+$LL170/10)</f>
        <v>45108</v>
      </c>
      <c r="G170" s="11">
        <f>DATE(YEAR($F170),MONTH($F170),DAY($F170)+$LL170/10)</f>
        <v>45408</v>
      </c>
      <c r="H170" s="11">
        <f>DATE(YEAR($G170),MONTH($G170),DAY($G170)+$LL170/10)</f>
        <v>45708</v>
      </c>
      <c r="I170" s="11">
        <f>DATE(YEAR($H170),MONTH($H170),DAY($H170)+$LL170/10)</f>
        <v>46008</v>
      </c>
      <c r="J170" s="12">
        <f>DATE(YEAR($I170),MONTH($I170),DAY($I170)+$LL170/10)</f>
        <v>46308</v>
      </c>
      <c r="K170" s="15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LK170" t="s">
        <v>21</v>
      </c>
      <c r="LL170">
        <v>3000</v>
      </c>
      <c r="LM170" t="s">
        <v>12</v>
      </c>
    </row>
    <row r="171" spans="1:325" ht="15" thickBot="1" x14ac:dyDescent="0.4">
      <c r="A171" s="9" t="s">
        <v>12</v>
      </c>
      <c r="B171" s="10" t="s">
        <v>48</v>
      </c>
      <c r="C171" s="10" t="s">
        <v>20</v>
      </c>
      <c r="D171" s="11">
        <v>45622.240277777775</v>
      </c>
      <c r="E171" s="11">
        <f>DATE(YEAR($D171),MONTH($D171)-1,DAY($D171))</f>
        <v>45591</v>
      </c>
      <c r="F171" s="11">
        <f>DATE(YEAR($E171),MONTH($E171),DAY($E171)+$LL171/10)</f>
        <v>45891</v>
      </c>
      <c r="G171" s="11">
        <f>DATE(YEAR($F171),MONTH($F171),DAY($F171)+$LL171/10)</f>
        <v>46191</v>
      </c>
      <c r="H171" s="11">
        <f>DATE(YEAR($G171),MONTH($G171),DAY($G171)+$LL171/10)</f>
        <v>46491</v>
      </c>
      <c r="I171" s="11">
        <f>DATE(YEAR($H171),MONTH($H171),DAY($H171)+$LL171/10)</f>
        <v>46791</v>
      </c>
      <c r="J171" s="12">
        <f>DATE(YEAR($I171),MONTH($I171),DAY($I171)+$LL171/10)</f>
        <v>47091</v>
      </c>
      <c r="K171" s="15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LK171" t="s">
        <v>21</v>
      </c>
      <c r="LL171">
        <v>3000</v>
      </c>
      <c r="LM171" t="s">
        <v>12</v>
      </c>
    </row>
    <row r="172" spans="1:325" ht="15" thickBot="1" x14ac:dyDescent="0.4">
      <c r="A172" s="9" t="s">
        <v>12</v>
      </c>
      <c r="B172" s="10" t="s">
        <v>48</v>
      </c>
      <c r="C172" s="10" t="s">
        <v>22</v>
      </c>
      <c r="D172" s="11">
        <v>44326.168749999997</v>
      </c>
      <c r="E172" s="11">
        <f>DATE(YEAR($D172),MONTH($D172)-2,DAY($D172))</f>
        <v>44265</v>
      </c>
      <c r="F172" s="11">
        <f>DATE(YEAR($E172),MONTH($E172)+$LL172,DAY($E172))</f>
        <v>44995</v>
      </c>
      <c r="G172" s="11">
        <f>DATE(YEAR($F172),MONTH($F172)+$LL172,DAY($F172))</f>
        <v>45726</v>
      </c>
      <c r="H172" s="11">
        <f>DATE(YEAR($G172),MONTH($G172)+$LL172,DAY($G172))</f>
        <v>46456</v>
      </c>
      <c r="I172" s="11">
        <f>DATE(YEAR($H172),MONTH($H172)+$LL172,DAY($H172))</f>
        <v>47187</v>
      </c>
      <c r="J172" s="12">
        <f>DATE(YEAR($I172),MONTH($I172)+$LL172,DAY($I172))</f>
        <v>47917</v>
      </c>
      <c r="K172" s="15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>
        <v>1</v>
      </c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LK172" t="s">
        <v>18</v>
      </c>
      <c r="LL172">
        <v>24</v>
      </c>
      <c r="LM172" t="s">
        <v>12</v>
      </c>
    </row>
    <row r="173" spans="1:325" ht="15" thickBot="1" x14ac:dyDescent="0.4">
      <c r="A173" s="9" t="s">
        <v>12</v>
      </c>
      <c r="B173" s="10" t="s">
        <v>48</v>
      </c>
      <c r="C173" s="10" t="s">
        <v>23</v>
      </c>
      <c r="D173" s="11">
        <v>44201.130555555559</v>
      </c>
      <c r="E173" s="11">
        <f>DATE(YEAR($D173),MONTH($D173)-1,DAY($D173))</f>
        <v>44170</v>
      </c>
      <c r="F173" s="11">
        <f>DATE(YEAR($E173),MONTH($E173),DAY($E173)+$LL173/10)</f>
        <v>44320</v>
      </c>
      <c r="G173" s="11">
        <f>DATE(YEAR($F173),MONTH($F173),DAY($F173)+$LL173/10)</f>
        <v>44470</v>
      </c>
      <c r="H173" s="11">
        <f>DATE(YEAR($G173),MONTH($G173),DAY($G173)+$LL173/10)</f>
        <v>44620</v>
      </c>
      <c r="I173" s="11">
        <f>DATE(YEAR($H173),MONTH($H173),DAY($H173)+$LL173/10)</f>
        <v>44770</v>
      </c>
      <c r="J173" s="12">
        <f>DATE(YEAR($I173),MONTH($I173),DAY($I173)+$LL173/10)</f>
        <v>44920</v>
      </c>
      <c r="K173" s="15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>
        <v>1</v>
      </c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>
        <v>1</v>
      </c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>
        <v>1</v>
      </c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LK173" t="s">
        <v>21</v>
      </c>
      <c r="LL173">
        <v>1500</v>
      </c>
      <c r="LM173" t="s">
        <v>12</v>
      </c>
    </row>
    <row r="174" spans="1:325" ht="15" thickBot="1" x14ac:dyDescent="0.4">
      <c r="A174" s="9" t="s">
        <v>12</v>
      </c>
      <c r="B174" s="10" t="s">
        <v>48</v>
      </c>
      <c r="C174" s="10" t="s">
        <v>23</v>
      </c>
      <c r="D174" s="11">
        <v>44541.461805555555</v>
      </c>
      <c r="E174" s="11">
        <f>DATE(YEAR($D174),MONTH($D174)-1,DAY($D174))</f>
        <v>44511</v>
      </c>
      <c r="F174" s="11">
        <f>DATE(YEAR($E174),MONTH($E174),DAY($E174)+$LL174/10)</f>
        <v>44661</v>
      </c>
      <c r="G174" s="11">
        <f>DATE(YEAR($F174),MONTH($F174),DAY($F174)+$LL174/10)</f>
        <v>44811</v>
      </c>
      <c r="H174" s="11">
        <f>DATE(YEAR($G174),MONTH($G174),DAY($G174)+$LL174/10)</f>
        <v>44961</v>
      </c>
      <c r="I174" s="11">
        <f>DATE(YEAR($H174),MONTH($H174),DAY($H174)+$LL174/10)</f>
        <v>45111</v>
      </c>
      <c r="J174" s="12">
        <f>DATE(YEAR($I174),MONTH($I174),DAY($I174)+$LL174/10)</f>
        <v>45261</v>
      </c>
      <c r="K174" s="15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>
        <v>1</v>
      </c>
      <c r="DC174" s="16"/>
      <c r="DD174" s="16"/>
      <c r="DE174" s="16"/>
      <c r="DF174" s="16"/>
      <c r="DG174" s="16"/>
      <c r="DH174" s="16"/>
      <c r="DI174" s="16"/>
      <c r="DJ174" s="16"/>
      <c r="DK174" s="16"/>
      <c r="LK174" t="s">
        <v>21</v>
      </c>
      <c r="LL174">
        <v>1500</v>
      </c>
      <c r="LM174" t="s">
        <v>12</v>
      </c>
    </row>
    <row r="175" spans="1:325" ht="15" thickBot="1" x14ac:dyDescent="0.4">
      <c r="A175" s="9" t="s">
        <v>12</v>
      </c>
      <c r="B175" s="10" t="s">
        <v>48</v>
      </c>
      <c r="C175" s="10" t="s">
        <v>42</v>
      </c>
      <c r="D175" s="11">
        <v>44218.958333333336</v>
      </c>
      <c r="E175" s="11">
        <f>DATE(YEAR($D175),MONTH($D175)-1,DAY($D175))</f>
        <v>44187</v>
      </c>
      <c r="F175" s="11">
        <f>DATE(YEAR($E175)+$LL175,MONTH($E175),DAY($E175))</f>
        <v>47109</v>
      </c>
      <c r="G175" s="11">
        <f>DATE(YEAR($F175)+$LL175,MONTH($F175),DAY($F175))</f>
        <v>50031</v>
      </c>
      <c r="H175" s="11">
        <f>DATE(YEAR($G175)+$LL175,MONTH($G175),DAY($G175))</f>
        <v>52953</v>
      </c>
      <c r="I175" s="11">
        <f>DATE(YEAR($H175)+$LL175,MONTH($H175),DAY($H175))</f>
        <v>55875</v>
      </c>
      <c r="J175" s="12">
        <f>DATE(YEAR($I175)+$LL175,MONTH($I175),DAY($I175))</f>
        <v>58797</v>
      </c>
      <c r="K175" s="15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>
        <v>1</v>
      </c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LK175" t="s">
        <v>16</v>
      </c>
      <c r="LL175">
        <v>8</v>
      </c>
      <c r="LM175" t="s">
        <v>12</v>
      </c>
    </row>
    <row r="176" spans="1:325" ht="15" thickBot="1" x14ac:dyDescent="0.4">
      <c r="A176" s="9" t="s">
        <v>12</v>
      </c>
      <c r="B176" s="10" t="s">
        <v>48</v>
      </c>
      <c r="C176" s="10" t="s">
        <v>39</v>
      </c>
      <c r="D176" s="11">
        <v>45679</v>
      </c>
      <c r="E176" s="11">
        <f>DATE(YEAR($D176),MONTH($D176)-2,DAY($D176))</f>
        <v>45618</v>
      </c>
      <c r="F176" s="11">
        <f>DATE(YEAR($E176)+$LL176,MONTH($E176),DAY($E176))</f>
        <v>50001</v>
      </c>
      <c r="G176" s="11">
        <f>DATE(YEAR($F176)+$LL176,MONTH($F176),DAY($F176))</f>
        <v>54384</v>
      </c>
      <c r="H176" s="11">
        <f>DATE(YEAR($G176)+$LL176,MONTH($G176),DAY($G176))</f>
        <v>58767</v>
      </c>
      <c r="I176" s="11">
        <f>DATE(YEAR($H176)+$LL176,MONTH($H176),DAY($H176))</f>
        <v>63150</v>
      </c>
      <c r="J176" s="12">
        <f>DATE(YEAR($I176)+$LL176,MONTH($I176),DAY($I176))</f>
        <v>67533</v>
      </c>
      <c r="K176" s="15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LK176" t="s">
        <v>16</v>
      </c>
      <c r="LL176">
        <v>12</v>
      </c>
      <c r="LM176" t="s">
        <v>12</v>
      </c>
    </row>
    <row r="177" spans="1:325" ht="15" thickBot="1" x14ac:dyDescent="0.4">
      <c r="A177" s="9" t="s">
        <v>12</v>
      </c>
      <c r="B177" s="10" t="s">
        <v>48</v>
      </c>
      <c r="C177" s="10" t="s">
        <v>40</v>
      </c>
      <c r="D177" s="11">
        <v>45679</v>
      </c>
      <c r="E177" s="11">
        <f>DATE(YEAR($D177),MONTH($D177)-2,DAY($D177))</f>
        <v>45618</v>
      </c>
      <c r="F177" s="11">
        <f>DATE(YEAR($E177)+$LL177,MONTH($E177),DAY($E177))</f>
        <v>50001</v>
      </c>
      <c r="G177" s="11">
        <f>DATE(YEAR($F177)+$LL177,MONTH($F177),DAY($F177))</f>
        <v>54384</v>
      </c>
      <c r="H177" s="11">
        <f>DATE(YEAR($G177)+$LL177,MONTH($G177),DAY($G177))</f>
        <v>58767</v>
      </c>
      <c r="I177" s="11">
        <f>DATE(YEAR($H177)+$LL177,MONTH($H177),DAY($H177))</f>
        <v>63150</v>
      </c>
      <c r="J177" s="12">
        <f>DATE(YEAR($I177)+$LL177,MONTH($I177),DAY($I177))</f>
        <v>67533</v>
      </c>
      <c r="K177" s="15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LK177" t="s">
        <v>16</v>
      </c>
      <c r="LL177">
        <v>12</v>
      </c>
      <c r="LM177" t="s">
        <v>12</v>
      </c>
    </row>
    <row r="178" spans="1:325" ht="15" thickBot="1" x14ac:dyDescent="0.4">
      <c r="A178" s="9" t="s">
        <v>12</v>
      </c>
      <c r="B178" s="10" t="s">
        <v>48</v>
      </c>
      <c r="C178" s="10" t="s">
        <v>41</v>
      </c>
      <c r="D178" s="11">
        <v>44250.633333333331</v>
      </c>
      <c r="E178" s="11">
        <f>DATE(YEAR($D178),MONTH($D178)-1,DAY($D178))</f>
        <v>44219</v>
      </c>
      <c r="F178" s="11">
        <f>DATE(YEAR($E178),MONTH($E178),DAY($E178)+$LL178*30.4/10000)</f>
        <v>44948</v>
      </c>
      <c r="G178" s="11">
        <f>DATE(YEAR($F178),MONTH($F178),DAY($F178)+$LL178*30.4/10000)</f>
        <v>45677</v>
      </c>
      <c r="H178" s="11">
        <f>DATE(YEAR($G178),MONTH($G178),DAY($G178)+$LL178*30.4/10000)</f>
        <v>46406</v>
      </c>
      <c r="I178" s="11">
        <f>DATE(YEAR($H178),MONTH($H178),DAY($H178)+$LL178*30.4/10000)</f>
        <v>47135</v>
      </c>
      <c r="J178" s="12">
        <f>DATE(YEAR($I178),MONTH($I178),DAY($I178)+$LL178*30.4/10000)</f>
        <v>47864</v>
      </c>
      <c r="K178" s="15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>
        <v>1</v>
      </c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LK178" t="s">
        <v>15</v>
      </c>
      <c r="LL178">
        <v>240000</v>
      </c>
      <c r="LM178" t="s">
        <v>12</v>
      </c>
    </row>
    <row r="179" spans="1:325" ht="15" thickBot="1" x14ac:dyDescent="0.4">
      <c r="A179" s="9" t="s">
        <v>12</v>
      </c>
      <c r="B179" s="10" t="s">
        <v>48</v>
      </c>
      <c r="C179" s="10" t="s">
        <v>45</v>
      </c>
      <c r="D179" s="11">
        <v>44084.956944444442</v>
      </c>
      <c r="E179" s="11">
        <f>DATE(YEAR($D179),MONTH($D179),DAY($D179)-7)</f>
        <v>44077</v>
      </c>
      <c r="F179" s="11">
        <f>DATE(YEAR($E179),MONTH($E179)+$LL179,DAY($E179))</f>
        <v>44472</v>
      </c>
      <c r="G179" s="11">
        <f>DATE(YEAR($F179),MONTH($F179)+$LL179,DAY($F179))</f>
        <v>44868</v>
      </c>
      <c r="H179" s="11">
        <f>DATE(YEAR($G179),MONTH($G179)+$LL179,DAY($G179))</f>
        <v>45263</v>
      </c>
      <c r="I179" s="11">
        <f>DATE(YEAR($H179),MONTH($H179)+$LL179,DAY($H179))</f>
        <v>45660</v>
      </c>
      <c r="J179" s="12">
        <f>DATE(YEAR($I179),MONTH($I179)+$LL179,DAY($I179))</f>
        <v>46056</v>
      </c>
      <c r="K179" s="15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>
        <v>1</v>
      </c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>
        <v>1</v>
      </c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LK179" t="s">
        <v>18</v>
      </c>
      <c r="LL179">
        <v>13</v>
      </c>
      <c r="LM179" t="s">
        <v>12</v>
      </c>
    </row>
    <row r="180" spans="1:325" ht="15" thickBot="1" x14ac:dyDescent="0.4">
      <c r="A180" s="9" t="s">
        <v>12</v>
      </c>
      <c r="B180" s="10" t="s">
        <v>48</v>
      </c>
      <c r="C180" s="10" t="s">
        <v>44</v>
      </c>
      <c r="D180" s="11">
        <v>44401.57916666667</v>
      </c>
      <c r="E180" s="11">
        <f>DATE(YEAR($D180),MONTH($D180),DAY($D180)-7)</f>
        <v>44394</v>
      </c>
      <c r="F180" s="11">
        <f>DATE(YEAR($E180),MONTH($E180)+$LL180,DAY($E180))</f>
        <v>44974</v>
      </c>
      <c r="G180" s="11">
        <f>DATE(YEAR($F180),MONTH($F180)+$LL180,DAY($F180))</f>
        <v>45552</v>
      </c>
      <c r="H180" s="11">
        <f>DATE(YEAR($G180),MONTH($G180)+$LL180,DAY($G180))</f>
        <v>46129</v>
      </c>
      <c r="I180" s="11">
        <f>DATE(YEAR($H180),MONTH($H180)+$LL180,DAY($H180))</f>
        <v>46708</v>
      </c>
      <c r="J180" s="12">
        <f>DATE(YEAR($I180),MONTH($I180)+$LL180,DAY($I180))</f>
        <v>47286</v>
      </c>
      <c r="K180" s="15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>
        <v>1</v>
      </c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LK180" t="s">
        <v>18</v>
      </c>
      <c r="LL180">
        <v>19</v>
      </c>
      <c r="LM180" t="s">
        <v>12</v>
      </c>
    </row>
    <row r="181" spans="1:325" ht="15" thickBot="1" x14ac:dyDescent="0.4">
      <c r="A181" s="9" t="s">
        <v>12</v>
      </c>
      <c r="B181" s="10" t="s">
        <v>48</v>
      </c>
      <c r="C181" s="10" t="s">
        <v>43</v>
      </c>
      <c r="D181" s="11">
        <v>44250.633333333331</v>
      </c>
      <c r="E181" s="11">
        <f>DATE(YEAR($D181),MONTH($D181)-1,DAY($D181))</f>
        <v>44219</v>
      </c>
      <c r="F181" s="11">
        <f>DATE(YEAR($E181),MONTH($E181),DAY($E181)+$LL181*30.4/10000)</f>
        <v>44948</v>
      </c>
      <c r="G181" s="11">
        <f>DATE(YEAR($F181),MONTH($F181),DAY($F181)+$LL181*30.4/10000)</f>
        <v>45677</v>
      </c>
      <c r="H181" s="11">
        <f>DATE(YEAR($G181),MONTH($G181),DAY($G181)+$LL181*30.4/10000)</f>
        <v>46406</v>
      </c>
      <c r="I181" s="11">
        <f>DATE(YEAR($H181),MONTH($H181),DAY($H181)+$LL181*30.4/10000)</f>
        <v>47135</v>
      </c>
      <c r="J181" s="12">
        <f>DATE(YEAR($I181),MONTH($I181),DAY($I181)+$LL181*30.4/10000)</f>
        <v>47864</v>
      </c>
      <c r="K181" s="15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>
        <v>1</v>
      </c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LK181" t="s">
        <v>15</v>
      </c>
      <c r="LL181">
        <v>240000</v>
      </c>
      <c r="LM181" t="s">
        <v>12</v>
      </c>
    </row>
    <row r="182" spans="1:325" ht="15" thickBot="1" x14ac:dyDescent="0.4">
      <c r="A182" s="9" t="s">
        <v>12</v>
      </c>
      <c r="B182" s="10" t="s">
        <v>48</v>
      </c>
      <c r="C182" s="10" t="s">
        <v>32</v>
      </c>
      <c r="D182" s="11">
        <v>44250.634027777778</v>
      </c>
      <c r="E182" s="11">
        <f>DATE(YEAR($D182),MONTH($D182)-1,DAY($D182))</f>
        <v>44219</v>
      </c>
      <c r="F182" s="11">
        <f>DATE(YEAR($E182),MONTH($E182),DAY($E182)+$LL182*30.4/10000)</f>
        <v>44948</v>
      </c>
      <c r="G182" s="11">
        <f>DATE(YEAR($F182),MONTH($F182),DAY($F182)+$LL182*30.4/10000)</f>
        <v>45677</v>
      </c>
      <c r="H182" s="11">
        <f>DATE(YEAR($G182),MONTH($G182),DAY($G182)+$LL182*30.4/10000)</f>
        <v>46406</v>
      </c>
      <c r="I182" s="11">
        <f>DATE(YEAR($H182),MONTH($H182),DAY($H182)+$LL182*30.4/10000)</f>
        <v>47135</v>
      </c>
      <c r="J182" s="12">
        <f>DATE(YEAR($I182),MONTH($I182),DAY($I182)+$LL182*30.4/10000)</f>
        <v>47864</v>
      </c>
      <c r="K182" s="15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>
        <v>1</v>
      </c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LK182" t="s">
        <v>15</v>
      </c>
      <c r="LL182">
        <v>240000</v>
      </c>
      <c r="LM182" t="s">
        <v>12</v>
      </c>
    </row>
    <row r="183" spans="1:325" ht="15" thickBot="1" x14ac:dyDescent="0.4">
      <c r="A183" s="9" t="s">
        <v>12</v>
      </c>
      <c r="B183" s="10" t="s">
        <v>48</v>
      </c>
      <c r="C183" s="10" t="s">
        <v>33</v>
      </c>
      <c r="D183" s="11">
        <v>44848.837500000001</v>
      </c>
      <c r="E183" s="11">
        <f>DATE(YEAR($D183),MONTH($D183)-1,DAY($D183))</f>
        <v>44818</v>
      </c>
      <c r="F183" s="11">
        <f>DATE(YEAR($E183),MONTH($E183),DAY($E183)+$LL183/10)</f>
        <v>45418</v>
      </c>
      <c r="G183" s="11">
        <f>DATE(YEAR($F183),MONTH($F183),DAY($F183)+$LL183/10)</f>
        <v>46018</v>
      </c>
      <c r="H183" s="11">
        <f>DATE(YEAR($G183),MONTH($G183),DAY($G183)+$LL183/10)</f>
        <v>46618</v>
      </c>
      <c r="I183" s="11">
        <f>DATE(YEAR($H183),MONTH($H183),DAY($H183)+$LL183/10)</f>
        <v>47218</v>
      </c>
      <c r="J183" s="12">
        <f>DATE(YEAR($I183),MONTH($I183),DAY($I183)+$LL183/10)</f>
        <v>47818</v>
      </c>
      <c r="K183" s="15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LK183" t="s">
        <v>21</v>
      </c>
      <c r="LL183">
        <v>6000</v>
      </c>
      <c r="LM183" t="s">
        <v>12</v>
      </c>
    </row>
    <row r="184" spans="1:325" ht="15" thickBot="1" x14ac:dyDescent="0.4">
      <c r="A184" s="9" t="s">
        <v>12</v>
      </c>
      <c r="B184" s="10" t="s">
        <v>48</v>
      </c>
      <c r="C184" s="10" t="s">
        <v>33</v>
      </c>
      <c r="D184" s="11">
        <v>45628.974305555559</v>
      </c>
      <c r="E184" s="11">
        <f>DATE(YEAR($D184),MONTH($D184)-1,DAY($D184))</f>
        <v>45598</v>
      </c>
      <c r="F184" s="11">
        <f>DATE(YEAR($E184),MONTH($E184),DAY($E184)+$LL184/10)</f>
        <v>46198</v>
      </c>
      <c r="G184" s="11">
        <f>DATE(YEAR($F184),MONTH($F184),DAY($F184)+$LL184/10)</f>
        <v>46798</v>
      </c>
      <c r="H184" s="11">
        <f>DATE(YEAR($G184),MONTH($G184),DAY($G184)+$LL184/10)</f>
        <v>47398</v>
      </c>
      <c r="I184" s="11">
        <f>DATE(YEAR($H184),MONTH($H184),DAY($H184)+$LL184/10)</f>
        <v>47998</v>
      </c>
      <c r="J184" s="12">
        <f>DATE(YEAR($I184),MONTH($I184),DAY($I184)+$LL184/10)</f>
        <v>48598</v>
      </c>
      <c r="K184" s="15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LK184" t="s">
        <v>21</v>
      </c>
      <c r="LL184">
        <v>6000</v>
      </c>
      <c r="LM184" t="s">
        <v>12</v>
      </c>
    </row>
    <row r="185" spans="1:325" ht="15" thickBot="1" x14ac:dyDescent="0.4">
      <c r="A185" s="9" t="s">
        <v>12</v>
      </c>
      <c r="B185" s="10" t="s">
        <v>48</v>
      </c>
      <c r="C185" s="10" t="s">
        <v>34</v>
      </c>
      <c r="D185" s="11">
        <v>43978.645138888889</v>
      </c>
      <c r="E185" s="11">
        <f>DATE(YEAR($D185),MONTH($D185),DAY($D185)-7)</f>
        <v>43971</v>
      </c>
      <c r="F185" s="11">
        <f>DATE(YEAR($E185),MONTH($E185)+$LL185,DAY($E185))</f>
        <v>45097</v>
      </c>
      <c r="G185" s="11">
        <f>DATE(YEAR($F185),MONTH($F185)+$LL185,DAY($F185))</f>
        <v>46223</v>
      </c>
      <c r="H185" s="11">
        <f>DATE(YEAR($G185),MONTH($G185)+$LL185,DAY($G185))</f>
        <v>47350</v>
      </c>
      <c r="I185" s="11">
        <f>DATE(YEAR($H185),MONTH($H185)+$LL185,DAY($H185))</f>
        <v>48477</v>
      </c>
      <c r="J185" s="12">
        <f>DATE(YEAR($I185),MONTH($I185)+$LL185,DAY($I185))</f>
        <v>49602</v>
      </c>
      <c r="K185" s="15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>
        <v>1</v>
      </c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LK185" t="s">
        <v>18</v>
      </c>
      <c r="LL185">
        <v>37</v>
      </c>
      <c r="LM185" t="s">
        <v>12</v>
      </c>
    </row>
    <row r="186" spans="1:325" ht="15" thickBot="1" x14ac:dyDescent="0.4">
      <c r="A186" s="9" t="s">
        <v>12</v>
      </c>
      <c r="B186" s="10" t="s">
        <v>48</v>
      </c>
      <c r="C186" s="10" t="s">
        <v>38</v>
      </c>
      <c r="D186" s="11">
        <v>44412.876388888886</v>
      </c>
      <c r="E186" s="11">
        <f>DATE(YEAR($D186),MONTH($D186)-1,DAY($D186))</f>
        <v>44381</v>
      </c>
      <c r="F186" s="11">
        <f>DATE(YEAR($E186),MONTH($E186),DAY($E186)+$LL186*30.4/650)</f>
        <v>45222</v>
      </c>
      <c r="G186" s="11">
        <f>DATE(YEAR($F186),MONTH($F186),DAY($F186)+$LL186*30.4/650)</f>
        <v>46063</v>
      </c>
      <c r="H186" s="11">
        <f>DATE(YEAR($G186),MONTH($G186),DAY($G186)+$LL186*30.4/650)</f>
        <v>46904</v>
      </c>
      <c r="I186" s="11">
        <f>DATE(YEAR($H186),MONTH($H186),DAY($H186)+$LL186*30.4/650)</f>
        <v>47745</v>
      </c>
      <c r="J186" s="12">
        <f>DATE(YEAR($I186),MONTH($I186),DAY($I186)+$LL186*30.4/650)</f>
        <v>48586</v>
      </c>
      <c r="K186" s="15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>
        <v>1</v>
      </c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LK186" t="s">
        <v>28</v>
      </c>
      <c r="LL186">
        <v>18000</v>
      </c>
      <c r="LM186" t="s">
        <v>12</v>
      </c>
    </row>
    <row r="187" spans="1:325" ht="15" thickBot="1" x14ac:dyDescent="0.4">
      <c r="A187" s="9" t="s">
        <v>12</v>
      </c>
      <c r="B187" s="10" t="s">
        <v>48</v>
      </c>
      <c r="C187" s="10" t="s">
        <v>35</v>
      </c>
      <c r="D187" s="11">
        <v>44250.633333333331</v>
      </c>
      <c r="E187" s="11">
        <f>DATE(YEAR($D187),MONTH($D187)-1,DAY($D187))</f>
        <v>44219</v>
      </c>
      <c r="F187" s="11">
        <f>DATE(YEAR($E187),MONTH($E187),DAY($E187)+$LL187*30.4/10000)</f>
        <v>44948</v>
      </c>
      <c r="G187" s="11">
        <f>DATE(YEAR($F187),MONTH($F187),DAY($F187)+$LL187*30.4/10000)</f>
        <v>45677</v>
      </c>
      <c r="H187" s="11">
        <f>DATE(YEAR($G187),MONTH($G187),DAY($G187)+$LL187*30.4/10000)</f>
        <v>46406</v>
      </c>
      <c r="I187" s="11">
        <f>DATE(YEAR($H187),MONTH($H187),DAY($H187)+$LL187*30.4/10000)</f>
        <v>47135</v>
      </c>
      <c r="J187" s="12">
        <f>DATE(YEAR($I187),MONTH($I187),DAY($I187)+$LL187*30.4/10000)</f>
        <v>47864</v>
      </c>
      <c r="K187" s="15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>
        <v>1</v>
      </c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LK187" t="s">
        <v>15</v>
      </c>
      <c r="LL187">
        <v>240000</v>
      </c>
      <c r="LM187" t="s">
        <v>12</v>
      </c>
    </row>
    <row r="188" spans="1:325" ht="15" thickBot="1" x14ac:dyDescent="0.4">
      <c r="A188" s="9" t="s">
        <v>12</v>
      </c>
      <c r="B188" s="10" t="s">
        <v>48</v>
      </c>
      <c r="C188" s="10" t="s">
        <v>36</v>
      </c>
      <c r="D188" s="11">
        <v>43978.644444444442</v>
      </c>
      <c r="E188" s="11">
        <f>DATE(YEAR($D188),MONTH($D188),DAY($D188)-7)</f>
        <v>43971</v>
      </c>
      <c r="F188" s="11">
        <f>DATE(YEAR($E188),MONTH($E188)+$LL188,DAY($E188))</f>
        <v>45097</v>
      </c>
      <c r="G188" s="11">
        <f>DATE(YEAR($F188),MONTH($F188)+$LL188,DAY($F188))</f>
        <v>46223</v>
      </c>
      <c r="H188" s="11">
        <f>DATE(YEAR($G188),MONTH($G188)+$LL188,DAY($G188))</f>
        <v>47350</v>
      </c>
      <c r="I188" s="11">
        <f>DATE(YEAR($H188),MONTH($H188)+$LL188,DAY($H188))</f>
        <v>48477</v>
      </c>
      <c r="J188" s="12">
        <f>DATE(YEAR($I188),MONTH($I188)+$LL188,DAY($I188))</f>
        <v>49602</v>
      </c>
      <c r="K188" s="15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>
        <v>1</v>
      </c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LK188" t="s">
        <v>18</v>
      </c>
      <c r="LL188">
        <v>37</v>
      </c>
      <c r="LM188" t="s">
        <v>12</v>
      </c>
    </row>
    <row r="189" spans="1:325" ht="15" thickBot="1" x14ac:dyDescent="0.4">
      <c r="A189" s="9" t="s">
        <v>12</v>
      </c>
      <c r="B189" s="10" t="s">
        <v>48</v>
      </c>
      <c r="C189" s="10" t="s">
        <v>37</v>
      </c>
      <c r="D189" s="11">
        <v>44412.876388888886</v>
      </c>
      <c r="E189" s="11">
        <f>DATE(YEAR($D189),MONTH($D189)-1,DAY($D189))</f>
        <v>44381</v>
      </c>
      <c r="F189" s="11">
        <f>DATE(YEAR($E189),MONTH($E189),DAY($E189)+$LL189*30.4/650)</f>
        <v>45222</v>
      </c>
      <c r="G189" s="11">
        <f>DATE(YEAR($F189),MONTH($F189),DAY($F189)+$LL189*30.4/650)</f>
        <v>46063</v>
      </c>
      <c r="H189" s="11">
        <f>DATE(YEAR($G189),MONTH($G189),DAY($G189)+$LL189*30.4/650)</f>
        <v>46904</v>
      </c>
      <c r="I189" s="11">
        <f>DATE(YEAR($H189),MONTH($H189),DAY($H189)+$LL189*30.4/650)</f>
        <v>47745</v>
      </c>
      <c r="J189" s="12">
        <f>DATE(YEAR($I189),MONTH($I189),DAY($I189)+$LL189*30.4/650)</f>
        <v>48586</v>
      </c>
      <c r="K189" s="15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>
        <v>1</v>
      </c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LK189" t="s">
        <v>28</v>
      </c>
      <c r="LL189">
        <v>18000</v>
      </c>
      <c r="LM189" t="s">
        <v>12</v>
      </c>
    </row>
    <row r="190" spans="1:325" ht="15" thickBot="1" x14ac:dyDescent="0.4">
      <c r="A190" s="9" t="s">
        <v>12</v>
      </c>
      <c r="B190" s="10" t="s">
        <v>49</v>
      </c>
      <c r="C190" s="10" t="s">
        <v>29</v>
      </c>
      <c r="D190" s="11">
        <v>43959.324305555558</v>
      </c>
      <c r="E190" s="11">
        <f>DATE(YEAR($D190),MONTH($D190),DAY($D190)-7)</f>
        <v>43952</v>
      </c>
      <c r="F190" s="11">
        <f>DATE(YEAR($E190),MONTH($E190)+$LL190,DAY($E190))</f>
        <v>44348</v>
      </c>
      <c r="G190" s="11">
        <f>DATE(YEAR($F190),MONTH($F190)+$LL190,DAY($F190))</f>
        <v>44743</v>
      </c>
      <c r="H190" s="11">
        <f>DATE(YEAR($G190),MONTH($G190)+$LL190,DAY($G190))</f>
        <v>45139</v>
      </c>
      <c r="I190" s="11">
        <f>DATE(YEAR($H190),MONTH($H190)+$LL190,DAY($H190))</f>
        <v>45536</v>
      </c>
      <c r="J190" s="12">
        <f>DATE(YEAR($I190),MONTH($I190)+$LL190,DAY($I190))</f>
        <v>45931</v>
      </c>
      <c r="K190" s="15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>
        <v>1</v>
      </c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>
        <v>1</v>
      </c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LK190" t="s">
        <v>18</v>
      </c>
      <c r="LL190">
        <v>13</v>
      </c>
      <c r="LM190" t="s">
        <v>12</v>
      </c>
    </row>
    <row r="191" spans="1:325" ht="15" thickBot="1" x14ac:dyDescent="0.4">
      <c r="A191" s="9" t="s">
        <v>12</v>
      </c>
      <c r="B191" s="10" t="s">
        <v>49</v>
      </c>
      <c r="C191" s="10" t="s">
        <v>30</v>
      </c>
      <c r="D191" s="11">
        <v>43999.132638888892</v>
      </c>
      <c r="E191" s="11">
        <f>DATE(YEAR($D191),MONTH($D191),DAY($D191)-7)</f>
        <v>43992</v>
      </c>
      <c r="F191" s="11">
        <f>DATE(YEAR($E191),MONTH($E191)+$LL191,DAY($E191))</f>
        <v>44387</v>
      </c>
      <c r="G191" s="11">
        <f>DATE(YEAR($F191),MONTH($F191)+$LL191,DAY($F191))</f>
        <v>44783</v>
      </c>
      <c r="H191" s="11">
        <f>DATE(YEAR($G191),MONTH($G191)+$LL191,DAY($G191))</f>
        <v>45179</v>
      </c>
      <c r="I191" s="11">
        <f>DATE(YEAR($H191),MONTH($H191)+$LL191,DAY($H191))</f>
        <v>45575</v>
      </c>
      <c r="J191" s="12">
        <f>DATE(YEAR($I191),MONTH($I191)+$LL191,DAY($I191))</f>
        <v>45971</v>
      </c>
      <c r="K191" s="15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>
        <v>1</v>
      </c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>
        <v>1</v>
      </c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LK191" t="s">
        <v>18</v>
      </c>
      <c r="LL191">
        <v>13</v>
      </c>
      <c r="LM191" t="s">
        <v>12</v>
      </c>
    </row>
    <row r="192" spans="1:325" ht="15" thickBot="1" x14ac:dyDescent="0.4">
      <c r="A192" s="9" t="s">
        <v>12</v>
      </c>
      <c r="B192" s="10" t="s">
        <v>49</v>
      </c>
      <c r="C192" s="10" t="s">
        <v>31</v>
      </c>
      <c r="D192" s="11">
        <v>45796.780555555553</v>
      </c>
      <c r="E192" s="11">
        <f t="shared" ref="E192:E197" si="8">DATE(YEAR($D192),MONTH($D192)-1,DAY($D192))</f>
        <v>45766</v>
      </c>
      <c r="F192" s="11">
        <f>DATE(YEAR($E192),MONTH($E192),DAY($E192)+$LL192/10)</f>
        <v>47866</v>
      </c>
      <c r="G192" s="11">
        <f>DATE(YEAR($F192),MONTH($F192),DAY($F192)+$LL192/10)</f>
        <v>49966</v>
      </c>
      <c r="H192" s="11">
        <f>DATE(YEAR($G192),MONTH($G192),DAY($G192)+$LL192/10)</f>
        <v>52066</v>
      </c>
      <c r="I192" s="11">
        <f>DATE(YEAR($H192),MONTH($H192),DAY($H192)+$LL192/10)</f>
        <v>54166</v>
      </c>
      <c r="J192" s="12">
        <f>DATE(YEAR($I192),MONTH($I192),DAY($I192)+$LL192/10)</f>
        <v>56266</v>
      </c>
      <c r="K192" s="15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LK192" t="s">
        <v>21</v>
      </c>
      <c r="LL192">
        <v>21000</v>
      </c>
      <c r="LM192" t="s">
        <v>12</v>
      </c>
    </row>
    <row r="193" spans="1:325" ht="15" thickBot="1" x14ac:dyDescent="0.4">
      <c r="A193" s="9" t="s">
        <v>12</v>
      </c>
      <c r="B193" s="10" t="s">
        <v>49</v>
      </c>
      <c r="C193" s="10" t="s">
        <v>31</v>
      </c>
      <c r="D193" s="11">
        <v>45787.302777777775</v>
      </c>
      <c r="E193" s="11">
        <f t="shared" si="8"/>
        <v>45757</v>
      </c>
      <c r="F193" s="11">
        <f>DATE(YEAR($E193),MONTH($E193),DAY($E193)+$LL193/10)</f>
        <v>47857</v>
      </c>
      <c r="G193" s="11">
        <f>DATE(YEAR($F193),MONTH($F193),DAY($F193)+$LL193/10)</f>
        <v>49957</v>
      </c>
      <c r="H193" s="11">
        <f>DATE(YEAR($G193),MONTH($G193),DAY($G193)+$LL193/10)</f>
        <v>52057</v>
      </c>
      <c r="I193" s="11">
        <f>DATE(YEAR($H193),MONTH($H193),DAY($H193)+$LL193/10)</f>
        <v>54157</v>
      </c>
      <c r="J193" s="12">
        <f>DATE(YEAR($I193),MONTH($I193),DAY($I193)+$LL193/10)</f>
        <v>56257</v>
      </c>
      <c r="K193" s="15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LK193" t="s">
        <v>21</v>
      </c>
      <c r="LL193">
        <v>21000</v>
      </c>
      <c r="LM193" t="s">
        <v>12</v>
      </c>
    </row>
    <row r="194" spans="1:325" ht="15" thickBot="1" x14ac:dyDescent="0.4">
      <c r="A194" s="9" t="s">
        <v>12</v>
      </c>
      <c r="B194" s="10" t="s">
        <v>49</v>
      </c>
      <c r="C194" s="10" t="s">
        <v>24</v>
      </c>
      <c r="D194" s="11">
        <v>45710.138194444444</v>
      </c>
      <c r="E194" s="11">
        <f t="shared" si="8"/>
        <v>45679</v>
      </c>
      <c r="F194" s="11">
        <f>DATE(YEAR($E194),MONTH($E194),DAY($E194)+$LL194*30.4/10000)</f>
        <v>49327</v>
      </c>
      <c r="G194" s="11">
        <f>DATE(YEAR($F194),MONTH($F194),DAY($F194)+$LL194*30.4/10000)</f>
        <v>52975</v>
      </c>
      <c r="H194" s="11">
        <f>DATE(YEAR($G194),MONTH($G194),DAY($G194)+$LL194*30.4/10000)</f>
        <v>56623</v>
      </c>
      <c r="I194" s="11">
        <f>DATE(YEAR($H194),MONTH($H194),DAY($H194)+$LL194*30.4/10000)</f>
        <v>60271</v>
      </c>
      <c r="J194" s="12">
        <f>DATE(YEAR($I194),MONTH($I194),DAY($I194)+$LL194*30.4/10000)</f>
        <v>63919</v>
      </c>
      <c r="K194" s="15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LK194" t="s">
        <v>15</v>
      </c>
      <c r="LL194">
        <v>1200000</v>
      </c>
      <c r="LM194" t="s">
        <v>12</v>
      </c>
    </row>
    <row r="195" spans="1:325" ht="15" thickBot="1" x14ac:dyDescent="0.4">
      <c r="A195" s="9" t="s">
        <v>12</v>
      </c>
      <c r="B195" s="10" t="s">
        <v>49</v>
      </c>
      <c r="C195" s="10" t="s">
        <v>25</v>
      </c>
      <c r="D195" s="11">
        <v>43856.815972222219</v>
      </c>
      <c r="E195" s="11">
        <f t="shared" si="8"/>
        <v>43825</v>
      </c>
      <c r="F195" s="11">
        <f>DATE(YEAR($E195),MONTH($E195),DAY($E195)+$LL195*30.4/10000)</f>
        <v>44554</v>
      </c>
      <c r="G195" s="11">
        <f>DATE(YEAR($F195),MONTH($F195),DAY($F195)+$LL195*30.4/10000)</f>
        <v>45283</v>
      </c>
      <c r="H195" s="11">
        <f>DATE(YEAR($G195),MONTH($G195),DAY($G195)+$LL195*30.4/10000)</f>
        <v>46012</v>
      </c>
      <c r="I195" s="11">
        <f>DATE(YEAR($H195),MONTH($H195),DAY($H195)+$LL195*30.4/10000)</f>
        <v>46741</v>
      </c>
      <c r="J195" s="12">
        <f>DATE(YEAR($I195),MONTH($I195),DAY($I195)+$LL195*30.4/10000)</f>
        <v>47470</v>
      </c>
      <c r="K195" s="15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>
        <v>1</v>
      </c>
      <c r="DI195" s="16"/>
      <c r="DJ195" s="16"/>
      <c r="DK195" s="16"/>
      <c r="LK195" t="s">
        <v>15</v>
      </c>
      <c r="LL195">
        <v>240000</v>
      </c>
      <c r="LM195" t="s">
        <v>12</v>
      </c>
    </row>
    <row r="196" spans="1:325" ht="15" thickBot="1" x14ac:dyDescent="0.4">
      <c r="A196" s="9" t="s">
        <v>12</v>
      </c>
      <c r="B196" s="10" t="s">
        <v>49</v>
      </c>
      <c r="C196" s="10" t="s">
        <v>26</v>
      </c>
      <c r="D196" s="11">
        <v>44691.677083333336</v>
      </c>
      <c r="E196" s="11">
        <f t="shared" si="8"/>
        <v>44661</v>
      </c>
      <c r="F196" s="11">
        <f>DATE(YEAR($E196),MONTH($E196),DAY($E196)+$LL196/10)</f>
        <v>45711</v>
      </c>
      <c r="G196" s="11">
        <f>DATE(YEAR($F196),MONTH($F196),DAY($F196)+$LL196/10)</f>
        <v>46761</v>
      </c>
      <c r="H196" s="11">
        <f>DATE(YEAR($G196),MONTH($G196),DAY($G196)+$LL196/10)</f>
        <v>47811</v>
      </c>
      <c r="I196" s="11">
        <f>DATE(YEAR($H196),MONTH($H196),DAY($H196)+$LL196/10)</f>
        <v>48861</v>
      </c>
      <c r="J196" s="12">
        <f>DATE(YEAR($I196),MONTH($I196),DAY($I196)+$LL196/10)</f>
        <v>49911</v>
      </c>
      <c r="K196" s="15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LK196" t="s">
        <v>21</v>
      </c>
      <c r="LL196">
        <v>10500</v>
      </c>
      <c r="LM196" t="s">
        <v>12</v>
      </c>
    </row>
    <row r="197" spans="1:325" ht="15" thickBot="1" x14ac:dyDescent="0.4">
      <c r="A197" s="9" t="s">
        <v>12</v>
      </c>
      <c r="B197" s="10" t="s">
        <v>49</v>
      </c>
      <c r="C197" s="10" t="s">
        <v>26</v>
      </c>
      <c r="D197" s="11">
        <v>44714.386111111111</v>
      </c>
      <c r="E197" s="11">
        <f t="shared" si="8"/>
        <v>44683</v>
      </c>
      <c r="F197" s="11">
        <f>DATE(YEAR($E197),MONTH($E197),DAY($E197)+$LL197/10)</f>
        <v>45733</v>
      </c>
      <c r="G197" s="11">
        <f>DATE(YEAR($F197),MONTH($F197),DAY($F197)+$LL197/10)</f>
        <v>46783</v>
      </c>
      <c r="H197" s="11">
        <f>DATE(YEAR($G197),MONTH($G197),DAY($G197)+$LL197/10)</f>
        <v>47833</v>
      </c>
      <c r="I197" s="11">
        <f>DATE(YEAR($H197),MONTH($H197),DAY($H197)+$LL197/10)</f>
        <v>48883</v>
      </c>
      <c r="J197" s="12">
        <f>DATE(YEAR($I197),MONTH($I197),DAY($I197)+$LL197/10)</f>
        <v>49933</v>
      </c>
      <c r="K197" s="15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LK197" t="s">
        <v>21</v>
      </c>
      <c r="LL197">
        <v>10500</v>
      </c>
      <c r="LM197" t="s">
        <v>12</v>
      </c>
    </row>
    <row r="198" spans="1:325" ht="15" thickBot="1" x14ac:dyDescent="0.4">
      <c r="A198" s="9" t="s">
        <v>12</v>
      </c>
      <c r="B198" s="10" t="s">
        <v>49</v>
      </c>
      <c r="C198" s="10" t="s">
        <v>17</v>
      </c>
      <c r="D198" s="11">
        <v>44677.529861111114</v>
      </c>
      <c r="E198" s="11">
        <f>DATE(YEAR($D198),MONTH($D198)-2,DAY($D198))</f>
        <v>44618</v>
      </c>
      <c r="F198" s="11">
        <f>DATE(YEAR($E198),MONTH($E198)+$LL198,DAY($E198))</f>
        <v>45714</v>
      </c>
      <c r="G198" s="11">
        <f>DATE(YEAR($F198),MONTH($F198)+$LL198,DAY($F198))</f>
        <v>46809</v>
      </c>
      <c r="H198" s="11">
        <f>DATE(YEAR($G198),MONTH($G198)+$LL198,DAY($G198))</f>
        <v>47905</v>
      </c>
      <c r="I198" s="11">
        <f>DATE(YEAR($H198),MONTH($H198)+$LL198,DAY($H198))</f>
        <v>49001</v>
      </c>
      <c r="J198" s="12">
        <f>DATE(YEAR($I198),MONTH($I198)+$LL198,DAY($I198))</f>
        <v>50097</v>
      </c>
      <c r="K198" s="15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LK198" t="s">
        <v>18</v>
      </c>
      <c r="LL198">
        <v>36</v>
      </c>
      <c r="LM198" t="s">
        <v>12</v>
      </c>
    </row>
    <row r="199" spans="1:325" ht="15" thickBot="1" x14ac:dyDescent="0.4">
      <c r="A199" s="9" t="s">
        <v>12</v>
      </c>
      <c r="B199" s="10" t="s">
        <v>49</v>
      </c>
      <c r="C199" s="10" t="s">
        <v>19</v>
      </c>
      <c r="D199" s="11">
        <v>45037.606944444444</v>
      </c>
      <c r="E199" s="11">
        <f>DATE(YEAR($D199),MONTH($D199)-2,DAY($D199))</f>
        <v>44978</v>
      </c>
      <c r="F199" s="11">
        <f>DATE(YEAR($E199)+$LL199,MONTH($E199),DAY($E199))</f>
        <v>47170</v>
      </c>
      <c r="G199" s="11">
        <f>DATE(YEAR($F199)+$LL199,MONTH($F199),DAY($F199))</f>
        <v>49361</v>
      </c>
      <c r="H199" s="11">
        <f>DATE(YEAR($G199)+$LL199,MONTH($G199),DAY($G199))</f>
        <v>51553</v>
      </c>
      <c r="I199" s="11">
        <f>DATE(YEAR($H199)+$LL199,MONTH($H199),DAY($H199))</f>
        <v>53744</v>
      </c>
      <c r="J199" s="12">
        <f>DATE(YEAR($I199)+$LL199,MONTH($I199),DAY($I199))</f>
        <v>55936</v>
      </c>
      <c r="K199" s="15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LK199" t="s">
        <v>16</v>
      </c>
      <c r="LL199">
        <v>6</v>
      </c>
      <c r="LM199" t="s">
        <v>12</v>
      </c>
    </row>
    <row r="200" spans="1:325" ht="15" thickBot="1" x14ac:dyDescent="0.4">
      <c r="A200" s="9" t="s">
        <v>12</v>
      </c>
      <c r="B200" s="10" t="s">
        <v>49</v>
      </c>
      <c r="C200" s="10" t="s">
        <v>14</v>
      </c>
      <c r="D200" s="11">
        <v>44427.979166666664</v>
      </c>
      <c r="E200" s="11">
        <f>DATE(YEAR($D200),MONTH($D200)-2,DAY($D200))</f>
        <v>44366</v>
      </c>
      <c r="F200" s="11">
        <f>DATE(YEAR($E200),MONTH($E200),DAY($E200)+$LL200*30.4/10000)</f>
        <v>45278</v>
      </c>
      <c r="G200" s="11">
        <f>DATE(YEAR($F200),MONTH($F200),DAY($F200)+$LL200*30.4/10000)</f>
        <v>46190</v>
      </c>
      <c r="H200" s="11">
        <f>DATE(YEAR($G200),MONTH($G200),DAY($G200)+$LL200*30.4/10000)</f>
        <v>47102</v>
      </c>
      <c r="I200" s="11">
        <f>DATE(YEAR($H200),MONTH($H200),DAY($H200)+$LL200*30.4/10000)</f>
        <v>48014</v>
      </c>
      <c r="J200" s="12">
        <f>DATE(YEAR($I200),MONTH($I200),DAY($I200)+$LL200*30.4/10000)</f>
        <v>48926</v>
      </c>
      <c r="K200" s="15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>
        <v>1</v>
      </c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LK200" t="s">
        <v>15</v>
      </c>
      <c r="LL200">
        <v>300000</v>
      </c>
      <c r="LM200" t="s">
        <v>12</v>
      </c>
    </row>
    <row r="201" spans="1:325" ht="15" thickBot="1" x14ac:dyDescent="0.4">
      <c r="A201" s="9" t="s">
        <v>12</v>
      </c>
      <c r="B201" s="10" t="s">
        <v>49</v>
      </c>
      <c r="C201" s="10" t="s">
        <v>20</v>
      </c>
      <c r="D201" s="11">
        <v>44204.10833333333</v>
      </c>
      <c r="E201" s="11">
        <f>DATE(YEAR($D201),MONTH($D201)-1,DAY($D201))</f>
        <v>44173</v>
      </c>
      <c r="F201" s="11">
        <f>DATE(YEAR($E201),MONTH($E201),DAY($E201)+$LL201/10)</f>
        <v>44473</v>
      </c>
      <c r="G201" s="11">
        <f>DATE(YEAR($F201),MONTH($F201),DAY($F201)+$LL201/10)</f>
        <v>44773</v>
      </c>
      <c r="H201" s="11">
        <f>DATE(YEAR($G201),MONTH($G201),DAY($G201)+$LL201/10)</f>
        <v>45073</v>
      </c>
      <c r="I201" s="11">
        <f>DATE(YEAR($H201),MONTH($H201),DAY($H201)+$LL201/10)</f>
        <v>45373</v>
      </c>
      <c r="J201" s="12">
        <f>DATE(YEAR($I201),MONTH($I201),DAY($I201)+$LL201/10)</f>
        <v>45673</v>
      </c>
      <c r="K201" s="15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>
        <v>1</v>
      </c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>
        <v>1</v>
      </c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LK201" t="s">
        <v>21</v>
      </c>
      <c r="LL201">
        <v>3000</v>
      </c>
      <c r="LM201" t="s">
        <v>12</v>
      </c>
    </row>
    <row r="202" spans="1:325" ht="15" thickBot="1" x14ac:dyDescent="0.4">
      <c r="A202" s="9" t="s">
        <v>12</v>
      </c>
      <c r="B202" s="10" t="s">
        <v>49</v>
      </c>
      <c r="C202" s="10" t="s">
        <v>22</v>
      </c>
      <c r="D202" s="11">
        <v>43955.15347222222</v>
      </c>
      <c r="E202" s="11">
        <f>DATE(YEAR($D202),MONTH($D202)-2,DAY($D202))</f>
        <v>43894</v>
      </c>
      <c r="F202" s="11">
        <f>DATE(YEAR($E202),MONTH($E202)+$LL202,DAY($E202))</f>
        <v>44624</v>
      </c>
      <c r="G202" s="11">
        <f>DATE(YEAR($F202),MONTH($F202)+$LL202,DAY($F202))</f>
        <v>45355</v>
      </c>
      <c r="H202" s="11">
        <f>DATE(YEAR($G202),MONTH($G202)+$LL202,DAY($G202))</f>
        <v>46085</v>
      </c>
      <c r="I202" s="11">
        <f>DATE(YEAR($H202),MONTH($H202)+$LL202,DAY($H202))</f>
        <v>46816</v>
      </c>
      <c r="J202" s="12">
        <f>DATE(YEAR($I202),MONTH($I202)+$LL202,DAY($I202))</f>
        <v>47546</v>
      </c>
      <c r="K202" s="15"/>
      <c r="L202" s="16"/>
      <c r="M202" s="16"/>
      <c r="N202" s="16"/>
      <c r="O202" s="16"/>
      <c r="P202" s="16"/>
      <c r="Q202" s="16"/>
      <c r="R202" s="16">
        <v>1</v>
      </c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LK202" t="s">
        <v>18</v>
      </c>
      <c r="LL202">
        <v>24</v>
      </c>
      <c r="LM202" t="s">
        <v>12</v>
      </c>
    </row>
    <row r="203" spans="1:325" ht="15" thickBot="1" x14ac:dyDescent="0.4">
      <c r="A203" s="9" t="s">
        <v>12</v>
      </c>
      <c r="B203" s="10" t="s">
        <v>49</v>
      </c>
      <c r="C203" s="10" t="s">
        <v>23</v>
      </c>
      <c r="D203" s="11">
        <v>44093.920138888891</v>
      </c>
      <c r="E203" s="11">
        <f>DATE(YEAR($D203),MONTH($D203)-1,DAY($D203))</f>
        <v>44062</v>
      </c>
      <c r="F203" s="11">
        <f>DATE(YEAR($E203),MONTH($E203),DAY($E203)+$LL203/10)</f>
        <v>44212</v>
      </c>
      <c r="G203" s="11">
        <f>DATE(YEAR($F203),MONTH($F203),DAY($F203)+$LL203/10)</f>
        <v>44362</v>
      </c>
      <c r="H203" s="11">
        <f>DATE(YEAR($G203),MONTH($G203),DAY($G203)+$LL203/10)</f>
        <v>44512</v>
      </c>
      <c r="I203" s="11">
        <f>DATE(YEAR($H203),MONTH($H203),DAY($H203)+$LL203/10)</f>
        <v>44662</v>
      </c>
      <c r="J203" s="12">
        <f>DATE(YEAR($I203),MONTH($I203),DAY($I203)+$LL203/10)</f>
        <v>44812</v>
      </c>
      <c r="K203" s="15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>
        <v>1</v>
      </c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>
        <v>1</v>
      </c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>
        <v>1</v>
      </c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>
        <v>1</v>
      </c>
      <c r="DC203" s="16"/>
      <c r="DD203" s="16"/>
      <c r="DE203" s="16"/>
      <c r="DF203" s="16"/>
      <c r="DG203" s="16"/>
      <c r="DH203" s="16"/>
      <c r="DI203" s="16"/>
      <c r="DJ203" s="16"/>
      <c r="DK203" s="16"/>
      <c r="LK203" t="s">
        <v>21</v>
      </c>
      <c r="LL203">
        <v>1500</v>
      </c>
      <c r="LM203" t="s">
        <v>12</v>
      </c>
    </row>
    <row r="204" spans="1:325" ht="15" thickBot="1" x14ac:dyDescent="0.4">
      <c r="A204" s="9" t="s">
        <v>12</v>
      </c>
      <c r="B204" s="10" t="s">
        <v>49</v>
      </c>
      <c r="C204" s="10" t="s">
        <v>23</v>
      </c>
      <c r="D204" s="11">
        <v>44050.521527777775</v>
      </c>
      <c r="E204" s="11">
        <f>DATE(YEAR($D204),MONTH($D204)-1,DAY($D204))</f>
        <v>44019</v>
      </c>
      <c r="F204" s="11">
        <f>DATE(YEAR($E204),MONTH($E204),DAY($E204)+$LL204/10)</f>
        <v>44169</v>
      </c>
      <c r="G204" s="11">
        <f>DATE(YEAR($F204),MONTH($F204),DAY($F204)+$LL204/10)</f>
        <v>44319</v>
      </c>
      <c r="H204" s="11">
        <f>DATE(YEAR($G204),MONTH($G204),DAY($G204)+$LL204/10)</f>
        <v>44469</v>
      </c>
      <c r="I204" s="11">
        <f>DATE(YEAR($H204),MONTH($H204),DAY($H204)+$LL204/10)</f>
        <v>44619</v>
      </c>
      <c r="J204" s="12">
        <f>DATE(YEAR($I204),MONTH($I204),DAY($I204)+$LL204/10)</f>
        <v>44769</v>
      </c>
      <c r="K204" s="15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>
        <v>1</v>
      </c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>
        <v>1</v>
      </c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>
        <v>1</v>
      </c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>
        <v>1</v>
      </c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LK204" t="s">
        <v>21</v>
      </c>
      <c r="LL204">
        <v>1500</v>
      </c>
      <c r="LM204" t="s">
        <v>12</v>
      </c>
    </row>
    <row r="205" spans="1:325" ht="15" thickBot="1" x14ac:dyDescent="0.4">
      <c r="A205" s="9" t="s">
        <v>12</v>
      </c>
      <c r="B205" s="10" t="s">
        <v>49</v>
      </c>
      <c r="C205" s="10" t="s">
        <v>20</v>
      </c>
      <c r="D205" s="11">
        <v>44250.296527777777</v>
      </c>
      <c r="E205" s="11">
        <f>DATE(YEAR($D205),MONTH($D205)-1,DAY($D205))</f>
        <v>44219</v>
      </c>
      <c r="F205" s="11">
        <f>DATE(YEAR($E205),MONTH($E205),DAY($E205)+$LL205/10)</f>
        <v>44519</v>
      </c>
      <c r="G205" s="11">
        <f>DATE(YEAR($F205),MONTH($F205),DAY($F205)+$LL205/10)</f>
        <v>44819</v>
      </c>
      <c r="H205" s="11">
        <f>DATE(YEAR($G205),MONTH($G205),DAY($G205)+$LL205/10)</f>
        <v>45119</v>
      </c>
      <c r="I205" s="11">
        <f>DATE(YEAR($H205),MONTH($H205),DAY($H205)+$LL205/10)</f>
        <v>45419</v>
      </c>
      <c r="J205" s="12">
        <f>DATE(YEAR($I205),MONTH($I205),DAY($I205)+$LL205/10)</f>
        <v>45719</v>
      </c>
      <c r="K205" s="15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>
        <v>1</v>
      </c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>
        <v>1</v>
      </c>
      <c r="DD205" s="16"/>
      <c r="DE205" s="16"/>
      <c r="DF205" s="16"/>
      <c r="DG205" s="16"/>
      <c r="DH205" s="16"/>
      <c r="DI205" s="16"/>
      <c r="DJ205" s="16"/>
      <c r="DK205" s="16"/>
      <c r="LK205" t="s">
        <v>21</v>
      </c>
      <c r="LL205">
        <v>3000</v>
      </c>
      <c r="LM205" t="s">
        <v>12</v>
      </c>
    </row>
    <row r="206" spans="1:325" ht="15" thickBot="1" x14ac:dyDescent="0.4">
      <c r="A206" s="9" t="s">
        <v>12</v>
      </c>
      <c r="B206" s="10" t="s">
        <v>49</v>
      </c>
      <c r="C206" s="10" t="s">
        <v>14</v>
      </c>
      <c r="D206" s="11">
        <v>44423.275000000001</v>
      </c>
      <c r="E206" s="11">
        <f>DATE(YEAR($D206),MONTH($D206)-2,DAY($D206))</f>
        <v>44362</v>
      </c>
      <c r="F206" s="11">
        <f>DATE(YEAR($E206),MONTH($E206),DAY($E206)+$LL206*30.4/10000)</f>
        <v>45274</v>
      </c>
      <c r="G206" s="11">
        <f>DATE(YEAR($F206),MONTH($F206),DAY($F206)+$LL206*30.4/10000)</f>
        <v>46186</v>
      </c>
      <c r="H206" s="11">
        <f>DATE(YEAR($G206),MONTH($G206),DAY($G206)+$LL206*30.4/10000)</f>
        <v>47098</v>
      </c>
      <c r="I206" s="11">
        <f>DATE(YEAR($H206),MONTH($H206),DAY($H206)+$LL206*30.4/10000)</f>
        <v>48010</v>
      </c>
      <c r="J206" s="12">
        <f>DATE(YEAR($I206),MONTH($I206),DAY($I206)+$LL206*30.4/10000)</f>
        <v>48922</v>
      </c>
      <c r="K206" s="15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>
        <v>1</v>
      </c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LK206" t="s">
        <v>15</v>
      </c>
      <c r="LL206">
        <v>300000</v>
      </c>
      <c r="LM206" t="s">
        <v>12</v>
      </c>
    </row>
    <row r="207" spans="1:325" ht="15" thickBot="1" x14ac:dyDescent="0.4">
      <c r="A207" s="9" t="s">
        <v>12</v>
      </c>
      <c r="B207" s="10" t="s">
        <v>49</v>
      </c>
      <c r="C207" s="10" t="s">
        <v>14</v>
      </c>
      <c r="D207" s="11">
        <v>47647.666666666664</v>
      </c>
      <c r="E207" s="11">
        <f>DATE(YEAR($D207),MONTH($D207)-2,DAY($D207))</f>
        <v>47586</v>
      </c>
      <c r="F207" s="11">
        <f>DATE(YEAR($E207)+$LL207,MONTH($E207),DAY($E207))</f>
        <v>51969</v>
      </c>
      <c r="G207" s="11">
        <f>DATE(YEAR($F207)+$LL207,MONTH($F207),DAY($F207))</f>
        <v>56352</v>
      </c>
      <c r="H207" s="11">
        <f>DATE(YEAR($G207)+$LL207,MONTH($G207),DAY($G207))</f>
        <v>60735</v>
      </c>
      <c r="I207" s="11">
        <f>DATE(YEAR($H207)+$LL207,MONTH($H207),DAY($H207))</f>
        <v>65118</v>
      </c>
      <c r="J207" s="12">
        <f>DATE(YEAR($I207)+$LL207,MONTH($I207),DAY($I207))</f>
        <v>69501</v>
      </c>
      <c r="K207" s="15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LK207" t="s">
        <v>16</v>
      </c>
      <c r="LL207">
        <v>12</v>
      </c>
      <c r="LM207" t="s">
        <v>12</v>
      </c>
    </row>
    <row r="208" spans="1:325" ht="15" thickBot="1" x14ac:dyDescent="0.4">
      <c r="A208" s="9" t="s">
        <v>12</v>
      </c>
      <c r="B208" s="10" t="s">
        <v>49</v>
      </c>
      <c r="C208" s="10" t="s">
        <v>38</v>
      </c>
      <c r="D208" s="11">
        <v>44138.715277777781</v>
      </c>
      <c r="E208" s="11">
        <f>DATE(YEAR($D208),MONTH($D208)-1,DAY($D208))</f>
        <v>44107</v>
      </c>
      <c r="F208" s="11">
        <f>DATE(YEAR($E208),MONTH($E208),DAY($E208)+$LL208*30.4/650)</f>
        <v>44948</v>
      </c>
      <c r="G208" s="11">
        <f>DATE(YEAR($F208),MONTH($F208),DAY($F208)+$LL208*30.4/650)</f>
        <v>45789</v>
      </c>
      <c r="H208" s="11">
        <f>DATE(YEAR($G208),MONTH($G208),DAY($G208)+$LL208*30.4/650)</f>
        <v>46630</v>
      </c>
      <c r="I208" s="11">
        <f>DATE(YEAR($H208),MONTH($H208),DAY($H208)+$LL208*30.4/650)</f>
        <v>47471</v>
      </c>
      <c r="J208" s="12">
        <f>DATE(YEAR($I208),MONTH($I208),DAY($I208)+$LL208*30.4/650)</f>
        <v>48312</v>
      </c>
      <c r="K208" s="15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>
        <v>1</v>
      </c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LK208" t="s">
        <v>28</v>
      </c>
      <c r="LL208">
        <v>18000</v>
      </c>
      <c r="LM208" t="s">
        <v>12</v>
      </c>
    </row>
    <row r="209" spans="1:325" ht="15" thickBot="1" x14ac:dyDescent="0.4">
      <c r="A209" s="9" t="s">
        <v>12</v>
      </c>
      <c r="B209" s="10" t="s">
        <v>49</v>
      </c>
      <c r="C209" s="10" t="s">
        <v>39</v>
      </c>
      <c r="D209" s="11">
        <v>45562</v>
      </c>
      <c r="E209" s="11">
        <f>DATE(YEAR($D209),MONTH($D209)-2,DAY($D209))</f>
        <v>45500</v>
      </c>
      <c r="F209" s="11">
        <f>DATE(YEAR($E209)+$LL209,MONTH($E209),DAY($E209))</f>
        <v>49883</v>
      </c>
      <c r="G209" s="11">
        <f>DATE(YEAR($F209)+$LL209,MONTH($F209),DAY($F209))</f>
        <v>54266</v>
      </c>
      <c r="H209" s="11">
        <f>DATE(YEAR($G209)+$LL209,MONTH($G209),DAY($G209))</f>
        <v>58649</v>
      </c>
      <c r="I209" s="11">
        <f>DATE(YEAR($H209)+$LL209,MONTH($H209),DAY($H209))</f>
        <v>63032</v>
      </c>
      <c r="J209" s="12">
        <f>DATE(YEAR($I209)+$LL209,MONTH($I209),DAY($I209))</f>
        <v>67415</v>
      </c>
      <c r="K209" s="15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LK209" t="s">
        <v>16</v>
      </c>
      <c r="LL209">
        <v>12</v>
      </c>
      <c r="LM209" t="s">
        <v>12</v>
      </c>
    </row>
    <row r="210" spans="1:325" ht="15" thickBot="1" x14ac:dyDescent="0.4">
      <c r="A210" s="9" t="s">
        <v>12</v>
      </c>
      <c r="B210" s="10" t="s">
        <v>49</v>
      </c>
      <c r="C210" s="10" t="s">
        <v>40</v>
      </c>
      <c r="D210" s="11">
        <v>45562</v>
      </c>
      <c r="E210" s="11">
        <f>DATE(YEAR($D210),MONTH($D210)-2,DAY($D210))</f>
        <v>45500</v>
      </c>
      <c r="F210" s="11">
        <f>DATE(YEAR($E210)+$LL210,MONTH($E210),DAY($E210))</f>
        <v>49883</v>
      </c>
      <c r="G210" s="11">
        <f>DATE(YEAR($F210)+$LL210,MONTH($F210),DAY($F210))</f>
        <v>54266</v>
      </c>
      <c r="H210" s="11">
        <f>DATE(YEAR($G210)+$LL210,MONTH($G210),DAY($G210))</f>
        <v>58649</v>
      </c>
      <c r="I210" s="11">
        <f>DATE(YEAR($H210)+$LL210,MONTH($H210),DAY($H210))</f>
        <v>63032</v>
      </c>
      <c r="J210" s="12">
        <f>DATE(YEAR($I210)+$LL210,MONTH($I210),DAY($I210))</f>
        <v>67415</v>
      </c>
      <c r="K210" s="15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LK210" t="s">
        <v>16</v>
      </c>
      <c r="LL210">
        <v>12</v>
      </c>
      <c r="LM210" t="s">
        <v>12</v>
      </c>
    </row>
    <row r="211" spans="1:325" ht="15" thickBot="1" x14ac:dyDescent="0.4">
      <c r="A211" s="9" t="s">
        <v>12</v>
      </c>
      <c r="B211" s="10" t="s">
        <v>49</v>
      </c>
      <c r="C211" s="10" t="s">
        <v>41</v>
      </c>
      <c r="D211" s="11">
        <v>43856.815972222219</v>
      </c>
      <c r="E211" s="11">
        <f>DATE(YEAR($D211),MONTH($D211)-1,DAY($D211))</f>
        <v>43825</v>
      </c>
      <c r="F211" s="11">
        <f>DATE(YEAR($E211),MONTH($E211),DAY($E211)+$LL211*30.4/10000)</f>
        <v>44554</v>
      </c>
      <c r="G211" s="11">
        <f>DATE(YEAR($F211),MONTH($F211),DAY($F211)+$LL211*30.4/10000)</f>
        <v>45283</v>
      </c>
      <c r="H211" s="11">
        <f>DATE(YEAR($G211),MONTH($G211),DAY($G211)+$LL211*30.4/10000)</f>
        <v>46012</v>
      </c>
      <c r="I211" s="11">
        <f>DATE(YEAR($H211),MONTH($H211),DAY($H211)+$LL211*30.4/10000)</f>
        <v>46741</v>
      </c>
      <c r="J211" s="12">
        <f>DATE(YEAR($I211),MONTH($I211),DAY($I211)+$LL211*30.4/10000)</f>
        <v>47470</v>
      </c>
      <c r="K211" s="15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>
        <v>1</v>
      </c>
      <c r="DI211" s="16"/>
      <c r="DJ211" s="16"/>
      <c r="DK211" s="16"/>
      <c r="LK211" t="s">
        <v>15</v>
      </c>
      <c r="LL211">
        <v>240000</v>
      </c>
      <c r="LM211" t="s">
        <v>12</v>
      </c>
    </row>
    <row r="212" spans="1:325" ht="15" thickBot="1" x14ac:dyDescent="0.4">
      <c r="A212" s="9" t="s">
        <v>12</v>
      </c>
      <c r="B212" s="10" t="s">
        <v>49</v>
      </c>
      <c r="C212" s="10" t="s">
        <v>45</v>
      </c>
      <c r="D212" s="11">
        <v>43941.173611111109</v>
      </c>
      <c r="E212" s="11">
        <f>DATE(YEAR($D212),MONTH($D212),DAY($D212)-7)</f>
        <v>43934</v>
      </c>
      <c r="F212" s="11">
        <f>DATE(YEAR($E212),MONTH($E212)+$LL212,DAY($E212))</f>
        <v>44329</v>
      </c>
      <c r="G212" s="11">
        <f>DATE(YEAR($F212),MONTH($F212)+$LL212,DAY($F212))</f>
        <v>44725</v>
      </c>
      <c r="H212" s="11">
        <f>DATE(YEAR($G212),MONTH($G212)+$LL212,DAY($G212))</f>
        <v>45120</v>
      </c>
      <c r="I212" s="11">
        <f>DATE(YEAR($H212),MONTH($H212)+$LL212,DAY($H212))</f>
        <v>45517</v>
      </c>
      <c r="J212" s="12">
        <f>DATE(YEAR($I212),MONTH($I212)+$LL212,DAY($I212))</f>
        <v>45913</v>
      </c>
      <c r="K212" s="15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>
        <v>1</v>
      </c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>
        <v>1</v>
      </c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LK212" t="s">
        <v>18</v>
      </c>
      <c r="LL212">
        <v>13</v>
      </c>
      <c r="LM212" t="s">
        <v>12</v>
      </c>
    </row>
    <row r="213" spans="1:325" ht="15" thickBot="1" x14ac:dyDescent="0.4">
      <c r="A213" s="9" t="s">
        <v>12</v>
      </c>
      <c r="B213" s="10" t="s">
        <v>49</v>
      </c>
      <c r="C213" s="10" t="s">
        <v>42</v>
      </c>
      <c r="D213" s="11">
        <v>44101.958333333336</v>
      </c>
      <c r="E213" s="11">
        <f>DATE(YEAR($D213),MONTH($D213)-1,DAY($D213))</f>
        <v>44070</v>
      </c>
      <c r="F213" s="11">
        <f>DATE(YEAR($E213)+$LL213,MONTH($E213),DAY($E213))</f>
        <v>46992</v>
      </c>
      <c r="G213" s="11">
        <f>DATE(YEAR($F213)+$LL213,MONTH($F213),DAY($F213))</f>
        <v>49914</v>
      </c>
      <c r="H213" s="11">
        <f>DATE(YEAR($G213)+$LL213,MONTH($G213),DAY($G213))</f>
        <v>52836</v>
      </c>
      <c r="I213" s="11">
        <f>DATE(YEAR($H213)+$LL213,MONTH($H213),DAY($H213))</f>
        <v>55758</v>
      </c>
      <c r="J213" s="12">
        <f>DATE(YEAR($I213)+$LL213,MONTH($I213),DAY($I213))</f>
        <v>58680</v>
      </c>
      <c r="K213" s="15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>
        <v>1</v>
      </c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LK213" t="s">
        <v>16</v>
      </c>
      <c r="LL213">
        <v>8</v>
      </c>
      <c r="LM213" t="s">
        <v>12</v>
      </c>
    </row>
    <row r="214" spans="1:325" ht="15" thickBot="1" x14ac:dyDescent="0.4">
      <c r="A214" s="9" t="s">
        <v>12</v>
      </c>
      <c r="B214" s="10" t="s">
        <v>49</v>
      </c>
      <c r="C214" s="10" t="s">
        <v>43</v>
      </c>
      <c r="D214" s="11">
        <v>43856.815972222219</v>
      </c>
      <c r="E214" s="11">
        <f>DATE(YEAR($D214),MONTH($D214)-1,DAY($D214))</f>
        <v>43825</v>
      </c>
      <c r="F214" s="11">
        <f>DATE(YEAR($E214),MONTH($E214),DAY($E214)+$LL214*30.4/10000)</f>
        <v>44554</v>
      </c>
      <c r="G214" s="11">
        <f>DATE(YEAR($F214),MONTH($F214),DAY($F214)+$LL214*30.4/10000)</f>
        <v>45283</v>
      </c>
      <c r="H214" s="11">
        <f>DATE(YEAR($G214),MONTH($G214),DAY($G214)+$LL214*30.4/10000)</f>
        <v>46012</v>
      </c>
      <c r="I214" s="11">
        <f>DATE(YEAR($H214),MONTH($H214),DAY($H214)+$LL214*30.4/10000)</f>
        <v>46741</v>
      </c>
      <c r="J214" s="12">
        <f>DATE(YEAR($I214),MONTH($I214),DAY($I214)+$LL214*30.4/10000)</f>
        <v>47470</v>
      </c>
      <c r="K214" s="15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>
        <v>1</v>
      </c>
      <c r="DI214" s="16"/>
      <c r="DJ214" s="16"/>
      <c r="DK214" s="16"/>
      <c r="LK214" t="s">
        <v>15</v>
      </c>
      <c r="LL214">
        <v>240000</v>
      </c>
      <c r="LM214" t="s">
        <v>12</v>
      </c>
    </row>
    <row r="215" spans="1:325" ht="15" thickBot="1" x14ac:dyDescent="0.4">
      <c r="A215" s="9" t="s">
        <v>12</v>
      </c>
      <c r="B215" s="10" t="s">
        <v>49</v>
      </c>
      <c r="C215" s="10" t="s">
        <v>44</v>
      </c>
      <c r="D215" s="11">
        <v>44291.151388888888</v>
      </c>
      <c r="E215" s="11">
        <f>DATE(YEAR($D215),MONTH($D215),DAY($D215)-7)</f>
        <v>44284</v>
      </c>
      <c r="F215" s="11">
        <f>DATE(YEAR($E215),MONTH($E215)+$LL215,DAY($E215))</f>
        <v>44863</v>
      </c>
      <c r="G215" s="11">
        <f>DATE(YEAR($F215),MONTH($F215)+$LL215,DAY($F215))</f>
        <v>45441</v>
      </c>
      <c r="H215" s="11">
        <f>DATE(YEAR($G215),MONTH($G215)+$LL215,DAY($G215))</f>
        <v>46020</v>
      </c>
      <c r="I215" s="11">
        <f>DATE(YEAR($H215),MONTH($H215)+$LL215,DAY($H215))</f>
        <v>46597</v>
      </c>
      <c r="J215" s="12">
        <f>DATE(YEAR($I215),MONTH($I215)+$LL215,DAY($I215))</f>
        <v>47178</v>
      </c>
      <c r="K215" s="15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>
        <v>1</v>
      </c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LK215" t="s">
        <v>18</v>
      </c>
      <c r="LL215">
        <v>19</v>
      </c>
      <c r="LM215" t="s">
        <v>12</v>
      </c>
    </row>
    <row r="216" spans="1:325" ht="15" thickBot="1" x14ac:dyDescent="0.4">
      <c r="A216" s="9" t="s">
        <v>12</v>
      </c>
      <c r="B216" s="10" t="s">
        <v>49</v>
      </c>
      <c r="C216" s="10" t="s">
        <v>33</v>
      </c>
      <c r="D216" s="11">
        <v>45080.080555555556</v>
      </c>
      <c r="E216" s="11">
        <f>DATE(YEAR($D216),MONTH($D216)-1,DAY($D216))</f>
        <v>45049</v>
      </c>
      <c r="F216" s="11">
        <f>DATE(YEAR($E216),MONTH($E216),DAY($E216)+$LL216/10)</f>
        <v>45649</v>
      </c>
      <c r="G216" s="11">
        <f>DATE(YEAR($F216),MONTH($F216),DAY($F216)+$LL216/10)</f>
        <v>46249</v>
      </c>
      <c r="H216" s="11">
        <f>DATE(YEAR($G216),MONTH($G216),DAY($G216)+$LL216/10)</f>
        <v>46849</v>
      </c>
      <c r="I216" s="11">
        <f>DATE(YEAR($H216),MONTH($H216),DAY($H216)+$LL216/10)</f>
        <v>47449</v>
      </c>
      <c r="J216" s="12">
        <f>DATE(YEAR($I216),MONTH($I216),DAY($I216)+$LL216/10)</f>
        <v>48049</v>
      </c>
      <c r="K216" s="15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LK216" t="s">
        <v>21</v>
      </c>
      <c r="LL216">
        <v>6000</v>
      </c>
      <c r="LM216" t="s">
        <v>12</v>
      </c>
    </row>
    <row r="217" spans="1:325" ht="15" thickBot="1" x14ac:dyDescent="0.4">
      <c r="A217" s="9" t="s">
        <v>12</v>
      </c>
      <c r="B217" s="10" t="s">
        <v>49</v>
      </c>
      <c r="C217" s="10" t="s">
        <v>33</v>
      </c>
      <c r="D217" s="11">
        <v>45229.688888888886</v>
      </c>
      <c r="E217" s="11">
        <f>DATE(YEAR($D217),MONTH($D217)-1,DAY($D217))</f>
        <v>45199</v>
      </c>
      <c r="F217" s="11">
        <f>DATE(YEAR($E217),MONTH($E217),DAY($E217)+$LL217/10)</f>
        <v>45799</v>
      </c>
      <c r="G217" s="11">
        <f>DATE(YEAR($F217),MONTH($F217),DAY($F217)+$LL217/10)</f>
        <v>46399</v>
      </c>
      <c r="H217" s="11">
        <f>DATE(YEAR($G217),MONTH($G217),DAY($G217)+$LL217/10)</f>
        <v>46999</v>
      </c>
      <c r="I217" s="11">
        <f>DATE(YEAR($H217),MONTH($H217),DAY($H217)+$LL217/10)</f>
        <v>47599</v>
      </c>
      <c r="J217" s="12">
        <f>DATE(YEAR($I217),MONTH($I217),DAY($I217)+$LL217/10)</f>
        <v>48199</v>
      </c>
      <c r="K217" s="15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LK217" t="s">
        <v>21</v>
      </c>
      <c r="LL217">
        <v>6000</v>
      </c>
      <c r="LM217" t="s">
        <v>12</v>
      </c>
    </row>
    <row r="218" spans="1:325" ht="15" thickBot="1" x14ac:dyDescent="0.4">
      <c r="A218" s="9" t="s">
        <v>12</v>
      </c>
      <c r="B218" s="10" t="s">
        <v>49</v>
      </c>
      <c r="C218" s="10" t="s">
        <v>34</v>
      </c>
      <c r="D218" s="11">
        <v>43900.571527777778</v>
      </c>
      <c r="E218" s="11">
        <f>DATE(YEAR($D218),MONTH($D218),DAY($D218)-7)</f>
        <v>43893</v>
      </c>
      <c r="F218" s="11">
        <f>DATE(YEAR($E218),MONTH($E218)+$LL218,DAY($E218))</f>
        <v>45019</v>
      </c>
      <c r="G218" s="11">
        <f>DATE(YEAR($F218),MONTH($F218)+$LL218,DAY($F218))</f>
        <v>46145</v>
      </c>
      <c r="H218" s="11">
        <f>DATE(YEAR($G218),MONTH($G218)+$LL218,DAY($G218))</f>
        <v>47272</v>
      </c>
      <c r="I218" s="11">
        <f>DATE(YEAR($H218),MONTH($H218)+$LL218,DAY($H218))</f>
        <v>48398</v>
      </c>
      <c r="J218" s="12">
        <f>DATE(YEAR($I218),MONTH($I218)+$LL218,DAY($I218))</f>
        <v>49524</v>
      </c>
      <c r="K218" s="15"/>
      <c r="L218" s="16"/>
      <c r="M218" s="16"/>
      <c r="N218" s="16"/>
      <c r="O218" s="16"/>
      <c r="P218" s="16"/>
      <c r="Q218" s="16"/>
      <c r="R218" s="16">
        <v>1</v>
      </c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LK218" t="s">
        <v>18</v>
      </c>
      <c r="LL218">
        <v>37</v>
      </c>
      <c r="LM218" t="s">
        <v>12</v>
      </c>
    </row>
    <row r="219" spans="1:325" ht="15" thickBot="1" x14ac:dyDescent="0.4">
      <c r="A219" s="9" t="s">
        <v>12</v>
      </c>
      <c r="B219" s="10" t="s">
        <v>49</v>
      </c>
      <c r="C219" s="10" t="s">
        <v>32</v>
      </c>
      <c r="D219" s="11">
        <v>43856.815972222219</v>
      </c>
      <c r="E219" s="11">
        <f>DATE(YEAR($D219),MONTH($D219)-1,DAY($D219))</f>
        <v>43825</v>
      </c>
      <c r="F219" s="11">
        <f>DATE(YEAR($E219),MONTH($E219),DAY($E219)+$LL219*30.4/10000)</f>
        <v>44554</v>
      </c>
      <c r="G219" s="11">
        <f>DATE(YEAR($F219),MONTH($F219),DAY($F219)+$LL219*30.4/10000)</f>
        <v>45283</v>
      </c>
      <c r="H219" s="11">
        <f>DATE(YEAR($G219),MONTH($G219),DAY($G219)+$LL219*30.4/10000)</f>
        <v>46012</v>
      </c>
      <c r="I219" s="11">
        <f>DATE(YEAR($H219),MONTH($H219),DAY($H219)+$LL219*30.4/10000)</f>
        <v>46741</v>
      </c>
      <c r="J219" s="12">
        <f>DATE(YEAR($I219),MONTH($I219),DAY($I219)+$LL219*30.4/10000)</f>
        <v>47470</v>
      </c>
      <c r="K219" s="15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>
        <v>1</v>
      </c>
      <c r="DI219" s="16"/>
      <c r="DJ219" s="16"/>
      <c r="DK219" s="16"/>
      <c r="LK219" t="s">
        <v>15</v>
      </c>
      <c r="LL219">
        <v>240000</v>
      </c>
      <c r="LM219" t="s">
        <v>12</v>
      </c>
    </row>
    <row r="220" spans="1:325" ht="15" thickBot="1" x14ac:dyDescent="0.4">
      <c r="A220" s="9" t="s">
        <v>12</v>
      </c>
      <c r="B220" s="10" t="s">
        <v>49</v>
      </c>
      <c r="C220" s="10" t="s">
        <v>35</v>
      </c>
      <c r="D220" s="11">
        <v>43856.815972222219</v>
      </c>
      <c r="E220" s="11">
        <f>DATE(YEAR($D220),MONTH($D220)-1,DAY($D220))</f>
        <v>43825</v>
      </c>
      <c r="F220" s="11">
        <f>DATE(YEAR($E220),MONTH($E220),DAY($E220)+$LL220*30.4/10000)</f>
        <v>44554</v>
      </c>
      <c r="G220" s="11">
        <f>DATE(YEAR($F220),MONTH($F220),DAY($F220)+$LL220*30.4/10000)</f>
        <v>45283</v>
      </c>
      <c r="H220" s="11">
        <f>DATE(YEAR($G220),MONTH($G220),DAY($G220)+$LL220*30.4/10000)</f>
        <v>46012</v>
      </c>
      <c r="I220" s="11">
        <f>DATE(YEAR($H220),MONTH($H220),DAY($H220)+$LL220*30.4/10000)</f>
        <v>46741</v>
      </c>
      <c r="J220" s="12">
        <f>DATE(YEAR($I220),MONTH($I220),DAY($I220)+$LL220*30.4/10000)</f>
        <v>47470</v>
      </c>
      <c r="K220" s="15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>
        <v>1</v>
      </c>
      <c r="DI220" s="16"/>
      <c r="DJ220" s="16"/>
      <c r="DK220" s="16"/>
      <c r="LK220" t="s">
        <v>15</v>
      </c>
      <c r="LL220">
        <v>240000</v>
      </c>
      <c r="LM220" t="s">
        <v>12</v>
      </c>
    </row>
    <row r="221" spans="1:325" ht="15" thickBot="1" x14ac:dyDescent="0.4">
      <c r="A221" s="9" t="s">
        <v>12</v>
      </c>
      <c r="B221" s="10" t="s">
        <v>49</v>
      </c>
      <c r="C221" s="10" t="s">
        <v>36</v>
      </c>
      <c r="D221" s="11">
        <v>43900.568749999999</v>
      </c>
      <c r="E221" s="11">
        <f>DATE(YEAR($D221),MONTH($D221),DAY($D221)-7)</f>
        <v>43893</v>
      </c>
      <c r="F221" s="11">
        <f>DATE(YEAR($E221),MONTH($E221)+$LL221,DAY($E221))</f>
        <v>45019</v>
      </c>
      <c r="G221" s="11">
        <f>DATE(YEAR($F221),MONTH($F221)+$LL221,DAY($F221))</f>
        <v>46145</v>
      </c>
      <c r="H221" s="11">
        <f>DATE(YEAR($G221),MONTH($G221)+$LL221,DAY($G221))</f>
        <v>47272</v>
      </c>
      <c r="I221" s="11">
        <f>DATE(YEAR($H221),MONTH($H221)+$LL221,DAY($H221))</f>
        <v>48398</v>
      </c>
      <c r="J221" s="12">
        <f>DATE(YEAR($I221),MONTH($I221)+$LL221,DAY($I221))</f>
        <v>49524</v>
      </c>
      <c r="K221" s="15"/>
      <c r="L221" s="16"/>
      <c r="M221" s="16"/>
      <c r="N221" s="16"/>
      <c r="O221" s="16"/>
      <c r="P221" s="16"/>
      <c r="Q221" s="16"/>
      <c r="R221" s="16">
        <v>1</v>
      </c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LK221" t="s">
        <v>18</v>
      </c>
      <c r="LL221">
        <v>37</v>
      </c>
      <c r="LM221" t="s">
        <v>12</v>
      </c>
    </row>
    <row r="222" spans="1:325" ht="15" thickBot="1" x14ac:dyDescent="0.4">
      <c r="A222" s="9" t="s">
        <v>12</v>
      </c>
      <c r="B222" s="10" t="s">
        <v>49</v>
      </c>
      <c r="C222" s="10" t="s">
        <v>37</v>
      </c>
      <c r="D222" s="11">
        <v>44138.715277777781</v>
      </c>
      <c r="E222" s="11">
        <f>DATE(YEAR($D222),MONTH($D222)-1,DAY($D222))</f>
        <v>44107</v>
      </c>
      <c r="F222" s="11">
        <f>DATE(YEAR($E222),MONTH($E222),DAY($E222)+$LL222*30.4/650)</f>
        <v>44948</v>
      </c>
      <c r="G222" s="11">
        <f>DATE(YEAR($F222),MONTH($F222),DAY($F222)+$LL222*30.4/650)</f>
        <v>45789</v>
      </c>
      <c r="H222" s="11">
        <f>DATE(YEAR($G222),MONTH($G222),DAY($G222)+$LL222*30.4/650)</f>
        <v>46630</v>
      </c>
      <c r="I222" s="11">
        <f>DATE(YEAR($H222),MONTH($H222),DAY($H222)+$LL222*30.4/650)</f>
        <v>47471</v>
      </c>
      <c r="J222" s="12">
        <f>DATE(YEAR($I222),MONTH($I222),DAY($I222)+$LL222*30.4/650)</f>
        <v>48312</v>
      </c>
      <c r="K222" s="15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>
        <v>1</v>
      </c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LK222" t="s">
        <v>28</v>
      </c>
      <c r="LL222">
        <v>18000</v>
      </c>
      <c r="LM222" t="s">
        <v>12</v>
      </c>
    </row>
    <row r="223" spans="1:325" ht="15" thickBot="1" x14ac:dyDescent="0.4">
      <c r="A223" s="9" t="s">
        <v>12</v>
      </c>
      <c r="B223" s="10" t="s">
        <v>49</v>
      </c>
      <c r="C223" s="10" t="s">
        <v>27</v>
      </c>
      <c r="D223" s="11">
        <v>44138.715277777781</v>
      </c>
      <c r="E223" s="11">
        <f>DATE(YEAR($D223),MONTH($D223)-1,DAY($D223))</f>
        <v>44107</v>
      </c>
      <c r="F223" s="11">
        <f>DATE(YEAR($E223),MONTH($E223),DAY($E223)+$LL223*30.4/650)</f>
        <v>44948</v>
      </c>
      <c r="G223" s="11">
        <f>DATE(YEAR($F223),MONTH($F223),DAY($F223)+$LL223*30.4/650)</f>
        <v>45789</v>
      </c>
      <c r="H223" s="11">
        <f>DATE(YEAR($G223),MONTH($G223),DAY($G223)+$LL223*30.4/650)</f>
        <v>46630</v>
      </c>
      <c r="I223" s="11">
        <f>DATE(YEAR($H223),MONTH($H223),DAY($H223)+$LL223*30.4/650)</f>
        <v>47471</v>
      </c>
      <c r="J223" s="12">
        <f>DATE(YEAR($I223),MONTH($I223),DAY($I223)+$LL223*30.4/650)</f>
        <v>48312</v>
      </c>
      <c r="K223" s="15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>
        <v>1</v>
      </c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LK223" t="s">
        <v>28</v>
      </c>
      <c r="LL223">
        <v>18000</v>
      </c>
      <c r="LM223" t="s">
        <v>12</v>
      </c>
    </row>
    <row r="224" spans="1:325" ht="15" thickBot="1" x14ac:dyDescent="0.4">
      <c r="A224" s="9" t="s">
        <v>12</v>
      </c>
      <c r="B224" s="10" t="s">
        <v>49</v>
      </c>
      <c r="C224" s="10" t="s">
        <v>14</v>
      </c>
      <c r="D224" s="11">
        <v>47296.339583333334</v>
      </c>
      <c r="E224" s="11">
        <f t="shared" ref="E224:E238" si="9">DATE(YEAR($D224),MONTH($D224)-2,DAY($D224))</f>
        <v>47235</v>
      </c>
      <c r="F224" s="11">
        <f>DATE(YEAR($E224)+$LL224,MONTH($E224),DAY($E224))</f>
        <v>51618</v>
      </c>
      <c r="G224" s="11">
        <f>DATE(YEAR($F224)+$LL224,MONTH($F224),DAY($F224))</f>
        <v>56001</v>
      </c>
      <c r="H224" s="11">
        <f>DATE(YEAR($G224)+$LL224,MONTH($G224),DAY($G224))</f>
        <v>60384</v>
      </c>
      <c r="I224" s="11">
        <f>DATE(YEAR($H224)+$LL224,MONTH($H224),DAY($H224))</f>
        <v>64767</v>
      </c>
      <c r="J224" s="12">
        <f>DATE(YEAR($I224)+$LL224,MONTH($I224),DAY($I224))</f>
        <v>69150</v>
      </c>
      <c r="K224" s="15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LK224" t="s">
        <v>16</v>
      </c>
      <c r="LL224">
        <v>12</v>
      </c>
      <c r="LM224" t="s">
        <v>12</v>
      </c>
    </row>
    <row r="225" spans="1:325" ht="15" thickBot="1" x14ac:dyDescent="0.4">
      <c r="A225" s="9" t="s">
        <v>12</v>
      </c>
      <c r="B225" s="10" t="s">
        <v>49</v>
      </c>
      <c r="C225" s="10" t="s">
        <v>14</v>
      </c>
      <c r="D225" s="11">
        <v>44028.70416666667</v>
      </c>
      <c r="E225" s="11">
        <f t="shared" si="9"/>
        <v>43967</v>
      </c>
      <c r="F225" s="11">
        <f>DATE(YEAR($E225),MONTH($E225),DAY($E225)+$LL225*30.4/10000)</f>
        <v>44879</v>
      </c>
      <c r="G225" s="11">
        <f>DATE(YEAR($F225),MONTH($F225),DAY($F225)+$LL225*30.4/10000)</f>
        <v>45791</v>
      </c>
      <c r="H225" s="11">
        <f>DATE(YEAR($G225),MONTH($G225),DAY($G225)+$LL225*30.4/10000)</f>
        <v>46703</v>
      </c>
      <c r="I225" s="11">
        <f>DATE(YEAR($H225),MONTH($H225),DAY($H225)+$LL225*30.4/10000)</f>
        <v>47615</v>
      </c>
      <c r="J225" s="12">
        <f>DATE(YEAR($I225),MONTH($I225),DAY($I225)+$LL225*30.4/10000)</f>
        <v>48527</v>
      </c>
      <c r="K225" s="15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>
        <v>1</v>
      </c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LK225" t="s">
        <v>15</v>
      </c>
      <c r="LL225">
        <v>300000</v>
      </c>
      <c r="LM225" t="s">
        <v>12</v>
      </c>
    </row>
    <row r="226" spans="1:325" ht="15" thickBot="1" x14ac:dyDescent="0.4">
      <c r="A226" s="9" t="s">
        <v>12</v>
      </c>
      <c r="B226" s="10" t="s">
        <v>49</v>
      </c>
      <c r="C226" s="10" t="s">
        <v>14</v>
      </c>
      <c r="D226" s="11">
        <v>48212.607638888891</v>
      </c>
      <c r="E226" s="11">
        <f t="shared" si="9"/>
        <v>48151</v>
      </c>
      <c r="F226" s="11">
        <f>DATE(YEAR($E226)+$LL226,MONTH($E226),DAY($E226))</f>
        <v>52534</v>
      </c>
      <c r="G226" s="11">
        <f>DATE(YEAR($F226)+$LL226,MONTH($F226),DAY($F226))</f>
        <v>56917</v>
      </c>
      <c r="H226" s="11">
        <f>DATE(YEAR($G226)+$LL226,MONTH($G226),DAY($G226))</f>
        <v>61300</v>
      </c>
      <c r="I226" s="11">
        <f>DATE(YEAR($H226)+$LL226,MONTH($H226),DAY($H226))</f>
        <v>65683</v>
      </c>
      <c r="J226" s="12">
        <f>DATE(YEAR($I226)+$LL226,MONTH($I226),DAY($I226))</f>
        <v>70066</v>
      </c>
      <c r="K226" s="15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LK226" t="s">
        <v>16</v>
      </c>
      <c r="LL226">
        <v>12</v>
      </c>
      <c r="LM226" t="s">
        <v>12</v>
      </c>
    </row>
    <row r="227" spans="1:325" ht="15" thickBot="1" x14ac:dyDescent="0.4">
      <c r="A227" s="9" t="s">
        <v>12</v>
      </c>
      <c r="B227" s="10" t="s">
        <v>49</v>
      </c>
      <c r="C227" s="10" t="s">
        <v>14</v>
      </c>
      <c r="D227" s="11">
        <v>44730.043055555558</v>
      </c>
      <c r="E227" s="11">
        <f t="shared" si="9"/>
        <v>44669</v>
      </c>
      <c r="F227" s="11">
        <f>DATE(YEAR($E227),MONTH($E227),DAY($E227)+$LL227*30.4/10000)</f>
        <v>45581</v>
      </c>
      <c r="G227" s="11">
        <f>DATE(YEAR($F227),MONTH($F227),DAY($F227)+$LL227*30.4/10000)</f>
        <v>46493</v>
      </c>
      <c r="H227" s="11">
        <f>DATE(YEAR($G227),MONTH($G227),DAY($G227)+$LL227*30.4/10000)</f>
        <v>47405</v>
      </c>
      <c r="I227" s="11">
        <f>DATE(YEAR($H227),MONTH($H227),DAY($H227)+$LL227*30.4/10000)</f>
        <v>48317</v>
      </c>
      <c r="J227" s="12">
        <f>DATE(YEAR($I227),MONTH($I227),DAY($I227)+$LL227*30.4/10000)</f>
        <v>49229</v>
      </c>
      <c r="K227" s="15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LK227" t="s">
        <v>15</v>
      </c>
      <c r="LL227">
        <v>300000</v>
      </c>
      <c r="LM227" t="s">
        <v>12</v>
      </c>
    </row>
    <row r="228" spans="1:325" ht="15" thickBot="1" x14ac:dyDescent="0.4">
      <c r="A228" s="9" t="s">
        <v>12</v>
      </c>
      <c r="B228" s="10" t="s">
        <v>49</v>
      </c>
      <c r="C228" s="10" t="s">
        <v>14</v>
      </c>
      <c r="D228" s="11">
        <v>47286.583333333336</v>
      </c>
      <c r="E228" s="11">
        <f t="shared" si="9"/>
        <v>47225</v>
      </c>
      <c r="F228" s="11">
        <f>DATE(YEAR($E228)+$LL228,MONTH($E228),DAY($E228))</f>
        <v>51608</v>
      </c>
      <c r="G228" s="11">
        <f>DATE(YEAR($F228)+$LL228,MONTH($F228),DAY($F228))</f>
        <v>55991</v>
      </c>
      <c r="H228" s="11">
        <f>DATE(YEAR($G228)+$LL228,MONTH($G228),DAY($G228))</f>
        <v>60374</v>
      </c>
      <c r="I228" s="11">
        <f>DATE(YEAR($H228)+$LL228,MONTH($H228),DAY($H228))</f>
        <v>64757</v>
      </c>
      <c r="J228" s="12">
        <f>DATE(YEAR($I228)+$LL228,MONTH($I228),DAY($I228))</f>
        <v>69140</v>
      </c>
      <c r="K228" s="15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LK228" t="s">
        <v>16</v>
      </c>
      <c r="LL228">
        <v>12</v>
      </c>
      <c r="LM228" t="s">
        <v>12</v>
      </c>
    </row>
    <row r="229" spans="1:325" ht="15" thickBot="1" x14ac:dyDescent="0.4">
      <c r="A229" s="9" t="s">
        <v>12</v>
      </c>
      <c r="B229" s="10" t="s">
        <v>49</v>
      </c>
      <c r="C229" s="10" t="s">
        <v>14</v>
      </c>
      <c r="D229" s="11">
        <v>44028.70416666667</v>
      </c>
      <c r="E229" s="11">
        <f t="shared" si="9"/>
        <v>43967</v>
      </c>
      <c r="F229" s="11">
        <f>DATE(YEAR($E229),MONTH($E229),DAY($E229)+$LL229*30.4/10000)</f>
        <v>44879</v>
      </c>
      <c r="G229" s="11">
        <f>DATE(YEAR($F229),MONTH($F229),DAY($F229)+$LL229*30.4/10000)</f>
        <v>45791</v>
      </c>
      <c r="H229" s="11">
        <f>DATE(YEAR($G229),MONTH($G229),DAY($G229)+$LL229*30.4/10000)</f>
        <v>46703</v>
      </c>
      <c r="I229" s="11">
        <f>DATE(YEAR($H229),MONTH($H229),DAY($H229)+$LL229*30.4/10000)</f>
        <v>47615</v>
      </c>
      <c r="J229" s="12">
        <f>DATE(YEAR($I229),MONTH($I229),DAY($I229)+$LL229*30.4/10000)</f>
        <v>48527</v>
      </c>
      <c r="K229" s="15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>
        <v>1</v>
      </c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LK229" t="s">
        <v>15</v>
      </c>
      <c r="LL229">
        <v>300000</v>
      </c>
      <c r="LM229" t="s">
        <v>12</v>
      </c>
    </row>
    <row r="230" spans="1:325" ht="15" thickBot="1" x14ac:dyDescent="0.4">
      <c r="A230" s="9" t="s">
        <v>12</v>
      </c>
      <c r="B230" s="10" t="s">
        <v>49</v>
      </c>
      <c r="C230" s="10" t="s">
        <v>14</v>
      </c>
      <c r="D230" s="11">
        <v>48212.607638888891</v>
      </c>
      <c r="E230" s="11">
        <f t="shared" si="9"/>
        <v>48151</v>
      </c>
      <c r="F230" s="11">
        <f>DATE(YEAR($E230)+$LL230,MONTH($E230),DAY($E230))</f>
        <v>52534</v>
      </c>
      <c r="G230" s="11">
        <f>DATE(YEAR($F230)+$LL230,MONTH($F230),DAY($F230))</f>
        <v>56917</v>
      </c>
      <c r="H230" s="11">
        <f>DATE(YEAR($G230)+$LL230,MONTH($G230),DAY($G230))</f>
        <v>61300</v>
      </c>
      <c r="I230" s="11">
        <f>DATE(YEAR($H230)+$LL230,MONTH($H230),DAY($H230))</f>
        <v>65683</v>
      </c>
      <c r="J230" s="12">
        <f>DATE(YEAR($I230)+$LL230,MONTH($I230),DAY($I230))</f>
        <v>70066</v>
      </c>
      <c r="K230" s="15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LK230" t="s">
        <v>16</v>
      </c>
      <c r="LL230">
        <v>12</v>
      </c>
      <c r="LM230" t="s">
        <v>12</v>
      </c>
    </row>
    <row r="231" spans="1:325" ht="15" thickBot="1" x14ac:dyDescent="0.4">
      <c r="A231" s="9" t="s">
        <v>12</v>
      </c>
      <c r="B231" s="10" t="s">
        <v>49</v>
      </c>
      <c r="C231" s="10" t="s">
        <v>14</v>
      </c>
      <c r="D231" s="11">
        <v>44730.043055555558</v>
      </c>
      <c r="E231" s="11">
        <f t="shared" si="9"/>
        <v>44669</v>
      </c>
      <c r="F231" s="11">
        <f>DATE(YEAR($E231),MONTH($E231),DAY($E231)+$LL231*30.4/10000)</f>
        <v>45581</v>
      </c>
      <c r="G231" s="11">
        <f>DATE(YEAR($F231),MONTH($F231),DAY($F231)+$LL231*30.4/10000)</f>
        <v>46493</v>
      </c>
      <c r="H231" s="11">
        <f>DATE(YEAR($G231),MONTH($G231),DAY($G231)+$LL231*30.4/10000)</f>
        <v>47405</v>
      </c>
      <c r="I231" s="11">
        <f>DATE(YEAR($H231),MONTH($H231),DAY($H231)+$LL231*30.4/10000)</f>
        <v>48317</v>
      </c>
      <c r="J231" s="12">
        <f>DATE(YEAR($I231),MONTH($I231),DAY($I231)+$LL231*30.4/10000)</f>
        <v>49229</v>
      </c>
      <c r="K231" s="15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LK231" t="s">
        <v>15</v>
      </c>
      <c r="LL231">
        <v>300000</v>
      </c>
      <c r="LM231" t="s">
        <v>12</v>
      </c>
    </row>
    <row r="232" spans="1:325" ht="15" thickBot="1" x14ac:dyDescent="0.4">
      <c r="A232" s="9" t="s">
        <v>12</v>
      </c>
      <c r="B232" s="10" t="s">
        <v>49</v>
      </c>
      <c r="C232" s="10" t="s">
        <v>14</v>
      </c>
      <c r="D232" s="11">
        <v>44427.979166666664</v>
      </c>
      <c r="E232" s="11">
        <f t="shared" si="9"/>
        <v>44366</v>
      </c>
      <c r="F232" s="11">
        <f>DATE(YEAR($E232),MONTH($E232),DAY($E232)+$LL232*30.4/10000)</f>
        <v>45278</v>
      </c>
      <c r="G232" s="11">
        <f>DATE(YEAR($F232),MONTH($F232),DAY($F232)+$LL232*30.4/10000)</f>
        <v>46190</v>
      </c>
      <c r="H232" s="11">
        <f>DATE(YEAR($G232),MONTH($G232),DAY($G232)+$LL232*30.4/10000)</f>
        <v>47102</v>
      </c>
      <c r="I232" s="11">
        <f>DATE(YEAR($H232),MONTH($H232),DAY($H232)+$LL232*30.4/10000)</f>
        <v>48014</v>
      </c>
      <c r="J232" s="12">
        <f>DATE(YEAR($I232),MONTH($I232),DAY($I232)+$LL232*30.4/10000)</f>
        <v>48926</v>
      </c>
      <c r="K232" s="15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>
        <v>1</v>
      </c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LK232" t="s">
        <v>15</v>
      </c>
      <c r="LL232">
        <v>300000</v>
      </c>
      <c r="LM232" t="s">
        <v>12</v>
      </c>
    </row>
    <row r="233" spans="1:325" ht="15" thickBot="1" x14ac:dyDescent="0.4">
      <c r="A233" s="9" t="s">
        <v>12</v>
      </c>
      <c r="B233" s="10" t="s">
        <v>49</v>
      </c>
      <c r="C233" s="10" t="s">
        <v>14</v>
      </c>
      <c r="D233" s="11">
        <v>47796.366666666669</v>
      </c>
      <c r="E233" s="11">
        <f t="shared" si="9"/>
        <v>47735</v>
      </c>
      <c r="F233" s="11">
        <f>DATE(YEAR($E233)+$LL233,MONTH($E233),DAY($E233))</f>
        <v>52118</v>
      </c>
      <c r="G233" s="11">
        <f>DATE(YEAR($F233)+$LL233,MONTH($F233),DAY($F233))</f>
        <v>56501</v>
      </c>
      <c r="H233" s="11">
        <f>DATE(YEAR($G233)+$LL233,MONTH($G233),DAY($G233))</f>
        <v>60884</v>
      </c>
      <c r="I233" s="11">
        <f>DATE(YEAR($H233)+$LL233,MONTH($H233),DAY($H233))</f>
        <v>65267</v>
      </c>
      <c r="J233" s="12">
        <f>DATE(YEAR($I233)+$LL233,MONTH($I233),DAY($I233))</f>
        <v>69650</v>
      </c>
      <c r="K233" s="15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LK233" t="s">
        <v>16</v>
      </c>
      <c r="LL233">
        <v>12</v>
      </c>
      <c r="LM233" t="s">
        <v>12</v>
      </c>
    </row>
    <row r="234" spans="1:325" ht="15" thickBot="1" x14ac:dyDescent="0.4">
      <c r="A234" s="9" t="s">
        <v>12</v>
      </c>
      <c r="B234" s="10" t="s">
        <v>49</v>
      </c>
      <c r="C234" s="10" t="s">
        <v>14</v>
      </c>
      <c r="D234" s="11">
        <v>44370.547222222223</v>
      </c>
      <c r="E234" s="11">
        <f t="shared" si="9"/>
        <v>44309</v>
      </c>
      <c r="F234" s="11">
        <f>DATE(YEAR($E234),MONTH($E234),DAY($E234)+$LL234*30.4/10000)</f>
        <v>45221</v>
      </c>
      <c r="G234" s="11">
        <f>DATE(YEAR($F234),MONTH($F234),DAY($F234)+$LL234*30.4/10000)</f>
        <v>46133</v>
      </c>
      <c r="H234" s="11">
        <f>DATE(YEAR($G234),MONTH($G234),DAY($G234)+$LL234*30.4/10000)</f>
        <v>47045</v>
      </c>
      <c r="I234" s="11">
        <f>DATE(YEAR($H234),MONTH($H234),DAY($H234)+$LL234*30.4/10000)</f>
        <v>47957</v>
      </c>
      <c r="J234" s="12">
        <f>DATE(YEAR($I234),MONTH($I234),DAY($I234)+$LL234*30.4/10000)</f>
        <v>48869</v>
      </c>
      <c r="K234" s="15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>
        <v>1</v>
      </c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LK234" t="s">
        <v>15</v>
      </c>
      <c r="LL234">
        <v>300000</v>
      </c>
      <c r="LM234" t="s">
        <v>12</v>
      </c>
    </row>
    <row r="235" spans="1:325" ht="15" thickBot="1" x14ac:dyDescent="0.4">
      <c r="A235" s="9" t="s">
        <v>12</v>
      </c>
      <c r="B235" s="10" t="s">
        <v>49</v>
      </c>
      <c r="C235" s="10" t="s">
        <v>14</v>
      </c>
      <c r="D235" s="11">
        <v>47676</v>
      </c>
      <c r="E235" s="11">
        <f t="shared" si="9"/>
        <v>47615</v>
      </c>
      <c r="F235" s="11">
        <f>DATE(YEAR($E235)+$LL235,MONTH($E235),DAY($E235))</f>
        <v>51998</v>
      </c>
      <c r="G235" s="11">
        <f>DATE(YEAR($F235)+$LL235,MONTH($F235),DAY($F235))</f>
        <v>56381</v>
      </c>
      <c r="H235" s="11">
        <f>DATE(YEAR($G235)+$LL235,MONTH($G235),DAY($G235))</f>
        <v>60764</v>
      </c>
      <c r="I235" s="11">
        <f>DATE(YEAR($H235)+$LL235,MONTH($H235),DAY($H235))</f>
        <v>65147</v>
      </c>
      <c r="J235" s="12">
        <f>DATE(YEAR($I235)+$LL235,MONTH($I235),DAY($I235))</f>
        <v>69530</v>
      </c>
      <c r="K235" s="15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LK235" t="s">
        <v>16</v>
      </c>
      <c r="LL235">
        <v>12</v>
      </c>
      <c r="LM235" t="s">
        <v>12</v>
      </c>
    </row>
    <row r="236" spans="1:325" ht="15" thickBot="1" x14ac:dyDescent="0.4">
      <c r="A236" s="9" t="s">
        <v>12</v>
      </c>
      <c r="B236" s="10" t="s">
        <v>49</v>
      </c>
      <c r="C236" s="10" t="s">
        <v>14</v>
      </c>
      <c r="D236" s="11">
        <v>47796.487500000003</v>
      </c>
      <c r="E236" s="11">
        <f t="shared" si="9"/>
        <v>47735</v>
      </c>
      <c r="F236" s="11">
        <f>DATE(YEAR($E236)+$LL236,MONTH($E236),DAY($E236))</f>
        <v>52118</v>
      </c>
      <c r="G236" s="11">
        <f>DATE(YEAR($F236)+$LL236,MONTH($F236),DAY($F236))</f>
        <v>56501</v>
      </c>
      <c r="H236" s="11">
        <f>DATE(YEAR($G236)+$LL236,MONTH($G236),DAY($G236))</f>
        <v>60884</v>
      </c>
      <c r="I236" s="11">
        <f>DATE(YEAR($H236)+$LL236,MONTH($H236),DAY($H236))</f>
        <v>65267</v>
      </c>
      <c r="J236" s="12">
        <f>DATE(YEAR($I236)+$LL236,MONTH($I236),DAY($I236))</f>
        <v>69650</v>
      </c>
      <c r="K236" s="15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LK236" t="s">
        <v>16</v>
      </c>
      <c r="LL236">
        <v>12</v>
      </c>
      <c r="LM236" t="s">
        <v>12</v>
      </c>
    </row>
    <row r="237" spans="1:325" ht="15" thickBot="1" x14ac:dyDescent="0.4">
      <c r="A237" s="9" t="s">
        <v>12</v>
      </c>
      <c r="B237" s="10" t="s">
        <v>50</v>
      </c>
      <c r="C237" s="10" t="s">
        <v>39</v>
      </c>
      <c r="D237" s="11">
        <v>45774</v>
      </c>
      <c r="E237" s="11">
        <f t="shared" si="9"/>
        <v>45715</v>
      </c>
      <c r="F237" s="11">
        <f>DATE(YEAR($E237)+$LL237,MONTH($E237),DAY($E237))</f>
        <v>50098</v>
      </c>
      <c r="G237" s="11">
        <f>DATE(YEAR($F237)+$LL237,MONTH($F237),DAY($F237))</f>
        <v>54481</v>
      </c>
      <c r="H237" s="11">
        <f>DATE(YEAR($G237)+$LL237,MONTH($G237),DAY($G237))</f>
        <v>58864</v>
      </c>
      <c r="I237" s="11">
        <f>DATE(YEAR($H237)+$LL237,MONTH($H237),DAY($H237))</f>
        <v>63247</v>
      </c>
      <c r="J237" s="12">
        <f>DATE(YEAR($I237)+$LL237,MONTH($I237),DAY($I237))</f>
        <v>67630</v>
      </c>
      <c r="K237" s="15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LK237" t="s">
        <v>16</v>
      </c>
      <c r="LL237">
        <v>12</v>
      </c>
      <c r="LM237" t="s">
        <v>12</v>
      </c>
    </row>
    <row r="238" spans="1:325" ht="15" thickBot="1" x14ac:dyDescent="0.4">
      <c r="A238" s="9" t="s">
        <v>12</v>
      </c>
      <c r="B238" s="10" t="s">
        <v>50</v>
      </c>
      <c r="C238" s="10" t="s">
        <v>40</v>
      </c>
      <c r="D238" s="11">
        <v>45715</v>
      </c>
      <c r="E238" s="11">
        <f t="shared" si="9"/>
        <v>45653</v>
      </c>
      <c r="F238" s="11">
        <f>DATE(YEAR($E238)+$LL238,MONTH($E238),DAY($E238))</f>
        <v>50036</v>
      </c>
      <c r="G238" s="11">
        <f>DATE(YEAR($F238)+$LL238,MONTH($F238),DAY($F238))</f>
        <v>54419</v>
      </c>
      <c r="H238" s="11">
        <f>DATE(YEAR($G238)+$LL238,MONTH($G238),DAY($G238))</f>
        <v>58802</v>
      </c>
      <c r="I238" s="11">
        <f>DATE(YEAR($H238)+$LL238,MONTH($H238),DAY($H238))</f>
        <v>63185</v>
      </c>
      <c r="J238" s="12">
        <f>DATE(YEAR($I238)+$LL238,MONTH($I238),DAY($I238))</f>
        <v>67568</v>
      </c>
      <c r="K238" s="15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LK238" t="s">
        <v>16</v>
      </c>
      <c r="LL238">
        <v>12</v>
      </c>
      <c r="LM238" t="s">
        <v>12</v>
      </c>
    </row>
    <row r="239" spans="1:325" ht="15" thickBot="1" x14ac:dyDescent="0.4">
      <c r="A239" s="9" t="s">
        <v>12</v>
      </c>
      <c r="B239" s="10" t="s">
        <v>50</v>
      </c>
      <c r="C239" s="10" t="s">
        <v>41</v>
      </c>
      <c r="D239" s="11">
        <v>44463.693055555559</v>
      </c>
      <c r="E239" s="11">
        <f>DATE(YEAR($D239),MONTH($D239)-1,DAY($D239))</f>
        <v>44432</v>
      </c>
      <c r="F239" s="11">
        <f>DATE(YEAR($E239),MONTH($E239),DAY($E239)+$LL239*30.4/10000)</f>
        <v>45161</v>
      </c>
      <c r="G239" s="11">
        <f>DATE(YEAR($F239),MONTH($F239),DAY($F239)+$LL239*30.4/10000)</f>
        <v>45890</v>
      </c>
      <c r="H239" s="11">
        <f>DATE(YEAR($G239),MONTH($G239),DAY($G239)+$LL239*30.4/10000)</f>
        <v>46619</v>
      </c>
      <c r="I239" s="11">
        <f>DATE(YEAR($H239),MONTH($H239),DAY($H239)+$LL239*30.4/10000)</f>
        <v>47348</v>
      </c>
      <c r="J239" s="12">
        <f>DATE(YEAR($I239),MONTH($I239),DAY($I239)+$LL239*30.4/10000)</f>
        <v>48077</v>
      </c>
      <c r="K239" s="15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>
        <v>1</v>
      </c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LK239" t="s">
        <v>15</v>
      </c>
      <c r="LL239">
        <v>240000</v>
      </c>
      <c r="LM239" t="s">
        <v>12</v>
      </c>
    </row>
    <row r="240" spans="1:325" ht="15" thickBot="1" x14ac:dyDescent="0.4">
      <c r="A240" s="9" t="s">
        <v>12</v>
      </c>
      <c r="B240" s="10" t="s">
        <v>50</v>
      </c>
      <c r="C240" s="10" t="s">
        <v>42</v>
      </c>
      <c r="D240" s="11">
        <v>44254.958333333336</v>
      </c>
      <c r="E240" s="11">
        <f>DATE(YEAR($D240),MONTH($D240)-1,DAY($D240))</f>
        <v>44223</v>
      </c>
      <c r="F240" s="11">
        <f>DATE(YEAR($E240)+$LL240,MONTH($E240),DAY($E240))</f>
        <v>47145</v>
      </c>
      <c r="G240" s="11">
        <f>DATE(YEAR($F240)+$LL240,MONTH($F240),DAY($F240))</f>
        <v>50067</v>
      </c>
      <c r="H240" s="11">
        <f>DATE(YEAR($G240)+$LL240,MONTH($G240),DAY($G240))</f>
        <v>52989</v>
      </c>
      <c r="I240" s="11">
        <f>DATE(YEAR($H240)+$LL240,MONTH($H240),DAY($H240))</f>
        <v>55911</v>
      </c>
      <c r="J240" s="12">
        <f>DATE(YEAR($I240)+$LL240,MONTH($I240),DAY($I240))</f>
        <v>58833</v>
      </c>
      <c r="K240" s="15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>
        <v>1</v>
      </c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LK240" t="s">
        <v>16</v>
      </c>
      <c r="LL240">
        <v>8</v>
      </c>
      <c r="LM240" t="s">
        <v>12</v>
      </c>
    </row>
    <row r="241" spans="1:325" ht="15" thickBot="1" x14ac:dyDescent="0.4">
      <c r="A241" s="9" t="s">
        <v>12</v>
      </c>
      <c r="B241" s="10" t="s">
        <v>50</v>
      </c>
      <c r="C241" s="10" t="s">
        <v>43</v>
      </c>
      <c r="D241" s="11">
        <v>44415.515972222223</v>
      </c>
      <c r="E241" s="11">
        <f>DATE(YEAR($D241),MONTH($D241)-1,DAY($D241))</f>
        <v>44384</v>
      </c>
      <c r="F241" s="11">
        <f>DATE(YEAR($E241),MONTH($E241),DAY($E241)+$LL241*30.4/10000)</f>
        <v>45113</v>
      </c>
      <c r="G241" s="11">
        <f>DATE(YEAR($F241),MONTH($F241),DAY($F241)+$LL241*30.4/10000)</f>
        <v>45842</v>
      </c>
      <c r="H241" s="11">
        <f>DATE(YEAR($G241),MONTH($G241),DAY($G241)+$LL241*30.4/10000)</f>
        <v>46571</v>
      </c>
      <c r="I241" s="11">
        <f>DATE(YEAR($H241),MONTH($H241),DAY($H241)+$LL241*30.4/10000)</f>
        <v>47300</v>
      </c>
      <c r="J241" s="12">
        <f>DATE(YEAR($I241),MONTH($I241),DAY($I241)+$LL241*30.4/10000)</f>
        <v>48029</v>
      </c>
      <c r="K241" s="15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>
        <v>1</v>
      </c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LK241" t="s">
        <v>15</v>
      </c>
      <c r="LL241">
        <v>240000</v>
      </c>
      <c r="LM241" t="s">
        <v>12</v>
      </c>
    </row>
    <row r="242" spans="1:325" ht="15" thickBot="1" x14ac:dyDescent="0.4">
      <c r="A242" s="9" t="s">
        <v>12</v>
      </c>
      <c r="B242" s="10" t="s">
        <v>50</v>
      </c>
      <c r="C242" s="10" t="s">
        <v>44</v>
      </c>
      <c r="D242" s="11">
        <v>44143.588888888888</v>
      </c>
      <c r="E242" s="11">
        <f>DATE(YEAR($D242),MONTH($D242),DAY($D242)-7)</f>
        <v>44136</v>
      </c>
      <c r="F242" s="11">
        <f>DATE(YEAR($E242),MONTH($E242)+$LL242,DAY($E242))</f>
        <v>44713</v>
      </c>
      <c r="G242" s="11">
        <f>DATE(YEAR($F242),MONTH($F242)+$LL242,DAY($F242))</f>
        <v>45292</v>
      </c>
      <c r="H242" s="11">
        <f>DATE(YEAR($G242),MONTH($G242)+$LL242,DAY($G242))</f>
        <v>45870</v>
      </c>
      <c r="I242" s="11">
        <f>DATE(YEAR($H242),MONTH($H242)+$LL242,DAY($H242))</f>
        <v>46447</v>
      </c>
      <c r="J242" s="12">
        <f>DATE(YEAR($I242),MONTH($I242)+$LL242,DAY($I242))</f>
        <v>47027</v>
      </c>
      <c r="K242" s="15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>
        <v>1</v>
      </c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LK242" t="s">
        <v>18</v>
      </c>
      <c r="LL242">
        <v>19</v>
      </c>
      <c r="LM242" t="s">
        <v>12</v>
      </c>
    </row>
    <row r="243" spans="1:325" ht="15" thickBot="1" x14ac:dyDescent="0.4">
      <c r="A243" s="9" t="s">
        <v>12</v>
      </c>
      <c r="B243" s="10" t="s">
        <v>50</v>
      </c>
      <c r="C243" s="10" t="s">
        <v>45</v>
      </c>
      <c r="D243" s="11">
        <v>44103.931944444441</v>
      </c>
      <c r="E243" s="11">
        <f>DATE(YEAR($D243),MONTH($D243),DAY($D243)-7)</f>
        <v>44096</v>
      </c>
      <c r="F243" s="11">
        <f>DATE(YEAR($E243),MONTH($E243)+$LL243,DAY($E243))</f>
        <v>44491</v>
      </c>
      <c r="G243" s="11">
        <f>DATE(YEAR($F243),MONTH($F243)+$LL243,DAY($F243))</f>
        <v>44887</v>
      </c>
      <c r="H243" s="11">
        <f>DATE(YEAR($G243),MONTH($G243)+$LL243,DAY($G243))</f>
        <v>45282</v>
      </c>
      <c r="I243" s="11">
        <f>DATE(YEAR($H243),MONTH($H243)+$LL243,DAY($H243))</f>
        <v>45679</v>
      </c>
      <c r="J243" s="12">
        <f>DATE(YEAR($I243),MONTH($I243)+$LL243,DAY($I243))</f>
        <v>46075</v>
      </c>
      <c r="K243" s="15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>
        <v>1</v>
      </c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>
        <v>1</v>
      </c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LK243" t="s">
        <v>18</v>
      </c>
      <c r="LL243">
        <v>13</v>
      </c>
      <c r="LM243" t="s">
        <v>12</v>
      </c>
    </row>
    <row r="244" spans="1:325" ht="15" thickBot="1" x14ac:dyDescent="0.4">
      <c r="A244" s="9" t="s">
        <v>12</v>
      </c>
      <c r="B244" s="10" t="s">
        <v>50</v>
      </c>
      <c r="C244" s="10" t="s">
        <v>32</v>
      </c>
      <c r="D244" s="11">
        <v>44463.693055555559</v>
      </c>
      <c r="E244" s="11">
        <f>DATE(YEAR($D244),MONTH($D244)-1,DAY($D244))</f>
        <v>44432</v>
      </c>
      <c r="F244" s="11">
        <f>DATE(YEAR($E244),MONTH($E244),DAY($E244)+$LL244*30.4/10000)</f>
        <v>45161</v>
      </c>
      <c r="G244" s="11">
        <f>DATE(YEAR($F244),MONTH($F244),DAY($F244)+$LL244*30.4/10000)</f>
        <v>45890</v>
      </c>
      <c r="H244" s="11">
        <f>DATE(YEAR($G244),MONTH($G244),DAY($G244)+$LL244*30.4/10000)</f>
        <v>46619</v>
      </c>
      <c r="I244" s="11">
        <f>DATE(YEAR($H244),MONTH($H244),DAY($H244)+$LL244*30.4/10000)</f>
        <v>47348</v>
      </c>
      <c r="J244" s="12">
        <f>DATE(YEAR($I244),MONTH($I244),DAY($I244)+$LL244*30.4/10000)</f>
        <v>48077</v>
      </c>
      <c r="K244" s="15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>
        <v>1</v>
      </c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LK244" t="s">
        <v>15</v>
      </c>
      <c r="LL244">
        <v>240000</v>
      </c>
      <c r="LM244" t="s">
        <v>12</v>
      </c>
    </row>
    <row r="245" spans="1:325" ht="15" thickBot="1" x14ac:dyDescent="0.4">
      <c r="A245" s="9" t="s">
        <v>12</v>
      </c>
      <c r="B245" s="10" t="s">
        <v>50</v>
      </c>
      <c r="C245" s="10" t="s">
        <v>33</v>
      </c>
      <c r="D245" s="11">
        <v>46432.336111111108</v>
      </c>
      <c r="E245" s="11">
        <f>DATE(YEAR($D245),MONTH($D245)-1,DAY($D245))</f>
        <v>46401</v>
      </c>
      <c r="F245" s="11">
        <f>DATE(YEAR($E245),MONTH($E245),DAY($E245)+$LL245/10)</f>
        <v>47001</v>
      </c>
      <c r="G245" s="11">
        <f>DATE(YEAR($F245),MONTH($F245),DAY($F245)+$LL245/10)</f>
        <v>47601</v>
      </c>
      <c r="H245" s="11">
        <f>DATE(YEAR($G245),MONTH($G245),DAY($G245)+$LL245/10)</f>
        <v>48201</v>
      </c>
      <c r="I245" s="11">
        <f>DATE(YEAR($H245),MONTH($H245),DAY($H245)+$LL245/10)</f>
        <v>48801</v>
      </c>
      <c r="J245" s="12">
        <f>DATE(YEAR($I245),MONTH($I245),DAY($I245)+$LL245/10)</f>
        <v>49401</v>
      </c>
      <c r="K245" s="15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LK245" t="s">
        <v>21</v>
      </c>
      <c r="LL245">
        <v>6000</v>
      </c>
      <c r="LM245" t="s">
        <v>12</v>
      </c>
    </row>
    <row r="246" spans="1:325" ht="15" thickBot="1" x14ac:dyDescent="0.4">
      <c r="A246" s="9" t="s">
        <v>12</v>
      </c>
      <c r="B246" s="10" t="s">
        <v>50</v>
      </c>
      <c r="C246" s="10" t="s">
        <v>33</v>
      </c>
      <c r="D246" s="11">
        <v>46320.725694444445</v>
      </c>
      <c r="E246" s="11">
        <f>DATE(YEAR($D246),MONTH($D246)-1,DAY($D246))</f>
        <v>46290</v>
      </c>
      <c r="F246" s="11">
        <f>DATE(YEAR($E246),MONTH($E246),DAY($E246)+$LL246/10)</f>
        <v>46890</v>
      </c>
      <c r="G246" s="11">
        <f>DATE(YEAR($F246),MONTH($F246),DAY($F246)+$LL246/10)</f>
        <v>47490</v>
      </c>
      <c r="H246" s="11">
        <f>DATE(YEAR($G246),MONTH($G246),DAY($G246)+$LL246/10)</f>
        <v>48090</v>
      </c>
      <c r="I246" s="11">
        <f>DATE(YEAR($H246),MONTH($H246),DAY($H246)+$LL246/10)</f>
        <v>48690</v>
      </c>
      <c r="J246" s="12">
        <f>DATE(YEAR($I246),MONTH($I246),DAY($I246)+$LL246/10)</f>
        <v>49290</v>
      </c>
      <c r="K246" s="15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LK246" t="s">
        <v>21</v>
      </c>
      <c r="LL246">
        <v>6000</v>
      </c>
      <c r="LM246" t="s">
        <v>12</v>
      </c>
    </row>
    <row r="247" spans="1:325" ht="15" thickBot="1" x14ac:dyDescent="0.4">
      <c r="A247" s="9" t="s">
        <v>12</v>
      </c>
      <c r="B247" s="10" t="s">
        <v>50</v>
      </c>
      <c r="C247" s="10" t="s">
        <v>34</v>
      </c>
      <c r="D247" s="11">
        <v>44033.352083333331</v>
      </c>
      <c r="E247" s="11">
        <f>DATE(YEAR($D247),MONTH($D247),DAY($D247)-7)</f>
        <v>44026</v>
      </c>
      <c r="F247" s="11">
        <f>DATE(YEAR($E247),MONTH($E247)+$LL247,DAY($E247))</f>
        <v>45152</v>
      </c>
      <c r="G247" s="11">
        <f>DATE(YEAR($F247),MONTH($F247)+$LL247,DAY($F247))</f>
        <v>46279</v>
      </c>
      <c r="H247" s="11">
        <f>DATE(YEAR($G247),MONTH($G247)+$LL247,DAY($G247))</f>
        <v>47405</v>
      </c>
      <c r="I247" s="11">
        <f>DATE(YEAR($H247),MONTH($H247)+$LL247,DAY($H247))</f>
        <v>48532</v>
      </c>
      <c r="J247" s="12">
        <f>DATE(YEAR($I247),MONTH($I247)+$LL247,DAY($I247))</f>
        <v>49657</v>
      </c>
      <c r="K247" s="15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>
        <v>1</v>
      </c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LK247" t="s">
        <v>18</v>
      </c>
      <c r="LL247">
        <v>37</v>
      </c>
      <c r="LM247" t="s">
        <v>12</v>
      </c>
    </row>
    <row r="248" spans="1:325" ht="15" thickBot="1" x14ac:dyDescent="0.4">
      <c r="A248" s="9" t="s">
        <v>12</v>
      </c>
      <c r="B248" s="10" t="s">
        <v>50</v>
      </c>
      <c r="C248" s="10" t="s">
        <v>38</v>
      </c>
      <c r="D248" s="11">
        <v>44132.822916666664</v>
      </c>
      <c r="E248" s="11">
        <f>DATE(YEAR($D248),MONTH($D248)-1,DAY($D248))</f>
        <v>44102</v>
      </c>
      <c r="F248" s="11">
        <f>DATE(YEAR($E248),MONTH($E248),DAY($E248)+$LL248*30.4/650)</f>
        <v>44943</v>
      </c>
      <c r="G248" s="11">
        <f>DATE(YEAR($F248),MONTH($F248),DAY($F248)+$LL248*30.4/650)</f>
        <v>45784</v>
      </c>
      <c r="H248" s="11">
        <f>DATE(YEAR($G248),MONTH($G248),DAY($G248)+$LL248*30.4/650)</f>
        <v>46625</v>
      </c>
      <c r="I248" s="11">
        <f>DATE(YEAR($H248),MONTH($H248),DAY($H248)+$LL248*30.4/650)</f>
        <v>47466</v>
      </c>
      <c r="J248" s="12">
        <f>DATE(YEAR($I248),MONTH($I248),DAY($I248)+$LL248*30.4/650)</f>
        <v>48307</v>
      </c>
      <c r="K248" s="15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>
        <v>1</v>
      </c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LK248" t="s">
        <v>28</v>
      </c>
      <c r="LL248">
        <v>18000</v>
      </c>
      <c r="LM248" t="s">
        <v>12</v>
      </c>
    </row>
    <row r="249" spans="1:325" ht="15" thickBot="1" x14ac:dyDescent="0.4">
      <c r="A249" s="9" t="s">
        <v>12</v>
      </c>
      <c r="B249" s="10" t="s">
        <v>50</v>
      </c>
      <c r="C249" s="10" t="s">
        <v>35</v>
      </c>
      <c r="D249" s="11">
        <v>44463.693055555559</v>
      </c>
      <c r="E249" s="11">
        <f>DATE(YEAR($D249),MONTH($D249)-1,DAY($D249))</f>
        <v>44432</v>
      </c>
      <c r="F249" s="11">
        <f>DATE(YEAR($E249),MONTH($E249),DAY($E249)+$LL249*30.4/10000)</f>
        <v>45161</v>
      </c>
      <c r="G249" s="11">
        <f>DATE(YEAR($F249),MONTH($F249),DAY($F249)+$LL249*30.4/10000)</f>
        <v>45890</v>
      </c>
      <c r="H249" s="11">
        <f>DATE(YEAR($G249),MONTH($G249),DAY($G249)+$LL249*30.4/10000)</f>
        <v>46619</v>
      </c>
      <c r="I249" s="11">
        <f>DATE(YEAR($H249),MONTH($H249),DAY($H249)+$LL249*30.4/10000)</f>
        <v>47348</v>
      </c>
      <c r="J249" s="12">
        <f>DATE(YEAR($I249),MONTH($I249),DAY($I249)+$LL249*30.4/10000)</f>
        <v>48077</v>
      </c>
      <c r="K249" s="15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>
        <v>1</v>
      </c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LK249" t="s">
        <v>15</v>
      </c>
      <c r="LL249">
        <v>240000</v>
      </c>
      <c r="LM249" t="s">
        <v>12</v>
      </c>
    </row>
    <row r="250" spans="1:325" ht="15" thickBot="1" x14ac:dyDescent="0.4">
      <c r="A250" s="9" t="s">
        <v>12</v>
      </c>
      <c r="B250" s="10" t="s">
        <v>50</v>
      </c>
      <c r="C250" s="10" t="s">
        <v>36</v>
      </c>
      <c r="D250" s="11">
        <v>44033.634027777778</v>
      </c>
      <c r="E250" s="11">
        <f>DATE(YEAR($D250),MONTH($D250),DAY($D250)-7)</f>
        <v>44026</v>
      </c>
      <c r="F250" s="11">
        <f>DATE(YEAR($E250),MONTH($E250)+$LL250,DAY($E250))</f>
        <v>45152</v>
      </c>
      <c r="G250" s="11">
        <f>DATE(YEAR($F250),MONTH($F250)+$LL250,DAY($F250))</f>
        <v>46279</v>
      </c>
      <c r="H250" s="11">
        <f>DATE(YEAR($G250),MONTH($G250)+$LL250,DAY($G250))</f>
        <v>47405</v>
      </c>
      <c r="I250" s="11">
        <f>DATE(YEAR($H250),MONTH($H250)+$LL250,DAY($H250))</f>
        <v>48532</v>
      </c>
      <c r="J250" s="12">
        <f>DATE(YEAR($I250),MONTH($I250)+$LL250,DAY($I250))</f>
        <v>49657</v>
      </c>
      <c r="K250" s="15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>
        <v>1</v>
      </c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LK250" t="s">
        <v>18</v>
      </c>
      <c r="LL250">
        <v>37</v>
      </c>
      <c r="LM250" t="s">
        <v>12</v>
      </c>
    </row>
    <row r="251" spans="1:325" ht="15" thickBot="1" x14ac:dyDescent="0.4">
      <c r="A251" s="9" t="s">
        <v>12</v>
      </c>
      <c r="B251" s="10" t="s">
        <v>50</v>
      </c>
      <c r="C251" s="10" t="s">
        <v>37</v>
      </c>
      <c r="D251" s="11">
        <v>44132.822916666664</v>
      </c>
      <c r="E251" s="11">
        <f>DATE(YEAR($D251),MONTH($D251)-1,DAY($D251))</f>
        <v>44102</v>
      </c>
      <c r="F251" s="11">
        <f>DATE(YEAR($E251),MONTH($E251),DAY($E251)+$LL251*30.4/650)</f>
        <v>44943</v>
      </c>
      <c r="G251" s="11">
        <f>DATE(YEAR($F251),MONTH($F251),DAY($F251)+$LL251*30.4/650)</f>
        <v>45784</v>
      </c>
      <c r="H251" s="11">
        <f>DATE(YEAR($G251),MONTH($G251),DAY($G251)+$LL251*30.4/650)</f>
        <v>46625</v>
      </c>
      <c r="I251" s="11">
        <f>DATE(YEAR($H251),MONTH($H251),DAY($H251)+$LL251*30.4/650)</f>
        <v>47466</v>
      </c>
      <c r="J251" s="12">
        <f>DATE(YEAR($I251),MONTH($I251),DAY($I251)+$LL251*30.4/650)</f>
        <v>48307</v>
      </c>
      <c r="K251" s="15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>
        <v>1</v>
      </c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LK251" t="s">
        <v>28</v>
      </c>
      <c r="LL251">
        <v>18000</v>
      </c>
      <c r="LM251" t="s">
        <v>12</v>
      </c>
    </row>
    <row r="252" spans="1:325" ht="15" thickBot="1" x14ac:dyDescent="0.4">
      <c r="A252" s="9" t="s">
        <v>12</v>
      </c>
      <c r="B252" s="10" t="s">
        <v>50</v>
      </c>
      <c r="C252" s="10" t="s">
        <v>27</v>
      </c>
      <c r="D252" s="11">
        <v>44132.822916666664</v>
      </c>
      <c r="E252" s="11">
        <f>DATE(YEAR($D252),MONTH($D252)-1,DAY($D252))</f>
        <v>44102</v>
      </c>
      <c r="F252" s="11">
        <f>DATE(YEAR($E252),MONTH($E252),DAY($E252)+$LL252*30.4/650)</f>
        <v>44943</v>
      </c>
      <c r="G252" s="11">
        <f>DATE(YEAR($F252),MONTH($F252),DAY($F252)+$LL252*30.4/650)</f>
        <v>45784</v>
      </c>
      <c r="H252" s="11">
        <f>DATE(YEAR($G252),MONTH($G252),DAY($G252)+$LL252*30.4/650)</f>
        <v>46625</v>
      </c>
      <c r="I252" s="11">
        <f>DATE(YEAR($H252),MONTH($H252),DAY($H252)+$LL252*30.4/650)</f>
        <v>47466</v>
      </c>
      <c r="J252" s="12">
        <f>DATE(YEAR($I252),MONTH($I252),DAY($I252)+$LL252*30.4/650)</f>
        <v>48307</v>
      </c>
      <c r="K252" s="15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>
        <v>1</v>
      </c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LK252" t="s">
        <v>28</v>
      </c>
      <c r="LL252">
        <v>18000</v>
      </c>
      <c r="LM252" t="s">
        <v>12</v>
      </c>
    </row>
    <row r="253" spans="1:325" ht="15" thickBot="1" x14ac:dyDescent="0.4">
      <c r="A253" s="9" t="s">
        <v>12</v>
      </c>
      <c r="B253" s="10" t="s">
        <v>50</v>
      </c>
      <c r="C253" s="10" t="s">
        <v>29</v>
      </c>
      <c r="D253" s="11">
        <v>44116.634027777778</v>
      </c>
      <c r="E253" s="11">
        <f>DATE(YEAR($D253),MONTH($D253),DAY($D253)-7)</f>
        <v>44109</v>
      </c>
      <c r="F253" s="11">
        <f>DATE(YEAR($E253),MONTH($E253)+$LL253,DAY($E253))</f>
        <v>44505</v>
      </c>
      <c r="G253" s="11">
        <f>DATE(YEAR($F253),MONTH($F253)+$LL253,DAY($F253))</f>
        <v>44900</v>
      </c>
      <c r="H253" s="11">
        <f>DATE(YEAR($G253),MONTH($G253)+$LL253,DAY($G253))</f>
        <v>45296</v>
      </c>
      <c r="I253" s="11">
        <f>DATE(YEAR($H253),MONTH($H253)+$LL253,DAY($H253))</f>
        <v>45693</v>
      </c>
      <c r="J253" s="12">
        <f>DATE(YEAR($I253),MONTH($I253)+$LL253,DAY($I253))</f>
        <v>46086</v>
      </c>
      <c r="K253" s="15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>
        <v>1</v>
      </c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>
        <v>1</v>
      </c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LK253" t="s">
        <v>18</v>
      </c>
      <c r="LL253">
        <v>13</v>
      </c>
      <c r="LM253" t="s">
        <v>12</v>
      </c>
    </row>
    <row r="254" spans="1:325" ht="15" thickBot="1" x14ac:dyDescent="0.4">
      <c r="A254" s="9" t="s">
        <v>12</v>
      </c>
      <c r="B254" s="10" t="s">
        <v>50</v>
      </c>
      <c r="C254" s="10" t="s">
        <v>30</v>
      </c>
      <c r="D254" s="11">
        <v>44073.115972222222</v>
      </c>
      <c r="E254" s="11">
        <f>DATE(YEAR($D254),MONTH($D254),DAY($D254)-7)</f>
        <v>44066</v>
      </c>
      <c r="F254" s="11">
        <f>DATE(YEAR($E254),MONTH($E254)+$LL254,DAY($E254))</f>
        <v>44462</v>
      </c>
      <c r="G254" s="11">
        <f>DATE(YEAR($F254),MONTH($F254)+$LL254,DAY($F254))</f>
        <v>44857</v>
      </c>
      <c r="H254" s="11">
        <f>DATE(YEAR($G254),MONTH($G254)+$LL254,DAY($G254))</f>
        <v>45253</v>
      </c>
      <c r="I254" s="11">
        <f>DATE(YEAR($H254),MONTH($H254)+$LL254,DAY($H254))</f>
        <v>45649</v>
      </c>
      <c r="J254" s="12">
        <f>DATE(YEAR($I254),MONTH($I254)+$LL254,DAY($I254))</f>
        <v>46045</v>
      </c>
      <c r="K254" s="15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>
        <v>1</v>
      </c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>
        <v>1</v>
      </c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LK254" t="s">
        <v>18</v>
      </c>
      <c r="LL254">
        <v>13</v>
      </c>
      <c r="LM254" t="s">
        <v>12</v>
      </c>
    </row>
    <row r="255" spans="1:325" ht="15" thickBot="1" x14ac:dyDescent="0.4">
      <c r="A255" s="9" t="s">
        <v>12</v>
      </c>
      <c r="B255" s="10" t="s">
        <v>50</v>
      </c>
      <c r="C255" s="10" t="s">
        <v>31</v>
      </c>
      <c r="D255" s="11">
        <v>45803.849305555559</v>
      </c>
      <c r="E255" s="11">
        <f t="shared" ref="E255:E260" si="10">DATE(YEAR($D255),MONTH($D255)-1,DAY($D255))</f>
        <v>45773</v>
      </c>
      <c r="F255" s="11">
        <f>DATE(YEAR($E255),MONTH($E255),DAY($E255)+$LL255/10)</f>
        <v>47873</v>
      </c>
      <c r="G255" s="11">
        <f>DATE(YEAR($F255),MONTH($F255),DAY($F255)+$LL255/10)</f>
        <v>49973</v>
      </c>
      <c r="H255" s="11">
        <f>DATE(YEAR($G255),MONTH($G255),DAY($G255)+$LL255/10)</f>
        <v>52073</v>
      </c>
      <c r="I255" s="11">
        <f>DATE(YEAR($H255),MONTH($H255),DAY($H255)+$LL255/10)</f>
        <v>54173</v>
      </c>
      <c r="J255" s="12">
        <f>DATE(YEAR($I255),MONTH($I255),DAY($I255)+$LL255/10)</f>
        <v>56273</v>
      </c>
      <c r="K255" s="15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LK255" t="s">
        <v>21</v>
      </c>
      <c r="LL255">
        <v>21000</v>
      </c>
      <c r="LM255" t="s">
        <v>12</v>
      </c>
    </row>
    <row r="256" spans="1:325" ht="15" thickBot="1" x14ac:dyDescent="0.4">
      <c r="A256" s="9" t="s">
        <v>12</v>
      </c>
      <c r="B256" s="10" t="s">
        <v>50</v>
      </c>
      <c r="C256" s="10" t="s">
        <v>31</v>
      </c>
      <c r="D256" s="11">
        <v>46402.322222222225</v>
      </c>
      <c r="E256" s="11">
        <f t="shared" si="10"/>
        <v>46371</v>
      </c>
      <c r="F256" s="11">
        <f>DATE(YEAR($E256),MONTH($E256),DAY($E256)+$LL256/10)</f>
        <v>48471</v>
      </c>
      <c r="G256" s="11">
        <f>DATE(YEAR($F256),MONTH($F256),DAY($F256)+$LL256/10)</f>
        <v>50571</v>
      </c>
      <c r="H256" s="11">
        <f>DATE(YEAR($G256),MONTH($G256),DAY($G256)+$LL256/10)</f>
        <v>52671</v>
      </c>
      <c r="I256" s="11">
        <f>DATE(YEAR($H256),MONTH($H256),DAY($H256)+$LL256/10)</f>
        <v>54771</v>
      </c>
      <c r="J256" s="12">
        <f>DATE(YEAR($I256),MONTH($I256),DAY($I256)+$LL256/10)</f>
        <v>56871</v>
      </c>
      <c r="K256" s="15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LK256" t="s">
        <v>21</v>
      </c>
      <c r="LL256">
        <v>21000</v>
      </c>
      <c r="LM256" t="s">
        <v>12</v>
      </c>
    </row>
    <row r="257" spans="1:325" ht="15" thickBot="1" x14ac:dyDescent="0.4">
      <c r="A257" s="9" t="s">
        <v>12</v>
      </c>
      <c r="B257" s="10" t="s">
        <v>50</v>
      </c>
      <c r="C257" s="10" t="s">
        <v>24</v>
      </c>
      <c r="D257" s="11">
        <v>46089.091666666667</v>
      </c>
      <c r="E257" s="11">
        <f t="shared" si="10"/>
        <v>46061</v>
      </c>
      <c r="F257" s="11">
        <f>DATE(YEAR($E257),MONTH($E257),DAY($E257)+$LL257*30.4/10000)</f>
        <v>49709</v>
      </c>
      <c r="G257" s="11">
        <f>DATE(YEAR($F257),MONTH($F257),DAY($F257)+$LL257*30.4/10000)</f>
        <v>53357</v>
      </c>
      <c r="H257" s="11">
        <f>DATE(YEAR($G257),MONTH($G257),DAY($G257)+$LL257*30.4/10000)</f>
        <v>57005</v>
      </c>
      <c r="I257" s="11">
        <f>DATE(YEAR($H257),MONTH($H257),DAY($H257)+$LL257*30.4/10000)</f>
        <v>60653</v>
      </c>
      <c r="J257" s="12">
        <f>DATE(YEAR($I257),MONTH($I257),DAY($I257)+$LL257*30.4/10000)</f>
        <v>64301</v>
      </c>
      <c r="K257" s="15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LK257" t="s">
        <v>15</v>
      </c>
      <c r="LL257">
        <v>1200000</v>
      </c>
      <c r="LM257" t="s">
        <v>12</v>
      </c>
    </row>
    <row r="258" spans="1:325" ht="15" thickBot="1" x14ac:dyDescent="0.4">
      <c r="A258" s="9" t="s">
        <v>12</v>
      </c>
      <c r="B258" s="10" t="s">
        <v>50</v>
      </c>
      <c r="C258" s="10" t="s">
        <v>25</v>
      </c>
      <c r="D258" s="11">
        <v>44403.632638888892</v>
      </c>
      <c r="E258" s="11">
        <f t="shared" si="10"/>
        <v>44373</v>
      </c>
      <c r="F258" s="11">
        <f>DATE(YEAR($E258),MONTH($E258),DAY($E258)+$LL258*30.4/10000)</f>
        <v>45102</v>
      </c>
      <c r="G258" s="11">
        <f>DATE(YEAR($F258),MONTH($F258),DAY($F258)+$LL258*30.4/10000)</f>
        <v>45831</v>
      </c>
      <c r="H258" s="11">
        <f>DATE(YEAR($G258),MONTH($G258),DAY($G258)+$LL258*30.4/10000)</f>
        <v>46560</v>
      </c>
      <c r="I258" s="11">
        <f>DATE(YEAR($H258),MONTH($H258),DAY($H258)+$LL258*30.4/10000)</f>
        <v>47289</v>
      </c>
      <c r="J258" s="12">
        <f>DATE(YEAR($I258),MONTH($I258),DAY($I258)+$LL258*30.4/10000)</f>
        <v>48018</v>
      </c>
      <c r="K258" s="15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>
        <v>1</v>
      </c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LK258" t="s">
        <v>15</v>
      </c>
      <c r="LL258">
        <v>240000</v>
      </c>
      <c r="LM258" t="s">
        <v>12</v>
      </c>
    </row>
    <row r="259" spans="1:325" ht="15" thickBot="1" x14ac:dyDescent="0.4">
      <c r="A259" s="9" t="s">
        <v>12</v>
      </c>
      <c r="B259" s="10" t="s">
        <v>50</v>
      </c>
      <c r="C259" s="10" t="s">
        <v>26</v>
      </c>
      <c r="D259" s="11">
        <v>44607.688194444447</v>
      </c>
      <c r="E259" s="11">
        <f t="shared" si="10"/>
        <v>44576</v>
      </c>
      <c r="F259" s="11">
        <f>DATE(YEAR($E259),MONTH($E259),DAY($E259)+$LL259/10)</f>
        <v>45626</v>
      </c>
      <c r="G259" s="11">
        <f>DATE(YEAR($F259),MONTH($F259),DAY($F259)+$LL259/10)</f>
        <v>46676</v>
      </c>
      <c r="H259" s="11">
        <f>DATE(YEAR($G259),MONTH($G259),DAY($G259)+$LL259/10)</f>
        <v>47726</v>
      </c>
      <c r="I259" s="11">
        <f>DATE(YEAR($H259),MONTH($H259),DAY($H259)+$LL259/10)</f>
        <v>48776</v>
      </c>
      <c r="J259" s="12">
        <f>DATE(YEAR($I259),MONTH($I259),DAY($I259)+$LL259/10)</f>
        <v>49826</v>
      </c>
      <c r="K259" s="15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>
        <v>1</v>
      </c>
      <c r="LK259" t="s">
        <v>21</v>
      </c>
      <c r="LL259">
        <v>10500</v>
      </c>
      <c r="LM259" t="s">
        <v>12</v>
      </c>
    </row>
    <row r="260" spans="1:325" ht="15" thickBot="1" x14ac:dyDescent="0.4">
      <c r="A260" s="9" t="s">
        <v>12</v>
      </c>
      <c r="B260" s="10" t="s">
        <v>50</v>
      </c>
      <c r="C260" s="10" t="s">
        <v>26</v>
      </c>
      <c r="D260" s="11">
        <v>45001.554166666669</v>
      </c>
      <c r="E260" s="11">
        <f t="shared" si="10"/>
        <v>44973</v>
      </c>
      <c r="F260" s="11">
        <f>DATE(YEAR($E260),MONTH($E260),DAY($E260)+$LL260/10)</f>
        <v>46023</v>
      </c>
      <c r="G260" s="11">
        <f>DATE(YEAR($F260),MONTH($F260),DAY($F260)+$LL260/10)</f>
        <v>47073</v>
      </c>
      <c r="H260" s="11">
        <f>DATE(YEAR($G260),MONTH($G260),DAY($G260)+$LL260/10)</f>
        <v>48123</v>
      </c>
      <c r="I260" s="11">
        <f>DATE(YEAR($H260),MONTH($H260),DAY($H260)+$LL260/10)</f>
        <v>49173</v>
      </c>
      <c r="J260" s="12">
        <f>DATE(YEAR($I260),MONTH($I260),DAY($I260)+$LL260/10)</f>
        <v>50223</v>
      </c>
      <c r="K260" s="15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LK260" t="s">
        <v>21</v>
      </c>
      <c r="LL260">
        <v>10500</v>
      </c>
      <c r="LM260" t="s">
        <v>12</v>
      </c>
    </row>
    <row r="261" spans="1:325" ht="15" thickBot="1" x14ac:dyDescent="0.4">
      <c r="A261" s="9" t="s">
        <v>12</v>
      </c>
      <c r="B261" s="10" t="s">
        <v>50</v>
      </c>
      <c r="C261" s="10" t="s">
        <v>17</v>
      </c>
      <c r="D261" s="11">
        <v>44029.645833333336</v>
      </c>
      <c r="E261" s="11">
        <f>DATE(YEAR($D261),MONTH($D261)-2,DAY($D261))</f>
        <v>43968</v>
      </c>
      <c r="F261" s="11">
        <f>DATE(YEAR($E261),MONTH($E261)+$LL261,DAY($E261))</f>
        <v>45063</v>
      </c>
      <c r="G261" s="11">
        <f>DATE(YEAR($F261),MONTH($F261)+$LL261,DAY($F261))</f>
        <v>46159</v>
      </c>
      <c r="H261" s="11">
        <f>DATE(YEAR($G261),MONTH($G261)+$LL261,DAY($G261))</f>
        <v>47255</v>
      </c>
      <c r="I261" s="11">
        <f>DATE(YEAR($H261),MONTH($H261)+$LL261,DAY($H261))</f>
        <v>48351</v>
      </c>
      <c r="J261" s="12">
        <f>DATE(YEAR($I261),MONTH($I261)+$LL261,DAY($I261))</f>
        <v>49446</v>
      </c>
      <c r="K261" s="15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>
        <v>1</v>
      </c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LK261" t="s">
        <v>18</v>
      </c>
      <c r="LL261">
        <v>36</v>
      </c>
      <c r="LM261" t="s">
        <v>12</v>
      </c>
    </row>
    <row r="262" spans="1:325" ht="15" thickBot="1" x14ac:dyDescent="0.4">
      <c r="A262" s="9" t="s">
        <v>12</v>
      </c>
      <c r="B262" s="10" t="s">
        <v>50</v>
      </c>
      <c r="C262" s="10" t="s">
        <v>19</v>
      </c>
      <c r="D262" s="11">
        <v>45036.595138888886</v>
      </c>
      <c r="E262" s="11">
        <f>DATE(YEAR($D262),MONTH($D262)-2,DAY($D262))</f>
        <v>44977</v>
      </c>
      <c r="F262" s="11">
        <f>DATE(YEAR($E262)+$LL262,MONTH($E262),DAY($E262))</f>
        <v>47169</v>
      </c>
      <c r="G262" s="11">
        <f>DATE(YEAR($F262)+$LL262,MONTH($F262),DAY($F262))</f>
        <v>49360</v>
      </c>
      <c r="H262" s="11">
        <f>DATE(YEAR($G262)+$LL262,MONTH($G262),DAY($G262))</f>
        <v>51552</v>
      </c>
      <c r="I262" s="11">
        <f>DATE(YEAR($H262)+$LL262,MONTH($H262),DAY($H262))</f>
        <v>53743</v>
      </c>
      <c r="J262" s="12">
        <f>DATE(YEAR($I262)+$LL262,MONTH($I262),DAY($I262))</f>
        <v>55935</v>
      </c>
      <c r="K262" s="15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LK262" t="s">
        <v>16</v>
      </c>
      <c r="LL262">
        <v>6</v>
      </c>
      <c r="LM262" t="s">
        <v>12</v>
      </c>
    </row>
    <row r="263" spans="1:325" ht="15" thickBot="1" x14ac:dyDescent="0.4">
      <c r="A263" s="9" t="s">
        <v>12</v>
      </c>
      <c r="B263" s="10" t="s">
        <v>50</v>
      </c>
      <c r="C263" s="10" t="s">
        <v>20</v>
      </c>
      <c r="D263" s="11">
        <v>44991.470833333333</v>
      </c>
      <c r="E263" s="11">
        <f>DATE(YEAR($D263),MONTH($D263)-1,DAY($D263))</f>
        <v>44963</v>
      </c>
      <c r="F263" s="11">
        <f>DATE(YEAR($E263),MONTH($E263),DAY($E263)+$LL263/10)</f>
        <v>45263</v>
      </c>
      <c r="G263" s="11">
        <f>DATE(YEAR($F263),MONTH($F263),DAY($F263)+$LL263/10)</f>
        <v>45563</v>
      </c>
      <c r="H263" s="11">
        <f>DATE(YEAR($G263),MONTH($G263),DAY($G263)+$LL263/10)</f>
        <v>45863</v>
      </c>
      <c r="I263" s="11">
        <f>DATE(YEAR($H263),MONTH($H263),DAY($H263)+$LL263/10)</f>
        <v>46163</v>
      </c>
      <c r="J263" s="12">
        <f>DATE(YEAR($I263),MONTH($I263),DAY($I263)+$LL263/10)</f>
        <v>46463</v>
      </c>
      <c r="K263" s="15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LK263" t="s">
        <v>21</v>
      </c>
      <c r="LL263">
        <v>3000</v>
      </c>
      <c r="LM263" t="s">
        <v>12</v>
      </c>
    </row>
    <row r="264" spans="1:325" ht="15" thickBot="1" x14ac:dyDescent="0.4">
      <c r="A264" s="9" t="s">
        <v>12</v>
      </c>
      <c r="B264" s="10" t="s">
        <v>50</v>
      </c>
      <c r="C264" s="10" t="s">
        <v>20</v>
      </c>
      <c r="D264" s="11">
        <v>44968.873611111114</v>
      </c>
      <c r="E264" s="11">
        <f>DATE(YEAR($D264),MONTH($D264)-1,DAY($D264))</f>
        <v>44937</v>
      </c>
      <c r="F264" s="11">
        <f>DATE(YEAR($E264),MONTH($E264),DAY($E264)+$LL264/10)</f>
        <v>45237</v>
      </c>
      <c r="G264" s="11">
        <f>DATE(YEAR($F264),MONTH($F264),DAY($F264)+$LL264/10)</f>
        <v>45537</v>
      </c>
      <c r="H264" s="11">
        <f>DATE(YEAR($G264),MONTH($G264),DAY($G264)+$LL264/10)</f>
        <v>45837</v>
      </c>
      <c r="I264" s="11">
        <f>DATE(YEAR($H264),MONTH($H264),DAY($H264)+$LL264/10)</f>
        <v>46137</v>
      </c>
      <c r="J264" s="12">
        <f>DATE(YEAR($I264),MONTH($I264),DAY($I264)+$LL264/10)</f>
        <v>46437</v>
      </c>
      <c r="K264" s="15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LK264" t="s">
        <v>21</v>
      </c>
      <c r="LL264">
        <v>3000</v>
      </c>
      <c r="LM264" t="s">
        <v>12</v>
      </c>
    </row>
    <row r="265" spans="1:325" ht="15" thickBot="1" x14ac:dyDescent="0.4">
      <c r="A265" s="9" t="s">
        <v>12</v>
      </c>
      <c r="B265" s="10" t="s">
        <v>50</v>
      </c>
      <c r="C265" s="10" t="s">
        <v>22</v>
      </c>
      <c r="D265" s="11">
        <v>43965.990277777775</v>
      </c>
      <c r="E265" s="11">
        <f>DATE(YEAR($D265),MONTH($D265)-2,DAY($D265))</f>
        <v>43904</v>
      </c>
      <c r="F265" s="11">
        <f>DATE(YEAR($E265),MONTH($E265)+$LL265,DAY($E265))</f>
        <v>44634</v>
      </c>
      <c r="G265" s="11">
        <f>DATE(YEAR($F265),MONTH($F265)+$LL265,DAY($F265))</f>
        <v>45365</v>
      </c>
      <c r="H265" s="11">
        <f>DATE(YEAR($G265),MONTH($G265)+$LL265,DAY($G265))</f>
        <v>46095</v>
      </c>
      <c r="I265" s="11">
        <f>DATE(YEAR($H265),MONTH($H265)+$LL265,DAY($H265))</f>
        <v>46826</v>
      </c>
      <c r="J265" s="12">
        <f>DATE(YEAR($I265),MONTH($I265)+$LL265,DAY($I265))</f>
        <v>47556</v>
      </c>
      <c r="K265" s="15"/>
      <c r="L265" s="16"/>
      <c r="M265" s="16"/>
      <c r="N265" s="16"/>
      <c r="O265" s="16"/>
      <c r="P265" s="16"/>
      <c r="Q265" s="16"/>
      <c r="R265" s="16"/>
      <c r="S265" s="16">
        <v>1</v>
      </c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LK265" t="s">
        <v>18</v>
      </c>
      <c r="LL265">
        <v>24</v>
      </c>
      <c r="LM265" t="s">
        <v>12</v>
      </c>
    </row>
    <row r="266" spans="1:325" ht="15" thickBot="1" x14ac:dyDescent="0.4">
      <c r="A266" s="9" t="s">
        <v>12</v>
      </c>
      <c r="B266" s="10" t="s">
        <v>50</v>
      </c>
      <c r="C266" s="10" t="s">
        <v>23</v>
      </c>
      <c r="D266" s="11">
        <v>44238.859027777777</v>
      </c>
      <c r="E266" s="11">
        <f>DATE(YEAR($D266),MONTH($D266)-1,DAY($D266))</f>
        <v>44207</v>
      </c>
      <c r="F266" s="11">
        <f>DATE(YEAR($E266),MONTH($E266),DAY($E266)+$LL266/10)</f>
        <v>44357</v>
      </c>
      <c r="G266" s="11">
        <f>DATE(YEAR($F266),MONTH($F266),DAY($F266)+$LL266/10)</f>
        <v>44507</v>
      </c>
      <c r="H266" s="11">
        <f>DATE(YEAR($G266),MONTH($G266),DAY($G266)+$LL266/10)</f>
        <v>44657</v>
      </c>
      <c r="I266" s="11">
        <f>DATE(YEAR($H266),MONTH($H266),DAY($H266)+$LL266/10)</f>
        <v>44807</v>
      </c>
      <c r="J266" s="12">
        <f>DATE(YEAR($I266),MONTH($I266),DAY($I266)+$LL266/10)</f>
        <v>44957</v>
      </c>
      <c r="K266" s="15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>
        <v>1</v>
      </c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>
        <v>1</v>
      </c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>
        <v>1</v>
      </c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LK266" t="s">
        <v>21</v>
      </c>
      <c r="LL266">
        <v>1500</v>
      </c>
      <c r="LM266" t="s">
        <v>12</v>
      </c>
    </row>
    <row r="267" spans="1:325" ht="15" thickBot="1" x14ac:dyDescent="0.4">
      <c r="A267" s="9" t="s">
        <v>12</v>
      </c>
      <c r="B267" s="10" t="s">
        <v>50</v>
      </c>
      <c r="C267" s="10" t="s">
        <v>23</v>
      </c>
      <c r="D267" s="11">
        <v>44200.120138888888</v>
      </c>
      <c r="E267" s="11">
        <f>DATE(YEAR($D267),MONTH($D267)-1,DAY($D267))</f>
        <v>44169</v>
      </c>
      <c r="F267" s="11">
        <f>DATE(YEAR($E267),MONTH($E267),DAY($E267)+$LL267/10)</f>
        <v>44319</v>
      </c>
      <c r="G267" s="11">
        <f>DATE(YEAR($F267),MONTH($F267),DAY($F267)+$LL267/10)</f>
        <v>44469</v>
      </c>
      <c r="H267" s="11">
        <f>DATE(YEAR($G267),MONTH($G267),DAY($G267)+$LL267/10)</f>
        <v>44619</v>
      </c>
      <c r="I267" s="11">
        <f>DATE(YEAR($H267),MONTH($H267),DAY($H267)+$LL267/10)</f>
        <v>44769</v>
      </c>
      <c r="J267" s="12">
        <f>DATE(YEAR($I267),MONTH($I267),DAY($I267)+$LL267/10)</f>
        <v>44919</v>
      </c>
      <c r="K267" s="15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>
        <v>1</v>
      </c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>
        <v>1</v>
      </c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>
        <v>1</v>
      </c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LK267" t="s">
        <v>21</v>
      </c>
      <c r="LL267">
        <v>1500</v>
      </c>
      <c r="LM267" t="s">
        <v>12</v>
      </c>
    </row>
    <row r="268" spans="1:325" ht="15" thickBot="1" x14ac:dyDescent="0.4">
      <c r="A268" s="9" t="s">
        <v>12</v>
      </c>
      <c r="B268" s="10" t="s">
        <v>50</v>
      </c>
      <c r="C268" s="10" t="s">
        <v>14</v>
      </c>
      <c r="D268" s="11">
        <v>43988.928472222222</v>
      </c>
      <c r="E268" s="11">
        <f t="shared" ref="E268:E283" si="11">DATE(YEAR($D268),MONTH($D268)-2,DAY($D268))</f>
        <v>43927</v>
      </c>
      <c r="F268" s="11">
        <f>DATE(YEAR($E268),MONTH($E268),DAY($E268)+$LL268*30.4/10000)</f>
        <v>44839</v>
      </c>
      <c r="G268" s="11">
        <f>DATE(YEAR($F268),MONTH($F268),DAY($F268)+$LL268*30.4/10000)</f>
        <v>45751</v>
      </c>
      <c r="H268" s="11">
        <f>DATE(YEAR($G268),MONTH($G268),DAY($G268)+$LL268*30.4/10000)</f>
        <v>46663</v>
      </c>
      <c r="I268" s="11">
        <f>DATE(YEAR($H268),MONTH($H268),DAY($H268)+$LL268*30.4/10000)</f>
        <v>47575</v>
      </c>
      <c r="J268" s="12">
        <f>DATE(YEAR($I268),MONTH($I268),DAY($I268)+$LL268*30.4/10000)</f>
        <v>48487</v>
      </c>
      <c r="K268" s="15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>
        <v>1</v>
      </c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LK268" t="s">
        <v>15</v>
      </c>
      <c r="LL268">
        <v>300000</v>
      </c>
      <c r="LM268" t="s">
        <v>12</v>
      </c>
    </row>
    <row r="269" spans="1:325" ht="15" thickBot="1" x14ac:dyDescent="0.4">
      <c r="A269" s="9" t="s">
        <v>12</v>
      </c>
      <c r="B269" s="10" t="s">
        <v>50</v>
      </c>
      <c r="C269" s="10" t="s">
        <v>14</v>
      </c>
      <c r="D269" s="11">
        <v>47690.405555555553</v>
      </c>
      <c r="E269" s="11">
        <f t="shared" si="11"/>
        <v>47629</v>
      </c>
      <c r="F269" s="11">
        <f>DATE(YEAR($E269)+$LL269,MONTH($E269),DAY($E269))</f>
        <v>52012</v>
      </c>
      <c r="G269" s="11">
        <f>DATE(YEAR($F269)+$LL269,MONTH($F269),DAY($F269))</f>
        <v>56395</v>
      </c>
      <c r="H269" s="11">
        <f>DATE(YEAR($G269)+$LL269,MONTH($G269),DAY($G269))</f>
        <v>60778</v>
      </c>
      <c r="I269" s="11">
        <f>DATE(YEAR($H269)+$LL269,MONTH($H269),DAY($H269))</f>
        <v>65161</v>
      </c>
      <c r="J269" s="12">
        <f>DATE(YEAR($I269)+$LL269,MONTH($I269),DAY($I269))</f>
        <v>69544</v>
      </c>
      <c r="K269" s="15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LK269" t="s">
        <v>16</v>
      </c>
      <c r="LL269">
        <v>12</v>
      </c>
      <c r="LM269" t="s">
        <v>12</v>
      </c>
    </row>
    <row r="270" spans="1:325" ht="15" thickBot="1" x14ac:dyDescent="0.4">
      <c r="A270" s="9" t="s">
        <v>12</v>
      </c>
      <c r="B270" s="10" t="s">
        <v>50</v>
      </c>
      <c r="C270" s="10" t="s">
        <v>14</v>
      </c>
      <c r="D270" s="11">
        <v>44433.776388888888</v>
      </c>
      <c r="E270" s="11">
        <f t="shared" si="11"/>
        <v>44372</v>
      </c>
      <c r="F270" s="11">
        <f>DATE(YEAR($E270),MONTH($E270),DAY($E270)+$LL270*30.4/10000)</f>
        <v>45284</v>
      </c>
      <c r="G270" s="11">
        <f>DATE(YEAR($F270),MONTH($F270),DAY($F270)+$LL270*30.4/10000)</f>
        <v>46196</v>
      </c>
      <c r="H270" s="11">
        <f>DATE(YEAR($G270),MONTH($G270),DAY($G270)+$LL270*30.4/10000)</f>
        <v>47108</v>
      </c>
      <c r="I270" s="11">
        <f>DATE(YEAR($H270),MONTH($H270),DAY($H270)+$LL270*30.4/10000)</f>
        <v>48020</v>
      </c>
      <c r="J270" s="12">
        <f>DATE(YEAR($I270),MONTH($I270),DAY($I270)+$LL270*30.4/10000)</f>
        <v>48932</v>
      </c>
      <c r="K270" s="15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>
        <v>1</v>
      </c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LK270" t="s">
        <v>15</v>
      </c>
      <c r="LL270">
        <v>300000</v>
      </c>
      <c r="LM270" t="s">
        <v>12</v>
      </c>
    </row>
    <row r="271" spans="1:325" ht="15" thickBot="1" x14ac:dyDescent="0.4">
      <c r="A271" s="9" t="s">
        <v>12</v>
      </c>
      <c r="B271" s="10" t="s">
        <v>50</v>
      </c>
      <c r="C271" s="10" t="s">
        <v>14</v>
      </c>
      <c r="D271" s="11">
        <v>47185.385416666664</v>
      </c>
      <c r="E271" s="11">
        <f t="shared" si="11"/>
        <v>47126</v>
      </c>
      <c r="F271" s="11">
        <f>DATE(YEAR($E271)+$LL271,MONTH($E271),DAY($E271))</f>
        <v>51509</v>
      </c>
      <c r="G271" s="11">
        <f>DATE(YEAR($F271)+$LL271,MONTH($F271),DAY($F271))</f>
        <v>55892</v>
      </c>
      <c r="H271" s="11">
        <f>DATE(YEAR($G271)+$LL271,MONTH($G271),DAY($G271))</f>
        <v>60275</v>
      </c>
      <c r="I271" s="11">
        <f>DATE(YEAR($H271)+$LL271,MONTH($H271),DAY($H271))</f>
        <v>64658</v>
      </c>
      <c r="J271" s="12">
        <f>DATE(YEAR($I271)+$LL271,MONTH($I271),DAY($I271))</f>
        <v>69041</v>
      </c>
      <c r="K271" s="15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LK271" t="s">
        <v>16</v>
      </c>
      <c r="LL271">
        <v>12</v>
      </c>
      <c r="LM271" t="s">
        <v>12</v>
      </c>
    </row>
    <row r="272" spans="1:325" ht="15" thickBot="1" x14ac:dyDescent="0.4">
      <c r="A272" s="9" t="s">
        <v>12</v>
      </c>
      <c r="B272" s="10" t="s">
        <v>50</v>
      </c>
      <c r="C272" s="10" t="s">
        <v>14</v>
      </c>
      <c r="D272" s="11">
        <v>44116.702777777777</v>
      </c>
      <c r="E272" s="11">
        <f t="shared" si="11"/>
        <v>44055</v>
      </c>
      <c r="F272" s="11">
        <f>DATE(YEAR($E272),MONTH($E272),DAY($E272)+$LL272*30.4/10000)</f>
        <v>44967</v>
      </c>
      <c r="G272" s="11">
        <f>DATE(YEAR($F272),MONTH($F272),DAY($F272)+$LL272*30.4/10000)</f>
        <v>45879</v>
      </c>
      <c r="H272" s="11">
        <f>DATE(YEAR($G272),MONTH($G272),DAY($G272)+$LL272*30.4/10000)</f>
        <v>46791</v>
      </c>
      <c r="I272" s="11">
        <f>DATE(YEAR($H272),MONTH($H272),DAY($H272)+$LL272*30.4/10000)</f>
        <v>47703</v>
      </c>
      <c r="J272" s="12">
        <f>DATE(YEAR($I272),MONTH($I272),DAY($I272)+$LL272*30.4/10000)</f>
        <v>48615</v>
      </c>
      <c r="K272" s="15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>
        <v>1</v>
      </c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LK272" t="s">
        <v>15</v>
      </c>
      <c r="LL272">
        <v>300000</v>
      </c>
      <c r="LM272" t="s">
        <v>12</v>
      </c>
    </row>
    <row r="273" spans="1:325" ht="15" thickBot="1" x14ac:dyDescent="0.4">
      <c r="A273" s="9" t="s">
        <v>12</v>
      </c>
      <c r="B273" s="10" t="s">
        <v>50</v>
      </c>
      <c r="C273" s="10" t="s">
        <v>14</v>
      </c>
      <c r="D273" s="11">
        <v>47143.367361111108</v>
      </c>
      <c r="E273" s="11">
        <f t="shared" si="11"/>
        <v>47082</v>
      </c>
      <c r="F273" s="11">
        <f>DATE(YEAR($E273)+$LL273,MONTH($E273),DAY($E273))</f>
        <v>51465</v>
      </c>
      <c r="G273" s="11">
        <f>DATE(YEAR($F273)+$LL273,MONTH($F273),DAY($F273))</f>
        <v>55848</v>
      </c>
      <c r="H273" s="11">
        <f>DATE(YEAR($G273)+$LL273,MONTH($G273),DAY($G273))</f>
        <v>60231</v>
      </c>
      <c r="I273" s="11">
        <f>DATE(YEAR($H273)+$LL273,MONTH($H273),DAY($H273))</f>
        <v>64614</v>
      </c>
      <c r="J273" s="12">
        <f>DATE(YEAR($I273)+$LL273,MONTH($I273),DAY($I273))</f>
        <v>68997</v>
      </c>
      <c r="K273" s="15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LK273" t="s">
        <v>16</v>
      </c>
      <c r="LL273">
        <v>12</v>
      </c>
      <c r="LM273" t="s">
        <v>12</v>
      </c>
    </row>
    <row r="274" spans="1:325" ht="15" thickBot="1" x14ac:dyDescent="0.4">
      <c r="A274" s="9" t="s">
        <v>12</v>
      </c>
      <c r="B274" s="10" t="s">
        <v>50</v>
      </c>
      <c r="C274" s="10" t="s">
        <v>14</v>
      </c>
      <c r="D274" s="11">
        <v>44116.702777777777</v>
      </c>
      <c r="E274" s="11">
        <f t="shared" si="11"/>
        <v>44055</v>
      </c>
      <c r="F274" s="11">
        <f>DATE(YEAR($E274),MONTH($E274),DAY($E274)+$LL274*30.4/10000)</f>
        <v>44967</v>
      </c>
      <c r="G274" s="11">
        <f>DATE(YEAR($F274),MONTH($F274),DAY($F274)+$LL274*30.4/10000)</f>
        <v>45879</v>
      </c>
      <c r="H274" s="11">
        <f>DATE(YEAR($G274),MONTH($G274),DAY($G274)+$LL274*30.4/10000)</f>
        <v>46791</v>
      </c>
      <c r="I274" s="11">
        <f>DATE(YEAR($H274),MONTH($H274),DAY($H274)+$LL274*30.4/10000)</f>
        <v>47703</v>
      </c>
      <c r="J274" s="12">
        <f>DATE(YEAR($I274),MONTH($I274),DAY($I274)+$LL274*30.4/10000)</f>
        <v>48615</v>
      </c>
      <c r="K274" s="15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>
        <v>1</v>
      </c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LK274" t="s">
        <v>15</v>
      </c>
      <c r="LL274">
        <v>300000</v>
      </c>
      <c r="LM274" t="s">
        <v>12</v>
      </c>
    </row>
    <row r="275" spans="1:325" ht="15" thickBot="1" x14ac:dyDescent="0.4">
      <c r="A275" s="9" t="s">
        <v>12</v>
      </c>
      <c r="B275" s="10" t="s">
        <v>50</v>
      </c>
      <c r="C275" s="10" t="s">
        <v>14</v>
      </c>
      <c r="D275" s="11">
        <v>47137.317361111112</v>
      </c>
      <c r="E275" s="11">
        <f t="shared" si="11"/>
        <v>47076</v>
      </c>
      <c r="F275" s="11">
        <f>DATE(YEAR($E275)+$LL275,MONTH($E275),DAY($E275))</f>
        <v>51459</v>
      </c>
      <c r="G275" s="11">
        <f>DATE(YEAR($F275)+$LL275,MONTH($F275),DAY($F275))</f>
        <v>55842</v>
      </c>
      <c r="H275" s="11">
        <f>DATE(YEAR($G275)+$LL275,MONTH($G275),DAY($G275))</f>
        <v>60225</v>
      </c>
      <c r="I275" s="11">
        <f>DATE(YEAR($H275)+$LL275,MONTH($H275),DAY($H275))</f>
        <v>64608</v>
      </c>
      <c r="J275" s="12">
        <f>DATE(YEAR($I275)+$LL275,MONTH($I275),DAY($I275))</f>
        <v>68991</v>
      </c>
      <c r="K275" s="15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LK275" t="s">
        <v>16</v>
      </c>
      <c r="LL275">
        <v>12</v>
      </c>
      <c r="LM275" t="s">
        <v>12</v>
      </c>
    </row>
    <row r="276" spans="1:325" ht="15" thickBot="1" x14ac:dyDescent="0.4">
      <c r="A276" s="9" t="s">
        <v>12</v>
      </c>
      <c r="B276" s="10" t="s">
        <v>50</v>
      </c>
      <c r="C276" s="10" t="s">
        <v>14</v>
      </c>
      <c r="D276" s="11">
        <v>44056.356249999997</v>
      </c>
      <c r="E276" s="11">
        <f t="shared" si="11"/>
        <v>43995</v>
      </c>
      <c r="F276" s="11">
        <f>DATE(YEAR($E276),MONTH($E276),DAY($E276)+$LL276*30.4/10000)</f>
        <v>44907</v>
      </c>
      <c r="G276" s="11">
        <f>DATE(YEAR($F276),MONTH($F276),DAY($F276)+$LL276*30.4/10000)</f>
        <v>45819</v>
      </c>
      <c r="H276" s="11">
        <f>DATE(YEAR($G276),MONTH($G276),DAY($G276)+$LL276*30.4/10000)</f>
        <v>46731</v>
      </c>
      <c r="I276" s="11">
        <f>DATE(YEAR($H276),MONTH($H276),DAY($H276)+$LL276*30.4/10000)</f>
        <v>47643</v>
      </c>
      <c r="J276" s="12">
        <f>DATE(YEAR($I276),MONTH($I276),DAY($I276)+$LL276*30.4/10000)</f>
        <v>48555</v>
      </c>
      <c r="K276" s="15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>
        <v>1</v>
      </c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LK276" t="s">
        <v>15</v>
      </c>
      <c r="LL276">
        <v>300000</v>
      </c>
      <c r="LM276" t="s">
        <v>12</v>
      </c>
    </row>
    <row r="277" spans="1:325" ht="15" thickBot="1" x14ac:dyDescent="0.4">
      <c r="A277" s="9" t="s">
        <v>12</v>
      </c>
      <c r="B277" s="10" t="s">
        <v>50</v>
      </c>
      <c r="C277" s="10" t="s">
        <v>14</v>
      </c>
      <c r="D277" s="11">
        <v>47067.357638888891</v>
      </c>
      <c r="E277" s="11">
        <f t="shared" si="11"/>
        <v>47006</v>
      </c>
      <c r="F277" s="11">
        <f>DATE(YEAR($E277)+$LL277,MONTH($E277),DAY($E277))</f>
        <v>51389</v>
      </c>
      <c r="G277" s="11">
        <f>DATE(YEAR($F277)+$LL277,MONTH($F277),DAY($F277))</f>
        <v>55772</v>
      </c>
      <c r="H277" s="11">
        <f>DATE(YEAR($G277)+$LL277,MONTH($G277),DAY($G277))</f>
        <v>60155</v>
      </c>
      <c r="I277" s="11">
        <f>DATE(YEAR($H277)+$LL277,MONTH($H277),DAY($H277))</f>
        <v>64538</v>
      </c>
      <c r="J277" s="12">
        <f>DATE(YEAR($I277)+$LL277,MONTH($I277),DAY($I277))</f>
        <v>68921</v>
      </c>
      <c r="K277" s="15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LK277" t="s">
        <v>16</v>
      </c>
      <c r="LL277">
        <v>12</v>
      </c>
      <c r="LM277" t="s">
        <v>12</v>
      </c>
    </row>
    <row r="278" spans="1:325" ht="15" thickBot="1" x14ac:dyDescent="0.4">
      <c r="A278" s="9" t="s">
        <v>12</v>
      </c>
      <c r="B278" s="10" t="s">
        <v>50</v>
      </c>
      <c r="C278" s="10" t="s">
        <v>14</v>
      </c>
      <c r="D278" s="11">
        <v>43989.472916666666</v>
      </c>
      <c r="E278" s="11">
        <f t="shared" si="11"/>
        <v>43928</v>
      </c>
      <c r="F278" s="11">
        <f>DATE(YEAR($E278),MONTH($E278),DAY($E278)+$LL278*30.4/10000)</f>
        <v>44840</v>
      </c>
      <c r="G278" s="11">
        <f>DATE(YEAR($F278),MONTH($F278),DAY($F278)+$LL278*30.4/10000)</f>
        <v>45752</v>
      </c>
      <c r="H278" s="11">
        <f>DATE(YEAR($G278),MONTH($G278),DAY($G278)+$LL278*30.4/10000)</f>
        <v>46664</v>
      </c>
      <c r="I278" s="11">
        <f>DATE(YEAR($H278),MONTH($H278),DAY($H278)+$LL278*30.4/10000)</f>
        <v>47576</v>
      </c>
      <c r="J278" s="12">
        <f>DATE(YEAR($I278),MONTH($I278),DAY($I278)+$LL278*30.4/10000)</f>
        <v>48488</v>
      </c>
      <c r="K278" s="15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>
        <v>1</v>
      </c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LK278" t="s">
        <v>15</v>
      </c>
      <c r="LL278">
        <v>300000</v>
      </c>
      <c r="LM278" t="s">
        <v>12</v>
      </c>
    </row>
    <row r="279" spans="1:325" ht="15" thickBot="1" x14ac:dyDescent="0.4">
      <c r="A279" s="9" t="s">
        <v>12</v>
      </c>
      <c r="B279" s="10" t="s">
        <v>50</v>
      </c>
      <c r="C279" s="10" t="s">
        <v>14</v>
      </c>
      <c r="D279" s="11">
        <v>47206.620833333334</v>
      </c>
      <c r="E279" s="11">
        <f t="shared" si="11"/>
        <v>47147</v>
      </c>
      <c r="F279" s="11">
        <f>DATE(YEAR($E279)+$LL279,MONTH($E279),DAY($E279))</f>
        <v>51530</v>
      </c>
      <c r="G279" s="11">
        <f>DATE(YEAR($F279)+$LL279,MONTH($F279),DAY($F279))</f>
        <v>55913</v>
      </c>
      <c r="H279" s="11">
        <f>DATE(YEAR($G279)+$LL279,MONTH($G279),DAY($G279))</f>
        <v>60296</v>
      </c>
      <c r="I279" s="11">
        <f>DATE(YEAR($H279)+$LL279,MONTH($H279),DAY($H279))</f>
        <v>64679</v>
      </c>
      <c r="J279" s="12">
        <f>DATE(YEAR($I279)+$LL279,MONTH($I279),DAY($I279))</f>
        <v>69062</v>
      </c>
      <c r="K279" s="15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LK279" t="s">
        <v>16</v>
      </c>
      <c r="LL279">
        <v>12</v>
      </c>
      <c r="LM279" t="s">
        <v>12</v>
      </c>
    </row>
    <row r="280" spans="1:325" ht="15" thickBot="1" x14ac:dyDescent="0.4">
      <c r="A280" s="9" t="s">
        <v>12</v>
      </c>
      <c r="B280" s="10" t="s">
        <v>50</v>
      </c>
      <c r="C280" s="10" t="s">
        <v>14</v>
      </c>
      <c r="D280" s="11">
        <v>44115.461805555555</v>
      </c>
      <c r="E280" s="11">
        <f t="shared" si="11"/>
        <v>44054</v>
      </c>
      <c r="F280" s="11">
        <f>DATE(YEAR($E280),MONTH($E280),DAY($E280)+$LL280*30.4/10000)</f>
        <v>44966</v>
      </c>
      <c r="G280" s="11">
        <f>DATE(YEAR($F280),MONTH($F280),DAY($F280)+$LL280*30.4/10000)</f>
        <v>45878</v>
      </c>
      <c r="H280" s="11">
        <f>DATE(YEAR($G280),MONTH($G280),DAY($G280)+$LL280*30.4/10000)</f>
        <v>46790</v>
      </c>
      <c r="I280" s="11">
        <f>DATE(YEAR($H280),MONTH($H280),DAY($H280)+$LL280*30.4/10000)</f>
        <v>47702</v>
      </c>
      <c r="J280" s="12">
        <f>DATE(YEAR($I280),MONTH($I280),DAY($I280)+$LL280*30.4/10000)</f>
        <v>48614</v>
      </c>
      <c r="K280" s="15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>
        <v>1</v>
      </c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LK280" t="s">
        <v>15</v>
      </c>
      <c r="LL280">
        <v>300000</v>
      </c>
      <c r="LM280" t="s">
        <v>12</v>
      </c>
    </row>
    <row r="281" spans="1:325" ht="15" thickBot="1" x14ac:dyDescent="0.4">
      <c r="A281" s="9" t="s">
        <v>12</v>
      </c>
      <c r="B281" s="10" t="s">
        <v>50</v>
      </c>
      <c r="C281" s="10" t="s">
        <v>14</v>
      </c>
      <c r="D281" s="11">
        <v>47206.620833333334</v>
      </c>
      <c r="E281" s="11">
        <f t="shared" si="11"/>
        <v>47147</v>
      </c>
      <c r="F281" s="11">
        <f>DATE(YEAR($E281)+$LL281,MONTH($E281),DAY($E281))</f>
        <v>51530</v>
      </c>
      <c r="G281" s="11">
        <f>DATE(YEAR($F281)+$LL281,MONTH($F281),DAY($F281))</f>
        <v>55913</v>
      </c>
      <c r="H281" s="11">
        <f>DATE(YEAR($G281)+$LL281,MONTH($G281),DAY($G281))</f>
        <v>60296</v>
      </c>
      <c r="I281" s="11">
        <f>DATE(YEAR($H281)+$LL281,MONTH($H281),DAY($H281))</f>
        <v>64679</v>
      </c>
      <c r="J281" s="12">
        <f>DATE(YEAR($I281)+$LL281,MONTH($I281),DAY($I281))</f>
        <v>69062</v>
      </c>
      <c r="K281" s="15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LK281" t="s">
        <v>16</v>
      </c>
      <c r="LL281">
        <v>12</v>
      </c>
      <c r="LM281" t="s">
        <v>12</v>
      </c>
    </row>
    <row r="282" spans="1:325" ht="15" thickBot="1" x14ac:dyDescent="0.4">
      <c r="A282" s="9" t="s">
        <v>12</v>
      </c>
      <c r="B282" s="10" t="s">
        <v>50</v>
      </c>
      <c r="C282" s="10" t="s">
        <v>14</v>
      </c>
      <c r="D282" s="11">
        <v>44115.461805555555</v>
      </c>
      <c r="E282" s="11">
        <f t="shared" si="11"/>
        <v>44054</v>
      </c>
      <c r="F282" s="11">
        <f>DATE(YEAR($E282),MONTH($E282),DAY($E282)+$LL282*30.4/10000)</f>
        <v>44966</v>
      </c>
      <c r="G282" s="11">
        <f>DATE(YEAR($F282),MONTH($F282),DAY($F282)+$LL282*30.4/10000)</f>
        <v>45878</v>
      </c>
      <c r="H282" s="11">
        <f>DATE(YEAR($G282),MONTH($G282),DAY($G282)+$LL282*30.4/10000)</f>
        <v>46790</v>
      </c>
      <c r="I282" s="11">
        <f>DATE(YEAR($H282),MONTH($H282),DAY($H282)+$LL282*30.4/10000)</f>
        <v>47702</v>
      </c>
      <c r="J282" s="12">
        <f>DATE(YEAR($I282),MONTH($I282),DAY($I282)+$LL282*30.4/10000)</f>
        <v>48614</v>
      </c>
      <c r="K282" s="15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>
        <v>1</v>
      </c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LK282" t="s">
        <v>15</v>
      </c>
      <c r="LL282">
        <v>300000</v>
      </c>
      <c r="LM282" t="s">
        <v>12</v>
      </c>
    </row>
    <row r="283" spans="1:325" ht="15" thickBot="1" x14ac:dyDescent="0.4">
      <c r="A283" s="9" t="s">
        <v>12</v>
      </c>
      <c r="B283" s="10" t="s">
        <v>50</v>
      </c>
      <c r="C283" s="10" t="s">
        <v>14</v>
      </c>
      <c r="D283" s="11">
        <v>47054</v>
      </c>
      <c r="E283" s="11">
        <f t="shared" si="11"/>
        <v>46993</v>
      </c>
      <c r="F283" s="11">
        <f>DATE(YEAR($E283)+$LL283,MONTH($E283),DAY($E283))</f>
        <v>51376</v>
      </c>
      <c r="G283" s="11">
        <f>DATE(YEAR($F283)+$LL283,MONTH($F283),DAY($F283))</f>
        <v>55759</v>
      </c>
      <c r="H283" s="11">
        <f>DATE(YEAR($G283)+$LL283,MONTH($G283),DAY($G283))</f>
        <v>60142</v>
      </c>
      <c r="I283" s="11">
        <f>DATE(YEAR($H283)+$LL283,MONTH($H283),DAY($H283))</f>
        <v>64525</v>
      </c>
      <c r="J283" s="12">
        <f>DATE(YEAR($I283)+$LL283,MONTH($I283),DAY($I283))</f>
        <v>68908</v>
      </c>
      <c r="K283" s="15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LK283" t="s">
        <v>16</v>
      </c>
      <c r="LL283">
        <v>12</v>
      </c>
      <c r="LM283" t="s">
        <v>12</v>
      </c>
    </row>
    <row r="284" spans="1:325" ht="15" thickBot="1" x14ac:dyDescent="0.4">
      <c r="A284" s="9" t="s">
        <v>12</v>
      </c>
      <c r="B284" s="10" t="s">
        <v>51</v>
      </c>
      <c r="C284" s="10" t="s">
        <v>30</v>
      </c>
      <c r="D284" s="11">
        <v>44127.106249999997</v>
      </c>
      <c r="E284" s="11">
        <f>DATE(YEAR($D284),MONTH($D284),DAY($D284)-7)</f>
        <v>44120</v>
      </c>
      <c r="F284" s="11">
        <f>DATE(YEAR($E284),MONTH($E284)+$LL284,DAY($E284))</f>
        <v>44516</v>
      </c>
      <c r="G284" s="11">
        <f>DATE(YEAR($F284),MONTH($F284)+$LL284,DAY($F284))</f>
        <v>44911</v>
      </c>
      <c r="H284" s="11">
        <f>DATE(YEAR($G284),MONTH($G284)+$LL284,DAY($G284))</f>
        <v>45307</v>
      </c>
      <c r="I284" s="11">
        <f>DATE(YEAR($H284),MONTH($H284)+$LL284,DAY($H284))</f>
        <v>45704</v>
      </c>
      <c r="J284" s="12">
        <f>DATE(YEAR($I284),MONTH($I284)+$LL284,DAY($I284))</f>
        <v>46097</v>
      </c>
      <c r="K284" s="15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>
        <v>1</v>
      </c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>
        <v>1</v>
      </c>
      <c r="DD284" s="16"/>
      <c r="DE284" s="16"/>
      <c r="DF284" s="16"/>
      <c r="DG284" s="16"/>
      <c r="DH284" s="16"/>
      <c r="DI284" s="16"/>
      <c r="DJ284" s="16"/>
      <c r="DK284" s="16"/>
      <c r="LK284" t="s">
        <v>18</v>
      </c>
      <c r="LL284">
        <v>13</v>
      </c>
      <c r="LM284" t="s">
        <v>12</v>
      </c>
    </row>
    <row r="285" spans="1:325" ht="15" thickBot="1" x14ac:dyDescent="0.4">
      <c r="A285" s="9" t="s">
        <v>12</v>
      </c>
      <c r="B285" s="10" t="s">
        <v>51</v>
      </c>
      <c r="C285" s="10" t="s">
        <v>31</v>
      </c>
      <c r="D285" s="11">
        <v>46807.176388888889</v>
      </c>
      <c r="E285" s="11">
        <f t="shared" ref="E285:E292" si="12">DATE(YEAR($D285),MONTH($D285)-1,DAY($D285))</f>
        <v>46776</v>
      </c>
      <c r="F285" s="11">
        <f>DATE(YEAR($E285),MONTH($E285),DAY($E285)+$LL285/10)</f>
        <v>48876</v>
      </c>
      <c r="G285" s="11">
        <f>DATE(YEAR($F285),MONTH($F285),DAY($F285)+$LL285/10)</f>
        <v>50976</v>
      </c>
      <c r="H285" s="11">
        <f>DATE(YEAR($G285),MONTH($G285),DAY($G285)+$LL285/10)</f>
        <v>53076</v>
      </c>
      <c r="I285" s="11">
        <f>DATE(YEAR($H285),MONTH($H285),DAY($H285)+$LL285/10)</f>
        <v>55176</v>
      </c>
      <c r="J285" s="12">
        <f>DATE(YEAR($I285),MONTH($I285),DAY($I285)+$LL285/10)</f>
        <v>57276</v>
      </c>
      <c r="K285" s="15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LK285" t="s">
        <v>21</v>
      </c>
      <c r="LL285">
        <v>21000</v>
      </c>
      <c r="LM285" t="s">
        <v>12</v>
      </c>
    </row>
    <row r="286" spans="1:325" ht="15" thickBot="1" x14ac:dyDescent="0.4">
      <c r="A286" s="9" t="s">
        <v>12</v>
      </c>
      <c r="B286" s="10" t="s">
        <v>51</v>
      </c>
      <c r="C286" s="10" t="s">
        <v>31</v>
      </c>
      <c r="D286" s="11">
        <v>46821.006944444445</v>
      </c>
      <c r="E286" s="11">
        <f t="shared" si="12"/>
        <v>46792</v>
      </c>
      <c r="F286" s="11">
        <f>DATE(YEAR($E286),MONTH($E286),DAY($E286)+$LL286/10)</f>
        <v>48892</v>
      </c>
      <c r="G286" s="11">
        <f>DATE(YEAR($F286),MONTH($F286),DAY($F286)+$LL286/10)</f>
        <v>50992</v>
      </c>
      <c r="H286" s="11">
        <f>DATE(YEAR($G286),MONTH($G286),DAY($G286)+$LL286/10)</f>
        <v>53092</v>
      </c>
      <c r="I286" s="11">
        <f>DATE(YEAR($H286),MONTH($H286),DAY($H286)+$LL286/10)</f>
        <v>55192</v>
      </c>
      <c r="J286" s="12">
        <f>DATE(YEAR($I286),MONTH($I286),DAY($I286)+$LL286/10)</f>
        <v>57292</v>
      </c>
      <c r="K286" s="15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LK286" t="s">
        <v>21</v>
      </c>
      <c r="LL286">
        <v>21000</v>
      </c>
      <c r="LM286" t="s">
        <v>12</v>
      </c>
    </row>
    <row r="287" spans="1:325" ht="15" thickBot="1" x14ac:dyDescent="0.4">
      <c r="A287" s="9" t="s">
        <v>12</v>
      </c>
      <c r="B287" s="10" t="s">
        <v>51</v>
      </c>
      <c r="C287" s="10" t="s">
        <v>33</v>
      </c>
      <c r="D287" s="11">
        <v>45355.074305555558</v>
      </c>
      <c r="E287" s="11">
        <f t="shared" si="12"/>
        <v>45326</v>
      </c>
      <c r="F287" s="11">
        <f>DATE(YEAR($E287),MONTH($E287),DAY($E287)+$LL287/10)</f>
        <v>45926</v>
      </c>
      <c r="G287" s="11">
        <f>DATE(YEAR($F287),MONTH($F287),DAY($F287)+$LL287/10)</f>
        <v>46526</v>
      </c>
      <c r="H287" s="11">
        <f>DATE(YEAR($G287),MONTH($G287),DAY($G287)+$LL287/10)</f>
        <v>47126</v>
      </c>
      <c r="I287" s="11">
        <f>DATE(YEAR($H287),MONTH($H287),DAY($H287)+$LL287/10)</f>
        <v>47726</v>
      </c>
      <c r="J287" s="12">
        <f>DATE(YEAR($I287),MONTH($I287),DAY($I287)+$LL287/10)</f>
        <v>48326</v>
      </c>
      <c r="K287" s="15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LK287" t="s">
        <v>21</v>
      </c>
      <c r="LL287">
        <v>6000</v>
      </c>
      <c r="LM287" t="s">
        <v>12</v>
      </c>
    </row>
    <row r="288" spans="1:325" ht="15" thickBot="1" x14ac:dyDescent="0.4">
      <c r="A288" s="9" t="s">
        <v>12</v>
      </c>
      <c r="B288" s="10" t="s">
        <v>51</v>
      </c>
      <c r="C288" s="10" t="s">
        <v>24</v>
      </c>
      <c r="D288" s="11">
        <v>45874.552083333336</v>
      </c>
      <c r="E288" s="11">
        <f t="shared" si="12"/>
        <v>45843</v>
      </c>
      <c r="F288" s="11">
        <f>DATE(YEAR($E288),MONTH($E288),DAY($E288)+$LL288*30.4/10000)</f>
        <v>49491</v>
      </c>
      <c r="G288" s="11">
        <f>DATE(YEAR($F288),MONTH($F288),DAY($F288)+$LL288*30.4/10000)</f>
        <v>53139</v>
      </c>
      <c r="H288" s="11">
        <f>DATE(YEAR($G288),MONTH($G288),DAY($G288)+$LL288*30.4/10000)</f>
        <v>56787</v>
      </c>
      <c r="I288" s="11">
        <f>DATE(YEAR($H288),MONTH($H288),DAY($H288)+$LL288*30.4/10000)</f>
        <v>60435</v>
      </c>
      <c r="J288" s="12">
        <f>DATE(YEAR($I288),MONTH($I288),DAY($I288)+$LL288*30.4/10000)</f>
        <v>64083</v>
      </c>
      <c r="K288" s="15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LK288" t="s">
        <v>15</v>
      </c>
      <c r="LL288">
        <v>1200000</v>
      </c>
      <c r="LM288" t="s">
        <v>12</v>
      </c>
    </row>
    <row r="289" spans="1:325" ht="15" thickBot="1" x14ac:dyDescent="0.4">
      <c r="A289" s="9" t="s">
        <v>12</v>
      </c>
      <c r="B289" s="10" t="s">
        <v>51</v>
      </c>
      <c r="C289" s="10" t="s">
        <v>25</v>
      </c>
      <c r="D289" s="11">
        <v>43884.740972222222</v>
      </c>
      <c r="E289" s="11">
        <f t="shared" si="12"/>
        <v>43853</v>
      </c>
      <c r="F289" s="11">
        <f>DATE(YEAR($E289),MONTH($E289),DAY($E289)+$LL289*30.4/10000)</f>
        <v>44582</v>
      </c>
      <c r="G289" s="11">
        <f>DATE(YEAR($F289),MONTH($F289),DAY($F289)+$LL289*30.4/10000)</f>
        <v>45311</v>
      </c>
      <c r="H289" s="11">
        <f>DATE(YEAR($G289),MONTH($G289),DAY($G289)+$LL289*30.4/10000)</f>
        <v>46040</v>
      </c>
      <c r="I289" s="11">
        <f>DATE(YEAR($H289),MONTH($H289),DAY($H289)+$LL289*30.4/10000)</f>
        <v>46769</v>
      </c>
      <c r="J289" s="12">
        <f>DATE(YEAR($I289),MONTH($I289),DAY($I289)+$LL289*30.4/10000)</f>
        <v>47498</v>
      </c>
      <c r="K289" s="15"/>
      <c r="L289" s="16">
        <v>1</v>
      </c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LK289" t="s">
        <v>15</v>
      </c>
      <c r="LL289">
        <v>240000</v>
      </c>
      <c r="LM289" t="s">
        <v>12</v>
      </c>
    </row>
    <row r="290" spans="1:325" ht="15" thickBot="1" x14ac:dyDescent="0.4">
      <c r="A290" s="9" t="s">
        <v>12</v>
      </c>
      <c r="B290" s="10" t="s">
        <v>51</v>
      </c>
      <c r="C290" s="10" t="s">
        <v>26</v>
      </c>
      <c r="D290" s="11">
        <v>45249.249305555553</v>
      </c>
      <c r="E290" s="11">
        <f t="shared" si="12"/>
        <v>45218</v>
      </c>
      <c r="F290" s="11">
        <f>DATE(YEAR($E290),MONTH($E290),DAY($E290)+$LL290/10)</f>
        <v>46268</v>
      </c>
      <c r="G290" s="11">
        <f>DATE(YEAR($F290),MONTH($F290),DAY($F290)+$LL290/10)</f>
        <v>47318</v>
      </c>
      <c r="H290" s="11">
        <f>DATE(YEAR($G290),MONTH($G290),DAY($G290)+$LL290/10)</f>
        <v>48368</v>
      </c>
      <c r="I290" s="11">
        <f>DATE(YEAR($H290),MONTH($H290),DAY($H290)+$LL290/10)</f>
        <v>49418</v>
      </c>
      <c r="J290" s="12">
        <f>DATE(YEAR($I290),MONTH($I290),DAY($I290)+$LL290/10)</f>
        <v>50468</v>
      </c>
      <c r="K290" s="15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LK290" t="s">
        <v>21</v>
      </c>
      <c r="LL290">
        <v>10500</v>
      </c>
      <c r="LM290" t="s">
        <v>12</v>
      </c>
    </row>
    <row r="291" spans="1:325" ht="15" thickBot="1" x14ac:dyDescent="0.4">
      <c r="A291" s="9" t="s">
        <v>12</v>
      </c>
      <c r="B291" s="10" t="s">
        <v>51</v>
      </c>
      <c r="C291" s="10" t="s">
        <v>26</v>
      </c>
      <c r="D291" s="11">
        <v>45255.443749999999</v>
      </c>
      <c r="E291" s="11">
        <f t="shared" si="12"/>
        <v>45224</v>
      </c>
      <c r="F291" s="11">
        <f>DATE(YEAR($E291),MONTH($E291),DAY($E291)+$LL291/10)</f>
        <v>46274</v>
      </c>
      <c r="G291" s="11">
        <f>DATE(YEAR($F291),MONTH($F291),DAY($F291)+$LL291/10)</f>
        <v>47324</v>
      </c>
      <c r="H291" s="11">
        <f>DATE(YEAR($G291),MONTH($G291),DAY($G291)+$LL291/10)</f>
        <v>48374</v>
      </c>
      <c r="I291" s="11">
        <f>DATE(YEAR($H291),MONTH($H291),DAY($H291)+$LL291/10)</f>
        <v>49424</v>
      </c>
      <c r="J291" s="12">
        <f>DATE(YEAR($I291),MONTH($I291),DAY($I291)+$LL291/10)</f>
        <v>50474</v>
      </c>
      <c r="K291" s="15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LK291" t="s">
        <v>21</v>
      </c>
      <c r="LL291">
        <v>10500</v>
      </c>
      <c r="LM291" t="s">
        <v>12</v>
      </c>
    </row>
    <row r="292" spans="1:325" ht="15" thickBot="1" x14ac:dyDescent="0.4">
      <c r="A292" s="9" t="s">
        <v>12</v>
      </c>
      <c r="B292" s="10" t="s">
        <v>51</v>
      </c>
      <c r="C292" s="10" t="s">
        <v>27</v>
      </c>
      <c r="D292" s="11">
        <v>44007.084027777775</v>
      </c>
      <c r="E292" s="11">
        <f t="shared" si="12"/>
        <v>43976</v>
      </c>
      <c r="F292" s="11">
        <f>DATE(YEAR($E292),MONTH($E292),DAY($E292)+$LL292*30.4/650)</f>
        <v>44817</v>
      </c>
      <c r="G292" s="11">
        <f>DATE(YEAR($F292),MONTH($F292),DAY($F292)+$LL292*30.4/650)</f>
        <v>45658</v>
      </c>
      <c r="H292" s="11">
        <f>DATE(YEAR($G292),MONTH($G292),DAY($G292)+$LL292*30.4/650)</f>
        <v>46499</v>
      </c>
      <c r="I292" s="11">
        <f>DATE(YEAR($H292),MONTH($H292),DAY($H292)+$LL292*30.4/650)</f>
        <v>47340</v>
      </c>
      <c r="J292" s="12">
        <f>DATE(YEAR($I292),MONTH($I292),DAY($I292)+$LL292*30.4/650)</f>
        <v>48181</v>
      </c>
      <c r="K292" s="15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>
        <v>1</v>
      </c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LK292" t="s">
        <v>28</v>
      </c>
      <c r="LL292">
        <v>18000</v>
      </c>
      <c r="LM292" t="s">
        <v>12</v>
      </c>
    </row>
    <row r="293" spans="1:325" ht="15" thickBot="1" x14ac:dyDescent="0.4">
      <c r="A293" s="9" t="s">
        <v>12</v>
      </c>
      <c r="B293" s="10" t="s">
        <v>51</v>
      </c>
      <c r="C293" s="10" t="s">
        <v>14</v>
      </c>
      <c r="D293" s="11">
        <v>48216.621527777781</v>
      </c>
      <c r="E293" s="11">
        <f t="shared" ref="E293:E301" si="13">DATE(YEAR($D293),MONTH($D293)-2,DAY($D293))</f>
        <v>48155</v>
      </c>
      <c r="F293" s="11">
        <f>DATE(YEAR($E293)+$LL293,MONTH($E293),DAY($E293))</f>
        <v>52538</v>
      </c>
      <c r="G293" s="11">
        <f>DATE(YEAR($F293)+$LL293,MONTH($F293),DAY($F293))</f>
        <v>56921</v>
      </c>
      <c r="H293" s="11">
        <f>DATE(YEAR($G293)+$LL293,MONTH($G293),DAY($G293))</f>
        <v>61304</v>
      </c>
      <c r="I293" s="11">
        <f>DATE(YEAR($H293)+$LL293,MONTH($H293),DAY($H293))</f>
        <v>65687</v>
      </c>
      <c r="J293" s="12">
        <f>DATE(YEAR($I293)+$LL293,MONTH($I293),DAY($I293))</f>
        <v>70070</v>
      </c>
      <c r="K293" s="15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LK293" t="s">
        <v>16</v>
      </c>
      <c r="LL293">
        <v>12</v>
      </c>
      <c r="LM293" t="s">
        <v>12</v>
      </c>
    </row>
    <row r="294" spans="1:325" ht="15" thickBot="1" x14ac:dyDescent="0.4">
      <c r="A294" s="9" t="s">
        <v>12</v>
      </c>
      <c r="B294" s="10" t="s">
        <v>51</v>
      </c>
      <c r="C294" s="10" t="s">
        <v>14</v>
      </c>
      <c r="D294" s="11">
        <v>44806.275000000001</v>
      </c>
      <c r="E294" s="11">
        <f t="shared" si="13"/>
        <v>44744</v>
      </c>
      <c r="F294" s="11">
        <f>DATE(YEAR($E294),MONTH($E294),DAY($E294)+$LL294*30.4/10000)</f>
        <v>45656</v>
      </c>
      <c r="G294" s="11">
        <f>DATE(YEAR($F294),MONTH($F294),DAY($F294)+$LL294*30.4/10000)</f>
        <v>46568</v>
      </c>
      <c r="H294" s="11">
        <f>DATE(YEAR($G294),MONTH($G294),DAY($G294)+$LL294*30.4/10000)</f>
        <v>47480</v>
      </c>
      <c r="I294" s="11">
        <f>DATE(YEAR($H294),MONTH($H294),DAY($H294)+$LL294*30.4/10000)</f>
        <v>48392</v>
      </c>
      <c r="J294" s="12">
        <f>DATE(YEAR($I294),MONTH($I294),DAY($I294)+$LL294*30.4/10000)</f>
        <v>49304</v>
      </c>
      <c r="K294" s="15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LK294" t="s">
        <v>15</v>
      </c>
      <c r="LL294">
        <v>300000</v>
      </c>
      <c r="LM294" t="s">
        <v>12</v>
      </c>
    </row>
    <row r="295" spans="1:325" ht="15" thickBot="1" x14ac:dyDescent="0.4">
      <c r="A295" s="9" t="s">
        <v>12</v>
      </c>
      <c r="B295" s="10" t="s">
        <v>51</v>
      </c>
      <c r="C295" s="10" t="s">
        <v>14</v>
      </c>
      <c r="D295" s="11">
        <v>48216.621527777781</v>
      </c>
      <c r="E295" s="11">
        <f t="shared" si="13"/>
        <v>48155</v>
      </c>
      <c r="F295" s="11">
        <f>DATE(YEAR($E295)+$LL295,MONTH($E295),DAY($E295))</f>
        <v>52538</v>
      </c>
      <c r="G295" s="11">
        <f>DATE(YEAR($F295)+$LL295,MONTH($F295),DAY($F295))</f>
        <v>56921</v>
      </c>
      <c r="H295" s="11">
        <f>DATE(YEAR($G295)+$LL295,MONTH($G295),DAY($G295))</f>
        <v>61304</v>
      </c>
      <c r="I295" s="11">
        <f>DATE(YEAR($H295)+$LL295,MONTH($H295),DAY($H295))</f>
        <v>65687</v>
      </c>
      <c r="J295" s="12">
        <f>DATE(YEAR($I295)+$LL295,MONTH($I295),DAY($I295))</f>
        <v>70070</v>
      </c>
      <c r="K295" s="15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LK295" t="s">
        <v>16</v>
      </c>
      <c r="LL295">
        <v>12</v>
      </c>
      <c r="LM295" t="s">
        <v>12</v>
      </c>
    </row>
    <row r="296" spans="1:325" ht="15" thickBot="1" x14ac:dyDescent="0.4">
      <c r="A296" s="9" t="s">
        <v>12</v>
      </c>
      <c r="B296" s="10" t="s">
        <v>51</v>
      </c>
      <c r="C296" s="10" t="s">
        <v>14</v>
      </c>
      <c r="D296" s="11">
        <v>44806.275000000001</v>
      </c>
      <c r="E296" s="11">
        <f t="shared" si="13"/>
        <v>44744</v>
      </c>
      <c r="F296" s="11">
        <f>DATE(YEAR($E296),MONTH($E296),DAY($E296)+$LL296*30.4/10000)</f>
        <v>45656</v>
      </c>
      <c r="G296" s="11">
        <f>DATE(YEAR($F296),MONTH($F296),DAY($F296)+$LL296*30.4/10000)</f>
        <v>46568</v>
      </c>
      <c r="H296" s="11">
        <f>DATE(YEAR($G296),MONTH($G296),DAY($G296)+$LL296*30.4/10000)</f>
        <v>47480</v>
      </c>
      <c r="I296" s="11">
        <f>DATE(YEAR($H296),MONTH($H296),DAY($H296)+$LL296*30.4/10000)</f>
        <v>48392</v>
      </c>
      <c r="J296" s="12">
        <f>DATE(YEAR($I296),MONTH($I296),DAY($I296)+$LL296*30.4/10000)</f>
        <v>49304</v>
      </c>
      <c r="K296" s="15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LK296" t="s">
        <v>15</v>
      </c>
      <c r="LL296">
        <v>300000</v>
      </c>
      <c r="LM296" t="s">
        <v>12</v>
      </c>
    </row>
    <row r="297" spans="1:325" ht="15" thickBot="1" x14ac:dyDescent="0.4">
      <c r="A297" s="9" t="s">
        <v>12</v>
      </c>
      <c r="B297" s="10" t="s">
        <v>51</v>
      </c>
      <c r="C297" s="10" t="s">
        <v>14</v>
      </c>
      <c r="D297" s="11">
        <v>48169.168055555558</v>
      </c>
      <c r="E297" s="11">
        <f t="shared" si="13"/>
        <v>48108</v>
      </c>
      <c r="F297" s="11">
        <f>DATE(YEAR($E297)+$LL297,MONTH($E297),DAY($E297))</f>
        <v>52491</v>
      </c>
      <c r="G297" s="11">
        <f>DATE(YEAR($F297)+$LL297,MONTH($F297),DAY($F297))</f>
        <v>56874</v>
      </c>
      <c r="H297" s="11">
        <f>DATE(YEAR($G297)+$LL297,MONTH($G297),DAY($G297))</f>
        <v>61257</v>
      </c>
      <c r="I297" s="11">
        <f>DATE(YEAR($H297)+$LL297,MONTH($H297),DAY($H297))</f>
        <v>65640</v>
      </c>
      <c r="J297" s="12">
        <f>DATE(YEAR($I297)+$LL297,MONTH($I297),DAY($I297))</f>
        <v>70023</v>
      </c>
      <c r="K297" s="15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LK297" t="s">
        <v>16</v>
      </c>
      <c r="LL297">
        <v>12</v>
      </c>
      <c r="LM297" t="s">
        <v>12</v>
      </c>
    </row>
    <row r="298" spans="1:325" ht="15" thickBot="1" x14ac:dyDescent="0.4">
      <c r="A298" s="9" t="s">
        <v>12</v>
      </c>
      <c r="B298" s="10" t="s">
        <v>51</v>
      </c>
      <c r="C298" s="10" t="s">
        <v>14</v>
      </c>
      <c r="D298" s="11">
        <v>45537.845833333333</v>
      </c>
      <c r="E298" s="11">
        <f t="shared" si="13"/>
        <v>45475</v>
      </c>
      <c r="F298" s="11">
        <f>DATE(YEAR($E298),MONTH($E298),DAY($E298)+$LL298*30.4/10000)</f>
        <v>46387</v>
      </c>
      <c r="G298" s="11">
        <f>DATE(YEAR($F298),MONTH($F298),DAY($F298)+$LL298*30.4/10000)</f>
        <v>47299</v>
      </c>
      <c r="H298" s="11">
        <f>DATE(YEAR($G298),MONTH($G298),DAY($G298)+$LL298*30.4/10000)</f>
        <v>48211</v>
      </c>
      <c r="I298" s="11">
        <f>DATE(YEAR($H298),MONTH($H298),DAY($H298)+$LL298*30.4/10000)</f>
        <v>49123</v>
      </c>
      <c r="J298" s="12">
        <f>DATE(YEAR($I298),MONTH($I298),DAY($I298)+$LL298*30.4/10000)</f>
        <v>50035</v>
      </c>
      <c r="K298" s="15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LK298" t="s">
        <v>15</v>
      </c>
      <c r="LL298">
        <v>300000</v>
      </c>
      <c r="LM298" t="s">
        <v>12</v>
      </c>
    </row>
    <row r="299" spans="1:325" ht="15" thickBot="1" x14ac:dyDescent="0.4">
      <c r="A299" s="9" t="s">
        <v>12</v>
      </c>
      <c r="B299" s="10" t="s">
        <v>51</v>
      </c>
      <c r="C299" s="10" t="s">
        <v>17</v>
      </c>
      <c r="D299" s="11">
        <v>44072.638888888891</v>
      </c>
      <c r="E299" s="11">
        <f t="shared" si="13"/>
        <v>44011</v>
      </c>
      <c r="F299" s="11">
        <f>DATE(YEAR($E299),MONTH($E299)+$LL299,DAY($E299))</f>
        <v>45106</v>
      </c>
      <c r="G299" s="11">
        <f>DATE(YEAR($F299),MONTH($F299)+$LL299,DAY($F299))</f>
        <v>46202</v>
      </c>
      <c r="H299" s="11">
        <f>DATE(YEAR($G299),MONTH($G299)+$LL299,DAY($G299))</f>
        <v>47298</v>
      </c>
      <c r="I299" s="11">
        <f>DATE(YEAR($H299),MONTH($H299)+$LL299,DAY($H299))</f>
        <v>48394</v>
      </c>
      <c r="J299" s="12">
        <f>DATE(YEAR($I299),MONTH($I299)+$LL299,DAY($I299))</f>
        <v>49489</v>
      </c>
      <c r="K299" s="15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>
        <v>1</v>
      </c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LK299" t="s">
        <v>18</v>
      </c>
      <c r="LL299">
        <v>36</v>
      </c>
      <c r="LM299" t="s">
        <v>12</v>
      </c>
    </row>
    <row r="300" spans="1:325" ht="15" thickBot="1" x14ac:dyDescent="0.4">
      <c r="A300" s="9" t="s">
        <v>12</v>
      </c>
      <c r="B300" s="10" t="s">
        <v>51</v>
      </c>
      <c r="C300" s="10" t="s">
        <v>19</v>
      </c>
      <c r="D300" s="11">
        <v>45160.412499999999</v>
      </c>
      <c r="E300" s="11">
        <f t="shared" si="13"/>
        <v>45099</v>
      </c>
      <c r="F300" s="11">
        <f>DATE(YEAR($E300)+$LL300,MONTH($E300),DAY($E300))</f>
        <v>47291</v>
      </c>
      <c r="G300" s="11">
        <f>DATE(YEAR($F300)+$LL300,MONTH($F300),DAY($F300))</f>
        <v>49482</v>
      </c>
      <c r="H300" s="11">
        <f>DATE(YEAR($G300)+$LL300,MONTH($G300),DAY($G300))</f>
        <v>51674</v>
      </c>
      <c r="I300" s="11">
        <f>DATE(YEAR($H300)+$LL300,MONTH($H300),DAY($H300))</f>
        <v>53865</v>
      </c>
      <c r="J300" s="12">
        <f>DATE(YEAR($I300)+$LL300,MONTH($I300),DAY($I300))</f>
        <v>56057</v>
      </c>
      <c r="K300" s="15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LK300" t="s">
        <v>16</v>
      </c>
      <c r="LL300">
        <v>6</v>
      </c>
      <c r="LM300" t="s">
        <v>12</v>
      </c>
    </row>
    <row r="301" spans="1:325" ht="15" thickBot="1" x14ac:dyDescent="0.4">
      <c r="A301" s="9" t="s">
        <v>12</v>
      </c>
      <c r="B301" s="10" t="s">
        <v>51</v>
      </c>
      <c r="C301" s="10" t="s">
        <v>22</v>
      </c>
      <c r="D301" s="11">
        <v>43902.172222222223</v>
      </c>
      <c r="E301" s="11">
        <f t="shared" si="13"/>
        <v>43842</v>
      </c>
      <c r="F301" s="11">
        <f>DATE(YEAR($E301),MONTH($E301)+$LL301,DAY($E301))</f>
        <v>44573</v>
      </c>
      <c r="G301" s="11">
        <f>DATE(YEAR($F301),MONTH($F301)+$LL301,DAY($F301))</f>
        <v>45303</v>
      </c>
      <c r="H301" s="11">
        <f>DATE(YEAR($G301),MONTH($G301)+$LL301,DAY($G301))</f>
        <v>46034</v>
      </c>
      <c r="I301" s="11">
        <f>DATE(YEAR($H301),MONTH($H301)+$LL301,DAY($H301))</f>
        <v>46764</v>
      </c>
      <c r="J301" s="12">
        <f>DATE(YEAR($I301),MONTH($I301)+$LL301,DAY($I301))</f>
        <v>47495</v>
      </c>
      <c r="K301" s="15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>
        <v>1</v>
      </c>
      <c r="LK301" t="s">
        <v>18</v>
      </c>
      <c r="LL301">
        <v>24</v>
      </c>
      <c r="LM301" t="s">
        <v>12</v>
      </c>
    </row>
    <row r="302" spans="1:325" ht="15" thickBot="1" x14ac:dyDescent="0.4">
      <c r="A302" s="9" t="s">
        <v>12</v>
      </c>
      <c r="B302" s="10" t="s">
        <v>51</v>
      </c>
      <c r="C302" s="10" t="s">
        <v>23</v>
      </c>
      <c r="D302" s="11">
        <v>43888.926388888889</v>
      </c>
      <c r="E302" s="11">
        <f>DATE(YEAR($D302),MONTH($D302)-1,DAY($D302))</f>
        <v>43857</v>
      </c>
      <c r="F302" s="11">
        <f>DATE(YEAR($E302),MONTH($E302),DAY($E302)+$LL302/10)</f>
        <v>44007</v>
      </c>
      <c r="G302" s="11">
        <f>DATE(YEAR($F302),MONTH($F302),DAY($F302)+$LL302/10)</f>
        <v>44157</v>
      </c>
      <c r="H302" s="11">
        <f>DATE(YEAR($G302),MONTH($G302),DAY($G302)+$LL302/10)</f>
        <v>44307</v>
      </c>
      <c r="I302" s="11">
        <f>DATE(YEAR($H302),MONTH($H302),DAY($H302)+$LL302/10)</f>
        <v>44457</v>
      </c>
      <c r="J302" s="12">
        <f>DATE(YEAR($I302),MONTH($I302),DAY($I302)+$LL302/10)</f>
        <v>44607</v>
      </c>
      <c r="K302" s="15"/>
      <c r="L302" s="16"/>
      <c r="M302" s="16">
        <v>1</v>
      </c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>
        <v>1</v>
      </c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>
        <v>1</v>
      </c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>
        <v>1</v>
      </c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>
        <v>1</v>
      </c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LK302" t="s">
        <v>21</v>
      </c>
      <c r="LL302">
        <v>1500</v>
      </c>
      <c r="LM302" t="s">
        <v>12</v>
      </c>
    </row>
    <row r="303" spans="1:325" ht="15" thickBot="1" x14ac:dyDescent="0.4">
      <c r="A303" s="9" t="s">
        <v>12</v>
      </c>
      <c r="B303" s="10" t="s">
        <v>51</v>
      </c>
      <c r="C303" s="10" t="s">
        <v>23</v>
      </c>
      <c r="D303" s="11">
        <v>44220.088194444441</v>
      </c>
      <c r="E303" s="11">
        <f>DATE(YEAR($D303),MONTH($D303)-1,DAY($D303))</f>
        <v>44189</v>
      </c>
      <c r="F303" s="11">
        <f>DATE(YEAR($E303),MONTH($E303),DAY($E303)+$LL303/10)</f>
        <v>44339</v>
      </c>
      <c r="G303" s="11">
        <f>DATE(YEAR($F303),MONTH($F303),DAY($F303)+$LL303/10)</f>
        <v>44489</v>
      </c>
      <c r="H303" s="11">
        <f>DATE(YEAR($G303),MONTH($G303),DAY($G303)+$LL303/10)</f>
        <v>44639</v>
      </c>
      <c r="I303" s="11">
        <f>DATE(YEAR($H303),MONTH($H303),DAY($H303)+$LL303/10)</f>
        <v>44789</v>
      </c>
      <c r="J303" s="12">
        <f>DATE(YEAR($I303),MONTH($I303),DAY($I303)+$LL303/10)</f>
        <v>44939</v>
      </c>
      <c r="K303" s="15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>
        <v>1</v>
      </c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>
        <v>1</v>
      </c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>
        <v>1</v>
      </c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LK303" t="s">
        <v>21</v>
      </c>
      <c r="LL303">
        <v>1500</v>
      </c>
      <c r="LM303" t="s">
        <v>12</v>
      </c>
    </row>
    <row r="304" spans="1:325" ht="15" thickBot="1" x14ac:dyDescent="0.4">
      <c r="A304" s="9" t="s">
        <v>12</v>
      </c>
      <c r="B304" s="10" t="s">
        <v>51</v>
      </c>
      <c r="C304" s="10" t="s">
        <v>20</v>
      </c>
      <c r="D304" s="11">
        <v>44337.45416666667</v>
      </c>
      <c r="E304" s="11">
        <f>DATE(YEAR($D304),MONTH($D304)-1,DAY($D304))</f>
        <v>44307</v>
      </c>
      <c r="F304" s="11">
        <f>DATE(YEAR($E304),MONTH($E304),DAY($E304)+$LL304/10)</f>
        <v>44607</v>
      </c>
      <c r="G304" s="11">
        <f>DATE(YEAR($F304),MONTH($F304),DAY($F304)+$LL304/10)</f>
        <v>44907</v>
      </c>
      <c r="H304" s="11">
        <f>DATE(YEAR($G304),MONTH($G304),DAY($G304)+$LL304/10)</f>
        <v>45207</v>
      </c>
      <c r="I304" s="11">
        <f>DATE(YEAR($H304),MONTH($H304),DAY($H304)+$LL304/10)</f>
        <v>45507</v>
      </c>
      <c r="J304" s="12">
        <f>DATE(YEAR($I304),MONTH($I304),DAY($I304)+$LL304/10)</f>
        <v>45807</v>
      </c>
      <c r="K304" s="15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>
        <v>1</v>
      </c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LK304" t="s">
        <v>21</v>
      </c>
      <c r="LL304">
        <v>3000</v>
      </c>
      <c r="LM304" t="s">
        <v>12</v>
      </c>
    </row>
    <row r="305" spans="1:325" ht="15" thickBot="1" x14ac:dyDescent="0.4">
      <c r="A305" s="9" t="s">
        <v>12</v>
      </c>
      <c r="B305" s="10" t="s">
        <v>51</v>
      </c>
      <c r="C305" s="10" t="s">
        <v>20</v>
      </c>
      <c r="D305" s="11">
        <v>44094.347916666666</v>
      </c>
      <c r="E305" s="11">
        <f>DATE(YEAR($D305),MONTH($D305)-1,DAY($D305))</f>
        <v>44063</v>
      </c>
      <c r="F305" s="11">
        <f>DATE(YEAR($E305),MONTH($E305),DAY($E305)+$LL305/10)</f>
        <v>44363</v>
      </c>
      <c r="G305" s="11">
        <f>DATE(YEAR($F305),MONTH($F305),DAY($F305)+$LL305/10)</f>
        <v>44663</v>
      </c>
      <c r="H305" s="11">
        <f>DATE(YEAR($G305),MONTH($G305),DAY($G305)+$LL305/10)</f>
        <v>44963</v>
      </c>
      <c r="I305" s="11">
        <f>DATE(YEAR($H305),MONTH($H305),DAY($H305)+$LL305/10)</f>
        <v>45263</v>
      </c>
      <c r="J305" s="12">
        <f>DATE(YEAR($I305),MONTH($I305),DAY($I305)+$LL305/10)</f>
        <v>45563</v>
      </c>
      <c r="K305" s="15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>
        <v>1</v>
      </c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>
        <v>1</v>
      </c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LK305" t="s">
        <v>21</v>
      </c>
      <c r="LL305">
        <v>3000</v>
      </c>
      <c r="LM305" t="s">
        <v>12</v>
      </c>
    </row>
    <row r="306" spans="1:325" ht="15" thickBot="1" x14ac:dyDescent="0.4">
      <c r="A306" s="9" t="s">
        <v>12</v>
      </c>
      <c r="B306" s="10" t="s">
        <v>51</v>
      </c>
      <c r="C306" s="10" t="s">
        <v>14</v>
      </c>
      <c r="D306" s="11">
        <v>44633.645833333336</v>
      </c>
      <c r="E306" s="11">
        <f t="shared" ref="E306:E317" si="14">DATE(YEAR($D306),MONTH($D306)-2,DAY($D306))</f>
        <v>44574</v>
      </c>
      <c r="F306" s="11">
        <f>DATE(YEAR($E306),MONTH($E306),DAY($E306)+$LL306*30.4/10000)</f>
        <v>45486</v>
      </c>
      <c r="G306" s="11">
        <f>DATE(YEAR($F306),MONTH($F306),DAY($F306)+$LL306*30.4/10000)</f>
        <v>46398</v>
      </c>
      <c r="H306" s="11">
        <f>DATE(YEAR($G306),MONTH($G306),DAY($G306)+$LL306*30.4/10000)</f>
        <v>47310</v>
      </c>
      <c r="I306" s="11">
        <f>DATE(YEAR($H306),MONTH($H306),DAY($H306)+$LL306*30.4/10000)</f>
        <v>48222</v>
      </c>
      <c r="J306" s="12">
        <f>DATE(YEAR($I306),MONTH($I306),DAY($I306)+$LL306*30.4/10000)</f>
        <v>49134</v>
      </c>
      <c r="K306" s="15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>
        <v>1</v>
      </c>
      <c r="LK306" t="s">
        <v>15</v>
      </c>
      <c r="LL306">
        <v>300000</v>
      </c>
      <c r="LM306" t="s">
        <v>12</v>
      </c>
    </row>
    <row r="307" spans="1:325" ht="15" thickBot="1" x14ac:dyDescent="0.4">
      <c r="A307" s="9" t="s">
        <v>12</v>
      </c>
      <c r="B307" s="10" t="s">
        <v>51</v>
      </c>
      <c r="C307" s="10" t="s">
        <v>14</v>
      </c>
      <c r="D307" s="11">
        <v>48003.680555555555</v>
      </c>
      <c r="E307" s="11">
        <f t="shared" si="14"/>
        <v>47942</v>
      </c>
      <c r="F307" s="11">
        <f>DATE(YEAR($E307)+$LL307,MONTH($E307),DAY($E307))</f>
        <v>52325</v>
      </c>
      <c r="G307" s="11">
        <f>DATE(YEAR($F307)+$LL307,MONTH($F307),DAY($F307))</f>
        <v>56708</v>
      </c>
      <c r="H307" s="11">
        <f>DATE(YEAR($G307)+$LL307,MONTH($G307),DAY($G307))</f>
        <v>61091</v>
      </c>
      <c r="I307" s="11">
        <f>DATE(YEAR($H307)+$LL307,MONTH($H307),DAY($H307))</f>
        <v>65474</v>
      </c>
      <c r="J307" s="12">
        <f>DATE(YEAR($I307)+$LL307,MONTH($I307),DAY($I307))</f>
        <v>69857</v>
      </c>
      <c r="K307" s="15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LK307" t="s">
        <v>16</v>
      </c>
      <c r="LL307">
        <v>12</v>
      </c>
      <c r="LM307" t="s">
        <v>12</v>
      </c>
    </row>
    <row r="308" spans="1:325" ht="15" thickBot="1" x14ac:dyDescent="0.4">
      <c r="A308" s="9" t="s">
        <v>12</v>
      </c>
      <c r="B308" s="10" t="s">
        <v>51</v>
      </c>
      <c r="C308" s="10" t="s">
        <v>14</v>
      </c>
      <c r="D308" s="11">
        <v>48216.621527777781</v>
      </c>
      <c r="E308" s="11">
        <f t="shared" si="14"/>
        <v>48155</v>
      </c>
      <c r="F308" s="11">
        <f>DATE(YEAR($E308)+$LL308,MONTH($E308),DAY($E308))</f>
        <v>52538</v>
      </c>
      <c r="G308" s="11">
        <f>DATE(YEAR($F308)+$LL308,MONTH($F308),DAY($F308))</f>
        <v>56921</v>
      </c>
      <c r="H308" s="11">
        <f>DATE(YEAR($G308)+$LL308,MONTH($G308),DAY($G308))</f>
        <v>61304</v>
      </c>
      <c r="I308" s="11">
        <f>DATE(YEAR($H308)+$LL308,MONTH($H308),DAY($H308))</f>
        <v>65687</v>
      </c>
      <c r="J308" s="12">
        <f>DATE(YEAR($I308)+$LL308,MONTH($I308),DAY($I308))</f>
        <v>70070</v>
      </c>
      <c r="K308" s="15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LK308" t="s">
        <v>16</v>
      </c>
      <c r="LL308">
        <v>12</v>
      </c>
      <c r="LM308" t="s">
        <v>12</v>
      </c>
    </row>
    <row r="309" spans="1:325" ht="15" thickBot="1" x14ac:dyDescent="0.4">
      <c r="A309" s="9" t="s">
        <v>12</v>
      </c>
      <c r="B309" s="10" t="s">
        <v>51</v>
      </c>
      <c r="C309" s="10" t="s">
        <v>14</v>
      </c>
      <c r="D309" s="11">
        <v>44806.275000000001</v>
      </c>
      <c r="E309" s="11">
        <f t="shared" si="14"/>
        <v>44744</v>
      </c>
      <c r="F309" s="11">
        <f>DATE(YEAR($E309),MONTH($E309),DAY($E309)+$LL309*30.4/10000)</f>
        <v>45656</v>
      </c>
      <c r="G309" s="11">
        <f>DATE(YEAR($F309),MONTH($F309),DAY($F309)+$LL309*30.4/10000)</f>
        <v>46568</v>
      </c>
      <c r="H309" s="11">
        <f>DATE(YEAR($G309),MONTH($G309),DAY($G309)+$LL309*30.4/10000)</f>
        <v>47480</v>
      </c>
      <c r="I309" s="11">
        <f>DATE(YEAR($H309),MONTH($H309),DAY($H309)+$LL309*30.4/10000)</f>
        <v>48392</v>
      </c>
      <c r="J309" s="12">
        <f>DATE(YEAR($I309),MONTH($I309),DAY($I309)+$LL309*30.4/10000)</f>
        <v>49304</v>
      </c>
      <c r="K309" s="15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LK309" t="s">
        <v>15</v>
      </c>
      <c r="LL309">
        <v>300000</v>
      </c>
      <c r="LM309" t="s">
        <v>12</v>
      </c>
    </row>
    <row r="310" spans="1:325" ht="15" thickBot="1" x14ac:dyDescent="0.4">
      <c r="A310" s="9" t="s">
        <v>12</v>
      </c>
      <c r="B310" s="10" t="s">
        <v>51</v>
      </c>
      <c r="C310" s="10" t="s">
        <v>14</v>
      </c>
      <c r="D310" s="11">
        <v>48216.621527777781</v>
      </c>
      <c r="E310" s="11">
        <f t="shared" si="14"/>
        <v>48155</v>
      </c>
      <c r="F310" s="11">
        <f>DATE(YEAR($E310)+$LL310,MONTH($E310),DAY($E310))</f>
        <v>52538</v>
      </c>
      <c r="G310" s="11">
        <f>DATE(YEAR($F310)+$LL310,MONTH($F310),DAY($F310))</f>
        <v>56921</v>
      </c>
      <c r="H310" s="11">
        <f>DATE(YEAR($G310)+$LL310,MONTH($G310),DAY($G310))</f>
        <v>61304</v>
      </c>
      <c r="I310" s="11">
        <f>DATE(YEAR($H310)+$LL310,MONTH($H310),DAY($H310))</f>
        <v>65687</v>
      </c>
      <c r="J310" s="12">
        <f>DATE(YEAR($I310)+$LL310,MONTH($I310),DAY($I310))</f>
        <v>70070</v>
      </c>
      <c r="K310" s="15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LK310" t="s">
        <v>16</v>
      </c>
      <c r="LL310">
        <v>12</v>
      </c>
      <c r="LM310" t="s">
        <v>12</v>
      </c>
    </row>
    <row r="311" spans="1:325" ht="15" thickBot="1" x14ac:dyDescent="0.4">
      <c r="A311" s="9" t="s">
        <v>12</v>
      </c>
      <c r="B311" s="10" t="s">
        <v>51</v>
      </c>
      <c r="C311" s="10" t="s">
        <v>14</v>
      </c>
      <c r="D311" s="11">
        <v>44806.275000000001</v>
      </c>
      <c r="E311" s="11">
        <f t="shared" si="14"/>
        <v>44744</v>
      </c>
      <c r="F311" s="11">
        <f>DATE(YEAR($E311),MONTH($E311),DAY($E311)+$LL311*30.4/10000)</f>
        <v>45656</v>
      </c>
      <c r="G311" s="11">
        <f>DATE(YEAR($F311),MONTH($F311),DAY($F311)+$LL311*30.4/10000)</f>
        <v>46568</v>
      </c>
      <c r="H311" s="11">
        <f>DATE(YEAR($G311),MONTH($G311),DAY($G311)+$LL311*30.4/10000)</f>
        <v>47480</v>
      </c>
      <c r="I311" s="11">
        <f>DATE(YEAR($H311),MONTH($H311),DAY($H311)+$LL311*30.4/10000)</f>
        <v>48392</v>
      </c>
      <c r="J311" s="12">
        <f>DATE(YEAR($I311),MONTH($I311),DAY($I311)+$LL311*30.4/10000)</f>
        <v>49304</v>
      </c>
      <c r="K311" s="15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LK311" t="s">
        <v>15</v>
      </c>
      <c r="LL311">
        <v>300000</v>
      </c>
      <c r="LM311" t="s">
        <v>12</v>
      </c>
    </row>
    <row r="312" spans="1:325" ht="15" thickBot="1" x14ac:dyDescent="0.4">
      <c r="A312" s="9" t="s">
        <v>12</v>
      </c>
      <c r="B312" s="10" t="s">
        <v>51</v>
      </c>
      <c r="C312" s="10" t="s">
        <v>14</v>
      </c>
      <c r="D312" s="11">
        <v>48068.09652777778</v>
      </c>
      <c r="E312" s="11">
        <f t="shared" si="14"/>
        <v>48007</v>
      </c>
      <c r="F312" s="11">
        <f>DATE(YEAR($E312)+$LL312,MONTH($E312),DAY($E312))</f>
        <v>52390</v>
      </c>
      <c r="G312" s="11">
        <f>DATE(YEAR($F312)+$LL312,MONTH($F312),DAY($F312))</f>
        <v>56773</v>
      </c>
      <c r="H312" s="11">
        <f>DATE(YEAR($G312)+$LL312,MONTH($G312),DAY($G312))</f>
        <v>61156</v>
      </c>
      <c r="I312" s="11">
        <f>DATE(YEAR($H312)+$LL312,MONTH($H312),DAY($H312))</f>
        <v>65539</v>
      </c>
      <c r="J312" s="12">
        <f>DATE(YEAR($I312)+$LL312,MONTH($I312),DAY($I312))</f>
        <v>69922</v>
      </c>
      <c r="K312" s="15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LK312" t="s">
        <v>16</v>
      </c>
      <c r="LL312">
        <v>12</v>
      </c>
      <c r="LM312" t="s">
        <v>12</v>
      </c>
    </row>
    <row r="313" spans="1:325" ht="15" thickBot="1" x14ac:dyDescent="0.4">
      <c r="A313" s="9" t="s">
        <v>12</v>
      </c>
      <c r="B313" s="10" t="s">
        <v>51</v>
      </c>
      <c r="C313" s="10" t="s">
        <v>14</v>
      </c>
      <c r="D313" s="11">
        <v>44669.494444444441</v>
      </c>
      <c r="E313" s="11">
        <f t="shared" si="14"/>
        <v>44610</v>
      </c>
      <c r="F313" s="11">
        <f>DATE(YEAR($E313),MONTH($E313),DAY($E313)+$LL313*30.4/10000)</f>
        <v>45522</v>
      </c>
      <c r="G313" s="11">
        <f>DATE(YEAR($F313),MONTH($F313),DAY($F313)+$LL313*30.4/10000)</f>
        <v>46434</v>
      </c>
      <c r="H313" s="11">
        <f>DATE(YEAR($G313),MONTH($G313),DAY($G313)+$LL313*30.4/10000)</f>
        <v>47346</v>
      </c>
      <c r="I313" s="11">
        <f>DATE(YEAR($H313),MONTH($H313),DAY($H313)+$LL313*30.4/10000)</f>
        <v>48258</v>
      </c>
      <c r="J313" s="12">
        <f>DATE(YEAR($I313),MONTH($I313),DAY($I313)+$LL313*30.4/10000)</f>
        <v>49170</v>
      </c>
      <c r="K313" s="15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LK313" t="s">
        <v>15</v>
      </c>
      <c r="LL313">
        <v>300000</v>
      </c>
      <c r="LM313" t="s">
        <v>12</v>
      </c>
    </row>
    <row r="314" spans="1:325" ht="15" thickBot="1" x14ac:dyDescent="0.4">
      <c r="A314" s="9" t="s">
        <v>12</v>
      </c>
      <c r="B314" s="10" t="s">
        <v>51</v>
      </c>
      <c r="C314" s="10" t="s">
        <v>14</v>
      </c>
      <c r="D314" s="11">
        <v>47948.671527777777</v>
      </c>
      <c r="E314" s="11">
        <f t="shared" si="14"/>
        <v>47889</v>
      </c>
      <c r="F314" s="11">
        <f>DATE(YEAR($E314)+$LL314,MONTH($E314),DAY($E314))</f>
        <v>52272</v>
      </c>
      <c r="G314" s="11">
        <f>DATE(YEAR($F314)+$LL314,MONTH($F314),DAY($F314))</f>
        <v>56655</v>
      </c>
      <c r="H314" s="11">
        <f>DATE(YEAR($G314)+$LL314,MONTH($G314),DAY($G314))</f>
        <v>61038</v>
      </c>
      <c r="I314" s="11">
        <f>DATE(YEAR($H314)+$LL314,MONTH($H314),DAY($H314))</f>
        <v>65421</v>
      </c>
      <c r="J314" s="12">
        <f>DATE(YEAR($I314)+$LL314,MONTH($I314),DAY($I314))</f>
        <v>69804</v>
      </c>
      <c r="K314" s="15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LK314" t="s">
        <v>16</v>
      </c>
      <c r="LL314">
        <v>12</v>
      </c>
      <c r="LM314" t="s">
        <v>12</v>
      </c>
    </row>
    <row r="315" spans="1:325" ht="15" thickBot="1" x14ac:dyDescent="0.4">
      <c r="A315" s="9" t="s">
        <v>12</v>
      </c>
      <c r="B315" s="10" t="s">
        <v>51</v>
      </c>
      <c r="C315" s="10" t="s">
        <v>14</v>
      </c>
      <c r="D315" s="11">
        <v>44549.706944444442</v>
      </c>
      <c r="E315" s="11">
        <f t="shared" si="14"/>
        <v>44488</v>
      </c>
      <c r="F315" s="11">
        <f>DATE(YEAR($E315),MONTH($E315),DAY($E315)+$LL315*30.4/10000)</f>
        <v>45400</v>
      </c>
      <c r="G315" s="11">
        <f>DATE(YEAR($F315),MONTH($F315),DAY($F315)+$LL315*30.4/10000)</f>
        <v>46312</v>
      </c>
      <c r="H315" s="11">
        <f>DATE(YEAR($G315),MONTH($G315),DAY($G315)+$LL315*30.4/10000)</f>
        <v>47224</v>
      </c>
      <c r="I315" s="11">
        <f>DATE(YEAR($H315),MONTH($H315),DAY($H315)+$LL315*30.4/10000)</f>
        <v>48136</v>
      </c>
      <c r="J315" s="12">
        <f>DATE(YEAR($I315),MONTH($I315),DAY($I315)+$LL315*30.4/10000)</f>
        <v>49048</v>
      </c>
      <c r="K315" s="15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>
        <v>1</v>
      </c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LK315" t="s">
        <v>15</v>
      </c>
      <c r="LL315">
        <v>300000</v>
      </c>
      <c r="LM315" t="s">
        <v>12</v>
      </c>
    </row>
    <row r="316" spans="1:325" ht="15" thickBot="1" x14ac:dyDescent="0.4">
      <c r="A316" s="9" t="s">
        <v>12</v>
      </c>
      <c r="B316" s="10" t="s">
        <v>51</v>
      </c>
      <c r="C316" s="10" t="s">
        <v>39</v>
      </c>
      <c r="D316" s="11">
        <v>45779</v>
      </c>
      <c r="E316" s="11">
        <f t="shared" si="14"/>
        <v>45718</v>
      </c>
      <c r="F316" s="11">
        <f>DATE(YEAR($E316)+$LL316,MONTH($E316),DAY($E316))</f>
        <v>50101</v>
      </c>
      <c r="G316" s="11">
        <f>DATE(YEAR($F316)+$LL316,MONTH($F316),DAY($F316))</f>
        <v>54484</v>
      </c>
      <c r="H316" s="11">
        <f>DATE(YEAR($G316)+$LL316,MONTH($G316),DAY($G316))</f>
        <v>58867</v>
      </c>
      <c r="I316" s="11">
        <f>DATE(YEAR($H316)+$LL316,MONTH($H316),DAY($H316))</f>
        <v>63250</v>
      </c>
      <c r="J316" s="12">
        <f>DATE(YEAR($I316)+$LL316,MONTH($I316),DAY($I316))</f>
        <v>67633</v>
      </c>
      <c r="K316" s="15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LK316" t="s">
        <v>16</v>
      </c>
      <c r="LL316">
        <v>12</v>
      </c>
      <c r="LM316" t="s">
        <v>12</v>
      </c>
    </row>
    <row r="317" spans="1:325" ht="15" thickBot="1" x14ac:dyDescent="0.4">
      <c r="A317" s="9" t="s">
        <v>12</v>
      </c>
      <c r="B317" s="10" t="s">
        <v>51</v>
      </c>
      <c r="C317" s="10" t="s">
        <v>40</v>
      </c>
      <c r="D317" s="11">
        <v>45779</v>
      </c>
      <c r="E317" s="11">
        <f t="shared" si="14"/>
        <v>45718</v>
      </c>
      <c r="F317" s="11">
        <f>DATE(YEAR($E317)+$LL317,MONTH($E317),DAY($E317))</f>
        <v>50101</v>
      </c>
      <c r="G317" s="11">
        <f>DATE(YEAR($F317)+$LL317,MONTH($F317),DAY($F317))</f>
        <v>54484</v>
      </c>
      <c r="H317" s="11">
        <f>DATE(YEAR($G317)+$LL317,MONTH($G317),DAY($G317))</f>
        <v>58867</v>
      </c>
      <c r="I317" s="11">
        <f>DATE(YEAR($H317)+$LL317,MONTH($H317),DAY($H317))</f>
        <v>63250</v>
      </c>
      <c r="J317" s="12">
        <f>DATE(YEAR($I317)+$LL317,MONTH($I317),DAY($I317))</f>
        <v>67633</v>
      </c>
      <c r="K317" s="15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LK317" t="s">
        <v>16</v>
      </c>
      <c r="LL317">
        <v>12</v>
      </c>
      <c r="LM317" t="s">
        <v>12</v>
      </c>
    </row>
    <row r="318" spans="1:325" ht="15" thickBot="1" x14ac:dyDescent="0.4">
      <c r="A318" s="9" t="s">
        <v>12</v>
      </c>
      <c r="B318" s="10" t="s">
        <v>51</v>
      </c>
      <c r="C318" s="10" t="s">
        <v>45</v>
      </c>
      <c r="D318" s="11">
        <v>44121.488194444442</v>
      </c>
      <c r="E318" s="11">
        <f>DATE(YEAR($D318),MONTH($D318),DAY($D318)-7)</f>
        <v>44114</v>
      </c>
      <c r="F318" s="11">
        <f>DATE(YEAR($E318),MONTH($E318)+$LL318,DAY($E318))</f>
        <v>44510</v>
      </c>
      <c r="G318" s="11">
        <f>DATE(YEAR($F318),MONTH($F318)+$LL318,DAY($F318))</f>
        <v>44905</v>
      </c>
      <c r="H318" s="11">
        <f>DATE(YEAR($G318),MONTH($G318)+$LL318,DAY($G318))</f>
        <v>45301</v>
      </c>
      <c r="I318" s="11">
        <f>DATE(YEAR($H318),MONTH($H318)+$LL318,DAY($H318))</f>
        <v>45698</v>
      </c>
      <c r="J318" s="12">
        <f>DATE(YEAR($I318),MONTH($I318)+$LL318,DAY($I318))</f>
        <v>46091</v>
      </c>
      <c r="K318" s="15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>
        <v>1</v>
      </c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>
        <v>1</v>
      </c>
      <c r="DC318" s="16"/>
      <c r="DD318" s="16"/>
      <c r="DE318" s="16"/>
      <c r="DF318" s="16"/>
      <c r="DG318" s="16"/>
      <c r="DH318" s="16"/>
      <c r="DI318" s="16"/>
      <c r="DJ318" s="16"/>
      <c r="DK318" s="16"/>
      <c r="LK318" t="s">
        <v>18</v>
      </c>
      <c r="LL318">
        <v>13</v>
      </c>
      <c r="LM318" t="s">
        <v>12</v>
      </c>
    </row>
    <row r="319" spans="1:325" ht="15" thickBot="1" x14ac:dyDescent="0.4">
      <c r="A319" s="9" t="s">
        <v>12</v>
      </c>
      <c r="B319" s="10" t="s">
        <v>51</v>
      </c>
      <c r="C319" s="10" t="s">
        <v>42</v>
      </c>
      <c r="D319" s="11">
        <v>44318.958333333336</v>
      </c>
      <c r="E319" s="11">
        <f>DATE(YEAR($D319),MONTH($D319)-1,DAY($D319))</f>
        <v>44288</v>
      </c>
      <c r="F319" s="11">
        <f>DATE(YEAR($E319)+$LL319,MONTH($E319),DAY($E319))</f>
        <v>47210</v>
      </c>
      <c r="G319" s="11">
        <f>DATE(YEAR($F319)+$LL319,MONTH($F319),DAY($F319))</f>
        <v>50132</v>
      </c>
      <c r="H319" s="11">
        <f>DATE(YEAR($G319)+$LL319,MONTH($G319),DAY($G319))</f>
        <v>53054</v>
      </c>
      <c r="I319" s="11">
        <f>DATE(YEAR($H319)+$LL319,MONTH($H319),DAY($H319))</f>
        <v>55976</v>
      </c>
      <c r="J319" s="12">
        <f>DATE(YEAR($I319)+$LL319,MONTH($I319),DAY($I319))</f>
        <v>58898</v>
      </c>
      <c r="K319" s="15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>
        <v>1</v>
      </c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LK319" t="s">
        <v>16</v>
      </c>
      <c r="LL319">
        <v>8</v>
      </c>
      <c r="LM319" t="s">
        <v>12</v>
      </c>
    </row>
    <row r="320" spans="1:325" ht="15" thickBot="1" x14ac:dyDescent="0.4">
      <c r="A320" s="9" t="s">
        <v>12</v>
      </c>
      <c r="B320" s="10" t="s">
        <v>51</v>
      </c>
      <c r="C320" s="10" t="s">
        <v>43</v>
      </c>
      <c r="D320" s="11">
        <v>43884.740972222222</v>
      </c>
      <c r="E320" s="11">
        <f>DATE(YEAR($D320),MONTH($D320)-1,DAY($D320))</f>
        <v>43853</v>
      </c>
      <c r="F320" s="11">
        <f>DATE(YEAR($E320),MONTH($E320),DAY($E320)+$LL320*30.4/10000)</f>
        <v>44582</v>
      </c>
      <c r="G320" s="11">
        <f>DATE(YEAR($F320),MONTH($F320),DAY($F320)+$LL320*30.4/10000)</f>
        <v>45311</v>
      </c>
      <c r="H320" s="11">
        <f>DATE(YEAR($G320),MONTH($G320),DAY($G320)+$LL320*30.4/10000)</f>
        <v>46040</v>
      </c>
      <c r="I320" s="11">
        <f>DATE(YEAR($H320),MONTH($H320),DAY($H320)+$LL320*30.4/10000)</f>
        <v>46769</v>
      </c>
      <c r="J320" s="12">
        <f>DATE(YEAR($I320),MONTH($I320),DAY($I320)+$LL320*30.4/10000)</f>
        <v>47498</v>
      </c>
      <c r="K320" s="15"/>
      <c r="L320" s="16">
        <v>1</v>
      </c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LK320" t="s">
        <v>15</v>
      </c>
      <c r="LL320">
        <v>240000</v>
      </c>
      <c r="LM320" t="s">
        <v>12</v>
      </c>
    </row>
    <row r="321" spans="1:325" ht="15" thickBot="1" x14ac:dyDescent="0.4">
      <c r="A321" s="9" t="s">
        <v>12</v>
      </c>
      <c r="B321" s="10" t="s">
        <v>51</v>
      </c>
      <c r="C321" s="10" t="s">
        <v>44</v>
      </c>
      <c r="D321" s="11">
        <v>44081.622916666667</v>
      </c>
      <c r="E321" s="11">
        <f>DATE(YEAR($D321),MONTH($D321),DAY($D321)-7)</f>
        <v>44074</v>
      </c>
      <c r="F321" s="11">
        <f>DATE(YEAR($E321),MONTH($E321)+$LL321,DAY($E321))</f>
        <v>44651</v>
      </c>
      <c r="G321" s="11">
        <f>DATE(YEAR($F321),MONTH($F321)+$LL321,DAY($F321))</f>
        <v>45230</v>
      </c>
      <c r="H321" s="11">
        <f>DATE(YEAR($G321),MONTH($G321)+$LL321,DAY($G321))</f>
        <v>45808</v>
      </c>
      <c r="I321" s="11">
        <f>DATE(YEAR($H321),MONTH($H321)+$LL321,DAY($H321))</f>
        <v>46387</v>
      </c>
      <c r="J321" s="12">
        <f>DATE(YEAR($I321),MONTH($I321)+$LL321,DAY($I321))</f>
        <v>46965</v>
      </c>
      <c r="K321" s="15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>
        <v>1</v>
      </c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LK321" t="s">
        <v>18</v>
      </c>
      <c r="LL321">
        <v>19</v>
      </c>
      <c r="LM321" t="s">
        <v>12</v>
      </c>
    </row>
    <row r="322" spans="1:325" ht="15" thickBot="1" x14ac:dyDescent="0.4">
      <c r="A322" s="9" t="s">
        <v>12</v>
      </c>
      <c r="B322" s="10" t="s">
        <v>51</v>
      </c>
      <c r="C322" s="10" t="s">
        <v>32</v>
      </c>
      <c r="D322" s="11">
        <v>43884.740972222222</v>
      </c>
      <c r="E322" s="11">
        <f>DATE(YEAR($D322),MONTH($D322)-1,DAY($D322))</f>
        <v>43853</v>
      </c>
      <c r="F322" s="11">
        <f>DATE(YEAR($E322),MONTH($E322),DAY($E322)+$LL322*30.4/10000)</f>
        <v>44582</v>
      </c>
      <c r="G322" s="11">
        <f>DATE(YEAR($F322),MONTH($F322),DAY($F322)+$LL322*30.4/10000)</f>
        <v>45311</v>
      </c>
      <c r="H322" s="11">
        <f>DATE(YEAR($G322),MONTH($G322),DAY($G322)+$LL322*30.4/10000)</f>
        <v>46040</v>
      </c>
      <c r="I322" s="11">
        <f>DATE(YEAR($H322),MONTH($H322),DAY($H322)+$LL322*30.4/10000)</f>
        <v>46769</v>
      </c>
      <c r="J322" s="12">
        <f>DATE(YEAR($I322),MONTH($I322),DAY($I322)+$LL322*30.4/10000)</f>
        <v>47498</v>
      </c>
      <c r="K322" s="15"/>
      <c r="L322" s="16">
        <v>1</v>
      </c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LK322" t="s">
        <v>15</v>
      </c>
      <c r="LL322">
        <v>240000</v>
      </c>
      <c r="LM322" t="s">
        <v>12</v>
      </c>
    </row>
    <row r="323" spans="1:325" ht="15" thickBot="1" x14ac:dyDescent="0.4">
      <c r="A323" s="9" t="s">
        <v>12</v>
      </c>
      <c r="B323" s="10" t="s">
        <v>51</v>
      </c>
      <c r="C323" s="10" t="s">
        <v>33</v>
      </c>
      <c r="D323" s="11">
        <v>45150.271527777775</v>
      </c>
      <c r="E323" s="11">
        <f>DATE(YEAR($D323),MONTH($D323)-1,DAY($D323))</f>
        <v>45119</v>
      </c>
      <c r="F323" s="11">
        <f>DATE(YEAR($E323),MONTH($E323),DAY($E323)+$LL323/10)</f>
        <v>45719</v>
      </c>
      <c r="G323" s="11">
        <f>DATE(YEAR($F323),MONTH($F323),DAY($F323)+$LL323/10)</f>
        <v>46319</v>
      </c>
      <c r="H323" s="11">
        <f>DATE(YEAR($G323),MONTH($G323),DAY($G323)+$LL323/10)</f>
        <v>46919</v>
      </c>
      <c r="I323" s="11">
        <f>DATE(YEAR($H323),MONTH($H323),DAY($H323)+$LL323/10)</f>
        <v>47519</v>
      </c>
      <c r="J323" s="12">
        <f>DATE(YEAR($I323),MONTH($I323),DAY($I323)+$LL323/10)</f>
        <v>48119</v>
      </c>
      <c r="K323" s="15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LK323" t="s">
        <v>21</v>
      </c>
      <c r="LL323">
        <v>6000</v>
      </c>
      <c r="LM323" t="s">
        <v>12</v>
      </c>
    </row>
    <row r="324" spans="1:325" ht="15" thickBot="1" x14ac:dyDescent="0.4">
      <c r="A324" s="9" t="s">
        <v>12</v>
      </c>
      <c r="B324" s="10" t="s">
        <v>51</v>
      </c>
      <c r="C324" s="10" t="s">
        <v>34</v>
      </c>
      <c r="D324" s="11">
        <v>44055.44027777778</v>
      </c>
      <c r="E324" s="11">
        <f>DATE(YEAR($D324),MONTH($D324),DAY($D324)-7)</f>
        <v>44048</v>
      </c>
      <c r="F324" s="11">
        <f>DATE(YEAR($E324),MONTH($E324)+$LL324,DAY($E324))</f>
        <v>45174</v>
      </c>
      <c r="G324" s="11">
        <f>DATE(YEAR($F324),MONTH($F324)+$LL324,DAY($F324))</f>
        <v>46300</v>
      </c>
      <c r="H324" s="11">
        <f>DATE(YEAR($G324),MONTH($G324)+$LL324,DAY($G324))</f>
        <v>47427</v>
      </c>
      <c r="I324" s="11">
        <f>DATE(YEAR($H324),MONTH($H324)+$LL324,DAY($H324))</f>
        <v>48553</v>
      </c>
      <c r="J324" s="12">
        <f>DATE(YEAR($I324),MONTH($I324)+$LL324,DAY($I324))</f>
        <v>49679</v>
      </c>
      <c r="K324" s="15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>
        <v>1</v>
      </c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LK324" t="s">
        <v>18</v>
      </c>
      <c r="LL324">
        <v>37</v>
      </c>
      <c r="LM324" t="s">
        <v>12</v>
      </c>
    </row>
    <row r="325" spans="1:325" ht="15" thickBot="1" x14ac:dyDescent="0.4">
      <c r="A325" s="9" t="s">
        <v>12</v>
      </c>
      <c r="B325" s="10" t="s">
        <v>51</v>
      </c>
      <c r="C325" s="10" t="s">
        <v>38</v>
      </c>
      <c r="D325" s="11">
        <v>44007.084027777775</v>
      </c>
      <c r="E325" s="11">
        <f>DATE(YEAR($D325),MONTH($D325)-1,DAY($D325))</f>
        <v>43976</v>
      </c>
      <c r="F325" s="11">
        <f>DATE(YEAR($E325),MONTH($E325),DAY($E325)+$LL325*30.4/650)</f>
        <v>44817</v>
      </c>
      <c r="G325" s="11">
        <f>DATE(YEAR($F325),MONTH($F325),DAY($F325)+$LL325*30.4/650)</f>
        <v>45658</v>
      </c>
      <c r="H325" s="11">
        <f>DATE(YEAR($G325),MONTH($G325),DAY($G325)+$LL325*30.4/650)</f>
        <v>46499</v>
      </c>
      <c r="I325" s="11">
        <f>DATE(YEAR($H325),MONTH($H325),DAY($H325)+$LL325*30.4/650)</f>
        <v>47340</v>
      </c>
      <c r="J325" s="12">
        <f>DATE(YEAR($I325),MONTH($I325),DAY($I325)+$LL325*30.4/650)</f>
        <v>48181</v>
      </c>
      <c r="K325" s="15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>
        <v>1</v>
      </c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LK325" t="s">
        <v>28</v>
      </c>
      <c r="LL325">
        <v>18000</v>
      </c>
      <c r="LM325" t="s">
        <v>12</v>
      </c>
    </row>
    <row r="326" spans="1:325" ht="15" thickBot="1" x14ac:dyDescent="0.4">
      <c r="A326" s="9" t="s">
        <v>12</v>
      </c>
      <c r="B326" s="10" t="s">
        <v>51</v>
      </c>
      <c r="C326" s="10" t="s">
        <v>35</v>
      </c>
      <c r="D326" s="11">
        <v>43884.740972222222</v>
      </c>
      <c r="E326" s="11">
        <f>DATE(YEAR($D326),MONTH($D326)-1,DAY($D326))</f>
        <v>43853</v>
      </c>
      <c r="F326" s="11">
        <f>DATE(YEAR($E326),MONTH($E326),DAY($E326)+$LL326*30.4/10000)</f>
        <v>44582</v>
      </c>
      <c r="G326" s="11">
        <f>DATE(YEAR($F326),MONTH($F326),DAY($F326)+$LL326*30.4/10000)</f>
        <v>45311</v>
      </c>
      <c r="H326" s="11">
        <f>DATE(YEAR($G326),MONTH($G326),DAY($G326)+$LL326*30.4/10000)</f>
        <v>46040</v>
      </c>
      <c r="I326" s="11">
        <f>DATE(YEAR($H326),MONTH($H326),DAY($H326)+$LL326*30.4/10000)</f>
        <v>46769</v>
      </c>
      <c r="J326" s="12">
        <f>DATE(YEAR($I326),MONTH($I326),DAY($I326)+$LL326*30.4/10000)</f>
        <v>47498</v>
      </c>
      <c r="K326" s="15"/>
      <c r="L326" s="16">
        <v>1</v>
      </c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LK326" t="s">
        <v>15</v>
      </c>
      <c r="LL326">
        <v>240000</v>
      </c>
      <c r="LM326" t="s">
        <v>12</v>
      </c>
    </row>
    <row r="327" spans="1:325" ht="15" thickBot="1" x14ac:dyDescent="0.4">
      <c r="A327" s="9" t="s">
        <v>12</v>
      </c>
      <c r="B327" s="10" t="s">
        <v>51</v>
      </c>
      <c r="C327" s="10" t="s">
        <v>41</v>
      </c>
      <c r="D327" s="11">
        <v>43884.740972222222</v>
      </c>
      <c r="E327" s="11">
        <f>DATE(YEAR($D327),MONTH($D327)-1,DAY($D327))</f>
        <v>43853</v>
      </c>
      <c r="F327" s="11">
        <f>DATE(YEAR($E327),MONTH($E327),DAY($E327)+$LL327*30.4/10000)</f>
        <v>44582</v>
      </c>
      <c r="G327" s="11">
        <f>DATE(YEAR($F327),MONTH($F327),DAY($F327)+$LL327*30.4/10000)</f>
        <v>45311</v>
      </c>
      <c r="H327" s="11">
        <f>DATE(YEAR($G327),MONTH($G327),DAY($G327)+$LL327*30.4/10000)</f>
        <v>46040</v>
      </c>
      <c r="I327" s="11">
        <f>DATE(YEAR($H327),MONTH($H327),DAY($H327)+$LL327*30.4/10000)</f>
        <v>46769</v>
      </c>
      <c r="J327" s="12">
        <f>DATE(YEAR($I327),MONTH($I327),DAY($I327)+$LL327*30.4/10000)</f>
        <v>47498</v>
      </c>
      <c r="K327" s="15"/>
      <c r="L327" s="16">
        <v>1</v>
      </c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LK327" t="s">
        <v>15</v>
      </c>
      <c r="LL327">
        <v>240000</v>
      </c>
      <c r="LM327" t="s">
        <v>12</v>
      </c>
    </row>
    <row r="328" spans="1:325" ht="15" thickBot="1" x14ac:dyDescent="0.4">
      <c r="A328" s="9" t="s">
        <v>12</v>
      </c>
      <c r="B328" s="10" t="s">
        <v>51</v>
      </c>
      <c r="C328" s="10" t="s">
        <v>37</v>
      </c>
      <c r="D328" s="11">
        <v>44041.015277777777</v>
      </c>
      <c r="E328" s="11">
        <f>DATE(YEAR($D328),MONTH($D328)-1,DAY($D328))</f>
        <v>44011</v>
      </c>
      <c r="F328" s="11">
        <f>DATE(YEAR($E328),MONTH($E328),DAY($E328)+$LL328*30.4/650)</f>
        <v>44852</v>
      </c>
      <c r="G328" s="11">
        <f>DATE(YEAR($F328),MONTH($F328),DAY($F328)+$LL328*30.4/650)</f>
        <v>45693</v>
      </c>
      <c r="H328" s="11">
        <f>DATE(YEAR($G328),MONTH($G328),DAY($G328)+$LL328*30.4/650)</f>
        <v>46534</v>
      </c>
      <c r="I328" s="11">
        <f>DATE(YEAR($H328),MONTH($H328),DAY($H328)+$LL328*30.4/650)</f>
        <v>47375</v>
      </c>
      <c r="J328" s="12">
        <f>DATE(YEAR($I328),MONTH($I328),DAY($I328)+$LL328*30.4/650)</f>
        <v>48216</v>
      </c>
      <c r="K328" s="15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>
        <v>1</v>
      </c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LK328" t="s">
        <v>28</v>
      </c>
      <c r="LL328">
        <v>18000</v>
      </c>
      <c r="LM328" t="s">
        <v>12</v>
      </c>
    </row>
    <row r="329" spans="1:325" ht="15" thickBot="1" x14ac:dyDescent="0.4">
      <c r="A329" s="9" t="s">
        <v>12</v>
      </c>
      <c r="B329" s="10" t="s">
        <v>51</v>
      </c>
      <c r="C329" s="10" t="s">
        <v>36</v>
      </c>
      <c r="D329" s="11">
        <v>44054.524305555555</v>
      </c>
      <c r="E329" s="11">
        <f>DATE(YEAR($D329),MONTH($D329),DAY($D329)-7)</f>
        <v>44047</v>
      </c>
      <c r="F329" s="11">
        <f>DATE(YEAR($E329),MONTH($E329)+$LL329,DAY($E329))</f>
        <v>45173</v>
      </c>
      <c r="G329" s="11">
        <f>DATE(YEAR($F329),MONTH($F329)+$LL329,DAY($F329))</f>
        <v>46299</v>
      </c>
      <c r="H329" s="11">
        <f>DATE(YEAR($G329),MONTH($G329)+$LL329,DAY($G329))</f>
        <v>47426</v>
      </c>
      <c r="I329" s="11">
        <f>DATE(YEAR($H329),MONTH($H329)+$LL329,DAY($H329))</f>
        <v>48552</v>
      </c>
      <c r="J329" s="12">
        <f>DATE(YEAR($I329),MONTH($I329)+$LL329,DAY($I329))</f>
        <v>49678</v>
      </c>
      <c r="K329" s="15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>
        <v>1</v>
      </c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LK329" t="s">
        <v>18</v>
      </c>
      <c r="LL329">
        <v>37</v>
      </c>
      <c r="LM329" t="s">
        <v>12</v>
      </c>
    </row>
    <row r="330" spans="1:325" ht="15" thickBot="1" x14ac:dyDescent="0.4">
      <c r="A330" s="9" t="s">
        <v>12</v>
      </c>
      <c r="B330" s="10" t="s">
        <v>51</v>
      </c>
      <c r="C330" s="10" t="s">
        <v>29</v>
      </c>
      <c r="D330" s="11">
        <v>44151.381944444445</v>
      </c>
      <c r="E330" s="11">
        <f>DATE(YEAR($D330),MONTH($D330),DAY($D330)-7)</f>
        <v>44144</v>
      </c>
      <c r="F330" s="11">
        <f>DATE(YEAR($E330),MONTH($E330)+$LL330,DAY($E330))</f>
        <v>44539</v>
      </c>
      <c r="G330" s="11">
        <f>DATE(YEAR($F330),MONTH($F330)+$LL330,DAY($F330))</f>
        <v>44935</v>
      </c>
      <c r="H330" s="11">
        <f>DATE(YEAR($G330),MONTH($G330)+$LL330,DAY($G330))</f>
        <v>45331</v>
      </c>
      <c r="I330" s="11">
        <f>DATE(YEAR($H330),MONTH($H330)+$LL330,DAY($H330))</f>
        <v>45725</v>
      </c>
      <c r="J330" s="12">
        <f>DATE(YEAR($I330),MONTH($I330)+$LL330,DAY($I330))</f>
        <v>46121</v>
      </c>
      <c r="K330" s="15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>
        <v>1</v>
      </c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>
        <v>1</v>
      </c>
      <c r="DG330" s="16"/>
      <c r="DH330" s="16"/>
      <c r="DI330" s="16"/>
      <c r="DJ330" s="16"/>
      <c r="DK330" s="16"/>
      <c r="LK330" t="s">
        <v>18</v>
      </c>
      <c r="LL330">
        <v>13</v>
      </c>
      <c r="LM330" t="s">
        <v>12</v>
      </c>
    </row>
    <row r="331" spans="1:325" ht="15" thickBot="1" x14ac:dyDescent="0.4">
      <c r="A331" s="9" t="s">
        <v>12</v>
      </c>
      <c r="B331" s="10" t="s">
        <v>52</v>
      </c>
      <c r="C331" s="10" t="s">
        <v>26</v>
      </c>
      <c r="D331" s="11">
        <v>43923.867361111108</v>
      </c>
      <c r="E331" s="11">
        <f>DATE(YEAR($D331),MONTH($D331)-1,DAY($D331))</f>
        <v>43892</v>
      </c>
      <c r="F331" s="11">
        <f>DATE(YEAR($E331),MONTH($E331),DAY($E331)+$LL331/10)</f>
        <v>44942</v>
      </c>
      <c r="G331" s="11">
        <f>DATE(YEAR($F331),MONTH($F331),DAY($F331)+$LL331/10)</f>
        <v>45992</v>
      </c>
      <c r="H331" s="11">
        <f>DATE(YEAR($G331),MONTH($G331),DAY($G331)+$LL331/10)</f>
        <v>47042</v>
      </c>
      <c r="I331" s="11">
        <f>DATE(YEAR($H331),MONTH($H331),DAY($H331)+$LL331/10)</f>
        <v>48092</v>
      </c>
      <c r="J331" s="12">
        <f>DATE(YEAR($I331),MONTH($I331),DAY($I331)+$LL331/10)</f>
        <v>49142</v>
      </c>
      <c r="K331" s="15"/>
      <c r="L331" s="16"/>
      <c r="M331" s="16"/>
      <c r="N331" s="16"/>
      <c r="O331" s="16"/>
      <c r="P331" s="16"/>
      <c r="Q331" s="16"/>
      <c r="R331" s="16">
        <v>1</v>
      </c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LK331" t="s">
        <v>21</v>
      </c>
      <c r="LL331">
        <v>10500</v>
      </c>
      <c r="LM331" t="s">
        <v>12</v>
      </c>
    </row>
    <row r="332" spans="1:325" ht="15" thickBot="1" x14ac:dyDescent="0.4">
      <c r="A332" s="9" t="s">
        <v>12</v>
      </c>
      <c r="B332" s="10" t="s">
        <v>52</v>
      </c>
      <c r="C332" s="10" t="s">
        <v>27</v>
      </c>
      <c r="D332" s="11">
        <v>43994.461805555555</v>
      </c>
      <c r="E332" s="11">
        <f>DATE(YEAR($D332),MONTH($D332)-1,DAY($D332))</f>
        <v>43963</v>
      </c>
      <c r="F332" s="11">
        <f>DATE(YEAR($E332),MONTH($E332),DAY($E332)+$LL332*30.4/650)</f>
        <v>44804</v>
      </c>
      <c r="G332" s="11">
        <f>DATE(YEAR($F332),MONTH($F332),DAY($F332)+$LL332*30.4/650)</f>
        <v>45645</v>
      </c>
      <c r="H332" s="11">
        <f>DATE(YEAR($G332),MONTH($G332),DAY($G332)+$LL332*30.4/650)</f>
        <v>46486</v>
      </c>
      <c r="I332" s="11">
        <f>DATE(YEAR($H332),MONTH($H332),DAY($H332)+$LL332*30.4/650)</f>
        <v>47327</v>
      </c>
      <c r="J332" s="12">
        <f>DATE(YEAR($I332),MONTH($I332),DAY($I332)+$LL332*30.4/650)</f>
        <v>48168</v>
      </c>
      <c r="K332" s="15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>
        <v>1</v>
      </c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LK332" t="s">
        <v>28</v>
      </c>
      <c r="LL332">
        <v>18000</v>
      </c>
      <c r="LM332" t="s">
        <v>12</v>
      </c>
    </row>
    <row r="333" spans="1:325" ht="15" thickBot="1" x14ac:dyDescent="0.4">
      <c r="A333" s="9" t="s">
        <v>12</v>
      </c>
      <c r="B333" s="10" t="s">
        <v>52</v>
      </c>
      <c r="C333" s="10" t="s">
        <v>30</v>
      </c>
      <c r="D333" s="11">
        <v>44081.147222222222</v>
      </c>
      <c r="E333" s="11">
        <f>DATE(YEAR($D333),MONTH($D333),DAY($D333)-7)</f>
        <v>44074</v>
      </c>
      <c r="F333" s="11">
        <f>DATE(YEAR($E333),MONTH($E333)+$LL333,DAY($E333))</f>
        <v>44470</v>
      </c>
      <c r="G333" s="11">
        <f>DATE(YEAR($F333),MONTH($F333)+$LL333,DAY($F333))</f>
        <v>44866</v>
      </c>
      <c r="H333" s="11">
        <f>DATE(YEAR($G333),MONTH($G333)+$LL333,DAY($G333))</f>
        <v>45261</v>
      </c>
      <c r="I333" s="11">
        <f>DATE(YEAR($H333),MONTH($H333)+$LL333,DAY($H333))</f>
        <v>45658</v>
      </c>
      <c r="J333" s="12">
        <f>DATE(YEAR($I333),MONTH($I333)+$LL333,DAY($I333))</f>
        <v>46054</v>
      </c>
      <c r="K333" s="15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>
        <v>1</v>
      </c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>
        <v>1</v>
      </c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LK333" t="s">
        <v>18</v>
      </c>
      <c r="LL333">
        <v>13</v>
      </c>
      <c r="LM333" t="s">
        <v>12</v>
      </c>
    </row>
    <row r="334" spans="1:325" ht="15" thickBot="1" x14ac:dyDescent="0.4">
      <c r="A334" s="9" t="s">
        <v>12</v>
      </c>
      <c r="B334" s="10" t="s">
        <v>52</v>
      </c>
      <c r="C334" s="10" t="s">
        <v>29</v>
      </c>
      <c r="D334" s="11">
        <v>44080.166666666664</v>
      </c>
      <c r="E334" s="11">
        <f>DATE(YEAR($D334),MONTH($D334),DAY($D334)-7)</f>
        <v>44073</v>
      </c>
      <c r="F334" s="11">
        <f>DATE(YEAR($E334),MONTH($E334)+$LL334,DAY($E334))</f>
        <v>44469</v>
      </c>
      <c r="G334" s="11">
        <f>DATE(YEAR($F334),MONTH($F334)+$LL334,DAY($F334))</f>
        <v>44864</v>
      </c>
      <c r="H334" s="11">
        <f>DATE(YEAR($G334),MONTH($G334)+$LL334,DAY($G334))</f>
        <v>45260</v>
      </c>
      <c r="I334" s="11">
        <f>DATE(YEAR($H334),MONTH($H334)+$LL334,DAY($H334))</f>
        <v>45656</v>
      </c>
      <c r="J334" s="12">
        <f>DATE(YEAR($I334),MONTH($I334)+$LL334,DAY($I334))</f>
        <v>46052</v>
      </c>
      <c r="K334" s="15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>
        <v>1</v>
      </c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>
        <v>1</v>
      </c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LK334" t="s">
        <v>18</v>
      </c>
      <c r="LL334">
        <v>13</v>
      </c>
      <c r="LM334" t="s">
        <v>12</v>
      </c>
    </row>
    <row r="335" spans="1:325" ht="15" thickBot="1" x14ac:dyDescent="0.4">
      <c r="A335" s="9" t="s">
        <v>12</v>
      </c>
      <c r="B335" s="10" t="s">
        <v>52</v>
      </c>
      <c r="C335" s="10" t="s">
        <v>31</v>
      </c>
      <c r="D335" s="11">
        <v>46105.427777777775</v>
      </c>
      <c r="E335" s="11">
        <f>DATE(YEAR($D335),MONTH($D335)-1,DAY($D335))</f>
        <v>46077</v>
      </c>
      <c r="F335" s="11">
        <f>DATE(YEAR($E335),MONTH($E335),DAY($E335)+$LL335/10)</f>
        <v>48177</v>
      </c>
      <c r="G335" s="11">
        <f>DATE(YEAR($F335),MONTH($F335),DAY($F335)+$LL335/10)</f>
        <v>50277</v>
      </c>
      <c r="H335" s="11">
        <f>DATE(YEAR($G335),MONTH($G335),DAY($G335)+$LL335/10)</f>
        <v>52377</v>
      </c>
      <c r="I335" s="11">
        <f>DATE(YEAR($H335),MONTH($H335),DAY($H335)+$LL335/10)</f>
        <v>54477</v>
      </c>
      <c r="J335" s="12">
        <f>DATE(YEAR($I335),MONTH($I335),DAY($I335)+$LL335/10)</f>
        <v>56577</v>
      </c>
      <c r="K335" s="15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LK335" t="s">
        <v>21</v>
      </c>
      <c r="LL335">
        <v>21000</v>
      </c>
      <c r="LM335" t="s">
        <v>12</v>
      </c>
    </row>
    <row r="336" spans="1:325" ht="15" thickBot="1" x14ac:dyDescent="0.4">
      <c r="A336" s="9" t="s">
        <v>12</v>
      </c>
      <c r="B336" s="10" t="s">
        <v>52</v>
      </c>
      <c r="C336" s="10" t="s">
        <v>31</v>
      </c>
      <c r="D336" s="11">
        <v>44001.262499999997</v>
      </c>
      <c r="E336" s="11">
        <f>DATE(YEAR($D336),MONTH($D336)-1,DAY($D336))</f>
        <v>43970</v>
      </c>
      <c r="F336" s="11">
        <f>DATE(YEAR($E336),MONTH($E336),DAY($E336)+$LL336/10)</f>
        <v>46070</v>
      </c>
      <c r="G336" s="11">
        <f>DATE(YEAR($F336),MONTH($F336),DAY($F336)+$LL336/10)</f>
        <v>48170</v>
      </c>
      <c r="H336" s="11">
        <f>DATE(YEAR($G336),MONTH($G336),DAY($G336)+$LL336/10)</f>
        <v>50270</v>
      </c>
      <c r="I336" s="11">
        <f>DATE(YEAR($H336),MONTH($H336),DAY($H336)+$LL336/10)</f>
        <v>52370</v>
      </c>
      <c r="J336" s="12">
        <f>DATE(YEAR($I336),MONTH($I336),DAY($I336)+$LL336/10)</f>
        <v>54470</v>
      </c>
      <c r="K336" s="15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>
        <v>1</v>
      </c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LK336" t="s">
        <v>21</v>
      </c>
      <c r="LL336">
        <v>21000</v>
      </c>
      <c r="LM336" t="s">
        <v>12</v>
      </c>
    </row>
    <row r="337" spans="1:325" ht="15" thickBot="1" x14ac:dyDescent="0.4">
      <c r="A337" s="9" t="s">
        <v>12</v>
      </c>
      <c r="B337" s="10" t="s">
        <v>52</v>
      </c>
      <c r="C337" s="10" t="s">
        <v>24</v>
      </c>
      <c r="D337" s="11">
        <v>46724.413194444445</v>
      </c>
      <c r="E337" s="11">
        <f>DATE(YEAR($D337),MONTH($D337)-1,DAY($D337))</f>
        <v>46694</v>
      </c>
      <c r="F337" s="11">
        <f>DATE(YEAR($E337),MONTH($E337),DAY($E337)+$LL337*30.4/10000)</f>
        <v>50342</v>
      </c>
      <c r="G337" s="11">
        <f>DATE(YEAR($F337),MONTH($F337),DAY($F337)+$LL337*30.4/10000)</f>
        <v>53990</v>
      </c>
      <c r="H337" s="11">
        <f>DATE(YEAR($G337),MONTH($G337),DAY($G337)+$LL337*30.4/10000)</f>
        <v>57638</v>
      </c>
      <c r="I337" s="11">
        <f>DATE(YEAR($H337),MONTH($H337),DAY($H337)+$LL337*30.4/10000)</f>
        <v>61286</v>
      </c>
      <c r="J337" s="12">
        <f>DATE(YEAR($I337),MONTH($I337),DAY($I337)+$LL337*30.4/10000)</f>
        <v>64934</v>
      </c>
      <c r="K337" s="15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LK337" t="s">
        <v>15</v>
      </c>
      <c r="LL337">
        <v>1200000</v>
      </c>
      <c r="LM337" t="s">
        <v>12</v>
      </c>
    </row>
    <row r="338" spans="1:325" ht="15" thickBot="1" x14ac:dyDescent="0.4">
      <c r="A338" s="9" t="s">
        <v>12</v>
      </c>
      <c r="B338" s="10" t="s">
        <v>52</v>
      </c>
      <c r="C338" s="10" t="s">
        <v>25</v>
      </c>
      <c r="D338" s="11">
        <v>44586.536111111112</v>
      </c>
      <c r="E338" s="11">
        <f>DATE(YEAR($D338),MONTH($D338)-1,DAY($D338))</f>
        <v>44555</v>
      </c>
      <c r="F338" s="11">
        <f>DATE(YEAR($E338),MONTH($E338),DAY($E338)+$LL338*30.4/10000)</f>
        <v>45284</v>
      </c>
      <c r="G338" s="11">
        <f>DATE(YEAR($F338),MONTH($F338),DAY($F338)+$LL338*30.4/10000)</f>
        <v>46013</v>
      </c>
      <c r="H338" s="11">
        <f>DATE(YEAR($G338),MONTH($G338),DAY($G338)+$LL338*30.4/10000)</f>
        <v>46742</v>
      </c>
      <c r="I338" s="11">
        <f>DATE(YEAR($H338),MONTH($H338),DAY($H338)+$LL338*30.4/10000)</f>
        <v>47471</v>
      </c>
      <c r="J338" s="12">
        <f>DATE(YEAR($I338),MONTH($I338),DAY($I338)+$LL338*30.4/10000)</f>
        <v>48200</v>
      </c>
      <c r="K338" s="15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>
        <v>1</v>
      </c>
      <c r="DI338" s="16"/>
      <c r="DJ338" s="16"/>
      <c r="DK338" s="16"/>
      <c r="LK338" t="s">
        <v>15</v>
      </c>
      <c r="LL338">
        <v>240000</v>
      </c>
      <c r="LM338" t="s">
        <v>12</v>
      </c>
    </row>
    <row r="339" spans="1:325" ht="15" thickBot="1" x14ac:dyDescent="0.4">
      <c r="A339" s="9" t="s">
        <v>12</v>
      </c>
      <c r="B339" s="10" t="s">
        <v>52</v>
      </c>
      <c r="C339" s="10" t="s">
        <v>26</v>
      </c>
      <c r="D339" s="11">
        <v>44724.824305555558</v>
      </c>
      <c r="E339" s="11">
        <f>DATE(YEAR($D339),MONTH($D339)-1,DAY($D339))</f>
        <v>44693</v>
      </c>
      <c r="F339" s="11">
        <f>DATE(YEAR($E339),MONTH($E339),DAY($E339)+$LL339/10)</f>
        <v>45743</v>
      </c>
      <c r="G339" s="11">
        <f>DATE(YEAR($F339),MONTH($F339),DAY($F339)+$LL339/10)</f>
        <v>46793</v>
      </c>
      <c r="H339" s="11">
        <f>DATE(YEAR($G339),MONTH($G339),DAY($G339)+$LL339/10)</f>
        <v>47843</v>
      </c>
      <c r="I339" s="11">
        <f>DATE(YEAR($H339),MONTH($H339),DAY($H339)+$LL339/10)</f>
        <v>48893</v>
      </c>
      <c r="J339" s="12">
        <f>DATE(YEAR($I339),MONTH($I339),DAY($I339)+$LL339/10)</f>
        <v>49943</v>
      </c>
      <c r="K339" s="15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LK339" t="s">
        <v>21</v>
      </c>
      <c r="LL339">
        <v>10500</v>
      </c>
      <c r="LM339" t="s">
        <v>12</v>
      </c>
    </row>
    <row r="340" spans="1:325" ht="15" thickBot="1" x14ac:dyDescent="0.4">
      <c r="A340" s="9" t="s">
        <v>12</v>
      </c>
      <c r="B340" s="10" t="s">
        <v>52</v>
      </c>
      <c r="C340" s="10" t="s">
        <v>14</v>
      </c>
      <c r="D340" s="11">
        <v>44881.121527777781</v>
      </c>
      <c r="E340" s="11">
        <f t="shared" ref="E340:E348" si="15">DATE(YEAR($D340),MONTH($D340)-2,DAY($D340))</f>
        <v>44820</v>
      </c>
      <c r="F340" s="11">
        <f>DATE(YEAR($E340),MONTH($E340),DAY($E340)+$LL340*30.4/10000)</f>
        <v>45732</v>
      </c>
      <c r="G340" s="11">
        <f>DATE(YEAR($F340),MONTH($F340),DAY($F340)+$LL340*30.4/10000)</f>
        <v>46644</v>
      </c>
      <c r="H340" s="11">
        <f>DATE(YEAR($G340),MONTH($G340),DAY($G340)+$LL340*30.4/10000)</f>
        <v>47556</v>
      </c>
      <c r="I340" s="11">
        <f>DATE(YEAR($H340),MONTH($H340),DAY($H340)+$LL340*30.4/10000)</f>
        <v>48468</v>
      </c>
      <c r="J340" s="12">
        <f>DATE(YEAR($I340),MONTH($I340),DAY($I340)+$LL340*30.4/10000)</f>
        <v>49380</v>
      </c>
      <c r="K340" s="15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LK340" t="s">
        <v>15</v>
      </c>
      <c r="LL340">
        <v>300000</v>
      </c>
      <c r="LM340" t="s">
        <v>12</v>
      </c>
    </row>
    <row r="341" spans="1:325" ht="15" thickBot="1" x14ac:dyDescent="0.4">
      <c r="A341" s="9" t="s">
        <v>12</v>
      </c>
      <c r="B341" s="10" t="s">
        <v>52</v>
      </c>
      <c r="C341" s="10" t="s">
        <v>14</v>
      </c>
      <c r="D341" s="11">
        <v>48143.672222222223</v>
      </c>
      <c r="E341" s="11">
        <f t="shared" si="15"/>
        <v>48082</v>
      </c>
      <c r="F341" s="11">
        <f>DATE(YEAR($E341)+$LL341,MONTH($E341),DAY($E341))</f>
        <v>52465</v>
      </c>
      <c r="G341" s="11">
        <f>DATE(YEAR($F341)+$LL341,MONTH($F341),DAY($F341))</f>
        <v>56848</v>
      </c>
      <c r="H341" s="11">
        <f>DATE(YEAR($G341)+$LL341,MONTH($G341),DAY($G341))</f>
        <v>61231</v>
      </c>
      <c r="I341" s="11">
        <f>DATE(YEAR($H341)+$LL341,MONTH($H341),DAY($H341))</f>
        <v>65614</v>
      </c>
      <c r="J341" s="12">
        <f>DATE(YEAR($I341)+$LL341,MONTH($I341),DAY($I341))</f>
        <v>69997</v>
      </c>
      <c r="K341" s="15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LK341" t="s">
        <v>16</v>
      </c>
      <c r="LL341">
        <v>12</v>
      </c>
      <c r="LM341" t="s">
        <v>12</v>
      </c>
    </row>
    <row r="342" spans="1:325" ht="15" thickBot="1" x14ac:dyDescent="0.4">
      <c r="A342" s="9" t="s">
        <v>12</v>
      </c>
      <c r="B342" s="10" t="s">
        <v>52</v>
      </c>
      <c r="C342" s="10" t="s">
        <v>14</v>
      </c>
      <c r="D342" s="11">
        <v>44133.887499999997</v>
      </c>
      <c r="E342" s="11">
        <f t="shared" si="15"/>
        <v>44072</v>
      </c>
      <c r="F342" s="11">
        <f>DATE(YEAR($E342),MONTH($E342),DAY($E342)+$LL342*30.4/10000)</f>
        <v>44984</v>
      </c>
      <c r="G342" s="11">
        <f>DATE(YEAR($F342),MONTH($F342),DAY($F342)+$LL342*30.4/10000)</f>
        <v>45896</v>
      </c>
      <c r="H342" s="11">
        <f>DATE(YEAR($G342),MONTH($G342),DAY($G342)+$LL342*30.4/10000)</f>
        <v>46808</v>
      </c>
      <c r="I342" s="11">
        <f>DATE(YEAR($H342),MONTH($H342),DAY($H342)+$LL342*30.4/10000)</f>
        <v>47720</v>
      </c>
      <c r="J342" s="12">
        <f>DATE(YEAR($I342),MONTH($I342),DAY($I342)+$LL342*30.4/10000)</f>
        <v>48632</v>
      </c>
      <c r="K342" s="15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>
        <v>1</v>
      </c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LK342" t="s">
        <v>15</v>
      </c>
      <c r="LL342">
        <v>300000</v>
      </c>
      <c r="LM342" t="s">
        <v>12</v>
      </c>
    </row>
    <row r="343" spans="1:325" ht="15" thickBot="1" x14ac:dyDescent="0.4">
      <c r="A343" s="9" t="s">
        <v>12</v>
      </c>
      <c r="B343" s="10" t="s">
        <v>52</v>
      </c>
      <c r="C343" s="10" t="s">
        <v>17</v>
      </c>
      <c r="D343" s="11">
        <v>43935.667361111111</v>
      </c>
      <c r="E343" s="11">
        <f t="shared" si="15"/>
        <v>43875</v>
      </c>
      <c r="F343" s="11">
        <f>DATE(YEAR($E343),MONTH($E343)+$LL343,DAY($E343))</f>
        <v>44971</v>
      </c>
      <c r="G343" s="11">
        <f>DATE(YEAR($F343),MONTH($F343)+$LL343,DAY($F343))</f>
        <v>46067</v>
      </c>
      <c r="H343" s="11">
        <f>DATE(YEAR($G343),MONTH($G343)+$LL343,DAY($G343))</f>
        <v>47163</v>
      </c>
      <c r="I343" s="11">
        <f>DATE(YEAR($H343),MONTH($H343)+$LL343,DAY($H343))</f>
        <v>48258</v>
      </c>
      <c r="J343" s="12">
        <f>DATE(YEAR($I343),MONTH($I343)+$LL343,DAY($I343))</f>
        <v>49354</v>
      </c>
      <c r="K343" s="15"/>
      <c r="L343" s="16"/>
      <c r="M343" s="16"/>
      <c r="N343" s="16"/>
      <c r="O343" s="16">
        <v>1</v>
      </c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LK343" t="s">
        <v>18</v>
      </c>
      <c r="LL343">
        <v>36</v>
      </c>
      <c r="LM343" t="s">
        <v>12</v>
      </c>
    </row>
    <row r="344" spans="1:325" ht="15" thickBot="1" x14ac:dyDescent="0.4">
      <c r="A344" s="9" t="s">
        <v>12</v>
      </c>
      <c r="B344" s="10" t="s">
        <v>52</v>
      </c>
      <c r="C344" s="10" t="s">
        <v>14</v>
      </c>
      <c r="D344" s="11">
        <v>44724.119444444441</v>
      </c>
      <c r="E344" s="11">
        <f t="shared" si="15"/>
        <v>44663</v>
      </c>
      <c r="F344" s="11">
        <f>DATE(YEAR($E344),MONTH($E344),DAY($E344)+$LL344*30.4/10000)</f>
        <v>45575</v>
      </c>
      <c r="G344" s="11">
        <f>DATE(YEAR($F344),MONTH($F344),DAY($F344)+$LL344*30.4/10000)</f>
        <v>46487</v>
      </c>
      <c r="H344" s="11">
        <f>DATE(YEAR($G344),MONTH($G344),DAY($G344)+$LL344*30.4/10000)</f>
        <v>47399</v>
      </c>
      <c r="I344" s="11">
        <f>DATE(YEAR($H344),MONTH($H344),DAY($H344)+$LL344*30.4/10000)</f>
        <v>48311</v>
      </c>
      <c r="J344" s="12">
        <f>DATE(YEAR($I344),MONTH($I344),DAY($I344)+$LL344*30.4/10000)</f>
        <v>49223</v>
      </c>
      <c r="K344" s="15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LK344" t="s">
        <v>15</v>
      </c>
      <c r="LL344">
        <v>300000</v>
      </c>
      <c r="LM344" t="s">
        <v>12</v>
      </c>
    </row>
    <row r="345" spans="1:325" ht="15" thickBot="1" x14ac:dyDescent="0.4">
      <c r="A345" s="9" t="s">
        <v>12</v>
      </c>
      <c r="B345" s="10" t="s">
        <v>52</v>
      </c>
      <c r="C345" s="10" t="s">
        <v>14</v>
      </c>
      <c r="D345" s="11">
        <v>47943.609027777777</v>
      </c>
      <c r="E345" s="11">
        <f t="shared" si="15"/>
        <v>47884</v>
      </c>
      <c r="F345" s="11">
        <f>DATE(YEAR($E345)+$LL345,MONTH($E345),DAY($E345))</f>
        <v>52267</v>
      </c>
      <c r="G345" s="11">
        <f>DATE(YEAR($F345)+$LL345,MONTH($F345),DAY($F345))</f>
        <v>56650</v>
      </c>
      <c r="H345" s="11">
        <f>DATE(YEAR($G345)+$LL345,MONTH($G345),DAY($G345))</f>
        <v>61033</v>
      </c>
      <c r="I345" s="11">
        <f>DATE(YEAR($H345)+$LL345,MONTH($H345),DAY($H345))</f>
        <v>65416</v>
      </c>
      <c r="J345" s="12">
        <f>DATE(YEAR($I345)+$LL345,MONTH($I345),DAY($I345))</f>
        <v>69799</v>
      </c>
      <c r="K345" s="15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LK345" t="s">
        <v>16</v>
      </c>
      <c r="LL345">
        <v>12</v>
      </c>
      <c r="LM345" t="s">
        <v>12</v>
      </c>
    </row>
    <row r="346" spans="1:325" ht="15" thickBot="1" x14ac:dyDescent="0.4">
      <c r="A346" s="9" t="s">
        <v>12</v>
      </c>
      <c r="B346" s="10" t="s">
        <v>52</v>
      </c>
      <c r="C346" s="10" t="s">
        <v>14</v>
      </c>
      <c r="D346" s="11">
        <v>44881.121527777781</v>
      </c>
      <c r="E346" s="11">
        <f t="shared" si="15"/>
        <v>44820</v>
      </c>
      <c r="F346" s="11">
        <f>DATE(YEAR($E346),MONTH($E346),DAY($E346)+$LL346*30.4/10000)</f>
        <v>45732</v>
      </c>
      <c r="G346" s="11">
        <f>DATE(YEAR($F346),MONTH($F346),DAY($F346)+$LL346*30.4/10000)</f>
        <v>46644</v>
      </c>
      <c r="H346" s="11">
        <f>DATE(YEAR($G346),MONTH($G346),DAY($G346)+$LL346*30.4/10000)</f>
        <v>47556</v>
      </c>
      <c r="I346" s="11">
        <f>DATE(YEAR($H346),MONTH($H346),DAY($H346)+$LL346*30.4/10000)</f>
        <v>48468</v>
      </c>
      <c r="J346" s="12">
        <f>DATE(YEAR($I346),MONTH($I346),DAY($I346)+$LL346*30.4/10000)</f>
        <v>49380</v>
      </c>
      <c r="K346" s="15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LK346" t="s">
        <v>15</v>
      </c>
      <c r="LL346">
        <v>300000</v>
      </c>
      <c r="LM346" t="s">
        <v>12</v>
      </c>
    </row>
    <row r="347" spans="1:325" ht="15" thickBot="1" x14ac:dyDescent="0.4">
      <c r="A347" s="9" t="s">
        <v>12</v>
      </c>
      <c r="B347" s="10" t="s">
        <v>52</v>
      </c>
      <c r="C347" s="10" t="s">
        <v>14</v>
      </c>
      <c r="D347" s="11">
        <v>48133.333333333336</v>
      </c>
      <c r="E347" s="11">
        <f t="shared" si="15"/>
        <v>48072</v>
      </c>
      <c r="F347" s="11">
        <f>DATE(YEAR($E347)+$LL347,MONTH($E347),DAY($E347))</f>
        <v>52455</v>
      </c>
      <c r="G347" s="11">
        <f>DATE(YEAR($F347)+$LL347,MONTH($F347),DAY($F347))</f>
        <v>56838</v>
      </c>
      <c r="H347" s="11">
        <f>DATE(YEAR($G347)+$LL347,MONTH($G347),DAY($G347))</f>
        <v>61221</v>
      </c>
      <c r="I347" s="11">
        <f>DATE(YEAR($H347)+$LL347,MONTH($H347),DAY($H347))</f>
        <v>65604</v>
      </c>
      <c r="J347" s="12">
        <f>DATE(YEAR($I347)+$LL347,MONTH($I347),DAY($I347))</f>
        <v>69987</v>
      </c>
      <c r="K347" s="15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LK347" t="s">
        <v>16</v>
      </c>
      <c r="LL347">
        <v>12</v>
      </c>
      <c r="LM347" t="s">
        <v>12</v>
      </c>
    </row>
    <row r="348" spans="1:325" ht="15" thickBot="1" x14ac:dyDescent="0.4">
      <c r="A348" s="9" t="s">
        <v>12</v>
      </c>
      <c r="B348" s="10" t="s">
        <v>52</v>
      </c>
      <c r="C348" s="10" t="s">
        <v>19</v>
      </c>
      <c r="D348" s="11">
        <v>45027.620138888888</v>
      </c>
      <c r="E348" s="11">
        <f t="shared" si="15"/>
        <v>44968</v>
      </c>
      <c r="F348" s="11">
        <f>DATE(YEAR($E348)+$LL348,MONTH($E348),DAY($E348))</f>
        <v>47160</v>
      </c>
      <c r="G348" s="11">
        <f>DATE(YEAR($F348)+$LL348,MONTH($F348),DAY($F348))</f>
        <v>49351</v>
      </c>
      <c r="H348" s="11">
        <f>DATE(YEAR($G348)+$LL348,MONTH($G348),DAY($G348))</f>
        <v>51543</v>
      </c>
      <c r="I348" s="11">
        <f>DATE(YEAR($H348)+$LL348,MONTH($H348),DAY($H348))</f>
        <v>53734</v>
      </c>
      <c r="J348" s="12">
        <f>DATE(YEAR($I348)+$LL348,MONTH($I348),DAY($I348))</f>
        <v>55926</v>
      </c>
      <c r="K348" s="15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LK348" t="s">
        <v>16</v>
      </c>
      <c r="LL348">
        <v>6</v>
      </c>
      <c r="LM348" t="s">
        <v>12</v>
      </c>
    </row>
    <row r="349" spans="1:325" ht="15" thickBot="1" x14ac:dyDescent="0.4">
      <c r="A349" s="9" t="s">
        <v>12</v>
      </c>
      <c r="B349" s="10" t="s">
        <v>52</v>
      </c>
      <c r="C349" s="10" t="s">
        <v>20</v>
      </c>
      <c r="D349" s="11">
        <v>45393.220138888886</v>
      </c>
      <c r="E349" s="11">
        <f>DATE(YEAR($D349),MONTH($D349)-1,DAY($D349))</f>
        <v>45362</v>
      </c>
      <c r="F349" s="11">
        <f>DATE(YEAR($E349),MONTH($E349),DAY($E349)+$LL349/10)</f>
        <v>45662</v>
      </c>
      <c r="G349" s="11">
        <f>DATE(YEAR($F349),MONTH($F349),DAY($F349)+$LL349/10)</f>
        <v>45962</v>
      </c>
      <c r="H349" s="11">
        <f>DATE(YEAR($G349),MONTH($G349),DAY($G349)+$LL349/10)</f>
        <v>46262</v>
      </c>
      <c r="I349" s="11">
        <f>DATE(YEAR($H349),MONTH($H349),DAY($H349)+$LL349/10)</f>
        <v>46562</v>
      </c>
      <c r="J349" s="12">
        <f>DATE(YEAR($I349),MONTH($I349),DAY($I349)+$LL349/10)</f>
        <v>46862</v>
      </c>
      <c r="K349" s="15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LK349" t="s">
        <v>21</v>
      </c>
      <c r="LL349">
        <v>3000</v>
      </c>
      <c r="LM349" t="s">
        <v>12</v>
      </c>
    </row>
    <row r="350" spans="1:325" ht="15" thickBot="1" x14ac:dyDescent="0.4">
      <c r="A350" s="9" t="s">
        <v>12</v>
      </c>
      <c r="B350" s="10" t="s">
        <v>52</v>
      </c>
      <c r="C350" s="10" t="s">
        <v>20</v>
      </c>
      <c r="D350" s="11">
        <v>45375.275000000001</v>
      </c>
      <c r="E350" s="11">
        <f>DATE(YEAR($D350),MONTH($D350)-1,DAY($D350))</f>
        <v>45346</v>
      </c>
      <c r="F350" s="11">
        <f>DATE(YEAR($E350),MONTH($E350),DAY($E350)+$LL350/10)</f>
        <v>45646</v>
      </c>
      <c r="G350" s="11">
        <f>DATE(YEAR($F350),MONTH($F350),DAY($F350)+$LL350/10)</f>
        <v>45946</v>
      </c>
      <c r="H350" s="11">
        <f>DATE(YEAR($G350),MONTH($G350),DAY($G350)+$LL350/10)</f>
        <v>46246</v>
      </c>
      <c r="I350" s="11">
        <f>DATE(YEAR($H350),MONTH($H350),DAY($H350)+$LL350/10)</f>
        <v>46546</v>
      </c>
      <c r="J350" s="12">
        <f>DATE(YEAR($I350),MONTH($I350),DAY($I350)+$LL350/10)</f>
        <v>46846</v>
      </c>
      <c r="K350" s="15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LK350" t="s">
        <v>21</v>
      </c>
      <c r="LL350">
        <v>3000</v>
      </c>
      <c r="LM350" t="s">
        <v>12</v>
      </c>
    </row>
    <row r="351" spans="1:325" ht="15" thickBot="1" x14ac:dyDescent="0.4">
      <c r="A351" s="9" t="s">
        <v>12</v>
      </c>
      <c r="B351" s="10" t="s">
        <v>52</v>
      </c>
      <c r="C351" s="10" t="s">
        <v>22</v>
      </c>
      <c r="D351" s="11">
        <v>44270.178472222222</v>
      </c>
      <c r="E351" s="11">
        <f>DATE(YEAR($D351),MONTH($D351)-2,DAY($D351))</f>
        <v>44211</v>
      </c>
      <c r="F351" s="11">
        <f>DATE(YEAR($E351),MONTH($E351)+$LL351,DAY($E351))</f>
        <v>44941</v>
      </c>
      <c r="G351" s="11">
        <f>DATE(YEAR($F351),MONTH($F351)+$LL351,DAY($F351))</f>
        <v>45672</v>
      </c>
      <c r="H351" s="11">
        <f>DATE(YEAR($G351),MONTH($G351)+$LL351,DAY($G351))</f>
        <v>46402</v>
      </c>
      <c r="I351" s="11">
        <f>DATE(YEAR($H351),MONTH($H351)+$LL351,DAY($H351))</f>
        <v>47133</v>
      </c>
      <c r="J351" s="12">
        <f>DATE(YEAR($I351),MONTH($I351)+$LL351,DAY($I351))</f>
        <v>47863</v>
      </c>
      <c r="K351" s="15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>
        <v>1</v>
      </c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LK351" t="s">
        <v>18</v>
      </c>
      <c r="LL351">
        <v>24</v>
      </c>
      <c r="LM351" t="s">
        <v>12</v>
      </c>
    </row>
    <row r="352" spans="1:325" ht="15" thickBot="1" x14ac:dyDescent="0.4">
      <c r="A352" s="9" t="s">
        <v>12</v>
      </c>
      <c r="B352" s="10" t="s">
        <v>52</v>
      </c>
      <c r="C352" s="10" t="s">
        <v>23</v>
      </c>
      <c r="D352" s="11">
        <v>44165.585416666669</v>
      </c>
      <c r="E352" s="11">
        <f>DATE(YEAR($D352),MONTH($D352)-1,DAY($D352))</f>
        <v>44134</v>
      </c>
      <c r="F352" s="11">
        <f>DATE(YEAR($E352),MONTH($E352),DAY($E352)+$LL352/10)</f>
        <v>44284</v>
      </c>
      <c r="G352" s="11">
        <f>DATE(YEAR($F352),MONTH($F352),DAY($F352)+$LL352/10)</f>
        <v>44434</v>
      </c>
      <c r="H352" s="11">
        <f>DATE(YEAR($G352),MONTH($G352),DAY($G352)+$LL352/10)</f>
        <v>44584</v>
      </c>
      <c r="I352" s="11">
        <f>DATE(YEAR($H352),MONTH($H352),DAY($H352)+$LL352/10)</f>
        <v>44734</v>
      </c>
      <c r="J352" s="12">
        <f>DATE(YEAR($I352),MONTH($I352),DAY($I352)+$LL352/10)</f>
        <v>44884</v>
      </c>
      <c r="K352" s="15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>
        <v>1</v>
      </c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>
        <v>1</v>
      </c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>
        <v>1</v>
      </c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LK352" t="s">
        <v>21</v>
      </c>
      <c r="LL352">
        <v>1500</v>
      </c>
      <c r="LM352" t="s">
        <v>12</v>
      </c>
    </row>
    <row r="353" spans="1:325" ht="15" thickBot="1" x14ac:dyDescent="0.4">
      <c r="A353" s="9" t="s">
        <v>12</v>
      </c>
      <c r="B353" s="10" t="s">
        <v>52</v>
      </c>
      <c r="C353" s="10" t="s">
        <v>23</v>
      </c>
      <c r="D353" s="11">
        <v>44172.629166666666</v>
      </c>
      <c r="E353" s="11">
        <f>DATE(YEAR($D353),MONTH($D353)-1,DAY($D353))</f>
        <v>44142</v>
      </c>
      <c r="F353" s="11">
        <f>DATE(YEAR($E353),MONTH($E353),DAY($E353)+$LL353/10)</f>
        <v>44292</v>
      </c>
      <c r="G353" s="11">
        <f>DATE(YEAR($F353),MONTH($F353),DAY($F353)+$LL353/10)</f>
        <v>44442</v>
      </c>
      <c r="H353" s="11">
        <f>DATE(YEAR($G353),MONTH($G353),DAY($G353)+$LL353/10)</f>
        <v>44592</v>
      </c>
      <c r="I353" s="11">
        <f>DATE(YEAR($H353),MONTH($H353),DAY($H353)+$LL353/10)</f>
        <v>44742</v>
      </c>
      <c r="J353" s="12">
        <f>DATE(YEAR($I353),MONTH($I353),DAY($I353)+$LL353/10)</f>
        <v>44892</v>
      </c>
      <c r="K353" s="15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>
        <v>1</v>
      </c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>
        <v>1</v>
      </c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>
        <v>1</v>
      </c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LK353" t="s">
        <v>21</v>
      </c>
      <c r="LL353">
        <v>1500</v>
      </c>
      <c r="LM353" t="s">
        <v>12</v>
      </c>
    </row>
    <row r="354" spans="1:325" ht="15" thickBot="1" x14ac:dyDescent="0.4">
      <c r="A354" s="9" t="s">
        <v>12</v>
      </c>
      <c r="B354" s="10" t="s">
        <v>52</v>
      </c>
      <c r="C354" s="10" t="s">
        <v>14</v>
      </c>
      <c r="D354" s="11">
        <v>44562.725694444445</v>
      </c>
      <c r="E354" s="11">
        <f t="shared" ref="E354:E362" si="16">DATE(YEAR($D354),MONTH($D354)-2,DAY($D354))</f>
        <v>44501</v>
      </c>
      <c r="F354" s="11">
        <f>DATE(YEAR($E354),MONTH($E354),DAY($E354)+$LL354*30.4/10000)</f>
        <v>45413</v>
      </c>
      <c r="G354" s="11">
        <f>DATE(YEAR($F354),MONTH($F354),DAY($F354)+$LL354*30.4/10000)</f>
        <v>46325</v>
      </c>
      <c r="H354" s="11">
        <f>DATE(YEAR($G354),MONTH($G354),DAY($G354)+$LL354*30.4/10000)</f>
        <v>47237</v>
      </c>
      <c r="I354" s="11">
        <f>DATE(YEAR($H354),MONTH($H354),DAY($H354)+$LL354*30.4/10000)</f>
        <v>48149</v>
      </c>
      <c r="J354" s="12">
        <f>DATE(YEAR($I354),MONTH($I354),DAY($I354)+$LL354*30.4/10000)</f>
        <v>49061</v>
      </c>
      <c r="K354" s="15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>
        <v>1</v>
      </c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LK354" t="s">
        <v>15</v>
      </c>
      <c r="LL354">
        <v>300000</v>
      </c>
      <c r="LM354" t="s">
        <v>12</v>
      </c>
    </row>
    <row r="355" spans="1:325" ht="15" thickBot="1" x14ac:dyDescent="0.4">
      <c r="A355" s="9" t="s">
        <v>12</v>
      </c>
      <c r="B355" s="10" t="s">
        <v>52</v>
      </c>
      <c r="C355" s="10" t="s">
        <v>14</v>
      </c>
      <c r="D355" s="11">
        <v>47764.347916666666</v>
      </c>
      <c r="E355" s="11">
        <f t="shared" si="16"/>
        <v>47703</v>
      </c>
      <c r="F355" s="11">
        <f>DATE(YEAR($E355)+$LL355,MONTH($E355),DAY($E355))</f>
        <v>52086</v>
      </c>
      <c r="G355" s="11">
        <f>DATE(YEAR($F355)+$LL355,MONTH($F355),DAY($F355))</f>
        <v>56469</v>
      </c>
      <c r="H355" s="11">
        <f>DATE(YEAR($G355)+$LL355,MONTH($G355),DAY($G355))</f>
        <v>60852</v>
      </c>
      <c r="I355" s="11">
        <f>DATE(YEAR($H355)+$LL355,MONTH($H355),DAY($H355))</f>
        <v>65235</v>
      </c>
      <c r="J355" s="12">
        <f>DATE(YEAR($I355)+$LL355,MONTH($I355),DAY($I355))</f>
        <v>69618</v>
      </c>
      <c r="K355" s="15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LK355" t="s">
        <v>16</v>
      </c>
      <c r="LL355">
        <v>12</v>
      </c>
      <c r="LM355" t="s">
        <v>12</v>
      </c>
    </row>
    <row r="356" spans="1:325" ht="15" thickBot="1" x14ac:dyDescent="0.4">
      <c r="A356" s="9" t="s">
        <v>12</v>
      </c>
      <c r="B356" s="10" t="s">
        <v>52</v>
      </c>
      <c r="C356" s="10" t="s">
        <v>14</v>
      </c>
      <c r="D356" s="11">
        <v>44628.143750000003</v>
      </c>
      <c r="E356" s="11">
        <f t="shared" si="16"/>
        <v>44569</v>
      </c>
      <c r="F356" s="11">
        <f>DATE(YEAR($E356),MONTH($E356),DAY($E356)+$LL356*30.4/10000)</f>
        <v>45481</v>
      </c>
      <c r="G356" s="11">
        <f>DATE(YEAR($F356),MONTH($F356),DAY($F356)+$LL356*30.4/10000)</f>
        <v>46393</v>
      </c>
      <c r="H356" s="11">
        <f>DATE(YEAR($G356),MONTH($G356),DAY($G356)+$LL356*30.4/10000)</f>
        <v>47305</v>
      </c>
      <c r="I356" s="11">
        <f>DATE(YEAR($H356),MONTH($H356),DAY($H356)+$LL356*30.4/10000)</f>
        <v>48217</v>
      </c>
      <c r="J356" s="12">
        <f>DATE(YEAR($I356),MONTH($I356),DAY($I356)+$LL356*30.4/10000)</f>
        <v>49129</v>
      </c>
      <c r="K356" s="15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>
        <v>1</v>
      </c>
      <c r="DK356" s="16"/>
      <c r="LK356" t="s">
        <v>15</v>
      </c>
      <c r="LL356">
        <v>300000</v>
      </c>
      <c r="LM356" t="s">
        <v>12</v>
      </c>
    </row>
    <row r="357" spans="1:325" ht="15" thickBot="1" x14ac:dyDescent="0.4">
      <c r="A357" s="9" t="s">
        <v>12</v>
      </c>
      <c r="B357" s="10" t="s">
        <v>52</v>
      </c>
      <c r="C357" s="10" t="s">
        <v>14</v>
      </c>
      <c r="D357" s="11">
        <v>47884.21597222222</v>
      </c>
      <c r="E357" s="11">
        <f t="shared" si="16"/>
        <v>47822</v>
      </c>
      <c r="F357" s="11">
        <f>DATE(YEAR($E357)+$LL357,MONTH($E357),DAY($E357))</f>
        <v>52205</v>
      </c>
      <c r="G357" s="11">
        <f>DATE(YEAR($F357)+$LL357,MONTH($F357),DAY($F357))</f>
        <v>56588</v>
      </c>
      <c r="H357" s="11">
        <f>DATE(YEAR($G357)+$LL357,MONTH($G357),DAY($G357))</f>
        <v>60971</v>
      </c>
      <c r="I357" s="11">
        <f>DATE(YEAR($H357)+$LL357,MONTH($H357),DAY($H357))</f>
        <v>65354</v>
      </c>
      <c r="J357" s="12">
        <f>DATE(YEAR($I357)+$LL357,MONTH($I357),DAY($I357))</f>
        <v>69737</v>
      </c>
      <c r="K357" s="15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LK357" t="s">
        <v>16</v>
      </c>
      <c r="LL357">
        <v>12</v>
      </c>
      <c r="LM357" t="s">
        <v>12</v>
      </c>
    </row>
    <row r="358" spans="1:325" ht="15" thickBot="1" x14ac:dyDescent="0.4">
      <c r="A358" s="9" t="s">
        <v>12</v>
      </c>
      <c r="B358" s="10" t="s">
        <v>52</v>
      </c>
      <c r="C358" s="10" t="s">
        <v>14</v>
      </c>
      <c r="D358" s="11">
        <v>44666.908333333333</v>
      </c>
      <c r="E358" s="11">
        <f t="shared" si="16"/>
        <v>44607</v>
      </c>
      <c r="F358" s="11">
        <f>DATE(YEAR($E358),MONTH($E358),DAY($E358)+$LL358*30.4/10000)</f>
        <v>45514</v>
      </c>
      <c r="G358" s="11">
        <f>DATE(YEAR($F358),MONTH($F358),DAY($F358)+$LL358*30.4/10000)</f>
        <v>46421</v>
      </c>
      <c r="H358" s="11">
        <f>DATE(YEAR($G358),MONTH($G358),DAY($G358)+$LL358*30.4/10000)</f>
        <v>47328</v>
      </c>
      <c r="I358" s="11">
        <f>DATE(YEAR($H358),MONTH($H358),DAY($H358)+$LL358*30.4/10000)</f>
        <v>48235</v>
      </c>
      <c r="J358" s="12">
        <f>DATE(YEAR($I358),MONTH($I358),DAY($I358)+$LL358*30.4/10000)</f>
        <v>49142</v>
      </c>
      <c r="K358" s="15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LK358" t="s">
        <v>15</v>
      </c>
      <c r="LL358">
        <v>298500</v>
      </c>
      <c r="LM358" t="s">
        <v>12</v>
      </c>
    </row>
    <row r="359" spans="1:325" ht="15" thickBot="1" x14ac:dyDescent="0.4">
      <c r="A359" s="9" t="s">
        <v>12</v>
      </c>
      <c r="B359" s="10" t="s">
        <v>52</v>
      </c>
      <c r="C359" s="10" t="s">
        <v>14</v>
      </c>
      <c r="D359" s="11">
        <v>47943.618750000001</v>
      </c>
      <c r="E359" s="11">
        <f t="shared" si="16"/>
        <v>47884</v>
      </c>
      <c r="F359" s="11">
        <f>DATE(YEAR($E359)+$LL359,MONTH($E359),DAY($E359))</f>
        <v>52267</v>
      </c>
      <c r="G359" s="11">
        <f>DATE(YEAR($F359)+$LL359,MONTH($F359),DAY($F359))</f>
        <v>56650</v>
      </c>
      <c r="H359" s="11">
        <f>DATE(YEAR($G359)+$LL359,MONTH($G359),DAY($G359))</f>
        <v>61033</v>
      </c>
      <c r="I359" s="11">
        <f>DATE(YEAR($H359)+$LL359,MONTH($H359),DAY($H359))</f>
        <v>65416</v>
      </c>
      <c r="J359" s="12">
        <f>DATE(YEAR($I359)+$LL359,MONTH($I359),DAY($I359))</f>
        <v>69799</v>
      </c>
      <c r="K359" s="15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LK359" t="s">
        <v>16</v>
      </c>
      <c r="LL359">
        <v>12</v>
      </c>
      <c r="LM359" t="s">
        <v>12</v>
      </c>
    </row>
    <row r="360" spans="1:325" ht="15" thickBot="1" x14ac:dyDescent="0.4">
      <c r="A360" s="9" t="s">
        <v>12</v>
      </c>
      <c r="B360" s="10" t="s">
        <v>52</v>
      </c>
      <c r="C360" s="10" t="s">
        <v>14</v>
      </c>
      <c r="D360" s="11">
        <v>46941.324305555558</v>
      </c>
      <c r="E360" s="11">
        <f t="shared" si="16"/>
        <v>46880</v>
      </c>
      <c r="F360" s="11">
        <f>DATE(YEAR($E360)+$LL360,MONTH($E360),DAY($E360))</f>
        <v>51263</v>
      </c>
      <c r="G360" s="11">
        <f>DATE(YEAR($F360)+$LL360,MONTH($F360),DAY($F360))</f>
        <v>55646</v>
      </c>
      <c r="H360" s="11">
        <f>DATE(YEAR($G360)+$LL360,MONTH($G360),DAY($G360))</f>
        <v>60029</v>
      </c>
      <c r="I360" s="11">
        <f>DATE(YEAR($H360)+$LL360,MONTH($H360),DAY($H360))</f>
        <v>64412</v>
      </c>
      <c r="J360" s="12">
        <f>DATE(YEAR($I360)+$LL360,MONTH($I360),DAY($I360))</f>
        <v>68795</v>
      </c>
      <c r="K360" s="15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LK360" t="s">
        <v>16</v>
      </c>
      <c r="LL360">
        <v>12</v>
      </c>
      <c r="LM360" t="s">
        <v>12</v>
      </c>
    </row>
    <row r="361" spans="1:325" ht="15" thickBot="1" x14ac:dyDescent="0.4">
      <c r="A361" s="9" t="s">
        <v>12</v>
      </c>
      <c r="B361" s="10" t="s">
        <v>52</v>
      </c>
      <c r="C361" s="10" t="s">
        <v>14</v>
      </c>
      <c r="D361" s="11">
        <v>43915.392361111109</v>
      </c>
      <c r="E361" s="11">
        <f t="shared" si="16"/>
        <v>43855</v>
      </c>
      <c r="F361" s="11">
        <f>DATE(YEAR($E361),MONTH($E361),DAY($E361)+$LL361*30.4/10000)</f>
        <v>44767</v>
      </c>
      <c r="G361" s="11">
        <f>DATE(YEAR($F361),MONTH($F361),DAY($F361)+$LL361*30.4/10000)</f>
        <v>45679</v>
      </c>
      <c r="H361" s="11">
        <f>DATE(YEAR($G361),MONTH($G361),DAY($G361)+$LL361*30.4/10000)</f>
        <v>46591</v>
      </c>
      <c r="I361" s="11">
        <f>DATE(YEAR($H361),MONTH($H361),DAY($H361)+$LL361*30.4/10000)</f>
        <v>47503</v>
      </c>
      <c r="J361" s="12">
        <f>DATE(YEAR($I361),MONTH($I361),DAY($I361)+$LL361*30.4/10000)</f>
        <v>48415</v>
      </c>
      <c r="K361" s="15"/>
      <c r="L361" s="16">
        <v>1</v>
      </c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LK361" t="s">
        <v>15</v>
      </c>
      <c r="LL361">
        <v>300000</v>
      </c>
      <c r="LM361" t="s">
        <v>12</v>
      </c>
    </row>
    <row r="362" spans="1:325" ht="15" thickBot="1" x14ac:dyDescent="0.4">
      <c r="A362" s="9" t="s">
        <v>12</v>
      </c>
      <c r="B362" s="10" t="s">
        <v>52</v>
      </c>
      <c r="C362" s="10" t="s">
        <v>14</v>
      </c>
      <c r="D362" s="11">
        <v>47654.439583333333</v>
      </c>
      <c r="E362" s="11">
        <f t="shared" si="16"/>
        <v>47593</v>
      </c>
      <c r="F362" s="11">
        <f>DATE(YEAR($E362)+$LL362,MONTH($E362),DAY($E362))</f>
        <v>51976</v>
      </c>
      <c r="G362" s="11">
        <f>DATE(YEAR($F362)+$LL362,MONTH($F362),DAY($F362))</f>
        <v>56359</v>
      </c>
      <c r="H362" s="11">
        <f>DATE(YEAR($G362)+$LL362,MONTH($G362),DAY($G362))</f>
        <v>60742</v>
      </c>
      <c r="I362" s="11">
        <f>DATE(YEAR($H362)+$LL362,MONTH($H362),DAY($H362))</f>
        <v>65125</v>
      </c>
      <c r="J362" s="12">
        <f>DATE(YEAR($I362)+$LL362,MONTH($I362),DAY($I362))</f>
        <v>69508</v>
      </c>
      <c r="K362" s="15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LK362" t="s">
        <v>16</v>
      </c>
      <c r="LL362">
        <v>12</v>
      </c>
      <c r="LM362" t="s">
        <v>12</v>
      </c>
    </row>
    <row r="363" spans="1:325" ht="15" thickBot="1" x14ac:dyDescent="0.4">
      <c r="A363" s="9" t="s">
        <v>12</v>
      </c>
      <c r="B363" s="10" t="s">
        <v>52</v>
      </c>
      <c r="C363" s="10" t="s">
        <v>36</v>
      </c>
      <c r="D363" s="11">
        <v>44377.544444444444</v>
      </c>
      <c r="E363" s="11">
        <f>DATE(YEAR($D363),MONTH($D363),DAY($D363)-7)</f>
        <v>44370</v>
      </c>
      <c r="F363" s="11">
        <f>DATE(YEAR($E363),MONTH($E363)+$LL363,DAY($E363))</f>
        <v>45496</v>
      </c>
      <c r="G363" s="11">
        <f>DATE(YEAR($F363),MONTH($F363)+$LL363,DAY($F363))</f>
        <v>46622</v>
      </c>
      <c r="H363" s="11">
        <f>DATE(YEAR($G363),MONTH($G363)+$LL363,DAY($G363))</f>
        <v>47749</v>
      </c>
      <c r="I363" s="11">
        <f>DATE(YEAR($H363),MONTH($H363)+$LL363,DAY($H363))</f>
        <v>48875</v>
      </c>
      <c r="J363" s="12">
        <f>DATE(YEAR($I363),MONTH($I363)+$LL363,DAY($I363))</f>
        <v>50002</v>
      </c>
      <c r="K363" s="15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>
        <v>1</v>
      </c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LK363" t="s">
        <v>18</v>
      </c>
      <c r="LL363">
        <v>37</v>
      </c>
      <c r="LM363" t="s">
        <v>12</v>
      </c>
    </row>
    <row r="364" spans="1:325" ht="15" thickBot="1" x14ac:dyDescent="0.4">
      <c r="A364" s="9" t="s">
        <v>12</v>
      </c>
      <c r="B364" s="10" t="s">
        <v>52</v>
      </c>
      <c r="C364" s="10" t="s">
        <v>37</v>
      </c>
      <c r="D364" s="11">
        <v>43994.461805555555</v>
      </c>
      <c r="E364" s="11">
        <f>DATE(YEAR($D364),MONTH($D364)-1,DAY($D364))</f>
        <v>43963</v>
      </c>
      <c r="F364" s="11">
        <f>DATE(YEAR($E364),MONTH($E364),DAY($E364)+$LL364*30.4/650)</f>
        <v>44804</v>
      </c>
      <c r="G364" s="11">
        <f>DATE(YEAR($F364),MONTH($F364),DAY($F364)+$LL364*30.4/650)</f>
        <v>45645</v>
      </c>
      <c r="H364" s="11">
        <f>DATE(YEAR($G364),MONTH($G364),DAY($G364)+$LL364*30.4/650)</f>
        <v>46486</v>
      </c>
      <c r="I364" s="11">
        <f>DATE(YEAR($H364),MONTH($H364),DAY($H364)+$LL364*30.4/650)</f>
        <v>47327</v>
      </c>
      <c r="J364" s="12">
        <f>DATE(YEAR($I364),MONTH($I364),DAY($I364)+$LL364*30.4/650)</f>
        <v>48168</v>
      </c>
      <c r="K364" s="15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>
        <v>1</v>
      </c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LK364" t="s">
        <v>28</v>
      </c>
      <c r="LL364">
        <v>18000</v>
      </c>
      <c r="LM364" t="s">
        <v>12</v>
      </c>
    </row>
    <row r="365" spans="1:325" ht="15" thickBot="1" x14ac:dyDescent="0.4">
      <c r="A365" s="9" t="s">
        <v>12</v>
      </c>
      <c r="B365" s="10" t="s">
        <v>52</v>
      </c>
      <c r="C365" s="10" t="s">
        <v>35</v>
      </c>
      <c r="D365" s="11">
        <v>44586.536111111112</v>
      </c>
      <c r="E365" s="11">
        <f>DATE(YEAR($D365),MONTH($D365)-1,DAY($D365))</f>
        <v>44555</v>
      </c>
      <c r="F365" s="11">
        <f>DATE(YEAR($E365),MONTH($E365),DAY($E365)+$LL365*30.4/10000)</f>
        <v>45284</v>
      </c>
      <c r="G365" s="11">
        <f>DATE(YEAR($F365),MONTH($F365),DAY($F365)+$LL365*30.4/10000)</f>
        <v>46013</v>
      </c>
      <c r="H365" s="11">
        <f>DATE(YEAR($G365),MONTH($G365),DAY($G365)+$LL365*30.4/10000)</f>
        <v>46742</v>
      </c>
      <c r="I365" s="11">
        <f>DATE(YEAR($H365),MONTH($H365),DAY($H365)+$LL365*30.4/10000)</f>
        <v>47471</v>
      </c>
      <c r="J365" s="12">
        <f>DATE(YEAR($I365),MONTH($I365),DAY($I365)+$LL365*30.4/10000)</f>
        <v>48200</v>
      </c>
      <c r="K365" s="15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>
        <v>1</v>
      </c>
      <c r="DI365" s="16"/>
      <c r="DJ365" s="16"/>
      <c r="DK365" s="16"/>
      <c r="LK365" t="s">
        <v>15</v>
      </c>
      <c r="LL365">
        <v>240000</v>
      </c>
      <c r="LM365" t="s">
        <v>12</v>
      </c>
    </row>
    <row r="366" spans="1:325" ht="15" thickBot="1" x14ac:dyDescent="0.4">
      <c r="A366" s="9" t="s">
        <v>12</v>
      </c>
      <c r="B366" s="10" t="s">
        <v>52</v>
      </c>
      <c r="C366" s="10" t="s">
        <v>40</v>
      </c>
      <c r="D366" s="11">
        <v>45953</v>
      </c>
      <c r="E366" s="11">
        <f>DATE(YEAR($D366),MONTH($D366)-2,DAY($D366))</f>
        <v>45892</v>
      </c>
      <c r="F366" s="11">
        <f>DATE(YEAR($E366)+$LL366,MONTH($E366),DAY($E366))</f>
        <v>50275</v>
      </c>
      <c r="G366" s="11">
        <f>DATE(YEAR($F366)+$LL366,MONTH($F366),DAY($F366))</f>
        <v>54658</v>
      </c>
      <c r="H366" s="11">
        <f>DATE(YEAR($G366)+$LL366,MONTH($G366),DAY($G366))</f>
        <v>59041</v>
      </c>
      <c r="I366" s="11">
        <f>DATE(YEAR($H366)+$LL366,MONTH($H366),DAY($H366))</f>
        <v>63424</v>
      </c>
      <c r="J366" s="12">
        <f>DATE(YEAR($I366)+$LL366,MONTH($I366),DAY($I366))</f>
        <v>67807</v>
      </c>
      <c r="K366" s="15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LK366" t="s">
        <v>16</v>
      </c>
      <c r="LL366">
        <v>12</v>
      </c>
      <c r="LM366" t="s">
        <v>12</v>
      </c>
    </row>
    <row r="367" spans="1:325" ht="15" thickBot="1" x14ac:dyDescent="0.4">
      <c r="A367" s="9" t="s">
        <v>12</v>
      </c>
      <c r="B367" s="10" t="s">
        <v>52</v>
      </c>
      <c r="C367" s="10" t="s">
        <v>41</v>
      </c>
      <c r="D367" s="11">
        <v>44586.536111111112</v>
      </c>
      <c r="E367" s="11">
        <f>DATE(YEAR($D367),MONTH($D367)-1,DAY($D367))</f>
        <v>44555</v>
      </c>
      <c r="F367" s="11">
        <f>DATE(YEAR($E367),MONTH($E367),DAY($E367)+$LL367*30.4/10000)</f>
        <v>45284</v>
      </c>
      <c r="G367" s="11">
        <f>DATE(YEAR($F367),MONTH($F367),DAY($F367)+$LL367*30.4/10000)</f>
        <v>46013</v>
      </c>
      <c r="H367" s="11">
        <f>DATE(YEAR($G367),MONTH($G367),DAY($G367)+$LL367*30.4/10000)</f>
        <v>46742</v>
      </c>
      <c r="I367" s="11">
        <f>DATE(YEAR($H367),MONTH($H367),DAY($H367)+$LL367*30.4/10000)</f>
        <v>47471</v>
      </c>
      <c r="J367" s="12">
        <f>DATE(YEAR($I367),MONTH($I367),DAY($I367)+$LL367*30.4/10000)</f>
        <v>48200</v>
      </c>
      <c r="K367" s="15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>
        <v>1</v>
      </c>
      <c r="DI367" s="16"/>
      <c r="DJ367" s="16"/>
      <c r="DK367" s="16"/>
      <c r="LK367" t="s">
        <v>15</v>
      </c>
      <c r="LL367">
        <v>240000</v>
      </c>
      <c r="LM367" t="s">
        <v>12</v>
      </c>
    </row>
    <row r="368" spans="1:325" ht="15" thickBot="1" x14ac:dyDescent="0.4">
      <c r="A368" s="9" t="s">
        <v>12</v>
      </c>
      <c r="B368" s="10" t="s">
        <v>52</v>
      </c>
      <c r="C368" s="10" t="s">
        <v>45</v>
      </c>
      <c r="D368" s="11">
        <v>44094.613888888889</v>
      </c>
      <c r="E368" s="11">
        <f>DATE(YEAR($D368),MONTH($D368),DAY($D368)-7)</f>
        <v>44087</v>
      </c>
      <c r="F368" s="11">
        <f>DATE(YEAR($E368),MONTH($E368)+$LL368,DAY($E368))</f>
        <v>44482</v>
      </c>
      <c r="G368" s="11">
        <f>DATE(YEAR($F368),MONTH($F368)+$LL368,DAY($F368))</f>
        <v>44878</v>
      </c>
      <c r="H368" s="11">
        <f>DATE(YEAR($G368),MONTH($G368)+$LL368,DAY($G368))</f>
        <v>45273</v>
      </c>
      <c r="I368" s="11">
        <f>DATE(YEAR($H368),MONTH($H368)+$LL368,DAY($H368))</f>
        <v>45670</v>
      </c>
      <c r="J368" s="12">
        <f>DATE(YEAR($I368),MONTH($I368)+$LL368,DAY($I368))</f>
        <v>46066</v>
      </c>
      <c r="K368" s="15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>
        <v>1</v>
      </c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>
        <v>1</v>
      </c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LK368" t="s">
        <v>18</v>
      </c>
      <c r="LL368">
        <v>13</v>
      </c>
      <c r="LM368" t="s">
        <v>12</v>
      </c>
    </row>
    <row r="369" spans="1:325" ht="15" thickBot="1" x14ac:dyDescent="0.4">
      <c r="A369" s="9" t="s">
        <v>12</v>
      </c>
      <c r="B369" s="10" t="s">
        <v>52</v>
      </c>
      <c r="C369" s="10" t="s">
        <v>42</v>
      </c>
      <c r="D369" s="11">
        <v>44492.958333333336</v>
      </c>
      <c r="E369" s="11">
        <f>DATE(YEAR($D369),MONTH($D369)-1,DAY($D369))</f>
        <v>44462</v>
      </c>
      <c r="F369" s="11">
        <f>DATE(YEAR($E369)+$LL369,MONTH($E369),DAY($E369))</f>
        <v>47384</v>
      </c>
      <c r="G369" s="11">
        <f>DATE(YEAR($F369)+$LL369,MONTH($F369),DAY($F369))</f>
        <v>50306</v>
      </c>
      <c r="H369" s="11">
        <f>DATE(YEAR($G369)+$LL369,MONTH($G369),DAY($G369))</f>
        <v>53228</v>
      </c>
      <c r="I369" s="11">
        <f>DATE(YEAR($H369)+$LL369,MONTH($H369),DAY($H369))</f>
        <v>56150</v>
      </c>
      <c r="J369" s="12">
        <f>DATE(YEAR($I369)+$LL369,MONTH($I369),DAY($I369))</f>
        <v>59072</v>
      </c>
      <c r="K369" s="15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>
        <v>1</v>
      </c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LK369" t="s">
        <v>16</v>
      </c>
      <c r="LL369">
        <v>8</v>
      </c>
      <c r="LM369" t="s">
        <v>12</v>
      </c>
    </row>
    <row r="370" spans="1:325" ht="15" thickBot="1" x14ac:dyDescent="0.4">
      <c r="A370" s="9" t="s">
        <v>12</v>
      </c>
      <c r="B370" s="10" t="s">
        <v>52</v>
      </c>
      <c r="C370" s="10" t="s">
        <v>39</v>
      </c>
      <c r="D370" s="11">
        <v>45953</v>
      </c>
      <c r="E370" s="11">
        <f>DATE(YEAR($D370),MONTH($D370)-2,DAY($D370))</f>
        <v>45892</v>
      </c>
      <c r="F370" s="11">
        <f>DATE(YEAR($E370)+$LL370,MONTH($E370),DAY($E370))</f>
        <v>50275</v>
      </c>
      <c r="G370" s="11">
        <f>DATE(YEAR($F370)+$LL370,MONTH($F370),DAY($F370))</f>
        <v>54658</v>
      </c>
      <c r="H370" s="11">
        <f>DATE(YEAR($G370)+$LL370,MONTH($G370),DAY($G370))</f>
        <v>59041</v>
      </c>
      <c r="I370" s="11">
        <f>DATE(YEAR($H370)+$LL370,MONTH($H370),DAY($H370))</f>
        <v>63424</v>
      </c>
      <c r="J370" s="12">
        <f>DATE(YEAR($I370)+$LL370,MONTH($I370),DAY($I370))</f>
        <v>67807</v>
      </c>
      <c r="K370" s="15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LK370" t="s">
        <v>16</v>
      </c>
      <c r="LL370">
        <v>12</v>
      </c>
      <c r="LM370" t="s">
        <v>12</v>
      </c>
    </row>
    <row r="371" spans="1:325" ht="15" thickBot="1" x14ac:dyDescent="0.4">
      <c r="A371" s="9" t="s">
        <v>12</v>
      </c>
      <c r="B371" s="10" t="s">
        <v>52</v>
      </c>
      <c r="C371" s="10" t="s">
        <v>43</v>
      </c>
      <c r="D371" s="11">
        <v>44586.536111111112</v>
      </c>
      <c r="E371" s="11">
        <f>DATE(YEAR($D371),MONTH($D371)-1,DAY($D371))</f>
        <v>44555</v>
      </c>
      <c r="F371" s="11">
        <f>DATE(YEAR($E371),MONTH($E371),DAY($E371)+$LL371*30.4/10000)</f>
        <v>45284</v>
      </c>
      <c r="G371" s="11">
        <f>DATE(YEAR($F371),MONTH($F371),DAY($F371)+$LL371*30.4/10000)</f>
        <v>46013</v>
      </c>
      <c r="H371" s="11">
        <f>DATE(YEAR($G371),MONTH($G371),DAY($G371)+$LL371*30.4/10000)</f>
        <v>46742</v>
      </c>
      <c r="I371" s="11">
        <f>DATE(YEAR($H371),MONTH($H371),DAY($H371)+$LL371*30.4/10000)</f>
        <v>47471</v>
      </c>
      <c r="J371" s="12">
        <f>DATE(YEAR($I371),MONTH($I371),DAY($I371)+$LL371*30.4/10000)</f>
        <v>48200</v>
      </c>
      <c r="K371" s="15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>
        <v>1</v>
      </c>
      <c r="DI371" s="16"/>
      <c r="DJ371" s="16"/>
      <c r="DK371" s="16"/>
      <c r="LK371" t="s">
        <v>15</v>
      </c>
      <c r="LL371">
        <v>240000</v>
      </c>
      <c r="LM371" t="s">
        <v>12</v>
      </c>
    </row>
    <row r="372" spans="1:325" ht="15" thickBot="1" x14ac:dyDescent="0.4">
      <c r="A372" s="9" t="s">
        <v>12</v>
      </c>
      <c r="B372" s="10" t="s">
        <v>52</v>
      </c>
      <c r="C372" s="10" t="s">
        <v>44</v>
      </c>
      <c r="D372" s="11">
        <v>43873.606944444444</v>
      </c>
      <c r="E372" s="11">
        <f>DATE(YEAR($D372),MONTH($D372),DAY($D372)-7)</f>
        <v>43866</v>
      </c>
      <c r="F372" s="11">
        <f>DATE(YEAR($E372),MONTH($E372)+$LL372,DAY($E372))</f>
        <v>44444</v>
      </c>
      <c r="G372" s="11">
        <f>DATE(YEAR($F372),MONTH($F372)+$LL372,DAY($F372))</f>
        <v>45021</v>
      </c>
      <c r="H372" s="11">
        <f>DATE(YEAR($G372),MONTH($G372)+$LL372,DAY($G372))</f>
        <v>45601</v>
      </c>
      <c r="I372" s="11">
        <f>DATE(YEAR($H372),MONTH($H372)+$LL372,DAY($H372))</f>
        <v>46178</v>
      </c>
      <c r="J372" s="12">
        <f>DATE(YEAR($I372),MONTH($I372)+$LL372,DAY($I372))</f>
        <v>46757</v>
      </c>
      <c r="K372" s="15"/>
      <c r="L372" s="16"/>
      <c r="M372" s="16"/>
      <c r="N372" s="16">
        <v>1</v>
      </c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>
        <v>1</v>
      </c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LK372" t="s">
        <v>18</v>
      </c>
      <c r="LL372">
        <v>19</v>
      </c>
      <c r="LM372" t="s">
        <v>12</v>
      </c>
    </row>
    <row r="373" spans="1:325" ht="15" thickBot="1" x14ac:dyDescent="0.4">
      <c r="A373" s="9" t="s">
        <v>12</v>
      </c>
      <c r="B373" s="10" t="s">
        <v>52</v>
      </c>
      <c r="C373" s="10" t="s">
        <v>32</v>
      </c>
      <c r="D373" s="11">
        <v>44586.536111111112</v>
      </c>
      <c r="E373" s="11">
        <f>DATE(YEAR($D373),MONTH($D373)-1,DAY($D373))</f>
        <v>44555</v>
      </c>
      <c r="F373" s="11">
        <f>DATE(YEAR($E373),MONTH($E373),DAY($E373)+$LL373*30.4/10000)</f>
        <v>45284</v>
      </c>
      <c r="G373" s="11">
        <f>DATE(YEAR($F373),MONTH($F373),DAY($F373)+$LL373*30.4/10000)</f>
        <v>46013</v>
      </c>
      <c r="H373" s="11">
        <f>DATE(YEAR($G373),MONTH($G373),DAY($G373)+$LL373*30.4/10000)</f>
        <v>46742</v>
      </c>
      <c r="I373" s="11">
        <f>DATE(YEAR($H373),MONTH($H373),DAY($H373)+$LL373*30.4/10000)</f>
        <v>47471</v>
      </c>
      <c r="J373" s="12">
        <f>DATE(YEAR($I373),MONTH($I373),DAY($I373)+$LL373*30.4/10000)</f>
        <v>48200</v>
      </c>
      <c r="K373" s="15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>
        <v>1</v>
      </c>
      <c r="DI373" s="16"/>
      <c r="DJ373" s="16"/>
      <c r="DK373" s="16"/>
      <c r="LK373" t="s">
        <v>15</v>
      </c>
      <c r="LL373">
        <v>240000</v>
      </c>
      <c r="LM373" t="s">
        <v>12</v>
      </c>
    </row>
    <row r="374" spans="1:325" ht="15" thickBot="1" x14ac:dyDescent="0.4">
      <c r="A374" s="9" t="s">
        <v>12</v>
      </c>
      <c r="B374" s="10" t="s">
        <v>52</v>
      </c>
      <c r="C374" s="10" t="s">
        <v>33</v>
      </c>
      <c r="D374" s="11">
        <v>43941.337500000001</v>
      </c>
      <c r="E374" s="11">
        <f>DATE(YEAR($D374),MONTH($D374)-1,DAY($D374))</f>
        <v>43910</v>
      </c>
      <c r="F374" s="11">
        <f>DATE(YEAR($E374),MONTH($E374),DAY($E374)+$LL374/10)</f>
        <v>44510</v>
      </c>
      <c r="G374" s="11">
        <f>DATE(YEAR($F374),MONTH($F374),DAY($F374)+$LL374/10)</f>
        <v>45110</v>
      </c>
      <c r="H374" s="11">
        <f>DATE(YEAR($G374),MONTH($G374),DAY($G374)+$LL374/10)</f>
        <v>45710</v>
      </c>
      <c r="I374" s="11">
        <f>DATE(YEAR($H374),MONTH($H374),DAY($H374)+$LL374/10)</f>
        <v>46310</v>
      </c>
      <c r="J374" s="12">
        <f>DATE(YEAR($I374),MONTH($I374),DAY($I374)+$LL374/10)</f>
        <v>46910</v>
      </c>
      <c r="K374" s="15"/>
      <c r="L374" s="16"/>
      <c r="M374" s="16"/>
      <c r="N374" s="16"/>
      <c r="O374" s="16"/>
      <c r="P374" s="16"/>
      <c r="Q374" s="16"/>
      <c r="R374" s="16"/>
      <c r="S374" s="16"/>
      <c r="T374" s="16">
        <v>1</v>
      </c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>
        <v>1</v>
      </c>
      <c r="DC374" s="16"/>
      <c r="DD374" s="16"/>
      <c r="DE374" s="16"/>
      <c r="DF374" s="16"/>
      <c r="DG374" s="16"/>
      <c r="DH374" s="16"/>
      <c r="DI374" s="16"/>
      <c r="DJ374" s="16"/>
      <c r="DK374" s="16"/>
      <c r="LK374" t="s">
        <v>21</v>
      </c>
      <c r="LL374">
        <v>6000</v>
      </c>
      <c r="LM374" t="s">
        <v>12</v>
      </c>
    </row>
    <row r="375" spans="1:325" ht="15" thickBot="1" x14ac:dyDescent="0.4">
      <c r="A375" s="9" t="s">
        <v>12</v>
      </c>
      <c r="B375" s="10" t="s">
        <v>52</v>
      </c>
      <c r="C375" s="10" t="s">
        <v>33</v>
      </c>
      <c r="D375" s="11">
        <v>43914.904861111114</v>
      </c>
      <c r="E375" s="11">
        <f>DATE(YEAR($D375),MONTH($D375)-1,DAY($D375))</f>
        <v>43885</v>
      </c>
      <c r="F375" s="11">
        <f>DATE(YEAR($E375),MONTH($E375),DAY($E375)+$LL375/10)</f>
        <v>44485</v>
      </c>
      <c r="G375" s="11">
        <f>DATE(YEAR($F375),MONTH($F375),DAY($F375)+$LL375/10)</f>
        <v>45085</v>
      </c>
      <c r="H375" s="11">
        <f>DATE(YEAR($G375),MONTH($G375),DAY($G375)+$LL375/10)</f>
        <v>45685</v>
      </c>
      <c r="I375" s="11">
        <f>DATE(YEAR($H375),MONTH($H375),DAY($H375)+$LL375/10)</f>
        <v>46285</v>
      </c>
      <c r="J375" s="12">
        <f>DATE(YEAR($I375),MONTH($I375),DAY($I375)+$LL375/10)</f>
        <v>46885</v>
      </c>
      <c r="K375" s="15"/>
      <c r="L375" s="16"/>
      <c r="M375" s="16"/>
      <c r="N375" s="16"/>
      <c r="O375" s="16"/>
      <c r="P375" s="16"/>
      <c r="Q375" s="16">
        <v>1</v>
      </c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>
        <v>1</v>
      </c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LK375" t="s">
        <v>21</v>
      </c>
      <c r="LL375">
        <v>6000</v>
      </c>
      <c r="LM375" t="s">
        <v>12</v>
      </c>
    </row>
    <row r="376" spans="1:325" ht="15" thickBot="1" x14ac:dyDescent="0.4">
      <c r="A376" s="9" t="s">
        <v>12</v>
      </c>
      <c r="B376" s="10" t="s">
        <v>52</v>
      </c>
      <c r="C376" s="10" t="s">
        <v>34</v>
      </c>
      <c r="D376" s="11">
        <v>44377.65</v>
      </c>
      <c r="E376" s="11">
        <f>DATE(YEAR($D376),MONTH($D376),DAY($D376)-7)</f>
        <v>44370</v>
      </c>
      <c r="F376" s="11">
        <f>DATE(YEAR($E376),MONTH($E376)+$LL376,DAY($E376))</f>
        <v>45496</v>
      </c>
      <c r="G376" s="11">
        <f>DATE(YEAR($F376),MONTH($F376)+$LL376,DAY($F376))</f>
        <v>46622</v>
      </c>
      <c r="H376" s="11">
        <f>DATE(YEAR($G376),MONTH($G376)+$LL376,DAY($G376))</f>
        <v>47749</v>
      </c>
      <c r="I376" s="11">
        <f>DATE(YEAR($H376),MONTH($H376)+$LL376,DAY($H376))</f>
        <v>48875</v>
      </c>
      <c r="J376" s="12">
        <f>DATE(YEAR($I376),MONTH($I376)+$LL376,DAY($I376))</f>
        <v>50002</v>
      </c>
      <c r="K376" s="15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>
        <v>1</v>
      </c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LK376" t="s">
        <v>18</v>
      </c>
      <c r="LL376">
        <v>37</v>
      </c>
      <c r="LM376" t="s">
        <v>12</v>
      </c>
    </row>
    <row r="377" spans="1:325" ht="15" thickBot="1" x14ac:dyDescent="0.4">
      <c r="A377" s="9" t="s">
        <v>12</v>
      </c>
      <c r="B377" s="10" t="s">
        <v>52</v>
      </c>
      <c r="C377" s="10" t="s">
        <v>38</v>
      </c>
      <c r="D377" s="11">
        <v>43994.461805555555</v>
      </c>
      <c r="E377" s="11">
        <f>DATE(YEAR($D377),MONTH($D377)-1,DAY($D377))</f>
        <v>43963</v>
      </c>
      <c r="F377" s="11">
        <f>DATE(YEAR($E377),MONTH($E377),DAY($E377)+$LL377*30.4/650)</f>
        <v>44804</v>
      </c>
      <c r="G377" s="11">
        <f>DATE(YEAR($F377),MONTH($F377),DAY($F377)+$LL377*30.4/650)</f>
        <v>45645</v>
      </c>
      <c r="H377" s="11">
        <f>DATE(YEAR($G377),MONTH($G377),DAY($G377)+$LL377*30.4/650)</f>
        <v>46486</v>
      </c>
      <c r="I377" s="11">
        <f>DATE(YEAR($H377),MONTH($H377),DAY($H377)+$LL377*30.4/650)</f>
        <v>47327</v>
      </c>
      <c r="J377" s="12">
        <f>DATE(YEAR($I377),MONTH($I377),DAY($I377)+$LL377*30.4/650)</f>
        <v>48168</v>
      </c>
      <c r="K377" s="15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>
        <v>1</v>
      </c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LK377" t="s">
        <v>28</v>
      </c>
      <c r="LL377">
        <v>18000</v>
      </c>
      <c r="LM377" t="s">
        <v>12</v>
      </c>
    </row>
    <row r="378" spans="1:325" ht="15" thickBot="1" x14ac:dyDescent="0.4">
      <c r="A378" s="9" t="s">
        <v>12</v>
      </c>
      <c r="B378" s="10" t="s">
        <v>53</v>
      </c>
      <c r="C378" s="10" t="s">
        <v>27</v>
      </c>
      <c r="D378" s="11">
        <v>44144.574999999997</v>
      </c>
      <c r="E378" s="11">
        <f>DATE(YEAR($D378),MONTH($D378)-1,DAY($D378))</f>
        <v>44113</v>
      </c>
      <c r="F378" s="11">
        <f>DATE(YEAR($E378),MONTH($E378),DAY($E378)+$LL378*30.4/650)</f>
        <v>44954</v>
      </c>
      <c r="G378" s="11">
        <f>DATE(YEAR($F378),MONTH($F378),DAY($F378)+$LL378*30.4/650)</f>
        <v>45795</v>
      </c>
      <c r="H378" s="11">
        <f>DATE(YEAR($G378),MONTH($G378),DAY($G378)+$LL378*30.4/650)</f>
        <v>46636</v>
      </c>
      <c r="I378" s="11">
        <f>DATE(YEAR($H378),MONTH($H378),DAY($H378)+$LL378*30.4/650)</f>
        <v>47477</v>
      </c>
      <c r="J378" s="12">
        <f>DATE(YEAR($I378),MONTH($I378),DAY($I378)+$LL378*30.4/650)</f>
        <v>48318</v>
      </c>
      <c r="K378" s="15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>
        <v>1</v>
      </c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LK378" t="s">
        <v>28</v>
      </c>
      <c r="LL378">
        <v>18000</v>
      </c>
      <c r="LM378" t="s">
        <v>12</v>
      </c>
    </row>
    <row r="379" spans="1:325" ht="15" thickBot="1" x14ac:dyDescent="0.4">
      <c r="A379" s="9" t="s">
        <v>12</v>
      </c>
      <c r="B379" s="10" t="s">
        <v>53</v>
      </c>
      <c r="C379" s="10" t="s">
        <v>29</v>
      </c>
      <c r="D379" s="11">
        <v>44075.438888888886</v>
      </c>
      <c r="E379" s="11">
        <f>DATE(YEAR($D379),MONTH($D379),DAY($D379)-7)</f>
        <v>44068</v>
      </c>
      <c r="F379" s="11">
        <f>DATE(YEAR($E379),MONTH($E379)+$LL379,DAY($E379))</f>
        <v>44464</v>
      </c>
      <c r="G379" s="11">
        <f>DATE(YEAR($F379),MONTH($F379)+$LL379,DAY($F379))</f>
        <v>44859</v>
      </c>
      <c r="H379" s="11">
        <f>DATE(YEAR($G379),MONTH($G379)+$LL379,DAY($G379))</f>
        <v>45255</v>
      </c>
      <c r="I379" s="11">
        <f>DATE(YEAR($H379),MONTH($H379)+$LL379,DAY($H379))</f>
        <v>45651</v>
      </c>
      <c r="J379" s="12">
        <f>DATE(YEAR($I379),MONTH($I379)+$LL379,DAY($I379))</f>
        <v>46047</v>
      </c>
      <c r="K379" s="15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>
        <v>1</v>
      </c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>
        <v>1</v>
      </c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LK379" t="s">
        <v>18</v>
      </c>
      <c r="LL379">
        <v>13</v>
      </c>
      <c r="LM379" t="s">
        <v>12</v>
      </c>
    </row>
    <row r="380" spans="1:325" ht="15" thickBot="1" x14ac:dyDescent="0.4">
      <c r="A380" s="9" t="s">
        <v>12</v>
      </c>
      <c r="B380" s="10" t="s">
        <v>53</v>
      </c>
      <c r="C380" s="10" t="s">
        <v>30</v>
      </c>
      <c r="D380" s="11">
        <v>44090.581250000003</v>
      </c>
      <c r="E380" s="11">
        <f>DATE(YEAR($D380),MONTH($D380),DAY($D380)-7)</f>
        <v>44083</v>
      </c>
      <c r="F380" s="11">
        <f>DATE(YEAR($E380),MONTH($E380)+$LL380,DAY($E380))</f>
        <v>44478</v>
      </c>
      <c r="G380" s="11">
        <f>DATE(YEAR($F380),MONTH($F380)+$LL380,DAY($F380))</f>
        <v>44874</v>
      </c>
      <c r="H380" s="11">
        <f>DATE(YEAR($G380),MONTH($G380)+$LL380,DAY($G380))</f>
        <v>45269</v>
      </c>
      <c r="I380" s="11">
        <f>DATE(YEAR($H380),MONTH($H380)+$LL380,DAY($H380))</f>
        <v>45666</v>
      </c>
      <c r="J380" s="12">
        <f>DATE(YEAR($I380),MONTH($I380)+$LL380,DAY($I380))</f>
        <v>46062</v>
      </c>
      <c r="K380" s="15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>
        <v>1</v>
      </c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>
        <v>1</v>
      </c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LK380" t="s">
        <v>18</v>
      </c>
      <c r="LL380">
        <v>13</v>
      </c>
      <c r="LM380" t="s">
        <v>12</v>
      </c>
    </row>
    <row r="381" spans="1:325" ht="15" thickBot="1" x14ac:dyDescent="0.4">
      <c r="A381" s="9" t="s">
        <v>12</v>
      </c>
      <c r="B381" s="10" t="s">
        <v>53</v>
      </c>
      <c r="C381" s="10" t="s">
        <v>31</v>
      </c>
      <c r="D381" s="11">
        <v>46156.786805555559</v>
      </c>
      <c r="E381" s="11">
        <f t="shared" ref="E381:E386" si="17">DATE(YEAR($D381),MONTH($D381)-1,DAY($D381))</f>
        <v>46126</v>
      </c>
      <c r="F381" s="11">
        <f>DATE(YEAR($E381),MONTH($E381),DAY($E381)+$LL381/10)</f>
        <v>48226</v>
      </c>
      <c r="G381" s="11">
        <f>DATE(YEAR($F381),MONTH($F381),DAY($F381)+$LL381/10)</f>
        <v>50326</v>
      </c>
      <c r="H381" s="11">
        <f>DATE(YEAR($G381),MONTH($G381),DAY($G381)+$LL381/10)</f>
        <v>52426</v>
      </c>
      <c r="I381" s="11">
        <f>DATE(YEAR($H381),MONTH($H381),DAY($H381)+$LL381/10)</f>
        <v>54526</v>
      </c>
      <c r="J381" s="12">
        <f>DATE(YEAR($I381),MONTH($I381),DAY($I381)+$LL381/10)</f>
        <v>56626</v>
      </c>
      <c r="K381" s="15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LK381" t="s">
        <v>21</v>
      </c>
      <c r="LL381">
        <v>21000</v>
      </c>
      <c r="LM381" t="s">
        <v>12</v>
      </c>
    </row>
    <row r="382" spans="1:325" ht="15" thickBot="1" x14ac:dyDescent="0.4">
      <c r="A382" s="9" t="s">
        <v>12</v>
      </c>
      <c r="B382" s="10" t="s">
        <v>53</v>
      </c>
      <c r="C382" s="10" t="s">
        <v>31</v>
      </c>
      <c r="D382" s="11">
        <v>45944.638194444444</v>
      </c>
      <c r="E382" s="11">
        <f t="shared" si="17"/>
        <v>45914</v>
      </c>
      <c r="F382" s="11">
        <f>DATE(YEAR($E382),MONTH($E382),DAY($E382)+$LL382/10)</f>
        <v>48014</v>
      </c>
      <c r="G382" s="11">
        <f>DATE(YEAR($F382),MONTH($F382),DAY($F382)+$LL382/10)</f>
        <v>50114</v>
      </c>
      <c r="H382" s="11">
        <f>DATE(YEAR($G382),MONTH($G382),DAY($G382)+$LL382/10)</f>
        <v>52214</v>
      </c>
      <c r="I382" s="11">
        <f>DATE(YEAR($H382),MONTH($H382),DAY($H382)+$LL382/10)</f>
        <v>54314</v>
      </c>
      <c r="J382" s="12">
        <f>DATE(YEAR($I382),MONTH($I382),DAY($I382)+$LL382/10)</f>
        <v>56414</v>
      </c>
      <c r="K382" s="15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LK382" t="s">
        <v>21</v>
      </c>
      <c r="LL382">
        <v>21000</v>
      </c>
      <c r="LM382" t="s">
        <v>12</v>
      </c>
    </row>
    <row r="383" spans="1:325" ht="15" thickBot="1" x14ac:dyDescent="0.4">
      <c r="A383" s="9" t="s">
        <v>12</v>
      </c>
      <c r="B383" s="10" t="s">
        <v>53</v>
      </c>
      <c r="C383" s="10" t="s">
        <v>24</v>
      </c>
      <c r="D383" s="11">
        <v>46158.888194444444</v>
      </c>
      <c r="E383" s="11">
        <f t="shared" si="17"/>
        <v>46128</v>
      </c>
      <c r="F383" s="11">
        <f>DATE(YEAR($E383),MONTH($E383),DAY($E383)+$LL383*30.4/10000)</f>
        <v>49776</v>
      </c>
      <c r="G383" s="11">
        <f>DATE(YEAR($F383),MONTH($F383),DAY($F383)+$LL383*30.4/10000)</f>
        <v>53424</v>
      </c>
      <c r="H383" s="11">
        <f>DATE(YEAR($G383),MONTH($G383),DAY($G383)+$LL383*30.4/10000)</f>
        <v>57072</v>
      </c>
      <c r="I383" s="11">
        <f>DATE(YEAR($H383),MONTH($H383),DAY($H383)+$LL383*30.4/10000)</f>
        <v>60720</v>
      </c>
      <c r="J383" s="12">
        <f>DATE(YEAR($I383),MONTH($I383),DAY($I383)+$LL383*30.4/10000)</f>
        <v>64368</v>
      </c>
      <c r="K383" s="15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LK383" t="s">
        <v>15</v>
      </c>
      <c r="LL383">
        <v>1200000</v>
      </c>
      <c r="LM383" t="s">
        <v>12</v>
      </c>
    </row>
    <row r="384" spans="1:325" ht="15" thickBot="1" x14ac:dyDescent="0.4">
      <c r="A384" s="9" t="s">
        <v>12</v>
      </c>
      <c r="B384" s="10" t="s">
        <v>53</v>
      </c>
      <c r="C384" s="10" t="s">
        <v>25</v>
      </c>
      <c r="D384" s="11">
        <v>43896.65625</v>
      </c>
      <c r="E384" s="11">
        <f t="shared" si="17"/>
        <v>43867</v>
      </c>
      <c r="F384" s="11">
        <f>DATE(YEAR($E384),MONTH($E384),DAY($E384)+$LL384*30.4/10000)</f>
        <v>44596</v>
      </c>
      <c r="G384" s="11">
        <f>DATE(YEAR($F384),MONTH($F384),DAY($F384)+$LL384*30.4/10000)</f>
        <v>45325</v>
      </c>
      <c r="H384" s="11">
        <f>DATE(YEAR($G384),MONTH($G384),DAY($G384)+$LL384*30.4/10000)</f>
        <v>46054</v>
      </c>
      <c r="I384" s="11">
        <f>DATE(YEAR($H384),MONTH($H384),DAY($H384)+$LL384*30.4/10000)</f>
        <v>46783</v>
      </c>
      <c r="J384" s="12">
        <f>DATE(YEAR($I384),MONTH($I384),DAY($I384)+$LL384*30.4/10000)</f>
        <v>47512</v>
      </c>
      <c r="K384" s="15"/>
      <c r="L384" s="16"/>
      <c r="M384" s="16"/>
      <c r="N384" s="16">
        <v>1</v>
      </c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LK384" t="s">
        <v>15</v>
      </c>
      <c r="LL384">
        <v>240000</v>
      </c>
      <c r="LM384" t="s">
        <v>12</v>
      </c>
    </row>
    <row r="385" spans="1:325" ht="15" thickBot="1" x14ac:dyDescent="0.4">
      <c r="A385" s="9" t="s">
        <v>12</v>
      </c>
      <c r="B385" s="10" t="s">
        <v>53</v>
      </c>
      <c r="C385" s="10" t="s">
        <v>26</v>
      </c>
      <c r="D385" s="11">
        <v>44880.970833333333</v>
      </c>
      <c r="E385" s="11">
        <f t="shared" si="17"/>
        <v>44849</v>
      </c>
      <c r="F385" s="11">
        <f>DATE(YEAR($E385),MONTH($E385),DAY($E385)+$LL385/10)</f>
        <v>45899</v>
      </c>
      <c r="G385" s="11">
        <f>DATE(YEAR($F385),MONTH($F385),DAY($F385)+$LL385/10)</f>
        <v>46949</v>
      </c>
      <c r="H385" s="11">
        <f>DATE(YEAR($G385),MONTH($G385),DAY($G385)+$LL385/10)</f>
        <v>47999</v>
      </c>
      <c r="I385" s="11">
        <f>DATE(YEAR($H385),MONTH($H385),DAY($H385)+$LL385/10)</f>
        <v>49049</v>
      </c>
      <c r="J385" s="12">
        <f>DATE(YEAR($I385),MONTH($I385),DAY($I385)+$LL385/10)</f>
        <v>50099</v>
      </c>
      <c r="K385" s="15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LK385" t="s">
        <v>21</v>
      </c>
      <c r="LL385">
        <v>10500</v>
      </c>
      <c r="LM385" t="s">
        <v>12</v>
      </c>
    </row>
    <row r="386" spans="1:325" ht="15" thickBot="1" x14ac:dyDescent="0.4">
      <c r="A386" s="9" t="s">
        <v>12</v>
      </c>
      <c r="B386" s="10" t="s">
        <v>53</v>
      </c>
      <c r="C386" s="10" t="s">
        <v>26</v>
      </c>
      <c r="D386" s="11">
        <v>44740.948611111111</v>
      </c>
      <c r="E386" s="11">
        <f t="shared" si="17"/>
        <v>44709</v>
      </c>
      <c r="F386" s="11">
        <f>DATE(YEAR($E386),MONTH($E386),DAY($E386)+$LL386/10)</f>
        <v>45759</v>
      </c>
      <c r="G386" s="11">
        <f>DATE(YEAR($F386),MONTH($F386),DAY($F386)+$LL386/10)</f>
        <v>46809</v>
      </c>
      <c r="H386" s="11">
        <f>DATE(YEAR($G386),MONTH($G386),DAY($G386)+$LL386/10)</f>
        <v>47859</v>
      </c>
      <c r="I386" s="11">
        <f>DATE(YEAR($H386),MONTH($H386),DAY($H386)+$LL386/10)</f>
        <v>48909</v>
      </c>
      <c r="J386" s="12">
        <f>DATE(YEAR($I386),MONTH($I386),DAY($I386)+$LL386/10)</f>
        <v>49959</v>
      </c>
      <c r="K386" s="15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LK386" t="s">
        <v>21</v>
      </c>
      <c r="LL386">
        <v>10500</v>
      </c>
      <c r="LM386" t="s">
        <v>12</v>
      </c>
    </row>
    <row r="387" spans="1:325" ht="15" thickBot="1" x14ac:dyDescent="0.4">
      <c r="A387" s="9" t="s">
        <v>12</v>
      </c>
      <c r="B387" s="10" t="s">
        <v>53</v>
      </c>
      <c r="C387" s="10" t="s">
        <v>14</v>
      </c>
      <c r="D387" s="11">
        <v>47589.652777777781</v>
      </c>
      <c r="E387" s="11">
        <f>DATE(YEAR($D387),MONTH($D387)-2,DAY($D387))</f>
        <v>47530</v>
      </c>
      <c r="F387" s="11">
        <f>DATE(YEAR($E387)+$LL387,MONTH($E387),DAY($E387))</f>
        <v>51913</v>
      </c>
      <c r="G387" s="11">
        <f>DATE(YEAR($F387)+$LL387,MONTH($F387),DAY($F387))</f>
        <v>56296</v>
      </c>
      <c r="H387" s="11">
        <f>DATE(YEAR($G387)+$LL387,MONTH($G387),DAY($G387))</f>
        <v>60679</v>
      </c>
      <c r="I387" s="11">
        <f>DATE(YEAR($H387)+$LL387,MONTH($H387),DAY($H387))</f>
        <v>65062</v>
      </c>
      <c r="J387" s="12">
        <f>DATE(YEAR($I387)+$LL387,MONTH($I387),DAY($I387))</f>
        <v>69445</v>
      </c>
      <c r="K387" s="15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LK387" t="s">
        <v>16</v>
      </c>
      <c r="LL387">
        <v>12</v>
      </c>
      <c r="LM387" t="s">
        <v>12</v>
      </c>
    </row>
    <row r="388" spans="1:325" ht="15" thickBot="1" x14ac:dyDescent="0.4">
      <c r="A388" s="9" t="s">
        <v>12</v>
      </c>
      <c r="B388" s="10" t="s">
        <v>53</v>
      </c>
      <c r="C388" s="10" t="s">
        <v>14</v>
      </c>
      <c r="D388" s="11">
        <v>44386.075694444444</v>
      </c>
      <c r="E388" s="11">
        <f>DATE(YEAR($D388),MONTH($D388)-2,DAY($D388))</f>
        <v>44325</v>
      </c>
      <c r="F388" s="11">
        <f>DATE(YEAR($E388),MONTH($E388),DAY($E388)+$LL388*30.4/10000)</f>
        <v>45237</v>
      </c>
      <c r="G388" s="11">
        <f>DATE(YEAR($F388),MONTH($F388),DAY($F388)+$LL388*30.4/10000)</f>
        <v>46149</v>
      </c>
      <c r="H388" s="11">
        <f>DATE(YEAR($G388),MONTH($G388),DAY($G388)+$LL388*30.4/10000)</f>
        <v>47061</v>
      </c>
      <c r="I388" s="11">
        <f>DATE(YEAR($H388),MONTH($H388),DAY($H388)+$LL388*30.4/10000)</f>
        <v>47973</v>
      </c>
      <c r="J388" s="12">
        <f>DATE(YEAR($I388),MONTH($I388),DAY($I388)+$LL388*30.4/10000)</f>
        <v>48885</v>
      </c>
      <c r="K388" s="15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>
        <v>1</v>
      </c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LK388" t="s">
        <v>15</v>
      </c>
      <c r="LL388">
        <v>300000</v>
      </c>
      <c r="LM388" t="s">
        <v>12</v>
      </c>
    </row>
    <row r="389" spans="1:325" ht="15" thickBot="1" x14ac:dyDescent="0.4">
      <c r="A389" s="9" t="s">
        <v>12</v>
      </c>
      <c r="B389" s="10" t="s">
        <v>53</v>
      </c>
      <c r="C389" s="10" t="s">
        <v>14</v>
      </c>
      <c r="D389" s="11">
        <v>44227.152777777781</v>
      </c>
      <c r="E389" s="11">
        <f>DATE(YEAR($D389),MONTH($D389)-2,DAY($D389))</f>
        <v>44166</v>
      </c>
      <c r="F389" s="11">
        <f>DATE(YEAR($E389),MONTH($E389),DAY($E389)+$LL389*30.4/10000)</f>
        <v>45078</v>
      </c>
      <c r="G389" s="11">
        <f>DATE(YEAR($F389),MONTH($F389),DAY($F389)+$LL389*30.4/10000)</f>
        <v>45990</v>
      </c>
      <c r="H389" s="11">
        <f>DATE(YEAR($G389),MONTH($G389),DAY($G389)+$LL389*30.4/10000)</f>
        <v>46902</v>
      </c>
      <c r="I389" s="11">
        <f>DATE(YEAR($H389),MONTH($H389),DAY($H389)+$LL389*30.4/10000)</f>
        <v>47814</v>
      </c>
      <c r="J389" s="12">
        <f>DATE(YEAR($I389),MONTH($I389),DAY($I389)+$LL389*30.4/10000)</f>
        <v>48726</v>
      </c>
      <c r="K389" s="15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>
        <v>1</v>
      </c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LK389" t="s">
        <v>15</v>
      </c>
      <c r="LL389">
        <v>300000</v>
      </c>
      <c r="LM389" t="s">
        <v>12</v>
      </c>
    </row>
    <row r="390" spans="1:325" ht="15" thickBot="1" x14ac:dyDescent="0.4">
      <c r="A390" s="9" t="s">
        <v>12</v>
      </c>
      <c r="B390" s="10" t="s">
        <v>53</v>
      </c>
      <c r="C390" s="10" t="s">
        <v>14</v>
      </c>
      <c r="D390" s="11">
        <v>47407.426388888889</v>
      </c>
      <c r="E390" s="11">
        <f>DATE(YEAR($D390),MONTH($D390)-2,DAY($D390))</f>
        <v>47346</v>
      </c>
      <c r="F390" s="11">
        <f>DATE(YEAR($E390)+$LL390,MONTH($E390),DAY($E390))</f>
        <v>51729</v>
      </c>
      <c r="G390" s="11">
        <f>DATE(YEAR($F390)+$LL390,MONTH($F390),DAY($F390))</f>
        <v>56112</v>
      </c>
      <c r="H390" s="11">
        <f>DATE(YEAR($G390)+$LL390,MONTH($G390),DAY($G390))</f>
        <v>60495</v>
      </c>
      <c r="I390" s="11">
        <f>DATE(YEAR($H390)+$LL390,MONTH($H390),DAY($H390))</f>
        <v>64878</v>
      </c>
      <c r="J390" s="12">
        <f>DATE(YEAR($I390)+$LL390,MONTH($I390),DAY($I390))</f>
        <v>69261</v>
      </c>
      <c r="K390" s="15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LK390" t="s">
        <v>16</v>
      </c>
      <c r="LL390">
        <v>12</v>
      </c>
      <c r="LM390" t="s">
        <v>12</v>
      </c>
    </row>
    <row r="391" spans="1:325" ht="15" thickBot="1" x14ac:dyDescent="0.4">
      <c r="A391" s="9" t="s">
        <v>12</v>
      </c>
      <c r="B391" s="10" t="s">
        <v>53</v>
      </c>
      <c r="C391" s="10" t="s">
        <v>19</v>
      </c>
      <c r="D391" s="11">
        <v>45002.543055555558</v>
      </c>
      <c r="E391" s="11">
        <f>DATE(YEAR($D391),MONTH($D391)-2,DAY($D391))</f>
        <v>44943</v>
      </c>
      <c r="F391" s="11">
        <f>DATE(YEAR($E391)+$LL391,MONTH($E391),DAY($E391))</f>
        <v>47135</v>
      </c>
      <c r="G391" s="11">
        <f>DATE(YEAR($F391)+$LL391,MONTH($F391),DAY($F391))</f>
        <v>49326</v>
      </c>
      <c r="H391" s="11">
        <f>DATE(YEAR($G391)+$LL391,MONTH($G391),DAY($G391))</f>
        <v>51518</v>
      </c>
      <c r="I391" s="11">
        <f>DATE(YEAR($H391)+$LL391,MONTH($H391),DAY($H391))</f>
        <v>53709</v>
      </c>
      <c r="J391" s="12">
        <f>DATE(YEAR($I391)+$LL391,MONTH($I391),DAY($I391))</f>
        <v>55901</v>
      </c>
      <c r="K391" s="15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LK391" t="s">
        <v>16</v>
      </c>
      <c r="LL391">
        <v>6</v>
      </c>
      <c r="LM391" t="s">
        <v>12</v>
      </c>
    </row>
    <row r="392" spans="1:325" ht="15" thickBot="1" x14ac:dyDescent="0.4">
      <c r="A392" s="9" t="s">
        <v>12</v>
      </c>
      <c r="B392" s="10" t="s">
        <v>53</v>
      </c>
      <c r="C392" s="10" t="s">
        <v>20</v>
      </c>
      <c r="D392" s="11">
        <v>43970.147222222222</v>
      </c>
      <c r="E392" s="11">
        <f>DATE(YEAR($D392),MONTH($D392)-1,DAY($D392))</f>
        <v>43940</v>
      </c>
      <c r="F392" s="11">
        <f>DATE(YEAR($E392),MONTH($E392),DAY($E392)+$LL392/10)</f>
        <v>44240</v>
      </c>
      <c r="G392" s="11">
        <f>DATE(YEAR($F392),MONTH($F392),DAY($F392)+$LL392/10)</f>
        <v>44540</v>
      </c>
      <c r="H392" s="11">
        <f>DATE(YEAR($G392),MONTH($G392),DAY($G392)+$LL392/10)</f>
        <v>44840</v>
      </c>
      <c r="I392" s="11">
        <f>DATE(YEAR($H392),MONTH($H392),DAY($H392)+$LL392/10)</f>
        <v>45140</v>
      </c>
      <c r="J392" s="12">
        <f>DATE(YEAR($I392),MONTH($I392),DAY($I392)+$LL392/10)</f>
        <v>45440</v>
      </c>
      <c r="K392" s="15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>
        <v>1</v>
      </c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>
        <v>1</v>
      </c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>
        <v>1</v>
      </c>
      <c r="DG392" s="16"/>
      <c r="DH392" s="16"/>
      <c r="DI392" s="16"/>
      <c r="DJ392" s="16"/>
      <c r="DK392" s="16"/>
      <c r="LK392" t="s">
        <v>21</v>
      </c>
      <c r="LL392">
        <v>3000</v>
      </c>
      <c r="LM392" t="s">
        <v>12</v>
      </c>
    </row>
    <row r="393" spans="1:325" ht="15" thickBot="1" x14ac:dyDescent="0.4">
      <c r="A393" s="9" t="s">
        <v>12</v>
      </c>
      <c r="B393" s="10" t="s">
        <v>53</v>
      </c>
      <c r="C393" s="10" t="s">
        <v>20</v>
      </c>
      <c r="D393" s="11">
        <v>43976.581250000003</v>
      </c>
      <c r="E393" s="11">
        <f>DATE(YEAR($D393),MONTH($D393)-1,DAY($D393))</f>
        <v>43946</v>
      </c>
      <c r="F393" s="11">
        <f>DATE(YEAR($E393),MONTH($E393),DAY($E393)+$LL393/10)</f>
        <v>44246</v>
      </c>
      <c r="G393" s="11">
        <f>DATE(YEAR($F393),MONTH($F393),DAY($F393)+$LL393/10)</f>
        <v>44546</v>
      </c>
      <c r="H393" s="11">
        <f>DATE(YEAR($G393),MONTH($G393),DAY($G393)+$LL393/10)</f>
        <v>44846</v>
      </c>
      <c r="I393" s="11">
        <f>DATE(YEAR($H393),MONTH($H393),DAY($H393)+$LL393/10)</f>
        <v>45146</v>
      </c>
      <c r="J393" s="12">
        <f>DATE(YEAR($I393),MONTH($I393),DAY($I393)+$LL393/10)</f>
        <v>45446</v>
      </c>
      <c r="K393" s="15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>
        <v>1</v>
      </c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>
        <v>1</v>
      </c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>
        <v>1</v>
      </c>
      <c r="DH393" s="16"/>
      <c r="DI393" s="16"/>
      <c r="DJ393" s="16"/>
      <c r="DK393" s="16"/>
      <c r="LK393" t="s">
        <v>21</v>
      </c>
      <c r="LL393">
        <v>3000</v>
      </c>
      <c r="LM393" t="s">
        <v>12</v>
      </c>
    </row>
    <row r="394" spans="1:325" ht="15" thickBot="1" x14ac:dyDescent="0.4">
      <c r="A394" s="9" t="s">
        <v>12</v>
      </c>
      <c r="B394" s="10" t="s">
        <v>53</v>
      </c>
      <c r="C394" s="10" t="s">
        <v>22</v>
      </c>
      <c r="D394" s="11">
        <v>43947.660416666666</v>
      </c>
      <c r="E394" s="11">
        <f>DATE(YEAR($D394),MONTH($D394)-2,DAY($D394))</f>
        <v>43887</v>
      </c>
      <c r="F394" s="11">
        <f>DATE(YEAR($E394),MONTH($E394)+$LL394,DAY($E394))</f>
        <v>44618</v>
      </c>
      <c r="G394" s="11">
        <f>DATE(YEAR($F394),MONTH($F394)+$LL394,DAY($F394))</f>
        <v>45348</v>
      </c>
      <c r="H394" s="11">
        <f>DATE(YEAR($G394),MONTH($G394)+$LL394,DAY($G394))</f>
        <v>46079</v>
      </c>
      <c r="I394" s="11">
        <f>DATE(YEAR($H394),MONTH($H394)+$LL394,DAY($H394))</f>
        <v>46809</v>
      </c>
      <c r="J394" s="12">
        <f>DATE(YEAR($I394),MONTH($I394)+$LL394,DAY($I394))</f>
        <v>47540</v>
      </c>
      <c r="K394" s="15"/>
      <c r="L394" s="16"/>
      <c r="M394" s="16"/>
      <c r="N394" s="16"/>
      <c r="O394" s="16"/>
      <c r="P394" s="16"/>
      <c r="Q394" s="16">
        <v>1</v>
      </c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LK394" t="s">
        <v>18</v>
      </c>
      <c r="LL394">
        <v>24</v>
      </c>
      <c r="LM394" t="s">
        <v>12</v>
      </c>
    </row>
    <row r="395" spans="1:325" ht="15" thickBot="1" x14ac:dyDescent="0.4">
      <c r="A395" s="9" t="s">
        <v>12</v>
      </c>
      <c r="B395" s="10" t="s">
        <v>53</v>
      </c>
      <c r="C395" s="10" t="s">
        <v>17</v>
      </c>
      <c r="D395" s="11">
        <v>43907.543749999997</v>
      </c>
      <c r="E395" s="11">
        <f>DATE(YEAR($D395),MONTH($D395)-2,DAY($D395))</f>
        <v>43847</v>
      </c>
      <c r="F395" s="11">
        <f>DATE(YEAR($E395),MONTH($E395)+$LL395,DAY($E395))</f>
        <v>44943</v>
      </c>
      <c r="G395" s="11">
        <f>DATE(YEAR($F395),MONTH($F395)+$LL395,DAY($F395))</f>
        <v>46039</v>
      </c>
      <c r="H395" s="11">
        <f>DATE(YEAR($G395),MONTH($G395)+$LL395,DAY($G395))</f>
        <v>47135</v>
      </c>
      <c r="I395" s="11">
        <f>DATE(YEAR($H395),MONTH($H395)+$LL395,DAY($H395))</f>
        <v>48230</v>
      </c>
      <c r="J395" s="12">
        <f>DATE(YEAR($I395),MONTH($I395)+$LL395,DAY($I395))</f>
        <v>49326</v>
      </c>
      <c r="K395" s="15">
        <v>1</v>
      </c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LK395" t="s">
        <v>18</v>
      </c>
      <c r="LL395">
        <v>36</v>
      </c>
      <c r="LM395" t="s">
        <v>12</v>
      </c>
    </row>
    <row r="396" spans="1:325" ht="15" thickBot="1" x14ac:dyDescent="0.4">
      <c r="A396" s="9" t="s">
        <v>12</v>
      </c>
      <c r="B396" s="10" t="s">
        <v>53</v>
      </c>
      <c r="C396" s="10" t="s">
        <v>23</v>
      </c>
      <c r="D396" s="11">
        <v>43990.354861111111</v>
      </c>
      <c r="E396" s="11">
        <f>DATE(YEAR($D396),MONTH($D396)-1,DAY($D396))</f>
        <v>43959</v>
      </c>
      <c r="F396" s="11">
        <f>DATE(YEAR($E396),MONTH($E396),DAY($E396)+$LL396/10)</f>
        <v>44109</v>
      </c>
      <c r="G396" s="11">
        <f>DATE(YEAR($F396),MONTH($F396),DAY($F396)+$LL396/10)</f>
        <v>44259</v>
      </c>
      <c r="H396" s="11">
        <f>DATE(YEAR($G396),MONTH($G396),DAY($G396)+$LL396/10)</f>
        <v>44409</v>
      </c>
      <c r="I396" s="11">
        <f>DATE(YEAR($H396),MONTH($H396),DAY($H396)+$LL396/10)</f>
        <v>44559</v>
      </c>
      <c r="J396" s="12">
        <f>DATE(YEAR($I396),MONTH($I396),DAY($I396)+$LL396/10)</f>
        <v>44709</v>
      </c>
      <c r="K396" s="15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>
        <v>1</v>
      </c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>
        <v>1</v>
      </c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>
        <v>1</v>
      </c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>
        <v>1</v>
      </c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>
        <v>1</v>
      </c>
      <c r="DJ396" s="16"/>
      <c r="DK396" s="16"/>
      <c r="LK396" t="s">
        <v>21</v>
      </c>
      <c r="LL396">
        <v>1500</v>
      </c>
      <c r="LM396" t="s">
        <v>12</v>
      </c>
    </row>
    <row r="397" spans="1:325" ht="15" thickBot="1" x14ac:dyDescent="0.4">
      <c r="A397" s="9" t="s">
        <v>12</v>
      </c>
      <c r="B397" s="10" t="s">
        <v>53</v>
      </c>
      <c r="C397" s="10" t="s">
        <v>23</v>
      </c>
      <c r="D397" s="11">
        <v>43972.442361111112</v>
      </c>
      <c r="E397" s="11">
        <f>DATE(YEAR($D397),MONTH($D397)-1,DAY($D397))</f>
        <v>43942</v>
      </c>
      <c r="F397" s="11">
        <f>DATE(YEAR($E397),MONTH($E397),DAY($E397)+$LL397/10)</f>
        <v>44092</v>
      </c>
      <c r="G397" s="11">
        <f>DATE(YEAR($F397),MONTH($F397),DAY($F397)+$LL397/10)</f>
        <v>44242</v>
      </c>
      <c r="H397" s="11">
        <f>DATE(YEAR($G397),MONTH($G397),DAY($G397)+$LL397/10)</f>
        <v>44392</v>
      </c>
      <c r="I397" s="11">
        <f>DATE(YEAR($H397),MONTH($H397),DAY($H397)+$LL397/10)</f>
        <v>44542</v>
      </c>
      <c r="J397" s="12">
        <f>DATE(YEAR($I397),MONTH($I397),DAY($I397)+$LL397/10)</f>
        <v>44692</v>
      </c>
      <c r="K397" s="15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>
        <v>1</v>
      </c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>
        <v>1</v>
      </c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>
        <v>1</v>
      </c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>
        <v>1</v>
      </c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>
        <v>1</v>
      </c>
      <c r="DG397" s="16"/>
      <c r="DH397" s="16"/>
      <c r="DI397" s="16"/>
      <c r="DJ397" s="16"/>
      <c r="DK397" s="16"/>
      <c r="LK397" t="s">
        <v>21</v>
      </c>
      <c r="LL397">
        <v>1500</v>
      </c>
      <c r="LM397" t="s">
        <v>12</v>
      </c>
    </row>
    <row r="398" spans="1:325" ht="15" thickBot="1" x14ac:dyDescent="0.4">
      <c r="A398" s="9" t="s">
        <v>12</v>
      </c>
      <c r="B398" s="10" t="s">
        <v>53</v>
      </c>
      <c r="C398" s="10" t="s">
        <v>14</v>
      </c>
      <c r="D398" s="11">
        <v>44719.591666666667</v>
      </c>
      <c r="E398" s="11">
        <f t="shared" ref="E398:E409" si="18">DATE(YEAR($D398),MONTH($D398)-2,DAY($D398))</f>
        <v>44658</v>
      </c>
      <c r="F398" s="11">
        <f>DATE(YEAR($E398),MONTH($E398),DAY($E398)+$LL398*30.4/10000)</f>
        <v>45570</v>
      </c>
      <c r="G398" s="11">
        <f>DATE(YEAR($F398),MONTH($F398),DAY($F398)+$LL398*30.4/10000)</f>
        <v>46482</v>
      </c>
      <c r="H398" s="11">
        <f>DATE(YEAR($G398),MONTH($G398),DAY($G398)+$LL398*30.4/10000)</f>
        <v>47394</v>
      </c>
      <c r="I398" s="11">
        <f>DATE(YEAR($H398),MONTH($H398),DAY($H398)+$LL398*30.4/10000)</f>
        <v>48306</v>
      </c>
      <c r="J398" s="12">
        <f>DATE(YEAR($I398),MONTH($I398),DAY($I398)+$LL398*30.4/10000)</f>
        <v>49218</v>
      </c>
      <c r="K398" s="15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LK398" t="s">
        <v>15</v>
      </c>
      <c r="LL398">
        <v>300000</v>
      </c>
      <c r="LM398" t="s">
        <v>12</v>
      </c>
    </row>
    <row r="399" spans="1:325" ht="15" thickBot="1" x14ac:dyDescent="0.4">
      <c r="A399" s="9" t="s">
        <v>12</v>
      </c>
      <c r="B399" s="10" t="s">
        <v>53</v>
      </c>
      <c r="C399" s="10" t="s">
        <v>14</v>
      </c>
      <c r="D399" s="11">
        <v>47956.57708333333</v>
      </c>
      <c r="E399" s="11">
        <f t="shared" si="18"/>
        <v>47897</v>
      </c>
      <c r="F399" s="11">
        <f>DATE(YEAR($E399)+$LL399,MONTH($E399),DAY($E399))</f>
        <v>52280</v>
      </c>
      <c r="G399" s="11">
        <f>DATE(YEAR($F399)+$LL399,MONTH($F399),DAY($F399))</f>
        <v>56663</v>
      </c>
      <c r="H399" s="11">
        <f>DATE(YEAR($G399)+$LL399,MONTH($G399),DAY($G399))</f>
        <v>61046</v>
      </c>
      <c r="I399" s="11">
        <f>DATE(YEAR($H399)+$LL399,MONTH($H399),DAY($H399))</f>
        <v>65429</v>
      </c>
      <c r="J399" s="12">
        <f>DATE(YEAR($I399)+$LL399,MONTH($I399),DAY($I399))</f>
        <v>69812</v>
      </c>
      <c r="K399" s="15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LK399" t="s">
        <v>16</v>
      </c>
      <c r="LL399">
        <v>12</v>
      </c>
      <c r="LM399" t="s">
        <v>12</v>
      </c>
    </row>
    <row r="400" spans="1:325" ht="15" thickBot="1" x14ac:dyDescent="0.4">
      <c r="A400" s="9" t="s">
        <v>12</v>
      </c>
      <c r="B400" s="10" t="s">
        <v>53</v>
      </c>
      <c r="C400" s="10" t="s">
        <v>14</v>
      </c>
      <c r="D400" s="11">
        <v>44687.147916666669</v>
      </c>
      <c r="E400" s="11">
        <f t="shared" si="18"/>
        <v>44626</v>
      </c>
      <c r="F400" s="11">
        <f>DATE(YEAR($E400),MONTH($E400),DAY($E400)+$LL400*30.4/10000)</f>
        <v>45538</v>
      </c>
      <c r="G400" s="11">
        <f>DATE(YEAR($F400),MONTH($F400),DAY($F400)+$LL400*30.4/10000)</f>
        <v>46450</v>
      </c>
      <c r="H400" s="11">
        <f>DATE(YEAR($G400),MONTH($G400),DAY($G400)+$LL400*30.4/10000)</f>
        <v>47362</v>
      </c>
      <c r="I400" s="11">
        <f>DATE(YEAR($H400),MONTH($H400),DAY($H400)+$LL400*30.4/10000)</f>
        <v>48274</v>
      </c>
      <c r="J400" s="12">
        <f>DATE(YEAR($I400),MONTH($I400),DAY($I400)+$LL400*30.4/10000)</f>
        <v>49186</v>
      </c>
      <c r="K400" s="15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LK400" t="s">
        <v>15</v>
      </c>
      <c r="LL400">
        <v>300000</v>
      </c>
      <c r="LM400" t="s">
        <v>12</v>
      </c>
    </row>
    <row r="401" spans="1:325" ht="15" thickBot="1" x14ac:dyDescent="0.4">
      <c r="A401" s="9" t="s">
        <v>12</v>
      </c>
      <c r="B401" s="10" t="s">
        <v>53</v>
      </c>
      <c r="C401" s="10" t="s">
        <v>14</v>
      </c>
      <c r="D401" s="11">
        <v>47915.665277777778</v>
      </c>
      <c r="E401" s="11">
        <f t="shared" si="18"/>
        <v>47856</v>
      </c>
      <c r="F401" s="11">
        <f>DATE(YEAR($E401)+$LL401,MONTH($E401),DAY($E401))</f>
        <v>52239</v>
      </c>
      <c r="G401" s="11">
        <f>DATE(YEAR($F401)+$LL401,MONTH($F401),DAY($F401))</f>
        <v>56622</v>
      </c>
      <c r="H401" s="11">
        <f>DATE(YEAR($G401)+$LL401,MONTH($G401),DAY($G401))</f>
        <v>61005</v>
      </c>
      <c r="I401" s="11">
        <f>DATE(YEAR($H401)+$LL401,MONTH($H401),DAY($H401))</f>
        <v>65388</v>
      </c>
      <c r="J401" s="12">
        <f>DATE(YEAR($I401)+$LL401,MONTH($I401),DAY($I401))</f>
        <v>69771</v>
      </c>
      <c r="K401" s="15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LK401" t="s">
        <v>16</v>
      </c>
      <c r="LL401">
        <v>12</v>
      </c>
      <c r="LM401" t="s">
        <v>12</v>
      </c>
    </row>
    <row r="402" spans="1:325" ht="15" thickBot="1" x14ac:dyDescent="0.4">
      <c r="A402" s="9" t="s">
        <v>12</v>
      </c>
      <c r="B402" s="10" t="s">
        <v>53</v>
      </c>
      <c r="C402" s="10" t="s">
        <v>14</v>
      </c>
      <c r="D402" s="11">
        <v>44687.147916666669</v>
      </c>
      <c r="E402" s="11">
        <f t="shared" si="18"/>
        <v>44626</v>
      </c>
      <c r="F402" s="11">
        <f>DATE(YEAR($E402),MONTH($E402),DAY($E402)+$LL402*30.4/10000)</f>
        <v>45538</v>
      </c>
      <c r="G402" s="11">
        <f>DATE(YEAR($F402),MONTH($F402),DAY($F402)+$LL402*30.4/10000)</f>
        <v>46450</v>
      </c>
      <c r="H402" s="11">
        <f>DATE(YEAR($G402),MONTH($G402),DAY($G402)+$LL402*30.4/10000)</f>
        <v>47362</v>
      </c>
      <c r="I402" s="11">
        <f>DATE(YEAR($H402),MONTH($H402),DAY($H402)+$LL402*30.4/10000)</f>
        <v>48274</v>
      </c>
      <c r="J402" s="12">
        <f>DATE(YEAR($I402),MONTH($I402),DAY($I402)+$LL402*30.4/10000)</f>
        <v>49186</v>
      </c>
      <c r="K402" s="15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LK402" t="s">
        <v>15</v>
      </c>
      <c r="LL402">
        <v>300000</v>
      </c>
      <c r="LM402" t="s">
        <v>12</v>
      </c>
    </row>
    <row r="403" spans="1:325" ht="15" thickBot="1" x14ac:dyDescent="0.4">
      <c r="A403" s="9" t="s">
        <v>12</v>
      </c>
      <c r="B403" s="10" t="s">
        <v>53</v>
      </c>
      <c r="C403" s="10" t="s">
        <v>14</v>
      </c>
      <c r="D403" s="11">
        <v>47925.571527777778</v>
      </c>
      <c r="E403" s="11">
        <f t="shared" si="18"/>
        <v>47866</v>
      </c>
      <c r="F403" s="11">
        <f>DATE(YEAR($E403)+$LL403,MONTH($E403),DAY($E403))</f>
        <v>52249</v>
      </c>
      <c r="G403" s="11">
        <f>DATE(YEAR($F403)+$LL403,MONTH($F403),DAY($F403))</f>
        <v>56632</v>
      </c>
      <c r="H403" s="11">
        <f>DATE(YEAR($G403)+$LL403,MONTH($G403),DAY($G403))</f>
        <v>61015</v>
      </c>
      <c r="I403" s="11">
        <f>DATE(YEAR($H403)+$LL403,MONTH($H403),DAY($H403))</f>
        <v>65398</v>
      </c>
      <c r="J403" s="12">
        <f>DATE(YEAR($I403)+$LL403,MONTH($I403),DAY($I403))</f>
        <v>69781</v>
      </c>
      <c r="K403" s="15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LK403" t="s">
        <v>16</v>
      </c>
      <c r="LL403">
        <v>12</v>
      </c>
      <c r="LM403" t="s">
        <v>12</v>
      </c>
    </row>
    <row r="404" spans="1:325" ht="15" thickBot="1" x14ac:dyDescent="0.4">
      <c r="A404" s="9" t="s">
        <v>12</v>
      </c>
      <c r="B404" s="10" t="s">
        <v>53</v>
      </c>
      <c r="C404" s="10" t="s">
        <v>14</v>
      </c>
      <c r="D404" s="11">
        <v>44720.565972222219</v>
      </c>
      <c r="E404" s="11">
        <f t="shared" si="18"/>
        <v>44659</v>
      </c>
      <c r="F404" s="11">
        <f>DATE(YEAR($E404),MONTH($E404),DAY($E404)+$LL404*30.4/10000)</f>
        <v>45571</v>
      </c>
      <c r="G404" s="11">
        <f>DATE(YEAR($F404),MONTH($F404),DAY($F404)+$LL404*30.4/10000)</f>
        <v>46483</v>
      </c>
      <c r="H404" s="11">
        <f>DATE(YEAR($G404),MONTH($G404),DAY($G404)+$LL404*30.4/10000)</f>
        <v>47395</v>
      </c>
      <c r="I404" s="11">
        <f>DATE(YEAR($H404),MONTH($H404),DAY($H404)+$LL404*30.4/10000)</f>
        <v>48307</v>
      </c>
      <c r="J404" s="12">
        <f>DATE(YEAR($I404),MONTH($I404),DAY($I404)+$LL404*30.4/10000)</f>
        <v>49219</v>
      </c>
      <c r="K404" s="15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LK404" t="s">
        <v>15</v>
      </c>
      <c r="LL404">
        <v>300000</v>
      </c>
      <c r="LM404" t="s">
        <v>12</v>
      </c>
    </row>
    <row r="405" spans="1:325" ht="15" thickBot="1" x14ac:dyDescent="0.4">
      <c r="A405" s="9" t="s">
        <v>12</v>
      </c>
      <c r="B405" s="10" t="s">
        <v>53</v>
      </c>
      <c r="C405" s="10" t="s">
        <v>14</v>
      </c>
      <c r="D405" s="11">
        <v>47939.597916666666</v>
      </c>
      <c r="E405" s="11">
        <f t="shared" si="18"/>
        <v>47880</v>
      </c>
      <c r="F405" s="11">
        <f>DATE(YEAR($E405)+$LL405,MONTH($E405),DAY($E405))</f>
        <v>52263</v>
      </c>
      <c r="G405" s="11">
        <f>DATE(YEAR($F405)+$LL405,MONTH($F405),DAY($F405))</f>
        <v>56646</v>
      </c>
      <c r="H405" s="11">
        <f>DATE(YEAR($G405)+$LL405,MONTH($G405),DAY($G405))</f>
        <v>61029</v>
      </c>
      <c r="I405" s="11">
        <f>DATE(YEAR($H405)+$LL405,MONTH($H405),DAY($H405))</f>
        <v>65412</v>
      </c>
      <c r="J405" s="12">
        <f>DATE(YEAR($I405)+$LL405,MONTH($I405),DAY($I405))</f>
        <v>69795</v>
      </c>
      <c r="K405" s="15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LK405" t="s">
        <v>16</v>
      </c>
      <c r="LL405">
        <v>12</v>
      </c>
      <c r="LM405" t="s">
        <v>12</v>
      </c>
    </row>
    <row r="406" spans="1:325" ht="15" thickBot="1" x14ac:dyDescent="0.4">
      <c r="A406" s="9" t="s">
        <v>12</v>
      </c>
      <c r="B406" s="10" t="s">
        <v>53</v>
      </c>
      <c r="C406" s="10" t="s">
        <v>14</v>
      </c>
      <c r="D406" s="11">
        <v>44743.461111111108</v>
      </c>
      <c r="E406" s="11">
        <f t="shared" si="18"/>
        <v>44682</v>
      </c>
      <c r="F406" s="11">
        <f>DATE(YEAR($E406),MONTH($E406),DAY($E406)+$LL406*30.4/10000)</f>
        <v>45594</v>
      </c>
      <c r="G406" s="11">
        <f>DATE(YEAR($F406),MONTH($F406),DAY($F406)+$LL406*30.4/10000)</f>
        <v>46506</v>
      </c>
      <c r="H406" s="11">
        <f>DATE(YEAR($G406),MONTH($G406),DAY($G406)+$LL406*30.4/10000)</f>
        <v>47418</v>
      </c>
      <c r="I406" s="11">
        <f>DATE(YEAR($H406),MONTH($H406),DAY($H406)+$LL406*30.4/10000)</f>
        <v>48330</v>
      </c>
      <c r="J406" s="12">
        <f>DATE(YEAR($I406),MONTH($I406),DAY($I406)+$LL406*30.4/10000)</f>
        <v>49242</v>
      </c>
      <c r="K406" s="15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LK406" t="s">
        <v>15</v>
      </c>
      <c r="LL406">
        <v>300000</v>
      </c>
      <c r="LM406" t="s">
        <v>12</v>
      </c>
    </row>
    <row r="407" spans="1:325" ht="15" thickBot="1" x14ac:dyDescent="0.4">
      <c r="A407" s="9" t="s">
        <v>12</v>
      </c>
      <c r="B407" s="10" t="s">
        <v>53</v>
      </c>
      <c r="C407" s="10" t="s">
        <v>14</v>
      </c>
      <c r="D407" s="11">
        <v>47922.470833333333</v>
      </c>
      <c r="E407" s="11">
        <f t="shared" si="18"/>
        <v>47863</v>
      </c>
      <c r="F407" s="11">
        <f>DATE(YEAR($E407)+$LL407,MONTH($E407),DAY($E407))</f>
        <v>52246</v>
      </c>
      <c r="G407" s="11">
        <f>DATE(YEAR($F407)+$LL407,MONTH($F407),DAY($F407))</f>
        <v>56629</v>
      </c>
      <c r="H407" s="11">
        <f>DATE(YEAR($G407)+$LL407,MONTH($G407),DAY($G407))</f>
        <v>61012</v>
      </c>
      <c r="I407" s="11">
        <f>DATE(YEAR($H407)+$LL407,MONTH($H407),DAY($H407))</f>
        <v>65395</v>
      </c>
      <c r="J407" s="12">
        <f>DATE(YEAR($I407)+$LL407,MONTH($I407),DAY($I407))</f>
        <v>69778</v>
      </c>
      <c r="K407" s="15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LK407" t="s">
        <v>16</v>
      </c>
      <c r="LL407">
        <v>12</v>
      </c>
      <c r="LM407" t="s">
        <v>12</v>
      </c>
    </row>
    <row r="408" spans="1:325" ht="15" thickBot="1" x14ac:dyDescent="0.4">
      <c r="A408" s="9" t="s">
        <v>12</v>
      </c>
      <c r="B408" s="10" t="s">
        <v>53</v>
      </c>
      <c r="C408" s="10" t="s">
        <v>14</v>
      </c>
      <c r="D408" s="11">
        <v>44719.591666666667</v>
      </c>
      <c r="E408" s="11">
        <f t="shared" si="18"/>
        <v>44658</v>
      </c>
      <c r="F408" s="11">
        <f>DATE(YEAR($E408),MONTH($E408),DAY($E408)+$LL408*30.4/10000)</f>
        <v>45570</v>
      </c>
      <c r="G408" s="11">
        <f>DATE(YEAR($F408),MONTH($F408),DAY($F408)+$LL408*30.4/10000)</f>
        <v>46482</v>
      </c>
      <c r="H408" s="11">
        <f>DATE(YEAR($G408),MONTH($G408),DAY($G408)+$LL408*30.4/10000)</f>
        <v>47394</v>
      </c>
      <c r="I408" s="11">
        <f>DATE(YEAR($H408),MONTH($H408),DAY($H408)+$LL408*30.4/10000)</f>
        <v>48306</v>
      </c>
      <c r="J408" s="12">
        <f>DATE(YEAR($I408),MONTH($I408),DAY($I408)+$LL408*30.4/10000)</f>
        <v>49218</v>
      </c>
      <c r="K408" s="15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LK408" t="s">
        <v>15</v>
      </c>
      <c r="LL408">
        <v>300000</v>
      </c>
      <c r="LM408" t="s">
        <v>12</v>
      </c>
    </row>
    <row r="409" spans="1:325" ht="15" thickBot="1" x14ac:dyDescent="0.4">
      <c r="A409" s="9" t="s">
        <v>12</v>
      </c>
      <c r="B409" s="10" t="s">
        <v>53</v>
      </c>
      <c r="C409" s="10" t="s">
        <v>14</v>
      </c>
      <c r="D409" s="11">
        <v>47970.64166666667</v>
      </c>
      <c r="E409" s="11">
        <f t="shared" si="18"/>
        <v>47909</v>
      </c>
      <c r="F409" s="11">
        <f>DATE(YEAR($E409)+$LL409,MONTH($E409),DAY($E409))</f>
        <v>52292</v>
      </c>
      <c r="G409" s="11">
        <f>DATE(YEAR($F409)+$LL409,MONTH($F409),DAY($F409))</f>
        <v>56675</v>
      </c>
      <c r="H409" s="11">
        <f>DATE(YEAR($G409)+$LL409,MONTH($G409),DAY($G409))</f>
        <v>61058</v>
      </c>
      <c r="I409" s="11">
        <f>DATE(YEAR($H409)+$LL409,MONTH($H409),DAY($H409))</f>
        <v>65441</v>
      </c>
      <c r="J409" s="12">
        <f>DATE(YEAR($I409)+$LL409,MONTH($I409),DAY($I409))</f>
        <v>69824</v>
      </c>
      <c r="K409" s="15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LK409" t="s">
        <v>16</v>
      </c>
      <c r="LL409">
        <v>12</v>
      </c>
      <c r="LM409" t="s">
        <v>12</v>
      </c>
    </row>
    <row r="410" spans="1:325" ht="15" thickBot="1" x14ac:dyDescent="0.4">
      <c r="A410" s="9" t="s">
        <v>12</v>
      </c>
      <c r="B410" s="10" t="s">
        <v>53</v>
      </c>
      <c r="C410" s="10" t="s">
        <v>36</v>
      </c>
      <c r="D410" s="11">
        <v>44412.613888888889</v>
      </c>
      <c r="E410" s="11">
        <f>DATE(YEAR($D410),MONTH($D410),DAY($D410)-7)</f>
        <v>44405</v>
      </c>
      <c r="F410" s="11">
        <f>DATE(YEAR($E410),MONTH($E410)+$LL410,DAY($E410))</f>
        <v>45532</v>
      </c>
      <c r="G410" s="11">
        <f>DATE(YEAR($F410),MONTH($F410)+$LL410,DAY($F410))</f>
        <v>46658</v>
      </c>
      <c r="H410" s="11">
        <f>DATE(YEAR($G410),MONTH($G410)+$LL410,DAY($G410))</f>
        <v>47784</v>
      </c>
      <c r="I410" s="11">
        <f>DATE(YEAR($H410),MONTH($H410)+$LL410,DAY($H410))</f>
        <v>48911</v>
      </c>
      <c r="J410" s="12">
        <f>DATE(YEAR($I410),MONTH($I410)+$LL410,DAY($I410))</f>
        <v>50037</v>
      </c>
      <c r="K410" s="15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>
        <v>1</v>
      </c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LK410" t="s">
        <v>18</v>
      </c>
      <c r="LL410">
        <v>37</v>
      </c>
      <c r="LM410" t="s">
        <v>12</v>
      </c>
    </row>
    <row r="411" spans="1:325" ht="15" thickBot="1" x14ac:dyDescent="0.4">
      <c r="A411" s="9" t="s">
        <v>12</v>
      </c>
      <c r="B411" s="10" t="s">
        <v>53</v>
      </c>
      <c r="C411" s="10" t="s">
        <v>37</v>
      </c>
      <c r="D411" s="11">
        <v>44144.574999999997</v>
      </c>
      <c r="E411" s="11">
        <f>DATE(YEAR($D411),MONTH($D411)-1,DAY($D411))</f>
        <v>44113</v>
      </c>
      <c r="F411" s="11">
        <f>DATE(YEAR($E411),MONTH($E411),DAY($E411)+$LL411*30.4/650)</f>
        <v>44954</v>
      </c>
      <c r="G411" s="11">
        <f>DATE(YEAR($F411),MONTH($F411),DAY($F411)+$LL411*30.4/650)</f>
        <v>45795</v>
      </c>
      <c r="H411" s="11">
        <f>DATE(YEAR($G411),MONTH($G411),DAY($G411)+$LL411*30.4/650)</f>
        <v>46636</v>
      </c>
      <c r="I411" s="11">
        <f>DATE(YEAR($H411),MONTH($H411),DAY($H411)+$LL411*30.4/650)</f>
        <v>47477</v>
      </c>
      <c r="J411" s="12">
        <f>DATE(YEAR($I411),MONTH($I411),DAY($I411)+$LL411*30.4/650)</f>
        <v>48318</v>
      </c>
      <c r="K411" s="15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>
        <v>1</v>
      </c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LK411" t="s">
        <v>28</v>
      </c>
      <c r="LL411">
        <v>18000</v>
      </c>
      <c r="LM411" t="s">
        <v>12</v>
      </c>
    </row>
    <row r="412" spans="1:325" ht="15" thickBot="1" x14ac:dyDescent="0.4">
      <c r="A412" s="9" t="s">
        <v>12</v>
      </c>
      <c r="B412" s="10" t="s">
        <v>53</v>
      </c>
      <c r="C412" s="10" t="s">
        <v>40</v>
      </c>
      <c r="D412" s="11">
        <v>45756</v>
      </c>
      <c r="E412" s="11">
        <f>DATE(YEAR($D412),MONTH($D412)-2,DAY($D412))</f>
        <v>45697</v>
      </c>
      <c r="F412" s="11">
        <f>DATE(YEAR($E412)+$LL412,MONTH($E412),DAY($E412))</f>
        <v>50080</v>
      </c>
      <c r="G412" s="11">
        <f>DATE(YEAR($F412)+$LL412,MONTH($F412),DAY($F412))</f>
        <v>54463</v>
      </c>
      <c r="H412" s="11">
        <f>DATE(YEAR($G412)+$LL412,MONTH($G412),DAY($G412))</f>
        <v>58846</v>
      </c>
      <c r="I412" s="11">
        <f>DATE(YEAR($H412)+$LL412,MONTH($H412),DAY($H412))</f>
        <v>63229</v>
      </c>
      <c r="J412" s="12">
        <f>DATE(YEAR($I412)+$LL412,MONTH($I412),DAY($I412))</f>
        <v>67612</v>
      </c>
      <c r="K412" s="15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LK412" t="s">
        <v>16</v>
      </c>
      <c r="LL412">
        <v>12</v>
      </c>
      <c r="LM412" t="s">
        <v>12</v>
      </c>
    </row>
    <row r="413" spans="1:325" ht="15" thickBot="1" x14ac:dyDescent="0.4">
      <c r="A413" s="9" t="s">
        <v>12</v>
      </c>
      <c r="B413" s="10" t="s">
        <v>53</v>
      </c>
      <c r="C413" s="10" t="s">
        <v>41</v>
      </c>
      <c r="D413" s="11">
        <v>43896.65625</v>
      </c>
      <c r="E413" s="11">
        <f>DATE(YEAR($D413),MONTH($D413)-1,DAY($D413))</f>
        <v>43867</v>
      </c>
      <c r="F413" s="11">
        <f>DATE(YEAR($E413),MONTH($E413),DAY($E413)+$LL413*30.4/10000)</f>
        <v>44596</v>
      </c>
      <c r="G413" s="11">
        <f>DATE(YEAR($F413),MONTH($F413),DAY($F413)+$LL413*30.4/10000)</f>
        <v>45325</v>
      </c>
      <c r="H413" s="11">
        <f>DATE(YEAR($G413),MONTH($G413),DAY($G413)+$LL413*30.4/10000)</f>
        <v>46054</v>
      </c>
      <c r="I413" s="11">
        <f>DATE(YEAR($H413),MONTH($H413),DAY($H413)+$LL413*30.4/10000)</f>
        <v>46783</v>
      </c>
      <c r="J413" s="12">
        <f>DATE(YEAR($I413),MONTH($I413),DAY($I413)+$LL413*30.4/10000)</f>
        <v>47512</v>
      </c>
      <c r="K413" s="15"/>
      <c r="L413" s="16"/>
      <c r="M413" s="16"/>
      <c r="N413" s="16">
        <v>1</v>
      </c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LK413" t="s">
        <v>15</v>
      </c>
      <c r="LL413">
        <v>240000</v>
      </c>
      <c r="LM413" t="s">
        <v>12</v>
      </c>
    </row>
    <row r="414" spans="1:325" ht="15" thickBot="1" x14ac:dyDescent="0.4">
      <c r="A414" s="9" t="s">
        <v>12</v>
      </c>
      <c r="B414" s="10" t="s">
        <v>53</v>
      </c>
      <c r="C414" s="10" t="s">
        <v>45</v>
      </c>
      <c r="D414" s="11">
        <v>44098.933333333334</v>
      </c>
      <c r="E414" s="11">
        <f>DATE(YEAR($D414),MONTH($D414),DAY($D414)-7)</f>
        <v>44091</v>
      </c>
      <c r="F414" s="11">
        <f>DATE(YEAR($E414),MONTH($E414)+$LL414,DAY($E414))</f>
        <v>44486</v>
      </c>
      <c r="G414" s="11">
        <f>DATE(YEAR($F414),MONTH($F414)+$LL414,DAY($F414))</f>
        <v>44882</v>
      </c>
      <c r="H414" s="11">
        <f>DATE(YEAR($G414),MONTH($G414)+$LL414,DAY($G414))</f>
        <v>45277</v>
      </c>
      <c r="I414" s="11">
        <f>DATE(YEAR($H414),MONTH($H414)+$LL414,DAY($H414))</f>
        <v>45674</v>
      </c>
      <c r="J414" s="12">
        <f>DATE(YEAR($I414),MONTH($I414)+$LL414,DAY($I414))</f>
        <v>46070</v>
      </c>
      <c r="K414" s="15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>
        <v>1</v>
      </c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>
        <v>1</v>
      </c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LK414" t="s">
        <v>18</v>
      </c>
      <c r="LL414">
        <v>13</v>
      </c>
      <c r="LM414" t="s">
        <v>12</v>
      </c>
    </row>
    <row r="415" spans="1:325" ht="15" thickBot="1" x14ac:dyDescent="0.4">
      <c r="A415" s="9" t="s">
        <v>12</v>
      </c>
      <c r="B415" s="10" t="s">
        <v>53</v>
      </c>
      <c r="C415" s="10" t="s">
        <v>42</v>
      </c>
      <c r="D415" s="11">
        <v>44295.958333333336</v>
      </c>
      <c r="E415" s="11">
        <f>DATE(YEAR($D415),MONTH($D415)-1,DAY($D415))</f>
        <v>44264</v>
      </c>
      <c r="F415" s="11">
        <f>DATE(YEAR($E415)+$LL415,MONTH($E415),DAY($E415))</f>
        <v>47186</v>
      </c>
      <c r="G415" s="11">
        <f>DATE(YEAR($F415)+$LL415,MONTH($F415),DAY($F415))</f>
        <v>50108</v>
      </c>
      <c r="H415" s="11">
        <f>DATE(YEAR($G415)+$LL415,MONTH($G415),DAY($G415))</f>
        <v>53030</v>
      </c>
      <c r="I415" s="11">
        <f>DATE(YEAR($H415)+$LL415,MONTH($H415),DAY($H415))</f>
        <v>55952</v>
      </c>
      <c r="J415" s="12">
        <f>DATE(YEAR($I415)+$LL415,MONTH($I415),DAY($I415))</f>
        <v>58874</v>
      </c>
      <c r="K415" s="15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>
        <v>1</v>
      </c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LK415" t="s">
        <v>16</v>
      </c>
      <c r="LL415">
        <v>8</v>
      </c>
      <c r="LM415" t="s">
        <v>12</v>
      </c>
    </row>
    <row r="416" spans="1:325" ht="15" thickBot="1" x14ac:dyDescent="0.4">
      <c r="A416" s="9" t="s">
        <v>12</v>
      </c>
      <c r="B416" s="10" t="s">
        <v>53</v>
      </c>
      <c r="C416" s="10" t="s">
        <v>39</v>
      </c>
      <c r="D416" s="11">
        <v>45756</v>
      </c>
      <c r="E416" s="11">
        <f>DATE(YEAR($D416),MONTH($D416)-2,DAY($D416))</f>
        <v>45697</v>
      </c>
      <c r="F416" s="11">
        <f>DATE(YEAR($E416)+$LL416,MONTH($E416),DAY($E416))</f>
        <v>50080</v>
      </c>
      <c r="G416" s="11">
        <f>DATE(YEAR($F416)+$LL416,MONTH($F416),DAY($F416))</f>
        <v>54463</v>
      </c>
      <c r="H416" s="11">
        <f>DATE(YEAR($G416)+$LL416,MONTH($G416),DAY($G416))</f>
        <v>58846</v>
      </c>
      <c r="I416" s="11">
        <f>DATE(YEAR($H416)+$LL416,MONTH($H416),DAY($H416))</f>
        <v>63229</v>
      </c>
      <c r="J416" s="12">
        <f>DATE(YEAR($I416)+$LL416,MONTH($I416),DAY($I416))</f>
        <v>67612</v>
      </c>
      <c r="K416" s="15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LK416" t="s">
        <v>16</v>
      </c>
      <c r="LL416">
        <v>12</v>
      </c>
      <c r="LM416" t="s">
        <v>12</v>
      </c>
    </row>
    <row r="417" spans="1:325" ht="15" thickBot="1" x14ac:dyDescent="0.4">
      <c r="A417" s="9" t="s">
        <v>12</v>
      </c>
      <c r="B417" s="10" t="s">
        <v>53</v>
      </c>
      <c r="C417" s="10" t="s">
        <v>43</v>
      </c>
      <c r="D417" s="11">
        <v>43896.65625</v>
      </c>
      <c r="E417" s="11">
        <f>DATE(YEAR($D417),MONTH($D417)-1,DAY($D417))</f>
        <v>43867</v>
      </c>
      <c r="F417" s="11">
        <f>DATE(YEAR($E417),MONTH($E417),DAY($E417)+$LL417*30.4/10000)</f>
        <v>44596</v>
      </c>
      <c r="G417" s="11">
        <f>DATE(YEAR($F417),MONTH($F417),DAY($F417)+$LL417*30.4/10000)</f>
        <v>45325</v>
      </c>
      <c r="H417" s="11">
        <f>DATE(YEAR($G417),MONTH($G417),DAY($G417)+$LL417*30.4/10000)</f>
        <v>46054</v>
      </c>
      <c r="I417" s="11">
        <f>DATE(YEAR($H417),MONTH($H417),DAY($H417)+$LL417*30.4/10000)</f>
        <v>46783</v>
      </c>
      <c r="J417" s="12">
        <f>DATE(YEAR($I417),MONTH($I417),DAY($I417)+$LL417*30.4/10000)</f>
        <v>47512</v>
      </c>
      <c r="K417" s="15"/>
      <c r="L417" s="16"/>
      <c r="M417" s="16"/>
      <c r="N417" s="16">
        <v>1</v>
      </c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LK417" t="s">
        <v>15</v>
      </c>
      <c r="LL417">
        <v>240000</v>
      </c>
      <c r="LM417" t="s">
        <v>12</v>
      </c>
    </row>
    <row r="418" spans="1:325" ht="15" thickBot="1" x14ac:dyDescent="0.4">
      <c r="A418" s="9" t="s">
        <v>12</v>
      </c>
      <c r="B418" s="10" t="s">
        <v>53</v>
      </c>
      <c r="C418" s="10" t="s">
        <v>44</v>
      </c>
      <c r="D418" s="11">
        <v>43935.529166666667</v>
      </c>
      <c r="E418" s="11">
        <f>DATE(YEAR($D418),MONTH($D418),DAY($D418)-7)</f>
        <v>43928</v>
      </c>
      <c r="F418" s="11">
        <f>DATE(YEAR($E418),MONTH($E418)+$LL418,DAY($E418))</f>
        <v>44507</v>
      </c>
      <c r="G418" s="11">
        <f>DATE(YEAR($F418),MONTH($F418)+$LL418,DAY($F418))</f>
        <v>45084</v>
      </c>
      <c r="H418" s="11">
        <f>DATE(YEAR($G418),MONTH($G418)+$LL418,DAY($G418))</f>
        <v>45664</v>
      </c>
      <c r="I418" s="11">
        <f>DATE(YEAR($H418),MONTH($H418)+$LL418,DAY($H418))</f>
        <v>46241</v>
      </c>
      <c r="J418" s="12">
        <f>DATE(YEAR($I418),MONTH($I418)+$LL418,DAY($I418))</f>
        <v>46819</v>
      </c>
      <c r="K418" s="15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>
        <v>1</v>
      </c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>
        <v>1</v>
      </c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LK418" t="s">
        <v>18</v>
      </c>
      <c r="LL418">
        <v>19</v>
      </c>
      <c r="LM418" t="s">
        <v>12</v>
      </c>
    </row>
    <row r="419" spans="1:325" ht="15" thickBot="1" x14ac:dyDescent="0.4">
      <c r="A419" s="9" t="s">
        <v>12</v>
      </c>
      <c r="B419" s="10" t="s">
        <v>53</v>
      </c>
      <c r="C419" s="10" t="s">
        <v>33</v>
      </c>
      <c r="D419" s="11">
        <v>45403.318749999999</v>
      </c>
      <c r="E419" s="11">
        <f>DATE(YEAR($D419),MONTH($D419)-1,DAY($D419))</f>
        <v>45372</v>
      </c>
      <c r="F419" s="11">
        <f>DATE(YEAR($E419),MONTH($E419),DAY($E419)+$LL419/10)</f>
        <v>45972</v>
      </c>
      <c r="G419" s="11">
        <f>DATE(YEAR($F419),MONTH($F419),DAY($F419)+$LL419/10)</f>
        <v>46572</v>
      </c>
      <c r="H419" s="11">
        <f>DATE(YEAR($G419),MONTH($G419),DAY($G419)+$LL419/10)</f>
        <v>47172</v>
      </c>
      <c r="I419" s="11">
        <f>DATE(YEAR($H419),MONTH($H419),DAY($H419)+$LL419/10)</f>
        <v>47772</v>
      </c>
      <c r="J419" s="12">
        <f>DATE(YEAR($I419),MONTH($I419),DAY($I419)+$LL419/10)</f>
        <v>48372</v>
      </c>
      <c r="K419" s="15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LK419" t="s">
        <v>21</v>
      </c>
      <c r="LL419">
        <v>6000</v>
      </c>
      <c r="LM419" t="s">
        <v>12</v>
      </c>
    </row>
    <row r="420" spans="1:325" ht="15" thickBot="1" x14ac:dyDescent="0.4">
      <c r="A420" s="9" t="s">
        <v>12</v>
      </c>
      <c r="B420" s="10" t="s">
        <v>53</v>
      </c>
      <c r="C420" s="10" t="s">
        <v>33</v>
      </c>
      <c r="D420" s="11">
        <v>45105.493750000001</v>
      </c>
      <c r="E420" s="11">
        <f>DATE(YEAR($D420),MONTH($D420)-1,DAY($D420))</f>
        <v>45074</v>
      </c>
      <c r="F420" s="11">
        <f>DATE(YEAR($E420),MONTH($E420),DAY($E420)+$LL420/10)</f>
        <v>45674</v>
      </c>
      <c r="G420" s="11">
        <f>DATE(YEAR($F420),MONTH($F420),DAY($F420)+$LL420/10)</f>
        <v>46274</v>
      </c>
      <c r="H420" s="11">
        <f>DATE(YEAR($G420),MONTH($G420),DAY($G420)+$LL420/10)</f>
        <v>46874</v>
      </c>
      <c r="I420" s="11">
        <f>DATE(YEAR($H420),MONTH($H420),DAY($H420)+$LL420/10)</f>
        <v>47474</v>
      </c>
      <c r="J420" s="12">
        <f>DATE(YEAR($I420),MONTH($I420),DAY($I420)+$LL420/10)</f>
        <v>48074</v>
      </c>
      <c r="K420" s="15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LK420" t="s">
        <v>21</v>
      </c>
      <c r="LL420">
        <v>6000</v>
      </c>
      <c r="LM420" t="s">
        <v>12</v>
      </c>
    </row>
    <row r="421" spans="1:325" ht="15" thickBot="1" x14ac:dyDescent="0.4">
      <c r="A421" s="9" t="s">
        <v>12</v>
      </c>
      <c r="B421" s="10" t="s">
        <v>53</v>
      </c>
      <c r="C421" s="10" t="s">
        <v>32</v>
      </c>
      <c r="D421" s="11">
        <v>43896.65625</v>
      </c>
      <c r="E421" s="11">
        <f>DATE(YEAR($D421),MONTH($D421)-1,DAY($D421))</f>
        <v>43867</v>
      </c>
      <c r="F421" s="11">
        <f>DATE(YEAR($E421),MONTH($E421),DAY($E421)+$LL421*30.4/10000)</f>
        <v>44596</v>
      </c>
      <c r="G421" s="11">
        <f>DATE(YEAR($F421),MONTH($F421),DAY($F421)+$LL421*30.4/10000)</f>
        <v>45325</v>
      </c>
      <c r="H421" s="11">
        <f>DATE(YEAR($G421),MONTH($G421),DAY($G421)+$LL421*30.4/10000)</f>
        <v>46054</v>
      </c>
      <c r="I421" s="11">
        <f>DATE(YEAR($H421),MONTH($H421),DAY($H421)+$LL421*30.4/10000)</f>
        <v>46783</v>
      </c>
      <c r="J421" s="12">
        <f>DATE(YEAR($I421),MONTH($I421),DAY($I421)+$LL421*30.4/10000)</f>
        <v>47512</v>
      </c>
      <c r="K421" s="15"/>
      <c r="L421" s="16"/>
      <c r="M421" s="16"/>
      <c r="N421" s="16">
        <v>1</v>
      </c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LK421" t="s">
        <v>15</v>
      </c>
      <c r="LL421">
        <v>240000</v>
      </c>
      <c r="LM421" t="s">
        <v>12</v>
      </c>
    </row>
    <row r="422" spans="1:325" ht="15" thickBot="1" x14ac:dyDescent="0.4">
      <c r="A422" s="9" t="s">
        <v>12</v>
      </c>
      <c r="B422" s="10" t="s">
        <v>53</v>
      </c>
      <c r="C422" s="10" t="s">
        <v>34</v>
      </c>
      <c r="D422" s="11">
        <v>44414.59375</v>
      </c>
      <c r="E422" s="11">
        <f>DATE(YEAR($D422),MONTH($D422),DAY($D422)-7)</f>
        <v>44407</v>
      </c>
      <c r="F422" s="11">
        <f>DATE(YEAR($E422),MONTH($E422)+$LL422,DAY($E422))</f>
        <v>45534</v>
      </c>
      <c r="G422" s="11">
        <f>DATE(YEAR($F422),MONTH($F422)+$LL422,DAY($F422))</f>
        <v>46660</v>
      </c>
      <c r="H422" s="11">
        <f>DATE(YEAR($G422),MONTH($G422)+$LL422,DAY($G422))</f>
        <v>47786</v>
      </c>
      <c r="I422" s="11">
        <f>DATE(YEAR($H422),MONTH($H422)+$LL422,DAY($H422))</f>
        <v>48913</v>
      </c>
      <c r="J422" s="12">
        <f>DATE(YEAR($I422),MONTH($I422)+$LL422,DAY($I422))</f>
        <v>50039</v>
      </c>
      <c r="K422" s="15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>
        <v>1</v>
      </c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LK422" t="s">
        <v>18</v>
      </c>
      <c r="LL422">
        <v>37</v>
      </c>
      <c r="LM422" t="s">
        <v>12</v>
      </c>
    </row>
    <row r="423" spans="1:325" ht="15" thickBot="1" x14ac:dyDescent="0.4">
      <c r="A423" s="9" t="s">
        <v>12</v>
      </c>
      <c r="B423" s="10" t="s">
        <v>53</v>
      </c>
      <c r="C423" s="10" t="s">
        <v>38</v>
      </c>
      <c r="D423" s="11">
        <v>44144.574999999997</v>
      </c>
      <c r="E423" s="11">
        <f>DATE(YEAR($D423),MONTH($D423)-1,DAY($D423))</f>
        <v>44113</v>
      </c>
      <c r="F423" s="11">
        <f>DATE(YEAR($E423),MONTH($E423),DAY($E423)+$LL423*30.4/650)</f>
        <v>44954</v>
      </c>
      <c r="G423" s="11">
        <f>DATE(YEAR($F423),MONTH($F423),DAY($F423)+$LL423*30.4/650)</f>
        <v>45795</v>
      </c>
      <c r="H423" s="11">
        <f>DATE(YEAR($G423),MONTH($G423),DAY($G423)+$LL423*30.4/650)</f>
        <v>46636</v>
      </c>
      <c r="I423" s="11">
        <f>DATE(YEAR($H423),MONTH($H423),DAY($H423)+$LL423*30.4/650)</f>
        <v>47477</v>
      </c>
      <c r="J423" s="12">
        <f>DATE(YEAR($I423),MONTH($I423),DAY($I423)+$LL423*30.4/650)</f>
        <v>48318</v>
      </c>
      <c r="K423" s="15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>
        <v>1</v>
      </c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LK423" t="s">
        <v>28</v>
      </c>
      <c r="LL423">
        <v>18000</v>
      </c>
      <c r="LM423" t="s">
        <v>12</v>
      </c>
    </row>
    <row r="424" spans="1:325" ht="15" thickBot="1" x14ac:dyDescent="0.4">
      <c r="A424" s="9" t="s">
        <v>12</v>
      </c>
      <c r="B424" s="10" t="s">
        <v>53</v>
      </c>
      <c r="C424" s="10" t="s">
        <v>35</v>
      </c>
      <c r="D424" s="11">
        <v>43896.65625</v>
      </c>
      <c r="E424" s="11">
        <f>DATE(YEAR($D424),MONTH($D424)-1,DAY($D424))</f>
        <v>43867</v>
      </c>
      <c r="F424" s="11">
        <f>DATE(YEAR($E424),MONTH($E424),DAY($E424)+$LL424*30.4/10000)</f>
        <v>44596</v>
      </c>
      <c r="G424" s="11">
        <f>DATE(YEAR($F424),MONTH($F424),DAY($F424)+$LL424*30.4/10000)</f>
        <v>45325</v>
      </c>
      <c r="H424" s="11">
        <f>DATE(YEAR($G424),MONTH($G424),DAY($G424)+$LL424*30.4/10000)</f>
        <v>46054</v>
      </c>
      <c r="I424" s="11">
        <f>DATE(YEAR($H424),MONTH($H424),DAY($H424)+$LL424*30.4/10000)</f>
        <v>46783</v>
      </c>
      <c r="J424" s="12">
        <f>DATE(YEAR($I424),MONTH($I424),DAY($I424)+$LL424*30.4/10000)</f>
        <v>47512</v>
      </c>
      <c r="K424" s="15"/>
      <c r="L424" s="16"/>
      <c r="M424" s="16"/>
      <c r="N424" s="16">
        <v>1</v>
      </c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LK424" t="s">
        <v>15</v>
      </c>
      <c r="LL424">
        <v>240000</v>
      </c>
      <c r="LM424" t="s">
        <v>12</v>
      </c>
    </row>
    <row r="425" spans="1:325" ht="15" thickBot="1" x14ac:dyDescent="0.4">
      <c r="A425" s="9" t="s">
        <v>12</v>
      </c>
      <c r="B425" s="10" t="s">
        <v>54</v>
      </c>
      <c r="C425" s="10" t="s">
        <v>27</v>
      </c>
      <c r="D425" s="11">
        <v>44693.957638888889</v>
      </c>
      <c r="E425" s="11">
        <f>DATE(YEAR($D425),MONTH($D425)-1,DAY($D425))</f>
        <v>44663</v>
      </c>
      <c r="F425" s="11">
        <f>DATE(YEAR($E425),MONTH($E425),DAY($E425)+$LL425*30.4/650)</f>
        <v>45504</v>
      </c>
      <c r="G425" s="11">
        <f>DATE(YEAR($F425),MONTH($F425),DAY($F425)+$LL425*30.4/650)</f>
        <v>46345</v>
      </c>
      <c r="H425" s="11">
        <f>DATE(YEAR($G425),MONTH($G425),DAY($G425)+$LL425*30.4/650)</f>
        <v>47186</v>
      </c>
      <c r="I425" s="11">
        <f>DATE(YEAR($H425),MONTH($H425),DAY($H425)+$LL425*30.4/650)</f>
        <v>48027</v>
      </c>
      <c r="J425" s="12">
        <f>DATE(YEAR($I425),MONTH($I425),DAY($I425)+$LL425*30.4/650)</f>
        <v>48868</v>
      </c>
      <c r="K425" s="15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LK425" t="s">
        <v>28</v>
      </c>
      <c r="LL425">
        <v>18000</v>
      </c>
      <c r="LM425" t="s">
        <v>12</v>
      </c>
    </row>
    <row r="426" spans="1:325" ht="15" thickBot="1" x14ac:dyDescent="0.4">
      <c r="A426" s="9" t="s">
        <v>12</v>
      </c>
      <c r="B426" s="10" t="s">
        <v>54</v>
      </c>
      <c r="C426" s="10" t="s">
        <v>29</v>
      </c>
      <c r="D426" s="11">
        <v>44122.147916666669</v>
      </c>
      <c r="E426" s="11">
        <f>DATE(YEAR($D426),MONTH($D426),DAY($D426)-7)</f>
        <v>44115</v>
      </c>
      <c r="F426" s="11">
        <f>DATE(YEAR($E426),MONTH($E426)+$LL426,DAY($E426))</f>
        <v>44511</v>
      </c>
      <c r="G426" s="11">
        <f>DATE(YEAR($F426),MONTH($F426)+$LL426,DAY($F426))</f>
        <v>44906</v>
      </c>
      <c r="H426" s="11">
        <f>DATE(YEAR($G426),MONTH($G426)+$LL426,DAY($G426))</f>
        <v>45302</v>
      </c>
      <c r="I426" s="11">
        <f>DATE(YEAR($H426),MONTH($H426)+$LL426,DAY($H426))</f>
        <v>45699</v>
      </c>
      <c r="J426" s="12">
        <f>DATE(YEAR($I426),MONTH($I426)+$LL426,DAY($I426))</f>
        <v>46092</v>
      </c>
      <c r="K426" s="15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>
        <v>1</v>
      </c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>
        <v>1</v>
      </c>
      <c r="DC426" s="16"/>
      <c r="DD426" s="16"/>
      <c r="DE426" s="16"/>
      <c r="DF426" s="16"/>
      <c r="DG426" s="16"/>
      <c r="DH426" s="16"/>
      <c r="DI426" s="16"/>
      <c r="DJ426" s="16"/>
      <c r="DK426" s="16"/>
      <c r="LK426" t="s">
        <v>18</v>
      </c>
      <c r="LL426">
        <v>13</v>
      </c>
      <c r="LM426" t="s">
        <v>12</v>
      </c>
    </row>
    <row r="427" spans="1:325" ht="15" thickBot="1" x14ac:dyDescent="0.4">
      <c r="A427" s="9" t="s">
        <v>12</v>
      </c>
      <c r="B427" s="10" t="s">
        <v>54</v>
      </c>
      <c r="C427" s="10" t="s">
        <v>30</v>
      </c>
      <c r="D427" s="11">
        <v>44109.084722222222</v>
      </c>
      <c r="E427" s="11">
        <f>DATE(YEAR($D427),MONTH($D427),DAY($D427)-7)</f>
        <v>44102</v>
      </c>
      <c r="F427" s="11">
        <f>DATE(YEAR($E427),MONTH($E427)+$LL427,DAY($E427))</f>
        <v>44497</v>
      </c>
      <c r="G427" s="11">
        <f>DATE(YEAR($F427),MONTH($F427)+$LL427,DAY($F427))</f>
        <v>44893</v>
      </c>
      <c r="H427" s="11">
        <f>DATE(YEAR($G427),MONTH($G427)+$LL427,DAY($G427))</f>
        <v>45288</v>
      </c>
      <c r="I427" s="11">
        <f>DATE(YEAR($H427),MONTH($H427)+$LL427,DAY($H427))</f>
        <v>45685</v>
      </c>
      <c r="J427" s="12">
        <f>DATE(YEAR($I427),MONTH($I427)+$LL427,DAY($I427))</f>
        <v>46081</v>
      </c>
      <c r="K427" s="15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>
        <v>1</v>
      </c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>
        <v>1</v>
      </c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LK427" t="s">
        <v>18</v>
      </c>
      <c r="LL427">
        <v>13</v>
      </c>
      <c r="LM427" t="s">
        <v>12</v>
      </c>
    </row>
    <row r="428" spans="1:325" ht="15" thickBot="1" x14ac:dyDescent="0.4">
      <c r="A428" s="9" t="s">
        <v>12</v>
      </c>
      <c r="B428" s="10" t="s">
        <v>54</v>
      </c>
      <c r="C428" s="10" t="s">
        <v>31</v>
      </c>
      <c r="D428" s="11">
        <v>46515.974999999999</v>
      </c>
      <c r="E428" s="11">
        <f t="shared" ref="E428:E433" si="19">DATE(YEAR($D428),MONTH($D428)-1,DAY($D428))</f>
        <v>46485</v>
      </c>
      <c r="F428" s="11">
        <f>DATE(YEAR($E428),MONTH($E428),DAY($E428)+$LL428/10)</f>
        <v>48585</v>
      </c>
      <c r="G428" s="11">
        <f>DATE(YEAR($F428),MONTH($F428),DAY($F428)+$LL428/10)</f>
        <v>50685</v>
      </c>
      <c r="H428" s="11">
        <f>DATE(YEAR($G428),MONTH($G428),DAY($G428)+$LL428/10)</f>
        <v>52785</v>
      </c>
      <c r="I428" s="11">
        <f>DATE(YEAR($H428),MONTH($H428),DAY($H428)+$LL428/10)</f>
        <v>54885</v>
      </c>
      <c r="J428" s="12">
        <f>DATE(YEAR($I428),MONTH($I428),DAY($I428)+$LL428/10)</f>
        <v>56985</v>
      </c>
      <c r="K428" s="15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LK428" t="s">
        <v>21</v>
      </c>
      <c r="LL428">
        <v>21000</v>
      </c>
      <c r="LM428" t="s">
        <v>12</v>
      </c>
    </row>
    <row r="429" spans="1:325" ht="15" thickBot="1" x14ac:dyDescent="0.4">
      <c r="A429" s="9" t="s">
        <v>12</v>
      </c>
      <c r="B429" s="10" t="s">
        <v>54</v>
      </c>
      <c r="C429" s="10" t="s">
        <v>31</v>
      </c>
      <c r="D429" s="11">
        <v>47285.636805555558</v>
      </c>
      <c r="E429" s="11">
        <f t="shared" si="19"/>
        <v>47254</v>
      </c>
      <c r="F429" s="11">
        <f>DATE(YEAR($E429),MONTH($E429),DAY($E429)+$LL429/10)</f>
        <v>49354</v>
      </c>
      <c r="G429" s="11">
        <f>DATE(YEAR($F429),MONTH($F429),DAY($F429)+$LL429/10)</f>
        <v>51454</v>
      </c>
      <c r="H429" s="11">
        <f>DATE(YEAR($G429),MONTH($G429),DAY($G429)+$LL429/10)</f>
        <v>53554</v>
      </c>
      <c r="I429" s="11">
        <f>DATE(YEAR($H429),MONTH($H429),DAY($H429)+$LL429/10)</f>
        <v>55654</v>
      </c>
      <c r="J429" s="12">
        <f>DATE(YEAR($I429),MONTH($I429),DAY($I429)+$LL429/10)</f>
        <v>57754</v>
      </c>
      <c r="K429" s="15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LK429" t="s">
        <v>21</v>
      </c>
      <c r="LL429">
        <v>21000</v>
      </c>
      <c r="LM429" t="s">
        <v>12</v>
      </c>
    </row>
    <row r="430" spans="1:325" ht="15" thickBot="1" x14ac:dyDescent="0.4">
      <c r="A430" s="9" t="s">
        <v>12</v>
      </c>
      <c r="B430" s="10" t="s">
        <v>54</v>
      </c>
      <c r="C430" s="10" t="s">
        <v>24</v>
      </c>
      <c r="D430" s="11">
        <v>46714.773611111108</v>
      </c>
      <c r="E430" s="11">
        <f t="shared" si="19"/>
        <v>46683</v>
      </c>
      <c r="F430" s="11">
        <f>DATE(YEAR($E430),MONTH($E430),DAY($E430)+$LL430*30.4/10000)</f>
        <v>50331</v>
      </c>
      <c r="G430" s="11">
        <f>DATE(YEAR($F430),MONTH($F430),DAY($F430)+$LL430*30.4/10000)</f>
        <v>53979</v>
      </c>
      <c r="H430" s="11">
        <f>DATE(YEAR($G430),MONTH($G430),DAY($G430)+$LL430*30.4/10000)</f>
        <v>57627</v>
      </c>
      <c r="I430" s="11">
        <f>DATE(YEAR($H430),MONTH($H430),DAY($H430)+$LL430*30.4/10000)</f>
        <v>61275</v>
      </c>
      <c r="J430" s="12">
        <f>DATE(YEAR($I430),MONTH($I430),DAY($I430)+$LL430*30.4/10000)</f>
        <v>64923</v>
      </c>
      <c r="K430" s="15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LK430" t="s">
        <v>15</v>
      </c>
      <c r="LL430">
        <v>1200000</v>
      </c>
      <c r="LM430" t="s">
        <v>12</v>
      </c>
    </row>
    <row r="431" spans="1:325" ht="15" thickBot="1" x14ac:dyDescent="0.4">
      <c r="A431" s="9" t="s">
        <v>12</v>
      </c>
      <c r="B431" s="10" t="s">
        <v>54</v>
      </c>
      <c r="C431" s="10" t="s">
        <v>25</v>
      </c>
      <c r="D431" s="11">
        <v>44349.902777777781</v>
      </c>
      <c r="E431" s="11">
        <f t="shared" si="19"/>
        <v>44318</v>
      </c>
      <c r="F431" s="11">
        <f>DATE(YEAR($E431),MONTH($E431),DAY($E431)+$LL431*30.4/10000)</f>
        <v>45047</v>
      </c>
      <c r="G431" s="11">
        <f>DATE(YEAR($F431),MONTH($F431),DAY($F431)+$LL431*30.4/10000)</f>
        <v>45776</v>
      </c>
      <c r="H431" s="11">
        <f>DATE(YEAR($G431),MONTH($G431),DAY($G431)+$LL431*30.4/10000)</f>
        <v>46505</v>
      </c>
      <c r="I431" s="11">
        <f>DATE(YEAR($H431),MONTH($H431),DAY($H431)+$LL431*30.4/10000)</f>
        <v>47234</v>
      </c>
      <c r="J431" s="12">
        <f>DATE(YEAR($I431),MONTH($I431),DAY($I431)+$LL431*30.4/10000)</f>
        <v>47963</v>
      </c>
      <c r="K431" s="15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>
        <v>1</v>
      </c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LK431" t="s">
        <v>15</v>
      </c>
      <c r="LL431">
        <v>240000</v>
      </c>
      <c r="LM431" t="s">
        <v>12</v>
      </c>
    </row>
    <row r="432" spans="1:325" ht="15" thickBot="1" x14ac:dyDescent="0.4">
      <c r="A432" s="9" t="s">
        <v>12</v>
      </c>
      <c r="B432" s="10" t="s">
        <v>54</v>
      </c>
      <c r="C432" s="10" t="s">
        <v>26</v>
      </c>
      <c r="D432" s="11">
        <v>44973.100694444445</v>
      </c>
      <c r="E432" s="11">
        <f t="shared" si="19"/>
        <v>44942</v>
      </c>
      <c r="F432" s="11">
        <f>DATE(YEAR($E432),MONTH($E432),DAY($E432)+$LL432/10)</f>
        <v>45992</v>
      </c>
      <c r="G432" s="11">
        <f>DATE(YEAR($F432),MONTH($F432),DAY($F432)+$LL432/10)</f>
        <v>47042</v>
      </c>
      <c r="H432" s="11">
        <f>DATE(YEAR($G432),MONTH($G432),DAY($G432)+$LL432/10)</f>
        <v>48092</v>
      </c>
      <c r="I432" s="11">
        <f>DATE(YEAR($H432),MONTH($H432),DAY($H432)+$LL432/10)</f>
        <v>49142</v>
      </c>
      <c r="J432" s="12">
        <f>DATE(YEAR($I432),MONTH($I432),DAY($I432)+$LL432/10)</f>
        <v>50192</v>
      </c>
      <c r="K432" s="15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LK432" t="s">
        <v>21</v>
      </c>
      <c r="LL432">
        <v>10500</v>
      </c>
      <c r="LM432" t="s">
        <v>12</v>
      </c>
    </row>
    <row r="433" spans="1:325" ht="15" thickBot="1" x14ac:dyDescent="0.4">
      <c r="A433" s="9" t="s">
        <v>12</v>
      </c>
      <c r="B433" s="10" t="s">
        <v>54</v>
      </c>
      <c r="C433" s="10" t="s">
        <v>26</v>
      </c>
      <c r="D433" s="11">
        <v>45352.959027777775</v>
      </c>
      <c r="E433" s="11">
        <f t="shared" si="19"/>
        <v>45323</v>
      </c>
      <c r="F433" s="11">
        <f>DATE(YEAR($E433),MONTH($E433),DAY($E433)+$LL433/10)</f>
        <v>46373</v>
      </c>
      <c r="G433" s="11">
        <f>DATE(YEAR($F433),MONTH($F433),DAY($F433)+$LL433/10)</f>
        <v>47423</v>
      </c>
      <c r="H433" s="11">
        <f>DATE(YEAR($G433),MONTH($G433),DAY($G433)+$LL433/10)</f>
        <v>48473</v>
      </c>
      <c r="I433" s="11">
        <f>DATE(YEAR($H433),MONTH($H433),DAY($H433)+$LL433/10)</f>
        <v>49523</v>
      </c>
      <c r="J433" s="12">
        <f>DATE(YEAR($I433),MONTH($I433),DAY($I433)+$LL433/10)</f>
        <v>50573</v>
      </c>
      <c r="K433" s="15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LK433" t="s">
        <v>21</v>
      </c>
      <c r="LL433">
        <v>10500</v>
      </c>
      <c r="LM433" t="s">
        <v>12</v>
      </c>
    </row>
    <row r="434" spans="1:325" ht="15" thickBot="1" x14ac:dyDescent="0.4">
      <c r="A434" s="9" t="s">
        <v>12</v>
      </c>
      <c r="B434" s="10" t="s">
        <v>54</v>
      </c>
      <c r="C434" s="10" t="s">
        <v>14</v>
      </c>
      <c r="D434" s="11">
        <v>47198.564583333333</v>
      </c>
      <c r="E434" s="11">
        <f>DATE(YEAR($D434),MONTH($D434)-2,DAY($D434))</f>
        <v>47139</v>
      </c>
      <c r="F434" s="11">
        <f>DATE(YEAR($E434)+$LL434,MONTH($E434),DAY($E434))</f>
        <v>51522</v>
      </c>
      <c r="G434" s="11">
        <f>DATE(YEAR($F434)+$LL434,MONTH($F434),DAY($F434))</f>
        <v>55905</v>
      </c>
      <c r="H434" s="11">
        <f>DATE(YEAR($G434)+$LL434,MONTH($G434),DAY($G434))</f>
        <v>60288</v>
      </c>
      <c r="I434" s="11">
        <f>DATE(YEAR($H434)+$LL434,MONTH($H434),DAY($H434))</f>
        <v>64671</v>
      </c>
      <c r="J434" s="12">
        <f>DATE(YEAR($I434)+$LL434,MONTH($I434),DAY($I434))</f>
        <v>69054</v>
      </c>
      <c r="K434" s="15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LK434" t="s">
        <v>16</v>
      </c>
      <c r="LL434">
        <v>12</v>
      </c>
      <c r="LM434" t="s">
        <v>12</v>
      </c>
    </row>
    <row r="435" spans="1:325" ht="15" thickBot="1" x14ac:dyDescent="0.4">
      <c r="A435" s="9" t="s">
        <v>12</v>
      </c>
      <c r="B435" s="10" t="s">
        <v>54</v>
      </c>
      <c r="C435" s="10" t="s">
        <v>14</v>
      </c>
      <c r="D435" s="11">
        <v>43969.866666666669</v>
      </c>
      <c r="E435" s="11">
        <f>DATE(YEAR($D435),MONTH($D435)-2,DAY($D435))</f>
        <v>43908</v>
      </c>
      <c r="F435" s="11">
        <f>DATE(YEAR($E435),MONTH($E435),DAY($E435)+$LL435*30.4/10000)</f>
        <v>44820</v>
      </c>
      <c r="G435" s="11">
        <f>DATE(YEAR($F435),MONTH($F435),DAY($F435)+$LL435*30.4/10000)</f>
        <v>45732</v>
      </c>
      <c r="H435" s="11">
        <f>DATE(YEAR($G435),MONTH($G435),DAY($G435)+$LL435*30.4/10000)</f>
        <v>46644</v>
      </c>
      <c r="I435" s="11">
        <f>DATE(YEAR($H435),MONTH($H435),DAY($H435)+$LL435*30.4/10000)</f>
        <v>47556</v>
      </c>
      <c r="J435" s="12">
        <f>DATE(YEAR($I435),MONTH($I435),DAY($I435)+$LL435*30.4/10000)</f>
        <v>48468</v>
      </c>
      <c r="K435" s="15"/>
      <c r="L435" s="16"/>
      <c r="M435" s="16"/>
      <c r="N435" s="16"/>
      <c r="O435" s="16"/>
      <c r="P435" s="16"/>
      <c r="Q435" s="16"/>
      <c r="R435" s="16"/>
      <c r="S435" s="16"/>
      <c r="T435" s="16">
        <v>1</v>
      </c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LK435" t="s">
        <v>15</v>
      </c>
      <c r="LL435">
        <v>300000</v>
      </c>
      <c r="LM435" t="s">
        <v>12</v>
      </c>
    </row>
    <row r="436" spans="1:325" ht="15" thickBot="1" x14ac:dyDescent="0.4">
      <c r="A436" s="9" t="s">
        <v>12</v>
      </c>
      <c r="B436" s="10" t="s">
        <v>54</v>
      </c>
      <c r="C436" s="10" t="s">
        <v>14</v>
      </c>
      <c r="D436" s="11">
        <v>44824.4</v>
      </c>
      <c r="E436" s="11">
        <f>DATE(YEAR($D436),MONTH($D436)-2,DAY($D436))</f>
        <v>44762</v>
      </c>
      <c r="F436" s="11">
        <f>DATE(YEAR($E436),MONTH($E436),DAY($E436)+$LL436*30.4/10000)</f>
        <v>45674</v>
      </c>
      <c r="G436" s="11">
        <f>DATE(YEAR($F436),MONTH($F436),DAY($F436)+$LL436*30.4/10000)</f>
        <v>46586</v>
      </c>
      <c r="H436" s="11">
        <f>DATE(YEAR($G436),MONTH($G436),DAY($G436)+$LL436*30.4/10000)</f>
        <v>47498</v>
      </c>
      <c r="I436" s="11">
        <f>DATE(YEAR($H436),MONTH($H436),DAY($H436)+$LL436*30.4/10000)</f>
        <v>48410</v>
      </c>
      <c r="J436" s="12">
        <f>DATE(YEAR($I436),MONTH($I436),DAY($I436)+$LL436*30.4/10000)</f>
        <v>49322</v>
      </c>
      <c r="K436" s="15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LK436" t="s">
        <v>15</v>
      </c>
      <c r="LL436">
        <v>300000</v>
      </c>
      <c r="LM436" t="s">
        <v>12</v>
      </c>
    </row>
    <row r="437" spans="1:325" ht="15" thickBot="1" x14ac:dyDescent="0.4">
      <c r="A437" s="9" t="s">
        <v>12</v>
      </c>
      <c r="B437" s="10" t="s">
        <v>54</v>
      </c>
      <c r="C437" s="10" t="s">
        <v>17</v>
      </c>
      <c r="D437" s="11">
        <v>44005.615972222222</v>
      </c>
      <c r="E437" s="11">
        <f>DATE(YEAR($D437),MONTH($D437)-2,DAY($D437))</f>
        <v>43944</v>
      </c>
      <c r="F437" s="11">
        <f>DATE(YEAR($E437),MONTH($E437)+$LL437,DAY($E437))</f>
        <v>45039</v>
      </c>
      <c r="G437" s="11">
        <f>DATE(YEAR($F437),MONTH($F437)+$LL437,DAY($F437))</f>
        <v>46135</v>
      </c>
      <c r="H437" s="11">
        <f>DATE(YEAR($G437),MONTH($G437)+$LL437,DAY($G437))</f>
        <v>47231</v>
      </c>
      <c r="I437" s="11">
        <f>DATE(YEAR($H437),MONTH($H437)+$LL437,DAY($H437))</f>
        <v>48327</v>
      </c>
      <c r="J437" s="12">
        <f>DATE(YEAR($I437),MONTH($I437)+$LL437,DAY($I437))</f>
        <v>49422</v>
      </c>
      <c r="K437" s="15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>
        <v>1</v>
      </c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LK437" t="s">
        <v>18</v>
      </c>
      <c r="LL437">
        <v>36</v>
      </c>
      <c r="LM437" t="s">
        <v>12</v>
      </c>
    </row>
    <row r="438" spans="1:325" ht="15" thickBot="1" x14ac:dyDescent="0.4">
      <c r="A438" s="9" t="s">
        <v>12</v>
      </c>
      <c r="B438" s="10" t="s">
        <v>54</v>
      </c>
      <c r="C438" s="10" t="s">
        <v>19</v>
      </c>
      <c r="D438" s="11">
        <v>45029.604861111111</v>
      </c>
      <c r="E438" s="11">
        <f>DATE(YEAR($D438),MONTH($D438)-2,DAY($D438))</f>
        <v>44970</v>
      </c>
      <c r="F438" s="11">
        <f>DATE(YEAR($E438)+$LL438,MONTH($E438),DAY($E438))</f>
        <v>47162</v>
      </c>
      <c r="G438" s="11">
        <f>DATE(YEAR($F438)+$LL438,MONTH($F438),DAY($F438))</f>
        <v>49353</v>
      </c>
      <c r="H438" s="11">
        <f>DATE(YEAR($G438)+$LL438,MONTH($G438),DAY($G438))</f>
        <v>51545</v>
      </c>
      <c r="I438" s="11">
        <f>DATE(YEAR($H438)+$LL438,MONTH($H438),DAY($H438))</f>
        <v>53736</v>
      </c>
      <c r="J438" s="12">
        <f>DATE(YEAR($I438)+$LL438,MONTH($I438),DAY($I438))</f>
        <v>55928</v>
      </c>
      <c r="K438" s="15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LK438" t="s">
        <v>16</v>
      </c>
      <c r="LL438">
        <v>6</v>
      </c>
      <c r="LM438" t="s">
        <v>12</v>
      </c>
    </row>
    <row r="439" spans="1:325" ht="15" thickBot="1" x14ac:dyDescent="0.4">
      <c r="A439" s="9" t="s">
        <v>12</v>
      </c>
      <c r="B439" s="10" t="s">
        <v>54</v>
      </c>
      <c r="C439" s="10" t="s">
        <v>20</v>
      </c>
      <c r="D439" s="11">
        <v>44027.913194444445</v>
      </c>
      <c r="E439" s="11">
        <f>DATE(YEAR($D439),MONTH($D439)-1,DAY($D439))</f>
        <v>43997</v>
      </c>
      <c r="F439" s="11">
        <f>DATE(YEAR($E439),MONTH($E439),DAY($E439)+$LL439/10)</f>
        <v>44297</v>
      </c>
      <c r="G439" s="11">
        <f>DATE(YEAR($F439),MONTH($F439),DAY($F439)+$LL439/10)</f>
        <v>44597</v>
      </c>
      <c r="H439" s="11">
        <f>DATE(YEAR($G439),MONTH($G439),DAY($G439)+$LL439/10)</f>
        <v>44897</v>
      </c>
      <c r="I439" s="11">
        <f>DATE(YEAR($H439),MONTH($H439),DAY($H439)+$LL439/10)</f>
        <v>45197</v>
      </c>
      <c r="J439" s="12">
        <f>DATE(YEAR($I439),MONTH($I439),DAY($I439)+$LL439/10)</f>
        <v>45497</v>
      </c>
      <c r="K439" s="15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>
        <v>1</v>
      </c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>
        <v>1</v>
      </c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LK439" t="s">
        <v>21</v>
      </c>
      <c r="LL439">
        <v>3000</v>
      </c>
      <c r="LM439" t="s">
        <v>12</v>
      </c>
    </row>
    <row r="440" spans="1:325" ht="15" thickBot="1" x14ac:dyDescent="0.4">
      <c r="A440" s="9" t="s">
        <v>12</v>
      </c>
      <c r="B440" s="10" t="s">
        <v>54</v>
      </c>
      <c r="C440" s="10" t="s">
        <v>22</v>
      </c>
      <c r="D440" s="11">
        <v>44211.129861111112</v>
      </c>
      <c r="E440" s="11">
        <f>DATE(YEAR($D440),MONTH($D440)-2,DAY($D440))</f>
        <v>44150</v>
      </c>
      <c r="F440" s="11">
        <f>DATE(YEAR($E440),MONTH($E440)+$LL440,DAY($E440))</f>
        <v>44880</v>
      </c>
      <c r="G440" s="11">
        <f>DATE(YEAR($F440),MONTH($F440)+$LL440,DAY($F440))</f>
        <v>45611</v>
      </c>
      <c r="H440" s="11">
        <f>DATE(YEAR($G440),MONTH($G440)+$LL440,DAY($G440))</f>
        <v>46341</v>
      </c>
      <c r="I440" s="11">
        <f>DATE(YEAR($H440),MONTH($H440)+$LL440,DAY($H440))</f>
        <v>47072</v>
      </c>
      <c r="J440" s="12">
        <f>DATE(YEAR($I440),MONTH($I440)+$LL440,DAY($I440))</f>
        <v>47802</v>
      </c>
      <c r="K440" s="15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>
        <v>1</v>
      </c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LK440" t="s">
        <v>18</v>
      </c>
      <c r="LL440">
        <v>24</v>
      </c>
      <c r="LM440" t="s">
        <v>12</v>
      </c>
    </row>
    <row r="441" spans="1:325" ht="15" thickBot="1" x14ac:dyDescent="0.4">
      <c r="A441" s="9" t="s">
        <v>12</v>
      </c>
      <c r="B441" s="10" t="s">
        <v>54</v>
      </c>
      <c r="C441" s="10" t="s">
        <v>23</v>
      </c>
      <c r="D441" s="11">
        <v>44011.101388888892</v>
      </c>
      <c r="E441" s="11">
        <f>DATE(YEAR($D441),MONTH($D441)-1,DAY($D441))</f>
        <v>43980</v>
      </c>
      <c r="F441" s="11">
        <f>DATE(YEAR($E441),MONTH($E441),DAY($E441)+$LL441/10)</f>
        <v>44130</v>
      </c>
      <c r="G441" s="11">
        <f>DATE(YEAR($F441),MONTH($F441),DAY($F441)+$LL441/10)</f>
        <v>44280</v>
      </c>
      <c r="H441" s="11">
        <f>DATE(YEAR($G441),MONTH($G441),DAY($G441)+$LL441/10)</f>
        <v>44430</v>
      </c>
      <c r="I441" s="11">
        <f>DATE(YEAR($H441),MONTH($H441),DAY($H441)+$LL441/10)</f>
        <v>44580</v>
      </c>
      <c r="J441" s="12">
        <f>DATE(YEAR($I441),MONTH($I441),DAY($I441)+$LL441/10)</f>
        <v>44730</v>
      </c>
      <c r="K441" s="15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>
        <v>1</v>
      </c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>
        <v>1</v>
      </c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>
        <v>1</v>
      </c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>
        <v>1</v>
      </c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LK441" t="s">
        <v>21</v>
      </c>
      <c r="LL441">
        <v>1500</v>
      </c>
      <c r="LM441" t="s">
        <v>12</v>
      </c>
    </row>
    <row r="442" spans="1:325" ht="15" thickBot="1" x14ac:dyDescent="0.4">
      <c r="A442" s="9" t="s">
        <v>12</v>
      </c>
      <c r="B442" s="10" t="s">
        <v>54</v>
      </c>
      <c r="C442" s="10" t="s">
        <v>23</v>
      </c>
      <c r="D442" s="11">
        <v>44080.513888888891</v>
      </c>
      <c r="E442" s="11">
        <f>DATE(YEAR($D442),MONTH($D442)-1,DAY($D442))</f>
        <v>44049</v>
      </c>
      <c r="F442" s="11">
        <f>DATE(YEAR($E442),MONTH($E442),DAY($E442)+$LL442/10)</f>
        <v>44199</v>
      </c>
      <c r="G442" s="11">
        <f>DATE(YEAR($F442),MONTH($F442),DAY($F442)+$LL442/10)</f>
        <v>44349</v>
      </c>
      <c r="H442" s="11">
        <f>DATE(YEAR($G442),MONTH($G442),DAY($G442)+$LL442/10)</f>
        <v>44499</v>
      </c>
      <c r="I442" s="11">
        <f>DATE(YEAR($H442),MONTH($H442),DAY($H442)+$LL442/10)</f>
        <v>44649</v>
      </c>
      <c r="J442" s="12">
        <f>DATE(YEAR($I442),MONTH($I442),DAY($I442)+$LL442/10)</f>
        <v>44799</v>
      </c>
      <c r="K442" s="15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>
        <v>1</v>
      </c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>
        <v>1</v>
      </c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>
        <v>1</v>
      </c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LK442" t="s">
        <v>21</v>
      </c>
      <c r="LL442">
        <v>1500</v>
      </c>
      <c r="LM442" t="s">
        <v>12</v>
      </c>
    </row>
    <row r="443" spans="1:325" ht="15" thickBot="1" x14ac:dyDescent="0.4">
      <c r="A443" s="9" t="s">
        <v>12</v>
      </c>
      <c r="B443" s="10" t="s">
        <v>54</v>
      </c>
      <c r="C443" s="10" t="s">
        <v>20</v>
      </c>
      <c r="D443" s="11">
        <v>44748.729861111111</v>
      </c>
      <c r="E443" s="11">
        <f>DATE(YEAR($D443),MONTH($D443)-1,DAY($D443))</f>
        <v>44718</v>
      </c>
      <c r="F443" s="11">
        <f>DATE(YEAR($E443),MONTH($E443),DAY($E443)+$LL443/10)</f>
        <v>45018</v>
      </c>
      <c r="G443" s="11">
        <f>DATE(YEAR($F443),MONTH($F443),DAY($F443)+$LL443/10)</f>
        <v>45318</v>
      </c>
      <c r="H443" s="11">
        <f>DATE(YEAR($G443),MONTH($G443),DAY($G443)+$LL443/10)</f>
        <v>45618</v>
      </c>
      <c r="I443" s="11">
        <f>DATE(YEAR($H443),MONTH($H443),DAY($H443)+$LL443/10)</f>
        <v>45918</v>
      </c>
      <c r="J443" s="12">
        <f>DATE(YEAR($I443),MONTH($I443),DAY($I443)+$LL443/10)</f>
        <v>46218</v>
      </c>
      <c r="K443" s="15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LK443" t="s">
        <v>21</v>
      </c>
      <c r="LL443">
        <v>3000</v>
      </c>
      <c r="LM443" t="s">
        <v>12</v>
      </c>
    </row>
    <row r="444" spans="1:325" ht="15" thickBot="1" x14ac:dyDescent="0.4">
      <c r="A444" s="9" t="s">
        <v>12</v>
      </c>
      <c r="B444" s="10" t="s">
        <v>54</v>
      </c>
      <c r="C444" s="10" t="s">
        <v>14</v>
      </c>
      <c r="D444" s="11">
        <v>44424.307638888888</v>
      </c>
      <c r="E444" s="11">
        <f t="shared" ref="E444:E456" si="20">DATE(YEAR($D444),MONTH($D444)-2,DAY($D444))</f>
        <v>44363</v>
      </c>
      <c r="F444" s="11">
        <f>DATE(YEAR($E444),MONTH($E444),DAY($E444)+$LL444*30.4/10000)</f>
        <v>45275</v>
      </c>
      <c r="G444" s="11">
        <f>DATE(YEAR($F444),MONTH($F444),DAY($F444)+$LL444*30.4/10000)</f>
        <v>46187</v>
      </c>
      <c r="H444" s="11">
        <f>DATE(YEAR($G444),MONTH($G444),DAY($G444)+$LL444*30.4/10000)</f>
        <v>47099</v>
      </c>
      <c r="I444" s="11">
        <f>DATE(YEAR($H444),MONTH($H444),DAY($H444)+$LL444*30.4/10000)</f>
        <v>48011</v>
      </c>
      <c r="J444" s="12">
        <f>DATE(YEAR($I444),MONTH($I444),DAY($I444)+$LL444*30.4/10000)</f>
        <v>48923</v>
      </c>
      <c r="K444" s="15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>
        <v>1</v>
      </c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LK444" t="s">
        <v>15</v>
      </c>
      <c r="LL444">
        <v>300000</v>
      </c>
      <c r="LM444" t="s">
        <v>12</v>
      </c>
    </row>
    <row r="445" spans="1:325" ht="15" thickBot="1" x14ac:dyDescent="0.4">
      <c r="A445" s="9" t="s">
        <v>12</v>
      </c>
      <c r="B445" s="10" t="s">
        <v>54</v>
      </c>
      <c r="C445" s="10" t="s">
        <v>14</v>
      </c>
      <c r="D445" s="11">
        <v>47495</v>
      </c>
      <c r="E445" s="11">
        <f t="shared" si="20"/>
        <v>47434</v>
      </c>
      <c r="F445" s="11">
        <f>DATE(YEAR($E445)+$LL445,MONTH($E445),DAY($E445))</f>
        <v>51817</v>
      </c>
      <c r="G445" s="11">
        <f>DATE(YEAR($F445)+$LL445,MONTH($F445),DAY($F445))</f>
        <v>56200</v>
      </c>
      <c r="H445" s="11">
        <f>DATE(YEAR($G445)+$LL445,MONTH($G445),DAY($G445))</f>
        <v>60583</v>
      </c>
      <c r="I445" s="11">
        <f>DATE(YEAR($H445)+$LL445,MONTH($H445),DAY($H445))</f>
        <v>64966</v>
      </c>
      <c r="J445" s="12">
        <f>DATE(YEAR($I445)+$LL445,MONTH($I445),DAY($I445))</f>
        <v>69349</v>
      </c>
      <c r="K445" s="15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LK445" t="s">
        <v>16</v>
      </c>
      <c r="LL445">
        <v>12</v>
      </c>
      <c r="LM445" t="s">
        <v>12</v>
      </c>
    </row>
    <row r="446" spans="1:325" ht="15" thickBot="1" x14ac:dyDescent="0.4">
      <c r="A446" s="9" t="s">
        <v>12</v>
      </c>
      <c r="B446" s="10" t="s">
        <v>54</v>
      </c>
      <c r="C446" s="10" t="s">
        <v>14</v>
      </c>
      <c r="D446" s="11">
        <v>47391.625</v>
      </c>
      <c r="E446" s="11">
        <f t="shared" si="20"/>
        <v>47329</v>
      </c>
      <c r="F446" s="11">
        <f>DATE(YEAR($E446)+$LL446,MONTH($E446),DAY($E446))</f>
        <v>51712</v>
      </c>
      <c r="G446" s="11">
        <f>DATE(YEAR($F446)+$LL446,MONTH($F446),DAY($F446))</f>
        <v>56095</v>
      </c>
      <c r="H446" s="11">
        <f>DATE(YEAR($G446)+$LL446,MONTH($G446),DAY($G446))</f>
        <v>60478</v>
      </c>
      <c r="I446" s="11">
        <f>DATE(YEAR($H446)+$LL446,MONTH($H446),DAY($H446))</f>
        <v>64861</v>
      </c>
      <c r="J446" s="12">
        <f>DATE(YEAR($I446)+$LL446,MONTH($I446),DAY($I446))</f>
        <v>69244</v>
      </c>
      <c r="K446" s="15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LK446" t="s">
        <v>16</v>
      </c>
      <c r="LL446">
        <v>12</v>
      </c>
      <c r="LM446" t="s">
        <v>12</v>
      </c>
    </row>
    <row r="447" spans="1:325" ht="15" thickBot="1" x14ac:dyDescent="0.4">
      <c r="A447" s="9" t="s">
        <v>12</v>
      </c>
      <c r="B447" s="10" t="s">
        <v>54</v>
      </c>
      <c r="C447" s="10" t="s">
        <v>14</v>
      </c>
      <c r="D447" s="11">
        <v>44268.418749999997</v>
      </c>
      <c r="E447" s="11">
        <f t="shared" si="20"/>
        <v>44209</v>
      </c>
      <c r="F447" s="11">
        <f>DATE(YEAR($E447),MONTH($E447),DAY($E447)+$LL447*30.4/10000)</f>
        <v>45121</v>
      </c>
      <c r="G447" s="11">
        <f>DATE(YEAR($F447),MONTH($F447),DAY($F447)+$LL447*30.4/10000)</f>
        <v>46033</v>
      </c>
      <c r="H447" s="11">
        <f>DATE(YEAR($G447),MONTH($G447),DAY($G447)+$LL447*30.4/10000)</f>
        <v>46945</v>
      </c>
      <c r="I447" s="11">
        <f>DATE(YEAR($H447),MONTH($H447),DAY($H447)+$LL447*30.4/10000)</f>
        <v>47857</v>
      </c>
      <c r="J447" s="12">
        <f>DATE(YEAR($I447),MONTH($I447),DAY($I447)+$LL447*30.4/10000)</f>
        <v>48769</v>
      </c>
      <c r="K447" s="15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>
        <v>1</v>
      </c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LK447" t="s">
        <v>15</v>
      </c>
      <c r="LL447">
        <v>300000</v>
      </c>
      <c r="LM447" t="s">
        <v>12</v>
      </c>
    </row>
    <row r="448" spans="1:325" ht="15" thickBot="1" x14ac:dyDescent="0.4">
      <c r="A448" s="9" t="s">
        <v>12</v>
      </c>
      <c r="B448" s="10" t="s">
        <v>54</v>
      </c>
      <c r="C448" s="10" t="s">
        <v>14</v>
      </c>
      <c r="D448" s="11">
        <v>47383</v>
      </c>
      <c r="E448" s="11">
        <f t="shared" si="20"/>
        <v>47321</v>
      </c>
      <c r="F448" s="11">
        <f>DATE(YEAR($E448)+$LL448,MONTH($E448),DAY($E448))</f>
        <v>51704</v>
      </c>
      <c r="G448" s="11">
        <f>DATE(YEAR($F448)+$LL448,MONTH($F448),DAY($F448))</f>
        <v>56087</v>
      </c>
      <c r="H448" s="11">
        <f>DATE(YEAR($G448)+$LL448,MONTH($G448),DAY($G448))</f>
        <v>60470</v>
      </c>
      <c r="I448" s="11">
        <f>DATE(YEAR($H448)+$LL448,MONTH($H448),DAY($H448))</f>
        <v>64853</v>
      </c>
      <c r="J448" s="12">
        <f>DATE(YEAR($I448)+$LL448,MONTH($I448),DAY($I448))</f>
        <v>69236</v>
      </c>
      <c r="K448" s="15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LK448" t="s">
        <v>16</v>
      </c>
      <c r="LL448">
        <v>12</v>
      </c>
      <c r="LM448" t="s">
        <v>12</v>
      </c>
    </row>
    <row r="449" spans="1:325" ht="15" thickBot="1" x14ac:dyDescent="0.4">
      <c r="A449" s="9" t="s">
        <v>12</v>
      </c>
      <c r="B449" s="10" t="s">
        <v>54</v>
      </c>
      <c r="C449" s="10" t="s">
        <v>14</v>
      </c>
      <c r="D449" s="11">
        <v>44268.418749999997</v>
      </c>
      <c r="E449" s="11">
        <f t="shared" si="20"/>
        <v>44209</v>
      </c>
      <c r="F449" s="11">
        <f>DATE(YEAR($E449),MONTH($E449),DAY($E449)+$LL449*30.4/10000)</f>
        <v>45121</v>
      </c>
      <c r="G449" s="11">
        <f>DATE(YEAR($F449),MONTH($F449),DAY($F449)+$LL449*30.4/10000)</f>
        <v>46033</v>
      </c>
      <c r="H449" s="11">
        <f>DATE(YEAR($G449),MONTH($G449),DAY($G449)+$LL449*30.4/10000)</f>
        <v>46945</v>
      </c>
      <c r="I449" s="11">
        <f>DATE(YEAR($H449),MONTH($H449),DAY($H449)+$LL449*30.4/10000)</f>
        <v>47857</v>
      </c>
      <c r="J449" s="12">
        <f>DATE(YEAR($I449),MONTH($I449),DAY($I449)+$LL449*30.4/10000)</f>
        <v>48769</v>
      </c>
      <c r="K449" s="15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>
        <v>1</v>
      </c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LK449" t="s">
        <v>15</v>
      </c>
      <c r="LL449">
        <v>300000</v>
      </c>
      <c r="LM449" t="s">
        <v>12</v>
      </c>
    </row>
    <row r="450" spans="1:325" ht="15" thickBot="1" x14ac:dyDescent="0.4">
      <c r="A450" s="9" t="s">
        <v>12</v>
      </c>
      <c r="B450" s="10" t="s">
        <v>54</v>
      </c>
      <c r="C450" s="10" t="s">
        <v>14</v>
      </c>
      <c r="D450" s="11">
        <v>48063</v>
      </c>
      <c r="E450" s="11">
        <f t="shared" si="20"/>
        <v>48002</v>
      </c>
      <c r="F450" s="11">
        <f>DATE(YEAR($E450)+$LL450,MONTH($E450),DAY($E450))</f>
        <v>52385</v>
      </c>
      <c r="G450" s="11">
        <f>DATE(YEAR($F450)+$LL450,MONTH($F450),DAY($F450))</f>
        <v>56768</v>
      </c>
      <c r="H450" s="11">
        <f>DATE(YEAR($G450)+$LL450,MONTH($G450),DAY($G450))</f>
        <v>61151</v>
      </c>
      <c r="I450" s="11">
        <f>DATE(YEAR($H450)+$LL450,MONTH($H450),DAY($H450))</f>
        <v>65534</v>
      </c>
      <c r="J450" s="12">
        <f>DATE(YEAR($I450)+$LL450,MONTH($I450),DAY($I450))</f>
        <v>69917</v>
      </c>
      <c r="K450" s="15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LK450" t="s">
        <v>16</v>
      </c>
      <c r="LL450">
        <v>12</v>
      </c>
      <c r="LM450" t="s">
        <v>12</v>
      </c>
    </row>
    <row r="451" spans="1:325" ht="15" thickBot="1" x14ac:dyDescent="0.4">
      <c r="A451" s="9" t="s">
        <v>12</v>
      </c>
      <c r="B451" s="10" t="s">
        <v>54</v>
      </c>
      <c r="C451" s="10" t="s">
        <v>14</v>
      </c>
      <c r="D451" s="11">
        <v>48025.106944444444</v>
      </c>
      <c r="E451" s="11">
        <f t="shared" si="20"/>
        <v>47964</v>
      </c>
      <c r="F451" s="11">
        <f>DATE(YEAR($E451)+$LL451,MONTH($E451),DAY($E451))</f>
        <v>52347</v>
      </c>
      <c r="G451" s="11">
        <f>DATE(YEAR($F451)+$LL451,MONTH($F451),DAY($F451))</f>
        <v>56730</v>
      </c>
      <c r="H451" s="11">
        <f>DATE(YEAR($G451)+$LL451,MONTH($G451),DAY($G451))</f>
        <v>61113</v>
      </c>
      <c r="I451" s="11">
        <f>DATE(YEAR($H451)+$LL451,MONTH($H451),DAY($H451))</f>
        <v>65496</v>
      </c>
      <c r="J451" s="12">
        <f>DATE(YEAR($I451)+$LL451,MONTH($I451),DAY($I451))</f>
        <v>69879</v>
      </c>
      <c r="K451" s="15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LK451" t="s">
        <v>16</v>
      </c>
      <c r="LL451">
        <v>12</v>
      </c>
      <c r="LM451" t="s">
        <v>12</v>
      </c>
    </row>
    <row r="452" spans="1:325" ht="15" thickBot="1" x14ac:dyDescent="0.4">
      <c r="A452" s="9" t="s">
        <v>12</v>
      </c>
      <c r="B452" s="10" t="s">
        <v>54</v>
      </c>
      <c r="C452" s="10" t="s">
        <v>14</v>
      </c>
      <c r="D452" s="11">
        <v>44767.121527777781</v>
      </c>
      <c r="E452" s="11">
        <f t="shared" si="20"/>
        <v>44706</v>
      </c>
      <c r="F452" s="11">
        <f>DATE(YEAR($E452),MONTH($E452),DAY($E452)+$LL452*30.4/10000)</f>
        <v>45618</v>
      </c>
      <c r="G452" s="11">
        <f>DATE(YEAR($F452),MONTH($F452),DAY($F452)+$LL452*30.4/10000)</f>
        <v>46530</v>
      </c>
      <c r="H452" s="11">
        <f>DATE(YEAR($G452),MONTH($G452),DAY($G452)+$LL452*30.4/10000)</f>
        <v>47442</v>
      </c>
      <c r="I452" s="11">
        <f>DATE(YEAR($H452),MONTH($H452),DAY($H452)+$LL452*30.4/10000)</f>
        <v>48354</v>
      </c>
      <c r="J452" s="12">
        <f>DATE(YEAR($I452),MONTH($I452),DAY($I452)+$LL452*30.4/10000)</f>
        <v>49266</v>
      </c>
      <c r="K452" s="15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LK452" t="s">
        <v>15</v>
      </c>
      <c r="LL452">
        <v>300000</v>
      </c>
      <c r="LM452" t="s">
        <v>12</v>
      </c>
    </row>
    <row r="453" spans="1:325" ht="15" thickBot="1" x14ac:dyDescent="0.4">
      <c r="A453" s="9" t="s">
        <v>12</v>
      </c>
      <c r="B453" s="10" t="s">
        <v>54</v>
      </c>
      <c r="C453" s="10" t="s">
        <v>14</v>
      </c>
      <c r="D453" s="11">
        <v>44727.290972222225</v>
      </c>
      <c r="E453" s="11">
        <f t="shared" si="20"/>
        <v>44666</v>
      </c>
      <c r="F453" s="11">
        <f>DATE(YEAR($E453),MONTH($E453),DAY($E453)+$LL453*30.4/10000)</f>
        <v>45578</v>
      </c>
      <c r="G453" s="11">
        <f>DATE(YEAR($F453),MONTH($F453),DAY($F453)+$LL453*30.4/10000)</f>
        <v>46490</v>
      </c>
      <c r="H453" s="11">
        <f>DATE(YEAR($G453),MONTH($G453),DAY($G453)+$LL453*30.4/10000)</f>
        <v>47402</v>
      </c>
      <c r="I453" s="11">
        <f>DATE(YEAR($H453),MONTH($H453),DAY($H453)+$LL453*30.4/10000)</f>
        <v>48314</v>
      </c>
      <c r="J453" s="12">
        <f>DATE(YEAR($I453),MONTH($I453),DAY($I453)+$LL453*30.4/10000)</f>
        <v>49226</v>
      </c>
      <c r="K453" s="15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LK453" t="s">
        <v>15</v>
      </c>
      <c r="LL453">
        <v>300000</v>
      </c>
      <c r="LM453" t="s">
        <v>12</v>
      </c>
    </row>
    <row r="454" spans="1:325" ht="15" thickBot="1" x14ac:dyDescent="0.4">
      <c r="A454" s="9" t="s">
        <v>12</v>
      </c>
      <c r="B454" s="10" t="s">
        <v>54</v>
      </c>
      <c r="C454" s="10" t="s">
        <v>14</v>
      </c>
      <c r="D454" s="11">
        <v>47985.644444444442</v>
      </c>
      <c r="E454" s="11">
        <f t="shared" si="20"/>
        <v>47924</v>
      </c>
      <c r="F454" s="11">
        <f>DATE(YEAR($E454)+$LL454,MONTH($E454),DAY($E454))</f>
        <v>52307</v>
      </c>
      <c r="G454" s="11">
        <f>DATE(YEAR($F454)+$LL454,MONTH($F454),DAY($F454))</f>
        <v>56690</v>
      </c>
      <c r="H454" s="11">
        <f>DATE(YEAR($G454)+$LL454,MONTH($G454),DAY($G454))</f>
        <v>61073</v>
      </c>
      <c r="I454" s="11">
        <f>DATE(YEAR($H454)+$LL454,MONTH($H454),DAY($H454))</f>
        <v>65456</v>
      </c>
      <c r="J454" s="12">
        <f>DATE(YEAR($I454)+$LL454,MONTH($I454),DAY($I454))</f>
        <v>69839</v>
      </c>
      <c r="K454" s="15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LK454" t="s">
        <v>16</v>
      </c>
      <c r="LL454">
        <v>12</v>
      </c>
      <c r="LM454" t="s">
        <v>12</v>
      </c>
    </row>
    <row r="455" spans="1:325" ht="15" thickBot="1" x14ac:dyDescent="0.4">
      <c r="A455" s="9" t="s">
        <v>12</v>
      </c>
      <c r="B455" s="10" t="s">
        <v>54</v>
      </c>
      <c r="C455" s="10" t="s">
        <v>14</v>
      </c>
      <c r="D455" s="11">
        <v>44474.240972222222</v>
      </c>
      <c r="E455" s="11">
        <f t="shared" si="20"/>
        <v>44413</v>
      </c>
      <c r="F455" s="11">
        <f>DATE(YEAR($E455),MONTH($E455),DAY($E455)+$LL455*30.4/10000)</f>
        <v>45325</v>
      </c>
      <c r="G455" s="11">
        <f>DATE(YEAR($F455),MONTH($F455),DAY($F455)+$LL455*30.4/10000)</f>
        <v>46237</v>
      </c>
      <c r="H455" s="11">
        <f>DATE(YEAR($G455),MONTH($G455),DAY($G455)+$LL455*30.4/10000)</f>
        <v>47149</v>
      </c>
      <c r="I455" s="11">
        <f>DATE(YEAR($H455),MONTH($H455),DAY($H455)+$LL455*30.4/10000)</f>
        <v>48061</v>
      </c>
      <c r="J455" s="12">
        <f>DATE(YEAR($I455),MONTH($I455),DAY($I455)+$LL455*30.4/10000)</f>
        <v>48973</v>
      </c>
      <c r="K455" s="15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>
        <v>1</v>
      </c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LK455" t="s">
        <v>15</v>
      </c>
      <c r="LL455">
        <v>300000</v>
      </c>
      <c r="LM455" t="s">
        <v>12</v>
      </c>
    </row>
    <row r="456" spans="1:325" ht="15" thickBot="1" x14ac:dyDescent="0.4">
      <c r="A456" s="9" t="s">
        <v>12</v>
      </c>
      <c r="B456" s="10" t="s">
        <v>54</v>
      </c>
      <c r="C456" s="10" t="s">
        <v>14</v>
      </c>
      <c r="D456" s="11">
        <v>47559</v>
      </c>
      <c r="E456" s="11">
        <f t="shared" si="20"/>
        <v>47500</v>
      </c>
      <c r="F456" s="11">
        <f>DATE(YEAR($E456)+$LL456,MONTH($E456),DAY($E456))</f>
        <v>51883</v>
      </c>
      <c r="G456" s="11">
        <f>DATE(YEAR($F456)+$LL456,MONTH($F456),DAY($F456))</f>
        <v>56266</v>
      </c>
      <c r="H456" s="11">
        <f>DATE(YEAR($G456)+$LL456,MONTH($G456),DAY($G456))</f>
        <v>60649</v>
      </c>
      <c r="I456" s="11">
        <f>DATE(YEAR($H456)+$LL456,MONTH($H456),DAY($H456))</f>
        <v>65032</v>
      </c>
      <c r="J456" s="12">
        <f>DATE(YEAR($I456)+$LL456,MONTH($I456),DAY($I456))</f>
        <v>69415</v>
      </c>
      <c r="K456" s="15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LK456" t="s">
        <v>16</v>
      </c>
      <c r="LL456">
        <v>12</v>
      </c>
      <c r="LM456" t="s">
        <v>12</v>
      </c>
    </row>
    <row r="457" spans="1:325" ht="15" thickBot="1" x14ac:dyDescent="0.4">
      <c r="A457" s="9" t="s">
        <v>12</v>
      </c>
      <c r="B457" s="10" t="s">
        <v>54</v>
      </c>
      <c r="C457" s="10" t="s">
        <v>36</v>
      </c>
      <c r="D457" s="11">
        <v>44421.618055555555</v>
      </c>
      <c r="E457" s="11">
        <f>DATE(YEAR($D457),MONTH($D457),DAY($D457)-7)</f>
        <v>44414</v>
      </c>
      <c r="F457" s="11">
        <f>DATE(YEAR($E457),MONTH($E457)+$LL457,DAY($E457))</f>
        <v>45541</v>
      </c>
      <c r="G457" s="11">
        <f>DATE(YEAR($F457),MONTH($F457)+$LL457,DAY($F457))</f>
        <v>46666</v>
      </c>
      <c r="H457" s="11">
        <f>DATE(YEAR($G457),MONTH($G457)+$LL457,DAY($G457))</f>
        <v>47793</v>
      </c>
      <c r="I457" s="11">
        <f>DATE(YEAR($H457),MONTH($H457)+$LL457,DAY($H457))</f>
        <v>48919</v>
      </c>
      <c r="J457" s="12">
        <f>DATE(YEAR($I457),MONTH($I457)+$LL457,DAY($I457))</f>
        <v>50046</v>
      </c>
      <c r="K457" s="15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>
        <v>1</v>
      </c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LK457" t="s">
        <v>18</v>
      </c>
      <c r="LL457">
        <v>37</v>
      </c>
      <c r="LM457" t="s">
        <v>12</v>
      </c>
    </row>
    <row r="458" spans="1:325" ht="15" thickBot="1" x14ac:dyDescent="0.4">
      <c r="A458" s="9" t="s">
        <v>12</v>
      </c>
      <c r="B458" s="10" t="s">
        <v>54</v>
      </c>
      <c r="C458" s="10" t="s">
        <v>35</v>
      </c>
      <c r="D458" s="11">
        <v>44382.865277777775</v>
      </c>
      <c r="E458" s="11">
        <f>DATE(YEAR($D458),MONTH($D458)-1,DAY($D458))</f>
        <v>44352</v>
      </c>
      <c r="F458" s="11">
        <f>DATE(YEAR($E458),MONTH($E458),DAY($E458)+$LL458*30.4/10000)</f>
        <v>45081</v>
      </c>
      <c r="G458" s="11">
        <f>DATE(YEAR($F458),MONTH($F458),DAY($F458)+$LL458*30.4/10000)</f>
        <v>45810</v>
      </c>
      <c r="H458" s="11">
        <f>DATE(YEAR($G458),MONTH($G458),DAY($G458)+$LL458*30.4/10000)</f>
        <v>46539</v>
      </c>
      <c r="I458" s="11">
        <f>DATE(YEAR($H458),MONTH($H458),DAY($H458)+$LL458*30.4/10000)</f>
        <v>47268</v>
      </c>
      <c r="J458" s="12">
        <f>DATE(YEAR($I458),MONTH($I458),DAY($I458)+$LL458*30.4/10000)</f>
        <v>47997</v>
      </c>
      <c r="K458" s="15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>
        <v>1</v>
      </c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LK458" t="s">
        <v>15</v>
      </c>
      <c r="LL458">
        <v>240000</v>
      </c>
      <c r="LM458" t="s">
        <v>12</v>
      </c>
    </row>
    <row r="459" spans="1:325" ht="15" thickBot="1" x14ac:dyDescent="0.4">
      <c r="A459" s="9" t="s">
        <v>12</v>
      </c>
      <c r="B459" s="10" t="s">
        <v>54</v>
      </c>
      <c r="C459" s="10" t="s">
        <v>40</v>
      </c>
      <c r="D459" s="11">
        <v>45972</v>
      </c>
      <c r="E459" s="11">
        <f>DATE(YEAR($D459),MONTH($D459)-2,DAY($D459))</f>
        <v>45911</v>
      </c>
      <c r="F459" s="11">
        <f>DATE(YEAR($E459)+$LL459,MONTH($E459),DAY($E459))</f>
        <v>50294</v>
      </c>
      <c r="G459" s="11">
        <f>DATE(YEAR($F459)+$LL459,MONTH($F459),DAY($F459))</f>
        <v>54677</v>
      </c>
      <c r="H459" s="11">
        <f>DATE(YEAR($G459)+$LL459,MONTH($G459),DAY($G459))</f>
        <v>59060</v>
      </c>
      <c r="I459" s="11">
        <f>DATE(YEAR($H459)+$LL459,MONTH($H459),DAY($H459))</f>
        <v>63443</v>
      </c>
      <c r="J459" s="12">
        <f>DATE(YEAR($I459)+$LL459,MONTH($I459),DAY($I459))</f>
        <v>67826</v>
      </c>
      <c r="K459" s="15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LK459" t="s">
        <v>16</v>
      </c>
      <c r="LL459">
        <v>12</v>
      </c>
      <c r="LM459" t="s">
        <v>12</v>
      </c>
    </row>
    <row r="460" spans="1:325" ht="15" thickBot="1" x14ac:dyDescent="0.4">
      <c r="A460" s="9" t="s">
        <v>12</v>
      </c>
      <c r="B460" s="10" t="s">
        <v>54</v>
      </c>
      <c r="C460" s="10" t="s">
        <v>41</v>
      </c>
      <c r="D460" s="11">
        <v>44382.865277777775</v>
      </c>
      <c r="E460" s="11">
        <f>DATE(YEAR($D460),MONTH($D460)-1,DAY($D460))</f>
        <v>44352</v>
      </c>
      <c r="F460" s="11">
        <f>DATE(YEAR($E460),MONTH($E460),DAY($E460)+$LL460*30.4/10000)</f>
        <v>45081</v>
      </c>
      <c r="G460" s="11">
        <f>DATE(YEAR($F460),MONTH($F460),DAY($F460)+$LL460*30.4/10000)</f>
        <v>45810</v>
      </c>
      <c r="H460" s="11">
        <f>DATE(YEAR($G460),MONTH($G460),DAY($G460)+$LL460*30.4/10000)</f>
        <v>46539</v>
      </c>
      <c r="I460" s="11">
        <f>DATE(YEAR($H460),MONTH($H460),DAY($H460)+$LL460*30.4/10000)</f>
        <v>47268</v>
      </c>
      <c r="J460" s="12">
        <f>DATE(YEAR($I460),MONTH($I460),DAY($I460)+$LL460*30.4/10000)</f>
        <v>47997</v>
      </c>
      <c r="K460" s="15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>
        <v>1</v>
      </c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LK460" t="s">
        <v>15</v>
      </c>
      <c r="LL460">
        <v>240000</v>
      </c>
      <c r="LM460" t="s">
        <v>12</v>
      </c>
    </row>
    <row r="461" spans="1:325" ht="15" thickBot="1" x14ac:dyDescent="0.4">
      <c r="A461" s="9" t="s">
        <v>12</v>
      </c>
      <c r="B461" s="10" t="s">
        <v>54</v>
      </c>
      <c r="C461" s="10" t="s">
        <v>42</v>
      </c>
      <c r="D461" s="11">
        <v>44511.958333333336</v>
      </c>
      <c r="E461" s="11">
        <f>DATE(YEAR($D461),MONTH($D461)-1,DAY($D461))</f>
        <v>44480</v>
      </c>
      <c r="F461" s="11">
        <f>DATE(YEAR($E461)+$LL461,MONTH($E461),DAY($E461))</f>
        <v>47402</v>
      </c>
      <c r="G461" s="11">
        <f>DATE(YEAR($F461)+$LL461,MONTH($F461),DAY($F461))</f>
        <v>50324</v>
      </c>
      <c r="H461" s="11">
        <f>DATE(YEAR($G461)+$LL461,MONTH($G461),DAY($G461))</f>
        <v>53246</v>
      </c>
      <c r="I461" s="11">
        <f>DATE(YEAR($H461)+$LL461,MONTH($H461),DAY($H461))</f>
        <v>56168</v>
      </c>
      <c r="J461" s="12">
        <f>DATE(YEAR($I461)+$LL461,MONTH($I461),DAY($I461))</f>
        <v>59090</v>
      </c>
      <c r="K461" s="15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>
        <v>1</v>
      </c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LK461" t="s">
        <v>16</v>
      </c>
      <c r="LL461">
        <v>8</v>
      </c>
      <c r="LM461" t="s">
        <v>12</v>
      </c>
    </row>
    <row r="462" spans="1:325" ht="15" thickBot="1" x14ac:dyDescent="0.4">
      <c r="A462" s="9" t="s">
        <v>12</v>
      </c>
      <c r="B462" s="10" t="s">
        <v>54</v>
      </c>
      <c r="C462" s="10" t="s">
        <v>39</v>
      </c>
      <c r="D462" s="11">
        <v>45972</v>
      </c>
      <c r="E462" s="11">
        <f>DATE(YEAR($D462),MONTH($D462)-2,DAY($D462))</f>
        <v>45911</v>
      </c>
      <c r="F462" s="11">
        <f>DATE(YEAR($E462)+$LL462,MONTH($E462),DAY($E462))</f>
        <v>50294</v>
      </c>
      <c r="G462" s="11">
        <f>DATE(YEAR($F462)+$LL462,MONTH($F462),DAY($F462))</f>
        <v>54677</v>
      </c>
      <c r="H462" s="11">
        <f>DATE(YEAR($G462)+$LL462,MONTH($G462),DAY($G462))</f>
        <v>59060</v>
      </c>
      <c r="I462" s="11">
        <f>DATE(YEAR($H462)+$LL462,MONTH($H462),DAY($H462))</f>
        <v>63443</v>
      </c>
      <c r="J462" s="12">
        <f>DATE(YEAR($I462)+$LL462,MONTH($I462),DAY($I462))</f>
        <v>67826</v>
      </c>
      <c r="K462" s="15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LK462" t="s">
        <v>16</v>
      </c>
      <c r="LL462">
        <v>12</v>
      </c>
      <c r="LM462" t="s">
        <v>12</v>
      </c>
    </row>
    <row r="463" spans="1:325" ht="15" thickBot="1" x14ac:dyDescent="0.4">
      <c r="A463" s="9" t="s">
        <v>12</v>
      </c>
      <c r="B463" s="10" t="s">
        <v>54</v>
      </c>
      <c r="C463" s="10" t="s">
        <v>43</v>
      </c>
      <c r="D463" s="11">
        <v>44349.902777777781</v>
      </c>
      <c r="E463" s="11">
        <f>DATE(YEAR($D463),MONTH($D463)-1,DAY($D463))</f>
        <v>44318</v>
      </c>
      <c r="F463" s="11">
        <f>DATE(YEAR($E463),MONTH($E463),DAY($E463)+$LL463*30.4/10000)</f>
        <v>45047</v>
      </c>
      <c r="G463" s="11">
        <f>DATE(YEAR($F463),MONTH($F463),DAY($F463)+$LL463*30.4/10000)</f>
        <v>45776</v>
      </c>
      <c r="H463" s="11">
        <f>DATE(YEAR($G463),MONTH($G463),DAY($G463)+$LL463*30.4/10000)</f>
        <v>46505</v>
      </c>
      <c r="I463" s="11">
        <f>DATE(YEAR($H463),MONTH($H463),DAY($H463)+$LL463*30.4/10000)</f>
        <v>47234</v>
      </c>
      <c r="J463" s="12">
        <f>DATE(YEAR($I463),MONTH($I463),DAY($I463)+$LL463*30.4/10000)</f>
        <v>47963</v>
      </c>
      <c r="K463" s="15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>
        <v>1</v>
      </c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LK463" t="s">
        <v>15</v>
      </c>
      <c r="LL463">
        <v>240000</v>
      </c>
      <c r="LM463" t="s">
        <v>12</v>
      </c>
    </row>
    <row r="464" spans="1:325" ht="15" thickBot="1" x14ac:dyDescent="0.4">
      <c r="A464" s="9" t="s">
        <v>12</v>
      </c>
      <c r="B464" s="10" t="s">
        <v>54</v>
      </c>
      <c r="C464" s="10" t="s">
        <v>44</v>
      </c>
      <c r="D464" s="11">
        <v>44074.407638888886</v>
      </c>
      <c r="E464" s="11">
        <f>DATE(YEAR($D464),MONTH($D464),DAY($D464)-7)</f>
        <v>44067</v>
      </c>
      <c r="F464" s="11">
        <f>DATE(YEAR($E464),MONTH($E464)+$LL464,DAY($E464))</f>
        <v>44644</v>
      </c>
      <c r="G464" s="11">
        <f>DATE(YEAR($F464),MONTH($F464)+$LL464,DAY($F464))</f>
        <v>45223</v>
      </c>
      <c r="H464" s="11">
        <f>DATE(YEAR($G464),MONTH($G464)+$LL464,DAY($G464))</f>
        <v>45801</v>
      </c>
      <c r="I464" s="11">
        <f>DATE(YEAR($H464),MONTH($H464)+$LL464,DAY($H464))</f>
        <v>46380</v>
      </c>
      <c r="J464" s="12">
        <f>DATE(YEAR($I464),MONTH($I464)+$LL464,DAY($I464))</f>
        <v>46958</v>
      </c>
      <c r="K464" s="15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>
        <v>1</v>
      </c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LK464" t="s">
        <v>18</v>
      </c>
      <c r="LL464">
        <v>19</v>
      </c>
      <c r="LM464" t="s">
        <v>12</v>
      </c>
    </row>
    <row r="465" spans="1:325" ht="15" thickBot="1" x14ac:dyDescent="0.4">
      <c r="A465" s="9" t="s">
        <v>12</v>
      </c>
      <c r="B465" s="10" t="s">
        <v>54</v>
      </c>
      <c r="C465" s="10" t="s">
        <v>45</v>
      </c>
      <c r="D465" s="11">
        <v>44122.977083333331</v>
      </c>
      <c r="E465" s="11">
        <f>DATE(YEAR($D465),MONTH($D465),DAY($D465)-7)</f>
        <v>44115</v>
      </c>
      <c r="F465" s="11">
        <f>DATE(YEAR($E465),MONTH($E465)+$LL465,DAY($E465))</f>
        <v>44511</v>
      </c>
      <c r="G465" s="11">
        <f>DATE(YEAR($F465),MONTH($F465)+$LL465,DAY($F465))</f>
        <v>44906</v>
      </c>
      <c r="H465" s="11">
        <f>DATE(YEAR($G465),MONTH($G465)+$LL465,DAY($G465))</f>
        <v>45302</v>
      </c>
      <c r="I465" s="11">
        <f>DATE(YEAR($H465),MONTH($H465)+$LL465,DAY($H465))</f>
        <v>45699</v>
      </c>
      <c r="J465" s="12">
        <f>DATE(YEAR($I465),MONTH($I465)+$LL465,DAY($I465))</f>
        <v>46092</v>
      </c>
      <c r="K465" s="15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>
        <v>1</v>
      </c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>
        <v>1</v>
      </c>
      <c r="DC465" s="16"/>
      <c r="DD465" s="16"/>
      <c r="DE465" s="16"/>
      <c r="DF465" s="16"/>
      <c r="DG465" s="16"/>
      <c r="DH465" s="16"/>
      <c r="DI465" s="16"/>
      <c r="DJ465" s="16"/>
      <c r="DK465" s="16"/>
      <c r="LK465" t="s">
        <v>18</v>
      </c>
      <c r="LL465">
        <v>13</v>
      </c>
      <c r="LM465" t="s">
        <v>12</v>
      </c>
    </row>
    <row r="466" spans="1:325" ht="15" thickBot="1" x14ac:dyDescent="0.4">
      <c r="A466" s="9" t="s">
        <v>12</v>
      </c>
      <c r="B466" s="10" t="s">
        <v>54</v>
      </c>
      <c r="C466" s="10" t="s">
        <v>32</v>
      </c>
      <c r="D466" s="11">
        <v>44370.393055555556</v>
      </c>
      <c r="E466" s="11">
        <f>DATE(YEAR($D466),MONTH($D466)-1,DAY($D466))</f>
        <v>44339</v>
      </c>
      <c r="F466" s="11">
        <f>DATE(YEAR($E466),MONTH($E466),DAY($E466)+$LL466*30.4/10000)</f>
        <v>45068</v>
      </c>
      <c r="G466" s="11">
        <f>DATE(YEAR($F466),MONTH($F466),DAY($F466)+$LL466*30.4/10000)</f>
        <v>45797</v>
      </c>
      <c r="H466" s="11">
        <f>DATE(YEAR($G466),MONTH($G466),DAY($G466)+$LL466*30.4/10000)</f>
        <v>46526</v>
      </c>
      <c r="I466" s="11">
        <f>DATE(YEAR($H466),MONTH($H466),DAY($H466)+$LL466*30.4/10000)</f>
        <v>47255</v>
      </c>
      <c r="J466" s="12">
        <f>DATE(YEAR($I466),MONTH($I466),DAY($I466)+$LL466*30.4/10000)</f>
        <v>47984</v>
      </c>
      <c r="K466" s="15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>
        <v>1</v>
      </c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LK466" t="s">
        <v>15</v>
      </c>
      <c r="LL466">
        <v>240000</v>
      </c>
      <c r="LM466" t="s">
        <v>12</v>
      </c>
    </row>
    <row r="467" spans="1:325" ht="15" thickBot="1" x14ac:dyDescent="0.4">
      <c r="A467" s="9" t="s">
        <v>12</v>
      </c>
      <c r="B467" s="10" t="s">
        <v>54</v>
      </c>
      <c r="C467" s="10" t="s">
        <v>33</v>
      </c>
      <c r="D467" s="11">
        <v>46010.309027777781</v>
      </c>
      <c r="E467" s="11">
        <f>DATE(YEAR($D467),MONTH($D467)-1,DAY($D467))</f>
        <v>45980</v>
      </c>
      <c r="F467" s="11">
        <f>DATE(YEAR($E467),MONTH($E467),DAY($E467)+$LL467/10)</f>
        <v>46580</v>
      </c>
      <c r="G467" s="11">
        <f>DATE(YEAR($F467),MONTH($F467),DAY($F467)+$LL467/10)</f>
        <v>47180</v>
      </c>
      <c r="H467" s="11">
        <f>DATE(YEAR($G467),MONTH($G467),DAY($G467)+$LL467/10)</f>
        <v>47780</v>
      </c>
      <c r="I467" s="11">
        <f>DATE(YEAR($H467),MONTH($H467),DAY($H467)+$LL467/10)</f>
        <v>48380</v>
      </c>
      <c r="J467" s="12">
        <f>DATE(YEAR($I467),MONTH($I467),DAY($I467)+$LL467/10)</f>
        <v>48980</v>
      </c>
      <c r="K467" s="15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LK467" t="s">
        <v>21</v>
      </c>
      <c r="LL467">
        <v>6000</v>
      </c>
      <c r="LM467" t="s">
        <v>12</v>
      </c>
    </row>
    <row r="468" spans="1:325" ht="15" thickBot="1" x14ac:dyDescent="0.4">
      <c r="A468" s="9" t="s">
        <v>12</v>
      </c>
      <c r="B468" s="10" t="s">
        <v>54</v>
      </c>
      <c r="C468" s="10" t="s">
        <v>33</v>
      </c>
      <c r="D468" s="11">
        <v>44029.811805555553</v>
      </c>
      <c r="E468" s="11">
        <f>DATE(YEAR($D468),MONTH($D468)-1,DAY($D468))</f>
        <v>43999</v>
      </c>
      <c r="F468" s="11">
        <f>DATE(YEAR($E468),MONTH($E468),DAY($E468)+$LL468/10)</f>
        <v>44599</v>
      </c>
      <c r="G468" s="11">
        <f>DATE(YEAR($F468),MONTH($F468),DAY($F468)+$LL468/10)</f>
        <v>45199</v>
      </c>
      <c r="H468" s="11">
        <f>DATE(YEAR($G468),MONTH($G468),DAY($G468)+$LL468/10)</f>
        <v>45799</v>
      </c>
      <c r="I468" s="11">
        <f>DATE(YEAR($H468),MONTH($H468),DAY($H468)+$LL468/10)</f>
        <v>46399</v>
      </c>
      <c r="J468" s="12">
        <f>DATE(YEAR($I468),MONTH($I468),DAY($I468)+$LL468/10)</f>
        <v>46999</v>
      </c>
      <c r="K468" s="15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>
        <v>1</v>
      </c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LK468" t="s">
        <v>21</v>
      </c>
      <c r="LL468">
        <v>6000</v>
      </c>
      <c r="LM468" t="s">
        <v>12</v>
      </c>
    </row>
    <row r="469" spans="1:325" ht="15" thickBot="1" x14ac:dyDescent="0.4">
      <c r="A469" s="9" t="s">
        <v>12</v>
      </c>
      <c r="B469" s="10" t="s">
        <v>54</v>
      </c>
      <c r="C469" s="10" t="s">
        <v>34</v>
      </c>
      <c r="D469" s="11">
        <v>44421.618055555555</v>
      </c>
      <c r="E469" s="11">
        <f>DATE(YEAR($D469),MONTH($D469),DAY($D469)-7)</f>
        <v>44414</v>
      </c>
      <c r="F469" s="11">
        <f>DATE(YEAR($E469),MONTH($E469)+$LL469,DAY($E469))</f>
        <v>45541</v>
      </c>
      <c r="G469" s="11">
        <f>DATE(YEAR($F469),MONTH($F469)+$LL469,DAY($F469))</f>
        <v>46666</v>
      </c>
      <c r="H469" s="11">
        <f>DATE(YEAR($G469),MONTH($G469)+$LL469,DAY($G469))</f>
        <v>47793</v>
      </c>
      <c r="I469" s="11">
        <f>DATE(YEAR($H469),MONTH($H469)+$LL469,DAY($H469))</f>
        <v>48919</v>
      </c>
      <c r="J469" s="12">
        <f>DATE(YEAR($I469),MONTH($I469)+$LL469,DAY($I469))</f>
        <v>50046</v>
      </c>
      <c r="K469" s="15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>
        <v>1</v>
      </c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LK469" t="s">
        <v>18</v>
      </c>
      <c r="LL469">
        <v>37</v>
      </c>
      <c r="LM469" t="s">
        <v>12</v>
      </c>
    </row>
    <row r="470" spans="1:325" ht="15" thickBot="1" x14ac:dyDescent="0.4">
      <c r="A470" s="9" t="s">
        <v>12</v>
      </c>
      <c r="B470" s="10" t="s">
        <v>54</v>
      </c>
      <c r="C470" s="10" t="s">
        <v>38</v>
      </c>
      <c r="D470" s="11">
        <v>44693.957638888889</v>
      </c>
      <c r="E470" s="11">
        <f>DATE(YEAR($D470),MONTH($D470)-1,DAY($D470))</f>
        <v>44663</v>
      </c>
      <c r="F470" s="11">
        <f>DATE(YEAR($E470),MONTH($E470),DAY($E470)+$LL470*30.4/650)</f>
        <v>45504</v>
      </c>
      <c r="G470" s="11">
        <f>DATE(YEAR($F470),MONTH($F470),DAY($F470)+$LL470*30.4/650)</f>
        <v>46345</v>
      </c>
      <c r="H470" s="11">
        <f>DATE(YEAR($G470),MONTH($G470),DAY($G470)+$LL470*30.4/650)</f>
        <v>47186</v>
      </c>
      <c r="I470" s="11">
        <f>DATE(YEAR($H470),MONTH($H470),DAY($H470)+$LL470*30.4/650)</f>
        <v>48027</v>
      </c>
      <c r="J470" s="12">
        <f>DATE(YEAR($I470),MONTH($I470),DAY($I470)+$LL470*30.4/650)</f>
        <v>48868</v>
      </c>
      <c r="K470" s="15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LK470" t="s">
        <v>28</v>
      </c>
      <c r="LL470">
        <v>18000</v>
      </c>
      <c r="LM470" t="s">
        <v>12</v>
      </c>
    </row>
    <row r="471" spans="1:325" ht="15" thickBot="1" x14ac:dyDescent="0.4">
      <c r="A471" s="9" t="s">
        <v>12</v>
      </c>
      <c r="B471" s="10" t="s">
        <v>54</v>
      </c>
      <c r="C471" s="10" t="s">
        <v>37</v>
      </c>
      <c r="D471" s="11">
        <v>44693.957638888889</v>
      </c>
      <c r="E471" s="11">
        <f>DATE(YEAR($D471),MONTH($D471)-1,DAY($D471))</f>
        <v>44663</v>
      </c>
      <c r="F471" s="11">
        <f>DATE(YEAR($E471),MONTH($E471),DAY($E471)+$LL471*30.4/650)</f>
        <v>45504</v>
      </c>
      <c r="G471" s="11">
        <f>DATE(YEAR($F471),MONTH($F471),DAY($F471)+$LL471*30.4/650)</f>
        <v>46345</v>
      </c>
      <c r="H471" s="11">
        <f>DATE(YEAR($G471),MONTH($G471),DAY($G471)+$LL471*30.4/650)</f>
        <v>47186</v>
      </c>
      <c r="I471" s="11">
        <f>DATE(YEAR($H471),MONTH($H471),DAY($H471)+$LL471*30.4/650)</f>
        <v>48027</v>
      </c>
      <c r="J471" s="12">
        <f>DATE(YEAR($I471),MONTH($I471),DAY($I471)+$LL471*30.4/650)</f>
        <v>48868</v>
      </c>
      <c r="K471" s="15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LK471" t="s">
        <v>28</v>
      </c>
      <c r="LL471">
        <v>18000</v>
      </c>
      <c r="LM471" t="s">
        <v>12</v>
      </c>
    </row>
    <row r="472" spans="1:325" ht="15" thickBot="1" x14ac:dyDescent="0.4">
      <c r="A472" s="9" t="s">
        <v>12</v>
      </c>
      <c r="B472" s="10" t="s">
        <v>55</v>
      </c>
      <c r="C472" s="10" t="s">
        <v>43</v>
      </c>
      <c r="D472" s="11">
        <v>43985.473611111112</v>
      </c>
      <c r="E472" s="11">
        <f>DATE(YEAR($D472),MONTH($D472)-1,DAY($D472))</f>
        <v>43954</v>
      </c>
      <c r="F472" s="11">
        <f>DATE(YEAR($E472),MONTH($E472),DAY($E472)+$LL472*30.4/10000)</f>
        <v>44683</v>
      </c>
      <c r="G472" s="11">
        <f>DATE(YEAR($F472),MONTH($F472),DAY($F472)+$LL472*30.4/10000)</f>
        <v>45412</v>
      </c>
      <c r="H472" s="11">
        <f>DATE(YEAR($G472),MONTH($G472),DAY($G472)+$LL472*30.4/10000)</f>
        <v>46141</v>
      </c>
      <c r="I472" s="11">
        <f>DATE(YEAR($H472),MONTH($H472),DAY($H472)+$LL472*30.4/10000)</f>
        <v>46870</v>
      </c>
      <c r="J472" s="12">
        <f>DATE(YEAR($I472),MONTH($I472),DAY($I472)+$LL472*30.4/10000)</f>
        <v>47599</v>
      </c>
      <c r="K472" s="15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>
        <v>1</v>
      </c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LK472" t="s">
        <v>15</v>
      </c>
      <c r="LL472">
        <v>240000</v>
      </c>
      <c r="LM472" t="s">
        <v>12</v>
      </c>
    </row>
    <row r="473" spans="1:325" ht="15" thickBot="1" x14ac:dyDescent="0.4">
      <c r="A473" s="9" t="s">
        <v>12</v>
      </c>
      <c r="B473" s="10" t="s">
        <v>55</v>
      </c>
      <c r="C473" s="10" t="s">
        <v>36</v>
      </c>
      <c r="D473" s="11">
        <v>44461.614583333336</v>
      </c>
      <c r="E473" s="11">
        <f>DATE(YEAR($D473),MONTH($D473),DAY($D473)-7)</f>
        <v>44454</v>
      </c>
      <c r="F473" s="11">
        <f>DATE(YEAR($E473),MONTH($E473)+$LL473,DAY($E473))</f>
        <v>45580</v>
      </c>
      <c r="G473" s="11">
        <f>DATE(YEAR($F473),MONTH($F473)+$LL473,DAY($F473))</f>
        <v>46706</v>
      </c>
      <c r="H473" s="11">
        <f>DATE(YEAR($G473),MONTH($G473)+$LL473,DAY($G473))</f>
        <v>47832</v>
      </c>
      <c r="I473" s="11">
        <f>DATE(YEAR($H473),MONTH($H473)+$LL473,DAY($H473))</f>
        <v>48959</v>
      </c>
      <c r="J473" s="12">
        <f>DATE(YEAR($I473),MONTH($I473)+$LL473,DAY($I473))</f>
        <v>50086</v>
      </c>
      <c r="K473" s="15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>
        <v>1</v>
      </c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LK473" t="s">
        <v>18</v>
      </c>
      <c r="LL473">
        <v>37</v>
      </c>
      <c r="LM473" t="s">
        <v>12</v>
      </c>
    </row>
    <row r="474" spans="1:325" ht="15" thickBot="1" x14ac:dyDescent="0.4">
      <c r="A474" s="9" t="s">
        <v>12</v>
      </c>
      <c r="B474" s="10" t="s">
        <v>55</v>
      </c>
      <c r="C474" s="10" t="s">
        <v>37</v>
      </c>
      <c r="D474" s="11">
        <v>44717.73333333333</v>
      </c>
      <c r="E474" s="11">
        <f>DATE(YEAR($D474),MONTH($D474)-1,DAY($D474))</f>
        <v>44686</v>
      </c>
      <c r="F474" s="11">
        <f>DATE(YEAR($E474),MONTH($E474),DAY($E474)+$LL474*30.4/650)</f>
        <v>45527</v>
      </c>
      <c r="G474" s="11">
        <f>DATE(YEAR($F474),MONTH($F474),DAY($F474)+$LL474*30.4/650)</f>
        <v>46368</v>
      </c>
      <c r="H474" s="11">
        <f>DATE(YEAR($G474),MONTH($G474),DAY($G474)+$LL474*30.4/650)</f>
        <v>47209</v>
      </c>
      <c r="I474" s="11">
        <f>DATE(YEAR($H474),MONTH($H474),DAY($H474)+$LL474*30.4/650)</f>
        <v>48050</v>
      </c>
      <c r="J474" s="12">
        <f>DATE(YEAR($I474),MONTH($I474),DAY($I474)+$LL474*30.4/650)</f>
        <v>48891</v>
      </c>
      <c r="K474" s="15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LK474" t="s">
        <v>28</v>
      </c>
      <c r="LL474">
        <v>18000</v>
      </c>
      <c r="LM474" t="s">
        <v>12</v>
      </c>
    </row>
    <row r="475" spans="1:325" ht="15" thickBot="1" x14ac:dyDescent="0.4">
      <c r="A475" s="9" t="s">
        <v>12</v>
      </c>
      <c r="B475" s="10" t="s">
        <v>55</v>
      </c>
      <c r="C475" s="10" t="s">
        <v>40</v>
      </c>
      <c r="D475" s="11">
        <v>46115</v>
      </c>
      <c r="E475" s="11">
        <f>DATE(YEAR($D475),MONTH($D475)-2,DAY($D475))</f>
        <v>46056</v>
      </c>
      <c r="F475" s="11">
        <f>DATE(YEAR($E475)+$LL475,MONTH($E475),DAY($E475))</f>
        <v>50439</v>
      </c>
      <c r="G475" s="11">
        <f>DATE(YEAR($F475)+$LL475,MONTH($F475),DAY($F475))</f>
        <v>54822</v>
      </c>
      <c r="H475" s="11">
        <f>DATE(YEAR($G475)+$LL475,MONTH($G475),DAY($G475))</f>
        <v>59205</v>
      </c>
      <c r="I475" s="11">
        <f>DATE(YEAR($H475)+$LL475,MONTH($H475),DAY($H475))</f>
        <v>63588</v>
      </c>
      <c r="J475" s="12">
        <f>DATE(YEAR($I475)+$LL475,MONTH($I475),DAY($I475))</f>
        <v>67971</v>
      </c>
      <c r="K475" s="15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LK475" t="s">
        <v>16</v>
      </c>
      <c r="LL475">
        <v>12</v>
      </c>
      <c r="LM475" t="s">
        <v>12</v>
      </c>
    </row>
    <row r="476" spans="1:325" ht="15" thickBot="1" x14ac:dyDescent="0.4">
      <c r="A476" s="9" t="s">
        <v>12</v>
      </c>
      <c r="B476" s="10" t="s">
        <v>55</v>
      </c>
      <c r="C476" s="10" t="s">
        <v>41</v>
      </c>
      <c r="D476" s="11">
        <v>43985.473611111112</v>
      </c>
      <c r="E476" s="11">
        <f>DATE(YEAR($D476),MONTH($D476)-1,DAY($D476))</f>
        <v>43954</v>
      </c>
      <c r="F476" s="11">
        <f>DATE(YEAR($E476),MONTH($E476),DAY($E476)+$LL476*30.4/10000)</f>
        <v>44683</v>
      </c>
      <c r="G476" s="11">
        <f>DATE(YEAR($F476),MONTH($F476),DAY($F476)+$LL476*30.4/10000)</f>
        <v>45412</v>
      </c>
      <c r="H476" s="11">
        <f>DATE(YEAR($G476),MONTH($G476),DAY($G476)+$LL476*30.4/10000)</f>
        <v>46141</v>
      </c>
      <c r="I476" s="11">
        <f>DATE(YEAR($H476),MONTH($H476),DAY($H476)+$LL476*30.4/10000)</f>
        <v>46870</v>
      </c>
      <c r="J476" s="12">
        <f>DATE(YEAR($I476),MONTH($I476),DAY($I476)+$LL476*30.4/10000)</f>
        <v>47599</v>
      </c>
      <c r="K476" s="15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>
        <v>1</v>
      </c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LK476" t="s">
        <v>15</v>
      </c>
      <c r="LL476">
        <v>240000</v>
      </c>
      <c r="LM476" t="s">
        <v>12</v>
      </c>
    </row>
    <row r="477" spans="1:325" ht="15" thickBot="1" x14ac:dyDescent="0.4">
      <c r="A477" s="9" t="s">
        <v>12</v>
      </c>
      <c r="B477" s="10" t="s">
        <v>55</v>
      </c>
      <c r="C477" s="10" t="s">
        <v>42</v>
      </c>
      <c r="D477" s="11">
        <v>44654.958333333336</v>
      </c>
      <c r="E477" s="11">
        <f>DATE(YEAR($D477),MONTH($D477)-1,DAY($D477))</f>
        <v>44623</v>
      </c>
      <c r="F477" s="11">
        <f>DATE(YEAR($E477)+$LL477,MONTH($E477),DAY($E477))</f>
        <v>47545</v>
      </c>
      <c r="G477" s="11">
        <f>DATE(YEAR($F477)+$LL477,MONTH($F477),DAY($F477))</f>
        <v>50467</v>
      </c>
      <c r="H477" s="11">
        <f>DATE(YEAR($G477)+$LL477,MONTH($G477),DAY($G477))</f>
        <v>53389</v>
      </c>
      <c r="I477" s="11">
        <f>DATE(YEAR($H477)+$LL477,MONTH($H477),DAY($H477))</f>
        <v>56311</v>
      </c>
      <c r="J477" s="12">
        <f>DATE(YEAR($I477)+$LL477,MONTH($I477),DAY($I477))</f>
        <v>59233</v>
      </c>
      <c r="K477" s="15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LK477" t="s">
        <v>16</v>
      </c>
      <c r="LL477">
        <v>8</v>
      </c>
      <c r="LM477" t="s">
        <v>12</v>
      </c>
    </row>
    <row r="478" spans="1:325" ht="15" thickBot="1" x14ac:dyDescent="0.4">
      <c r="A478" s="9" t="s">
        <v>12</v>
      </c>
      <c r="B478" s="10" t="s">
        <v>55</v>
      </c>
      <c r="C478" s="10" t="s">
        <v>39</v>
      </c>
      <c r="D478" s="11">
        <v>46115</v>
      </c>
      <c r="E478" s="11">
        <f>DATE(YEAR($D478),MONTH($D478)-2,DAY($D478))</f>
        <v>46056</v>
      </c>
      <c r="F478" s="11">
        <f>DATE(YEAR($E478)+$LL478,MONTH($E478),DAY($E478))</f>
        <v>50439</v>
      </c>
      <c r="G478" s="11">
        <f>DATE(YEAR($F478)+$LL478,MONTH($F478),DAY($F478))</f>
        <v>54822</v>
      </c>
      <c r="H478" s="11">
        <f>DATE(YEAR($G478)+$LL478,MONTH($G478),DAY($G478))</f>
        <v>59205</v>
      </c>
      <c r="I478" s="11">
        <f>DATE(YEAR($H478)+$LL478,MONTH($H478),DAY($H478))</f>
        <v>63588</v>
      </c>
      <c r="J478" s="12">
        <f>DATE(YEAR($I478)+$LL478,MONTH($I478),DAY($I478))</f>
        <v>67971</v>
      </c>
      <c r="K478" s="15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LK478" t="s">
        <v>16</v>
      </c>
      <c r="LL478">
        <v>12</v>
      </c>
      <c r="LM478" t="s">
        <v>12</v>
      </c>
    </row>
    <row r="479" spans="1:325" ht="15" thickBot="1" x14ac:dyDescent="0.4">
      <c r="A479" s="9" t="s">
        <v>12</v>
      </c>
      <c r="B479" s="10" t="s">
        <v>55</v>
      </c>
      <c r="C479" s="10" t="s">
        <v>44</v>
      </c>
      <c r="D479" s="11">
        <v>44088.40625</v>
      </c>
      <c r="E479" s="11">
        <f>DATE(YEAR($D479),MONTH($D479),DAY($D479)-7)</f>
        <v>44081</v>
      </c>
      <c r="F479" s="11">
        <f>DATE(YEAR($E479),MONTH($E479)+$LL479,DAY($E479))</f>
        <v>44658</v>
      </c>
      <c r="G479" s="11">
        <f>DATE(YEAR($F479),MONTH($F479)+$LL479,DAY($F479))</f>
        <v>45237</v>
      </c>
      <c r="H479" s="11">
        <f>DATE(YEAR($G479),MONTH($G479)+$LL479,DAY($G479))</f>
        <v>45815</v>
      </c>
      <c r="I479" s="11">
        <f>DATE(YEAR($H479),MONTH($H479)+$LL479,DAY($H479))</f>
        <v>46394</v>
      </c>
      <c r="J479" s="12">
        <f>DATE(YEAR($I479),MONTH($I479)+$LL479,DAY($I479))</f>
        <v>46972</v>
      </c>
      <c r="K479" s="15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>
        <v>1</v>
      </c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LK479" t="s">
        <v>18</v>
      </c>
      <c r="LL479">
        <v>19</v>
      </c>
      <c r="LM479" t="s">
        <v>12</v>
      </c>
    </row>
    <row r="480" spans="1:325" ht="15" thickBot="1" x14ac:dyDescent="0.4">
      <c r="A480" s="9" t="s">
        <v>12</v>
      </c>
      <c r="B480" s="10" t="s">
        <v>55</v>
      </c>
      <c r="C480" s="10" t="s">
        <v>45</v>
      </c>
      <c r="D480" s="11">
        <v>44083.439583333333</v>
      </c>
      <c r="E480" s="11">
        <f>DATE(YEAR($D480),MONTH($D480),DAY($D480)-7)</f>
        <v>44076</v>
      </c>
      <c r="F480" s="11">
        <f>DATE(YEAR($E480),MONTH($E480)+$LL480,DAY($E480))</f>
        <v>44471</v>
      </c>
      <c r="G480" s="11">
        <f>DATE(YEAR($F480),MONTH($F480)+$LL480,DAY($F480))</f>
        <v>44867</v>
      </c>
      <c r="H480" s="11">
        <f>DATE(YEAR($G480),MONTH($G480)+$LL480,DAY($G480))</f>
        <v>45262</v>
      </c>
      <c r="I480" s="11">
        <f>DATE(YEAR($H480),MONTH($H480)+$LL480,DAY($H480))</f>
        <v>45659</v>
      </c>
      <c r="J480" s="12">
        <f>DATE(YEAR($I480),MONTH($I480)+$LL480,DAY($I480))</f>
        <v>46055</v>
      </c>
      <c r="K480" s="15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>
        <v>1</v>
      </c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>
        <v>1</v>
      </c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LK480" t="s">
        <v>18</v>
      </c>
      <c r="LL480">
        <v>13</v>
      </c>
      <c r="LM480" t="s">
        <v>12</v>
      </c>
    </row>
    <row r="481" spans="1:325" ht="15" thickBot="1" x14ac:dyDescent="0.4">
      <c r="A481" s="9" t="s">
        <v>12</v>
      </c>
      <c r="B481" s="10" t="s">
        <v>55</v>
      </c>
      <c r="C481" s="10" t="s">
        <v>32</v>
      </c>
      <c r="D481" s="11">
        <v>43985.473611111112</v>
      </c>
      <c r="E481" s="11">
        <f>DATE(YEAR($D481),MONTH($D481)-1,DAY($D481))</f>
        <v>43954</v>
      </c>
      <c r="F481" s="11">
        <f>DATE(YEAR($E481),MONTH($E481),DAY($E481)+$LL481*30.4/10000)</f>
        <v>44683</v>
      </c>
      <c r="G481" s="11">
        <f>DATE(YEAR($F481),MONTH($F481),DAY($F481)+$LL481*30.4/10000)</f>
        <v>45412</v>
      </c>
      <c r="H481" s="11">
        <f>DATE(YEAR($G481),MONTH($G481),DAY($G481)+$LL481*30.4/10000)</f>
        <v>46141</v>
      </c>
      <c r="I481" s="11">
        <f>DATE(YEAR($H481),MONTH($H481),DAY($H481)+$LL481*30.4/10000)</f>
        <v>46870</v>
      </c>
      <c r="J481" s="12">
        <f>DATE(YEAR($I481),MONTH($I481),DAY($I481)+$LL481*30.4/10000)</f>
        <v>47599</v>
      </c>
      <c r="K481" s="15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>
        <v>1</v>
      </c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LK481" t="s">
        <v>15</v>
      </c>
      <c r="LL481">
        <v>240000</v>
      </c>
      <c r="LM481" t="s">
        <v>12</v>
      </c>
    </row>
    <row r="482" spans="1:325" ht="15" thickBot="1" x14ac:dyDescent="0.4">
      <c r="A482" s="9" t="s">
        <v>12</v>
      </c>
      <c r="B482" s="10" t="s">
        <v>55</v>
      </c>
      <c r="C482" s="10" t="s">
        <v>33</v>
      </c>
      <c r="D482" s="11">
        <v>46518.277083333334</v>
      </c>
      <c r="E482" s="11">
        <f>DATE(YEAR($D482),MONTH($D482)-1,DAY($D482))</f>
        <v>46488</v>
      </c>
      <c r="F482" s="11">
        <f>DATE(YEAR($E482),MONTH($E482),DAY($E482)+$LL482/10)</f>
        <v>47088</v>
      </c>
      <c r="G482" s="11">
        <f>DATE(YEAR($F482),MONTH($F482),DAY($F482)+$LL482/10)</f>
        <v>47688</v>
      </c>
      <c r="H482" s="11">
        <f>DATE(YEAR($G482),MONTH($G482),DAY($G482)+$LL482/10)</f>
        <v>48288</v>
      </c>
      <c r="I482" s="11">
        <f>DATE(YEAR($H482),MONTH($H482),DAY($H482)+$LL482/10)</f>
        <v>48888</v>
      </c>
      <c r="J482" s="12">
        <f>DATE(YEAR($I482),MONTH($I482),DAY($I482)+$LL482/10)</f>
        <v>49488</v>
      </c>
      <c r="K482" s="15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LK482" t="s">
        <v>21</v>
      </c>
      <c r="LL482">
        <v>6000</v>
      </c>
      <c r="LM482" t="s">
        <v>12</v>
      </c>
    </row>
    <row r="483" spans="1:325" ht="15" thickBot="1" x14ac:dyDescent="0.4">
      <c r="A483" s="9" t="s">
        <v>12</v>
      </c>
      <c r="B483" s="10" t="s">
        <v>55</v>
      </c>
      <c r="C483" s="10" t="s">
        <v>33</v>
      </c>
      <c r="D483" s="11">
        <v>45780.542361111111</v>
      </c>
      <c r="E483" s="11">
        <f>DATE(YEAR($D483),MONTH($D483)-1,DAY($D483))</f>
        <v>45750</v>
      </c>
      <c r="F483" s="11">
        <f>DATE(YEAR($E483),MONTH($E483),DAY($E483)+$LL483/10)</f>
        <v>46350</v>
      </c>
      <c r="G483" s="11">
        <f>DATE(YEAR($F483),MONTH($F483),DAY($F483)+$LL483/10)</f>
        <v>46950</v>
      </c>
      <c r="H483" s="11">
        <f>DATE(YEAR($G483),MONTH($G483),DAY($G483)+$LL483/10)</f>
        <v>47550</v>
      </c>
      <c r="I483" s="11">
        <f>DATE(YEAR($H483),MONTH($H483),DAY($H483)+$LL483/10)</f>
        <v>48150</v>
      </c>
      <c r="J483" s="12">
        <f>DATE(YEAR($I483),MONTH($I483),DAY($I483)+$LL483/10)</f>
        <v>48750</v>
      </c>
      <c r="K483" s="15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LK483" t="s">
        <v>21</v>
      </c>
      <c r="LL483">
        <v>6000</v>
      </c>
      <c r="LM483" t="s">
        <v>12</v>
      </c>
    </row>
    <row r="484" spans="1:325" ht="15" thickBot="1" x14ac:dyDescent="0.4">
      <c r="A484" s="9" t="s">
        <v>12</v>
      </c>
      <c r="B484" s="10" t="s">
        <v>55</v>
      </c>
      <c r="C484" s="10" t="s">
        <v>34</v>
      </c>
      <c r="D484" s="11">
        <v>44460.415972222225</v>
      </c>
      <c r="E484" s="11">
        <f>DATE(YEAR($D484),MONTH($D484),DAY($D484)-7)</f>
        <v>44453</v>
      </c>
      <c r="F484" s="11">
        <f>DATE(YEAR($E484),MONTH($E484)+$LL484,DAY($E484))</f>
        <v>45579</v>
      </c>
      <c r="G484" s="11">
        <f>DATE(YEAR($F484),MONTH($F484)+$LL484,DAY($F484))</f>
        <v>46705</v>
      </c>
      <c r="H484" s="11">
        <f>DATE(YEAR($G484),MONTH($G484)+$LL484,DAY($G484))</f>
        <v>47831</v>
      </c>
      <c r="I484" s="11">
        <f>DATE(YEAR($H484),MONTH($H484)+$LL484,DAY($H484))</f>
        <v>48958</v>
      </c>
      <c r="J484" s="12">
        <f>DATE(YEAR($I484),MONTH($I484)+$LL484,DAY($I484))</f>
        <v>50085</v>
      </c>
      <c r="K484" s="15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>
        <v>1</v>
      </c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LK484" t="s">
        <v>18</v>
      </c>
      <c r="LL484">
        <v>37</v>
      </c>
      <c r="LM484" t="s">
        <v>12</v>
      </c>
    </row>
    <row r="485" spans="1:325" ht="15" thickBot="1" x14ac:dyDescent="0.4">
      <c r="A485" s="9" t="s">
        <v>12</v>
      </c>
      <c r="B485" s="10" t="s">
        <v>55</v>
      </c>
      <c r="C485" s="10" t="s">
        <v>38</v>
      </c>
      <c r="D485" s="11">
        <v>44718.651388888888</v>
      </c>
      <c r="E485" s="11">
        <f>DATE(YEAR($D485),MONTH($D485)-1,DAY($D485))</f>
        <v>44687</v>
      </c>
      <c r="F485" s="11">
        <f>DATE(YEAR($E485),MONTH($E485),DAY($E485)+$LL485*30.4/650)</f>
        <v>45528</v>
      </c>
      <c r="G485" s="11">
        <f>DATE(YEAR($F485),MONTH($F485),DAY($F485)+$LL485*30.4/650)</f>
        <v>46369</v>
      </c>
      <c r="H485" s="11">
        <f>DATE(YEAR($G485),MONTH($G485),DAY($G485)+$LL485*30.4/650)</f>
        <v>47210</v>
      </c>
      <c r="I485" s="11">
        <f>DATE(YEAR($H485),MONTH($H485),DAY($H485)+$LL485*30.4/650)</f>
        <v>48051</v>
      </c>
      <c r="J485" s="12">
        <f>DATE(YEAR($I485),MONTH($I485),DAY($I485)+$LL485*30.4/650)</f>
        <v>48892</v>
      </c>
      <c r="K485" s="15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LK485" t="s">
        <v>28</v>
      </c>
      <c r="LL485">
        <v>18000</v>
      </c>
      <c r="LM485" t="s">
        <v>12</v>
      </c>
    </row>
    <row r="486" spans="1:325" ht="15" thickBot="1" x14ac:dyDescent="0.4">
      <c r="A486" s="9" t="s">
        <v>12</v>
      </c>
      <c r="B486" s="10" t="s">
        <v>55</v>
      </c>
      <c r="C486" s="10" t="s">
        <v>35</v>
      </c>
      <c r="D486" s="11">
        <v>43985.473611111112</v>
      </c>
      <c r="E486" s="11">
        <f>DATE(YEAR($D486),MONTH($D486)-1,DAY($D486))</f>
        <v>43954</v>
      </c>
      <c r="F486" s="11">
        <f>DATE(YEAR($E486),MONTH($E486),DAY($E486)+$LL486*30.4/10000)</f>
        <v>44683</v>
      </c>
      <c r="G486" s="11">
        <f>DATE(YEAR($F486),MONTH($F486),DAY($F486)+$LL486*30.4/10000)</f>
        <v>45412</v>
      </c>
      <c r="H486" s="11">
        <f>DATE(YEAR($G486),MONTH($G486),DAY($G486)+$LL486*30.4/10000)</f>
        <v>46141</v>
      </c>
      <c r="I486" s="11">
        <f>DATE(YEAR($H486),MONTH($H486),DAY($H486)+$LL486*30.4/10000)</f>
        <v>46870</v>
      </c>
      <c r="J486" s="12">
        <f>DATE(YEAR($I486),MONTH($I486),DAY($I486)+$LL486*30.4/10000)</f>
        <v>47599</v>
      </c>
      <c r="K486" s="15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>
        <v>1</v>
      </c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LK486" t="s">
        <v>15</v>
      </c>
      <c r="LL486">
        <v>240000</v>
      </c>
      <c r="LM486" t="s">
        <v>12</v>
      </c>
    </row>
    <row r="487" spans="1:325" ht="15" thickBot="1" x14ac:dyDescent="0.4">
      <c r="A487" s="9" t="s">
        <v>12</v>
      </c>
      <c r="B487" s="10" t="s">
        <v>55</v>
      </c>
      <c r="C487" s="10" t="s">
        <v>27</v>
      </c>
      <c r="D487" s="11">
        <v>44723.67083333333</v>
      </c>
      <c r="E487" s="11">
        <f>DATE(YEAR($D487),MONTH($D487)-1,DAY($D487))</f>
        <v>44692</v>
      </c>
      <c r="F487" s="11">
        <f>DATE(YEAR($E487),MONTH($E487),DAY($E487)+$LL487*30.4/650)</f>
        <v>45533</v>
      </c>
      <c r="G487" s="11">
        <f>DATE(YEAR($F487),MONTH($F487),DAY($F487)+$LL487*30.4/650)</f>
        <v>46374</v>
      </c>
      <c r="H487" s="11">
        <f>DATE(YEAR($G487),MONTH($G487),DAY($G487)+$LL487*30.4/650)</f>
        <v>47215</v>
      </c>
      <c r="I487" s="11">
        <f>DATE(YEAR($H487),MONTH($H487),DAY($H487)+$LL487*30.4/650)</f>
        <v>48056</v>
      </c>
      <c r="J487" s="12">
        <f>DATE(YEAR($I487),MONTH($I487),DAY($I487)+$LL487*30.4/650)</f>
        <v>48897</v>
      </c>
      <c r="K487" s="15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LK487" t="s">
        <v>28</v>
      </c>
      <c r="LL487">
        <v>18000</v>
      </c>
      <c r="LM487" t="s">
        <v>12</v>
      </c>
    </row>
    <row r="488" spans="1:325" ht="15" thickBot="1" x14ac:dyDescent="0.4">
      <c r="A488" s="9" t="s">
        <v>12</v>
      </c>
      <c r="B488" s="10" t="s">
        <v>55</v>
      </c>
      <c r="C488" s="10" t="s">
        <v>29</v>
      </c>
      <c r="D488" s="11">
        <v>44131.114583333336</v>
      </c>
      <c r="E488" s="11">
        <f>DATE(YEAR($D488),MONTH($D488),DAY($D488)-7)</f>
        <v>44124</v>
      </c>
      <c r="F488" s="11">
        <f>DATE(YEAR($E488),MONTH($E488)+$LL488,DAY($E488))</f>
        <v>44520</v>
      </c>
      <c r="G488" s="11">
        <f>DATE(YEAR($F488),MONTH($F488)+$LL488,DAY($F488))</f>
        <v>44915</v>
      </c>
      <c r="H488" s="11">
        <f>DATE(YEAR($G488),MONTH($G488)+$LL488,DAY($G488))</f>
        <v>45311</v>
      </c>
      <c r="I488" s="11">
        <f>DATE(YEAR($H488),MONTH($H488)+$LL488,DAY($H488))</f>
        <v>45708</v>
      </c>
      <c r="J488" s="12">
        <f>DATE(YEAR($I488),MONTH($I488)+$LL488,DAY($I488))</f>
        <v>46101</v>
      </c>
      <c r="K488" s="15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>
        <v>1</v>
      </c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>
        <v>1</v>
      </c>
      <c r="DD488" s="16"/>
      <c r="DE488" s="16"/>
      <c r="DF488" s="16"/>
      <c r="DG488" s="16"/>
      <c r="DH488" s="16"/>
      <c r="DI488" s="16"/>
      <c r="DJ488" s="16"/>
      <c r="DK488" s="16"/>
      <c r="LK488" t="s">
        <v>18</v>
      </c>
      <c r="LL488">
        <v>13</v>
      </c>
      <c r="LM488" t="s">
        <v>12</v>
      </c>
    </row>
    <row r="489" spans="1:325" ht="15" thickBot="1" x14ac:dyDescent="0.4">
      <c r="A489" s="9" t="s">
        <v>12</v>
      </c>
      <c r="B489" s="10" t="s">
        <v>55</v>
      </c>
      <c r="C489" s="10" t="s">
        <v>30</v>
      </c>
      <c r="D489" s="11">
        <v>44130.07916666667</v>
      </c>
      <c r="E489" s="11">
        <f>DATE(YEAR($D489),MONTH($D489),DAY($D489)-7)</f>
        <v>44123</v>
      </c>
      <c r="F489" s="11">
        <f>DATE(YEAR($E489),MONTH($E489)+$LL489,DAY($E489))</f>
        <v>44519</v>
      </c>
      <c r="G489" s="11">
        <f>DATE(YEAR($F489),MONTH($F489)+$LL489,DAY($F489))</f>
        <v>44914</v>
      </c>
      <c r="H489" s="11">
        <f>DATE(YEAR($G489),MONTH($G489)+$LL489,DAY($G489))</f>
        <v>45310</v>
      </c>
      <c r="I489" s="11">
        <f>DATE(YEAR($H489),MONTH($H489)+$LL489,DAY($H489))</f>
        <v>45707</v>
      </c>
      <c r="J489" s="12">
        <f>DATE(YEAR($I489),MONTH($I489)+$LL489,DAY($I489))</f>
        <v>46100</v>
      </c>
      <c r="K489" s="15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>
        <v>1</v>
      </c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>
        <v>1</v>
      </c>
      <c r="DD489" s="16"/>
      <c r="DE489" s="16"/>
      <c r="DF489" s="16"/>
      <c r="DG489" s="16"/>
      <c r="DH489" s="16"/>
      <c r="DI489" s="16"/>
      <c r="DJ489" s="16"/>
      <c r="DK489" s="16"/>
      <c r="LK489" t="s">
        <v>18</v>
      </c>
      <c r="LL489">
        <v>13</v>
      </c>
      <c r="LM489" t="s">
        <v>12</v>
      </c>
    </row>
    <row r="490" spans="1:325" ht="15" thickBot="1" x14ac:dyDescent="0.4">
      <c r="A490" s="9" t="s">
        <v>12</v>
      </c>
      <c r="B490" s="10" t="s">
        <v>55</v>
      </c>
      <c r="C490" s="10" t="s">
        <v>31</v>
      </c>
      <c r="D490" s="11">
        <v>56360.100694444445</v>
      </c>
      <c r="E490" s="11">
        <f t="shared" ref="E490:E495" si="21">DATE(YEAR($D490),MONTH($D490)-1,DAY($D490))</f>
        <v>56329</v>
      </c>
      <c r="F490" s="11">
        <f>DATE(YEAR($E490),MONTH($E490),DAY($E490)+$LL490/10)</f>
        <v>58429</v>
      </c>
      <c r="G490" s="11">
        <f>DATE(YEAR($F490),MONTH($F490),DAY($F490)+$LL490/10)</f>
        <v>60529</v>
      </c>
      <c r="H490" s="11">
        <f>DATE(YEAR($G490),MONTH($G490),DAY($G490)+$LL490/10)</f>
        <v>62629</v>
      </c>
      <c r="I490" s="11">
        <f>DATE(YEAR($H490),MONTH($H490),DAY($H490)+$LL490/10)</f>
        <v>64729</v>
      </c>
      <c r="J490" s="12">
        <f>DATE(YEAR($I490),MONTH($I490),DAY($I490)+$LL490/10)</f>
        <v>66829</v>
      </c>
      <c r="K490" s="15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LK490" t="s">
        <v>21</v>
      </c>
      <c r="LL490">
        <v>21000</v>
      </c>
      <c r="LM490" t="s">
        <v>12</v>
      </c>
    </row>
    <row r="491" spans="1:325" ht="15" thickBot="1" x14ac:dyDescent="0.4">
      <c r="A491" s="9" t="s">
        <v>12</v>
      </c>
      <c r="B491" s="10" t="s">
        <v>55</v>
      </c>
      <c r="C491" s="10" t="s">
        <v>31</v>
      </c>
      <c r="D491" s="11">
        <v>44142.986805555556</v>
      </c>
      <c r="E491" s="11">
        <f t="shared" si="21"/>
        <v>44111</v>
      </c>
      <c r="F491" s="11">
        <f>DATE(YEAR($E491),MONTH($E491),DAY($E491)+$LL491/10)</f>
        <v>46211</v>
      </c>
      <c r="G491" s="11">
        <f>DATE(YEAR($F491),MONTH($F491),DAY($F491)+$LL491/10)</f>
        <v>48311</v>
      </c>
      <c r="H491" s="11">
        <f>DATE(YEAR($G491),MONTH($G491),DAY($G491)+$LL491/10)</f>
        <v>50411</v>
      </c>
      <c r="I491" s="11">
        <f>DATE(YEAR($H491),MONTH($H491),DAY($H491)+$LL491/10)</f>
        <v>52511</v>
      </c>
      <c r="J491" s="12">
        <f>DATE(YEAR($I491),MONTH($I491),DAY($I491)+$LL491/10)</f>
        <v>54611</v>
      </c>
      <c r="K491" s="15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>
        <v>1</v>
      </c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LK491" t="s">
        <v>21</v>
      </c>
      <c r="LL491">
        <v>21000</v>
      </c>
      <c r="LM491" t="s">
        <v>12</v>
      </c>
    </row>
    <row r="492" spans="1:325" ht="15" thickBot="1" x14ac:dyDescent="0.4">
      <c r="A492" s="9" t="s">
        <v>12</v>
      </c>
      <c r="B492" s="10" t="s">
        <v>55</v>
      </c>
      <c r="C492" s="10" t="s">
        <v>24</v>
      </c>
      <c r="D492" s="11">
        <v>46489.503472222219</v>
      </c>
      <c r="E492" s="11">
        <f t="shared" si="21"/>
        <v>46458</v>
      </c>
      <c r="F492" s="11">
        <f>DATE(YEAR($E492),MONTH($E492),DAY($E492)+$LL492*30.4/10000)</f>
        <v>50106</v>
      </c>
      <c r="G492" s="11">
        <f>DATE(YEAR($F492),MONTH($F492),DAY($F492)+$LL492*30.4/10000)</f>
        <v>53754</v>
      </c>
      <c r="H492" s="11">
        <f>DATE(YEAR($G492),MONTH($G492),DAY($G492)+$LL492*30.4/10000)</f>
        <v>57402</v>
      </c>
      <c r="I492" s="11">
        <f>DATE(YEAR($H492),MONTH($H492),DAY($H492)+$LL492*30.4/10000)</f>
        <v>61050</v>
      </c>
      <c r="J492" s="12">
        <f>DATE(YEAR($I492),MONTH($I492),DAY($I492)+$LL492*30.4/10000)</f>
        <v>64698</v>
      </c>
      <c r="K492" s="15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LK492" t="s">
        <v>15</v>
      </c>
      <c r="LL492">
        <v>1200000</v>
      </c>
      <c r="LM492" t="s">
        <v>12</v>
      </c>
    </row>
    <row r="493" spans="1:325" ht="15" thickBot="1" x14ac:dyDescent="0.4">
      <c r="A493" s="9" t="s">
        <v>12</v>
      </c>
      <c r="B493" s="10" t="s">
        <v>55</v>
      </c>
      <c r="C493" s="10" t="s">
        <v>25</v>
      </c>
      <c r="D493" s="11">
        <v>43985.473611111112</v>
      </c>
      <c r="E493" s="11">
        <f t="shared" si="21"/>
        <v>43954</v>
      </c>
      <c r="F493" s="11">
        <f>DATE(YEAR($E493),MONTH($E493),DAY($E493)+$LL493*30.4/10000)</f>
        <v>44683</v>
      </c>
      <c r="G493" s="11">
        <f>DATE(YEAR($F493),MONTH($F493),DAY($F493)+$LL493*30.4/10000)</f>
        <v>45412</v>
      </c>
      <c r="H493" s="11">
        <f>DATE(YEAR($G493),MONTH($G493),DAY($G493)+$LL493*30.4/10000)</f>
        <v>46141</v>
      </c>
      <c r="I493" s="11">
        <f>DATE(YEAR($H493),MONTH($H493),DAY($H493)+$LL493*30.4/10000)</f>
        <v>46870</v>
      </c>
      <c r="J493" s="12">
        <f>DATE(YEAR($I493),MONTH($I493),DAY($I493)+$LL493*30.4/10000)</f>
        <v>47599</v>
      </c>
      <c r="K493" s="15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>
        <v>1</v>
      </c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LK493" t="s">
        <v>15</v>
      </c>
      <c r="LL493">
        <v>240000</v>
      </c>
      <c r="LM493" t="s">
        <v>12</v>
      </c>
    </row>
    <row r="494" spans="1:325" ht="15" thickBot="1" x14ac:dyDescent="0.4">
      <c r="A494" s="9" t="s">
        <v>12</v>
      </c>
      <c r="B494" s="10" t="s">
        <v>55</v>
      </c>
      <c r="C494" s="10" t="s">
        <v>26</v>
      </c>
      <c r="D494" s="11">
        <v>49972.600694444445</v>
      </c>
      <c r="E494" s="11">
        <f t="shared" si="21"/>
        <v>49942</v>
      </c>
      <c r="F494" s="11">
        <f>DATE(YEAR($E494),MONTH($E494),DAY($E494)+$LL494/10)</f>
        <v>50992</v>
      </c>
      <c r="G494" s="11">
        <f>DATE(YEAR($F494),MONTH($F494),DAY($F494)+$LL494/10)</f>
        <v>52042</v>
      </c>
      <c r="H494" s="11">
        <f>DATE(YEAR($G494),MONTH($G494),DAY($G494)+$LL494/10)</f>
        <v>53092</v>
      </c>
      <c r="I494" s="11">
        <f>DATE(YEAR($H494),MONTH($H494),DAY($H494)+$LL494/10)</f>
        <v>54142</v>
      </c>
      <c r="J494" s="12">
        <f>DATE(YEAR($I494),MONTH($I494),DAY($I494)+$LL494/10)</f>
        <v>55192</v>
      </c>
      <c r="K494" s="15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LK494" t="s">
        <v>21</v>
      </c>
      <c r="LL494">
        <v>10500</v>
      </c>
      <c r="LM494" t="s">
        <v>12</v>
      </c>
    </row>
    <row r="495" spans="1:325" ht="15" thickBot="1" x14ac:dyDescent="0.4">
      <c r="A495" s="9" t="s">
        <v>12</v>
      </c>
      <c r="B495" s="10" t="s">
        <v>55</v>
      </c>
      <c r="C495" s="10" t="s">
        <v>26</v>
      </c>
      <c r="D495" s="11">
        <v>44052.647222222222</v>
      </c>
      <c r="E495" s="11">
        <f t="shared" si="21"/>
        <v>44021</v>
      </c>
      <c r="F495" s="11">
        <f>DATE(YEAR($E495),MONTH($E495),DAY($E495)+$LL495/10)</f>
        <v>45071</v>
      </c>
      <c r="G495" s="11">
        <f>DATE(YEAR($F495),MONTH($F495),DAY($F495)+$LL495/10)</f>
        <v>46121</v>
      </c>
      <c r="H495" s="11">
        <f>DATE(YEAR($G495),MONTH($G495),DAY($G495)+$LL495/10)</f>
        <v>47171</v>
      </c>
      <c r="I495" s="11">
        <f>DATE(YEAR($H495),MONTH($H495),DAY($H495)+$LL495/10)</f>
        <v>48221</v>
      </c>
      <c r="J495" s="12">
        <f>DATE(YEAR($I495),MONTH($I495),DAY($I495)+$LL495/10)</f>
        <v>49271</v>
      </c>
      <c r="K495" s="15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>
        <v>1</v>
      </c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LK495" t="s">
        <v>21</v>
      </c>
      <c r="LL495">
        <v>10500</v>
      </c>
      <c r="LM495" t="s">
        <v>12</v>
      </c>
    </row>
    <row r="496" spans="1:325" ht="15" thickBot="1" x14ac:dyDescent="0.4">
      <c r="A496" s="9" t="s">
        <v>12</v>
      </c>
      <c r="B496" s="10" t="s">
        <v>55</v>
      </c>
      <c r="C496" s="10" t="s">
        <v>14</v>
      </c>
      <c r="D496" s="11">
        <v>47384.172222222223</v>
      </c>
      <c r="E496" s="11">
        <f>DATE(YEAR($D496),MONTH($D496)-2,DAY($D496))</f>
        <v>47322</v>
      </c>
      <c r="F496" s="11">
        <f>DATE(YEAR($E496)+$LL496,MONTH($E496),DAY($E496))</f>
        <v>51705</v>
      </c>
      <c r="G496" s="11">
        <f>DATE(YEAR($F496)+$LL496,MONTH($F496),DAY($F496))</f>
        <v>56088</v>
      </c>
      <c r="H496" s="11">
        <f>DATE(YEAR($G496)+$LL496,MONTH($G496),DAY($G496))</f>
        <v>60471</v>
      </c>
      <c r="I496" s="11">
        <f>DATE(YEAR($H496)+$LL496,MONTH($H496),DAY($H496))</f>
        <v>64854</v>
      </c>
      <c r="J496" s="12">
        <f>DATE(YEAR($I496)+$LL496,MONTH($I496),DAY($I496))</f>
        <v>69237</v>
      </c>
      <c r="K496" s="15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LK496" t="s">
        <v>16</v>
      </c>
      <c r="LL496">
        <v>12</v>
      </c>
      <c r="LM496" t="s">
        <v>12</v>
      </c>
    </row>
    <row r="497" spans="1:325" ht="15" thickBot="1" x14ac:dyDescent="0.4">
      <c r="A497" s="9" t="s">
        <v>12</v>
      </c>
      <c r="B497" s="10" t="s">
        <v>55</v>
      </c>
      <c r="C497" s="10" t="s">
        <v>14</v>
      </c>
      <c r="D497" s="11">
        <v>44041.949305555558</v>
      </c>
      <c r="E497" s="11">
        <f>DATE(YEAR($D497),MONTH($D497)-2,DAY($D497))</f>
        <v>43980</v>
      </c>
      <c r="F497" s="11">
        <f>DATE(YEAR($E497),MONTH($E497),DAY($E497)+$LL497*30.4/10000)</f>
        <v>44892</v>
      </c>
      <c r="G497" s="11">
        <f>DATE(YEAR($F497),MONTH($F497),DAY($F497)+$LL497*30.4/10000)</f>
        <v>45804</v>
      </c>
      <c r="H497" s="11">
        <f>DATE(YEAR($G497),MONTH($G497),DAY($G497)+$LL497*30.4/10000)</f>
        <v>46716</v>
      </c>
      <c r="I497" s="11">
        <f>DATE(YEAR($H497),MONTH($H497),DAY($H497)+$LL497*30.4/10000)</f>
        <v>47628</v>
      </c>
      <c r="J497" s="12">
        <f>DATE(YEAR($I497),MONTH($I497),DAY($I497)+$LL497*30.4/10000)</f>
        <v>48540</v>
      </c>
      <c r="K497" s="15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>
        <v>1</v>
      </c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LK497" t="s">
        <v>15</v>
      </c>
      <c r="LL497">
        <v>300000</v>
      </c>
      <c r="LM497" t="s">
        <v>12</v>
      </c>
    </row>
    <row r="498" spans="1:325" ht="15" thickBot="1" x14ac:dyDescent="0.4">
      <c r="A498" s="9" t="s">
        <v>12</v>
      </c>
      <c r="B498" s="10" t="s">
        <v>55</v>
      </c>
      <c r="C498" s="10" t="s">
        <v>17</v>
      </c>
      <c r="D498" s="11">
        <v>43912.481249999997</v>
      </c>
      <c r="E498" s="11">
        <f>DATE(YEAR($D498),MONTH($D498)-2,DAY($D498))</f>
        <v>43852</v>
      </c>
      <c r="F498" s="11">
        <f>DATE(YEAR($E498),MONTH($E498)+$LL498,DAY($E498))</f>
        <v>44948</v>
      </c>
      <c r="G498" s="11">
        <f>DATE(YEAR($F498),MONTH($F498)+$LL498,DAY($F498))</f>
        <v>46044</v>
      </c>
      <c r="H498" s="11">
        <f>DATE(YEAR($G498),MONTH($G498)+$LL498,DAY($G498))</f>
        <v>47140</v>
      </c>
      <c r="I498" s="11">
        <f>DATE(YEAR($H498),MONTH($H498)+$LL498,DAY($H498))</f>
        <v>48235</v>
      </c>
      <c r="J498" s="12">
        <f>DATE(YEAR($I498),MONTH($I498)+$LL498,DAY($I498))</f>
        <v>49331</v>
      </c>
      <c r="K498" s="15"/>
      <c r="L498" s="16">
        <v>1</v>
      </c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LK498" t="s">
        <v>18</v>
      </c>
      <c r="LL498">
        <v>36</v>
      </c>
      <c r="LM498" t="s">
        <v>12</v>
      </c>
    </row>
    <row r="499" spans="1:325" ht="15" thickBot="1" x14ac:dyDescent="0.4">
      <c r="A499" s="9" t="s">
        <v>12</v>
      </c>
      <c r="B499" s="10" t="s">
        <v>55</v>
      </c>
      <c r="C499" s="10" t="s">
        <v>19</v>
      </c>
      <c r="D499" s="11">
        <v>45012.621527777781</v>
      </c>
      <c r="E499" s="11">
        <f>DATE(YEAR($D499),MONTH($D499)-2,DAY($D499))</f>
        <v>44953</v>
      </c>
      <c r="F499" s="11">
        <f>DATE(YEAR($E499)+$LL499,MONTH($E499),DAY($E499))</f>
        <v>47145</v>
      </c>
      <c r="G499" s="11">
        <f>DATE(YEAR($F499)+$LL499,MONTH($F499),DAY($F499))</f>
        <v>49336</v>
      </c>
      <c r="H499" s="11">
        <f>DATE(YEAR($G499)+$LL499,MONTH($G499),DAY($G499))</f>
        <v>51528</v>
      </c>
      <c r="I499" s="11">
        <f>DATE(YEAR($H499)+$LL499,MONTH($H499),DAY($H499))</f>
        <v>53719</v>
      </c>
      <c r="J499" s="12">
        <f>DATE(YEAR($I499)+$LL499,MONTH($I499),DAY($I499))</f>
        <v>55911</v>
      </c>
      <c r="K499" s="15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LK499" t="s">
        <v>16</v>
      </c>
      <c r="LL499">
        <v>6</v>
      </c>
      <c r="LM499" t="s">
        <v>12</v>
      </c>
    </row>
    <row r="500" spans="1:325" ht="15" thickBot="1" x14ac:dyDescent="0.4">
      <c r="A500" s="9" t="s">
        <v>12</v>
      </c>
      <c r="B500" s="10" t="s">
        <v>55</v>
      </c>
      <c r="C500" s="10" t="s">
        <v>20</v>
      </c>
      <c r="D500" s="11">
        <v>44404.540277777778</v>
      </c>
      <c r="E500" s="11">
        <f>DATE(YEAR($D500),MONTH($D500)-1,DAY($D500))</f>
        <v>44374</v>
      </c>
      <c r="F500" s="11">
        <f>DATE(YEAR($E500),MONTH($E500),DAY($E500)+$LL500/10)</f>
        <v>44674</v>
      </c>
      <c r="G500" s="11">
        <f>DATE(YEAR($F500),MONTH($F500),DAY($F500)+$LL500/10)</f>
        <v>44974</v>
      </c>
      <c r="H500" s="11">
        <f>DATE(YEAR($G500),MONTH($G500),DAY($G500)+$LL500/10)</f>
        <v>45274</v>
      </c>
      <c r="I500" s="11">
        <f>DATE(YEAR($H500),MONTH($H500),DAY($H500)+$LL500/10)</f>
        <v>45574</v>
      </c>
      <c r="J500" s="12">
        <f>DATE(YEAR($I500),MONTH($I500),DAY($I500)+$LL500/10)</f>
        <v>45874</v>
      </c>
      <c r="K500" s="15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>
        <v>1</v>
      </c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LK500" t="s">
        <v>21</v>
      </c>
      <c r="LL500">
        <v>3000</v>
      </c>
      <c r="LM500" t="s">
        <v>12</v>
      </c>
    </row>
    <row r="501" spans="1:325" ht="15" thickBot="1" x14ac:dyDescent="0.4">
      <c r="A501" s="9" t="s">
        <v>12</v>
      </c>
      <c r="B501" s="10" t="s">
        <v>55</v>
      </c>
      <c r="C501" s="10" t="s">
        <v>22</v>
      </c>
      <c r="D501" s="11">
        <v>43983.624305555553</v>
      </c>
      <c r="E501" s="11">
        <f>DATE(YEAR($D501),MONTH($D501)-2,DAY($D501))</f>
        <v>43922</v>
      </c>
      <c r="F501" s="11">
        <f>DATE(YEAR($E501),MONTH($E501)+$LL501,DAY($E501))</f>
        <v>44652</v>
      </c>
      <c r="G501" s="11">
        <f>DATE(YEAR($F501),MONTH($F501)+$LL501,DAY($F501))</f>
        <v>45383</v>
      </c>
      <c r="H501" s="11">
        <f>DATE(YEAR($G501),MONTH($G501)+$LL501,DAY($G501))</f>
        <v>46113</v>
      </c>
      <c r="I501" s="11">
        <f>DATE(YEAR($H501),MONTH($H501)+$LL501,DAY($H501))</f>
        <v>46844</v>
      </c>
      <c r="J501" s="12">
        <f>DATE(YEAR($I501),MONTH($I501)+$LL501,DAY($I501))</f>
        <v>47574</v>
      </c>
      <c r="K501" s="15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>
        <v>1</v>
      </c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LK501" t="s">
        <v>18</v>
      </c>
      <c r="LL501">
        <v>24</v>
      </c>
      <c r="LM501" t="s">
        <v>12</v>
      </c>
    </row>
    <row r="502" spans="1:325" ht="15" thickBot="1" x14ac:dyDescent="0.4">
      <c r="A502" s="9" t="s">
        <v>12</v>
      </c>
      <c r="B502" s="10" t="s">
        <v>55</v>
      </c>
      <c r="C502" s="10" t="s">
        <v>23</v>
      </c>
      <c r="D502" s="11">
        <v>44457.384027777778</v>
      </c>
      <c r="E502" s="11">
        <f>DATE(YEAR($D502),MONTH($D502)-1,DAY($D502))</f>
        <v>44426</v>
      </c>
      <c r="F502" s="11">
        <f>DATE(YEAR($E502),MONTH($E502),DAY($E502)+$LL502/10)</f>
        <v>44576</v>
      </c>
      <c r="G502" s="11">
        <f>DATE(YEAR($F502),MONTH($F502),DAY($F502)+$LL502/10)</f>
        <v>44726</v>
      </c>
      <c r="H502" s="11">
        <f>DATE(YEAR($G502),MONTH($G502),DAY($G502)+$LL502/10)</f>
        <v>44876</v>
      </c>
      <c r="I502" s="11">
        <f>DATE(YEAR($H502),MONTH($H502),DAY($H502)+$LL502/10)</f>
        <v>45026</v>
      </c>
      <c r="J502" s="12">
        <f>DATE(YEAR($I502),MONTH($I502),DAY($I502)+$LL502/10)</f>
        <v>45176</v>
      </c>
      <c r="K502" s="15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>
        <v>1</v>
      </c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>
        <v>1</v>
      </c>
      <c r="LK502" t="s">
        <v>21</v>
      </c>
      <c r="LL502">
        <v>1500</v>
      </c>
      <c r="LM502" t="s">
        <v>12</v>
      </c>
    </row>
    <row r="503" spans="1:325" ht="15" thickBot="1" x14ac:dyDescent="0.4">
      <c r="A503" s="9" t="s">
        <v>12</v>
      </c>
      <c r="B503" s="10" t="s">
        <v>55</v>
      </c>
      <c r="C503" s="10" t="s">
        <v>23</v>
      </c>
      <c r="D503" s="11">
        <v>44213.252083333333</v>
      </c>
      <c r="E503" s="11">
        <f>DATE(YEAR($D503),MONTH($D503)-1,DAY($D503))</f>
        <v>44182</v>
      </c>
      <c r="F503" s="11">
        <f>DATE(YEAR($E503),MONTH($E503),DAY($E503)+$LL503/10)</f>
        <v>44332</v>
      </c>
      <c r="G503" s="11">
        <f>DATE(YEAR($F503),MONTH($F503),DAY($F503)+$LL503/10)</f>
        <v>44482</v>
      </c>
      <c r="H503" s="11">
        <f>DATE(YEAR($G503),MONTH($G503),DAY($G503)+$LL503/10)</f>
        <v>44632</v>
      </c>
      <c r="I503" s="11">
        <f>DATE(YEAR($H503),MONTH($H503),DAY($H503)+$LL503/10)</f>
        <v>44782</v>
      </c>
      <c r="J503" s="12">
        <f>DATE(YEAR($I503),MONTH($I503),DAY($I503)+$LL503/10)</f>
        <v>44932</v>
      </c>
      <c r="K503" s="15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>
        <v>1</v>
      </c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>
        <v>1</v>
      </c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>
        <v>1</v>
      </c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LK503" t="s">
        <v>21</v>
      </c>
      <c r="LL503">
        <v>1500</v>
      </c>
      <c r="LM503" t="s">
        <v>12</v>
      </c>
    </row>
    <row r="504" spans="1:325" ht="15" thickBot="1" x14ac:dyDescent="0.4">
      <c r="A504" s="9" t="s">
        <v>12</v>
      </c>
      <c r="B504" s="10" t="s">
        <v>55</v>
      </c>
      <c r="C504" s="10" t="s">
        <v>20</v>
      </c>
      <c r="D504" s="11">
        <v>44111.436805555553</v>
      </c>
      <c r="E504" s="11">
        <f>DATE(YEAR($D504),MONTH($D504)-1,DAY($D504))</f>
        <v>44081</v>
      </c>
      <c r="F504" s="11">
        <f>DATE(YEAR($E504),MONTH($E504),DAY($E504)+$LL504/10)</f>
        <v>44381</v>
      </c>
      <c r="G504" s="11">
        <f>DATE(YEAR($F504),MONTH($F504),DAY($F504)+$LL504/10)</f>
        <v>44681</v>
      </c>
      <c r="H504" s="11">
        <f>DATE(YEAR($G504),MONTH($G504),DAY($G504)+$LL504/10)</f>
        <v>44981</v>
      </c>
      <c r="I504" s="11">
        <f>DATE(YEAR($H504),MONTH($H504),DAY($H504)+$LL504/10)</f>
        <v>45281</v>
      </c>
      <c r="J504" s="12">
        <f>DATE(YEAR($I504),MONTH($I504),DAY($I504)+$LL504/10)</f>
        <v>45581</v>
      </c>
      <c r="K504" s="15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>
        <v>1</v>
      </c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>
        <v>1</v>
      </c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LK504" t="s">
        <v>21</v>
      </c>
      <c r="LL504">
        <v>3000</v>
      </c>
      <c r="LM504" t="s">
        <v>12</v>
      </c>
    </row>
    <row r="505" spans="1:325" ht="15" thickBot="1" x14ac:dyDescent="0.4">
      <c r="A505" s="9" t="s">
        <v>12</v>
      </c>
      <c r="B505" s="10" t="s">
        <v>55</v>
      </c>
      <c r="C505" s="10" t="s">
        <v>14</v>
      </c>
      <c r="D505" s="11">
        <v>47384.172222222223</v>
      </c>
      <c r="E505" s="11">
        <f t="shared" ref="E505:E518" si="22">DATE(YEAR($D505),MONTH($D505)-2,DAY($D505))</f>
        <v>47322</v>
      </c>
      <c r="F505" s="11">
        <f>DATE(YEAR($E505)+$LL505,MONTH($E505),DAY($E505))</f>
        <v>51705</v>
      </c>
      <c r="G505" s="11">
        <f>DATE(YEAR($F505)+$LL505,MONTH($F505),DAY($F505))</f>
        <v>56088</v>
      </c>
      <c r="H505" s="11">
        <f>DATE(YEAR($G505)+$LL505,MONTH($G505),DAY($G505))</f>
        <v>60471</v>
      </c>
      <c r="I505" s="11">
        <f>DATE(YEAR($H505)+$LL505,MONTH($H505),DAY($H505))</f>
        <v>64854</v>
      </c>
      <c r="J505" s="12">
        <f>DATE(YEAR($I505)+$LL505,MONTH($I505),DAY($I505))</f>
        <v>69237</v>
      </c>
      <c r="K505" s="15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LK505" t="s">
        <v>16</v>
      </c>
      <c r="LL505">
        <v>12</v>
      </c>
      <c r="LM505" t="s">
        <v>12</v>
      </c>
    </row>
    <row r="506" spans="1:325" ht="15" thickBot="1" x14ac:dyDescent="0.4">
      <c r="A506" s="9" t="s">
        <v>12</v>
      </c>
      <c r="B506" s="10" t="s">
        <v>55</v>
      </c>
      <c r="C506" s="10" t="s">
        <v>14</v>
      </c>
      <c r="D506" s="11">
        <v>44041.949305555558</v>
      </c>
      <c r="E506" s="11">
        <f t="shared" si="22"/>
        <v>43980</v>
      </c>
      <c r="F506" s="11">
        <f>DATE(YEAR($E506),MONTH($E506),DAY($E506)+$LL506*30.4/10000)</f>
        <v>44892</v>
      </c>
      <c r="G506" s="11">
        <f>DATE(YEAR($F506),MONTH($F506),DAY($F506)+$LL506*30.4/10000)</f>
        <v>45804</v>
      </c>
      <c r="H506" s="11">
        <f>DATE(YEAR($G506),MONTH($G506),DAY($G506)+$LL506*30.4/10000)</f>
        <v>46716</v>
      </c>
      <c r="I506" s="11">
        <f>DATE(YEAR($H506),MONTH($H506),DAY($H506)+$LL506*30.4/10000)</f>
        <v>47628</v>
      </c>
      <c r="J506" s="12">
        <f>DATE(YEAR($I506),MONTH($I506),DAY($I506)+$LL506*30.4/10000)</f>
        <v>48540</v>
      </c>
      <c r="K506" s="15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>
        <v>1</v>
      </c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LK506" t="s">
        <v>15</v>
      </c>
      <c r="LL506">
        <v>300000</v>
      </c>
      <c r="LM506" t="s">
        <v>12</v>
      </c>
    </row>
    <row r="507" spans="1:325" ht="15" thickBot="1" x14ac:dyDescent="0.4">
      <c r="A507" s="9" t="s">
        <v>12</v>
      </c>
      <c r="B507" s="10" t="s">
        <v>55</v>
      </c>
      <c r="C507" s="10" t="s">
        <v>14</v>
      </c>
      <c r="D507" s="11">
        <v>48116.636111111111</v>
      </c>
      <c r="E507" s="11">
        <f t="shared" si="22"/>
        <v>48054</v>
      </c>
      <c r="F507" s="11">
        <f>DATE(YEAR($E507)+$LL507,MONTH($E507),DAY($E507))</f>
        <v>52437</v>
      </c>
      <c r="G507" s="11">
        <f>DATE(YEAR($F507)+$LL507,MONTH($F507),DAY($F507))</f>
        <v>56820</v>
      </c>
      <c r="H507" s="11">
        <f>DATE(YEAR($G507)+$LL507,MONTH($G507),DAY($G507))</f>
        <v>61203</v>
      </c>
      <c r="I507" s="11">
        <f>DATE(YEAR($H507)+$LL507,MONTH($H507),DAY($H507))</f>
        <v>65586</v>
      </c>
      <c r="J507" s="12">
        <f>DATE(YEAR($I507)+$LL507,MONTH($I507),DAY($I507))</f>
        <v>69969</v>
      </c>
      <c r="K507" s="15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LK507" t="s">
        <v>16</v>
      </c>
      <c r="LL507">
        <v>12</v>
      </c>
      <c r="LM507" t="s">
        <v>12</v>
      </c>
    </row>
    <row r="508" spans="1:325" ht="15" thickBot="1" x14ac:dyDescent="0.4">
      <c r="A508" s="9" t="s">
        <v>12</v>
      </c>
      <c r="B508" s="10" t="s">
        <v>55</v>
      </c>
      <c r="C508" s="10" t="s">
        <v>14</v>
      </c>
      <c r="D508" s="11">
        <v>44886.398611111108</v>
      </c>
      <c r="E508" s="11">
        <f t="shared" si="22"/>
        <v>44825</v>
      </c>
      <c r="F508" s="11">
        <f>DATE(YEAR($E508),MONTH($E508),DAY($E508)+$LL508*30.4/10000)</f>
        <v>45737</v>
      </c>
      <c r="G508" s="11">
        <f>DATE(YEAR($F508),MONTH($F508),DAY($F508)+$LL508*30.4/10000)</f>
        <v>46649</v>
      </c>
      <c r="H508" s="11">
        <f>DATE(YEAR($G508),MONTH($G508),DAY($G508)+$LL508*30.4/10000)</f>
        <v>47561</v>
      </c>
      <c r="I508" s="11">
        <f>DATE(YEAR($H508),MONTH($H508),DAY($H508)+$LL508*30.4/10000)</f>
        <v>48473</v>
      </c>
      <c r="J508" s="12">
        <f>DATE(YEAR($I508),MONTH($I508),DAY($I508)+$LL508*30.4/10000)</f>
        <v>49385</v>
      </c>
      <c r="K508" s="15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LK508" t="s">
        <v>15</v>
      </c>
      <c r="LL508">
        <v>300000</v>
      </c>
      <c r="LM508" t="s">
        <v>12</v>
      </c>
    </row>
    <row r="509" spans="1:325" ht="15" thickBot="1" x14ac:dyDescent="0.4">
      <c r="A509" s="9" t="s">
        <v>12</v>
      </c>
      <c r="B509" s="10" t="s">
        <v>55</v>
      </c>
      <c r="C509" s="10" t="s">
        <v>14</v>
      </c>
      <c r="D509" s="11">
        <v>44331.112500000003</v>
      </c>
      <c r="E509" s="11">
        <f t="shared" si="22"/>
        <v>44270</v>
      </c>
      <c r="F509" s="11">
        <f>DATE(YEAR($E509),MONTH($E509),DAY($E509)+$LL509*30.4/10000)</f>
        <v>45182</v>
      </c>
      <c r="G509" s="11">
        <f>DATE(YEAR($F509),MONTH($F509),DAY($F509)+$LL509*30.4/10000)</f>
        <v>46094</v>
      </c>
      <c r="H509" s="11">
        <f>DATE(YEAR($G509),MONTH($G509),DAY($G509)+$LL509*30.4/10000)</f>
        <v>47006</v>
      </c>
      <c r="I509" s="11">
        <f>DATE(YEAR($H509),MONTH($H509),DAY($H509)+$LL509*30.4/10000)</f>
        <v>47918</v>
      </c>
      <c r="J509" s="12">
        <f>DATE(YEAR($I509),MONTH($I509),DAY($I509)+$LL509*30.4/10000)</f>
        <v>48830</v>
      </c>
      <c r="K509" s="15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>
        <v>1</v>
      </c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LK509" t="s">
        <v>15</v>
      </c>
      <c r="LL509">
        <v>300000</v>
      </c>
      <c r="LM509" t="s">
        <v>12</v>
      </c>
    </row>
    <row r="510" spans="1:325" ht="15" thickBot="1" x14ac:dyDescent="0.4">
      <c r="A510" s="9" t="s">
        <v>12</v>
      </c>
      <c r="B510" s="10" t="s">
        <v>55</v>
      </c>
      <c r="C510" s="10" t="s">
        <v>14</v>
      </c>
      <c r="D510" s="11">
        <v>47514</v>
      </c>
      <c r="E510" s="11">
        <f t="shared" si="22"/>
        <v>47453</v>
      </c>
      <c r="F510" s="11">
        <f>DATE(YEAR($E510)+$LL510,MONTH($E510),DAY($E510))</f>
        <v>51836</v>
      </c>
      <c r="G510" s="11">
        <f>DATE(YEAR($F510)+$LL510,MONTH($F510),DAY($F510))</f>
        <v>56219</v>
      </c>
      <c r="H510" s="11">
        <f>DATE(YEAR($G510)+$LL510,MONTH($G510),DAY($G510))</f>
        <v>60602</v>
      </c>
      <c r="I510" s="11">
        <f>DATE(YEAR($H510)+$LL510,MONTH($H510),DAY($H510))</f>
        <v>64985</v>
      </c>
      <c r="J510" s="12">
        <f>DATE(YEAR($I510)+$LL510,MONTH($I510),DAY($I510))</f>
        <v>69368</v>
      </c>
      <c r="K510" s="15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LK510" t="s">
        <v>16</v>
      </c>
      <c r="LL510">
        <v>12</v>
      </c>
      <c r="LM510" t="s">
        <v>12</v>
      </c>
    </row>
    <row r="511" spans="1:325" ht="15" thickBot="1" x14ac:dyDescent="0.4">
      <c r="A511" s="9" t="s">
        <v>12</v>
      </c>
      <c r="B511" s="10" t="s">
        <v>55</v>
      </c>
      <c r="C511" s="10" t="s">
        <v>14</v>
      </c>
      <c r="D511" s="11">
        <v>48116.636111111111</v>
      </c>
      <c r="E511" s="11">
        <f t="shared" si="22"/>
        <v>48054</v>
      </c>
      <c r="F511" s="11">
        <f>DATE(YEAR($E511)+$LL511,MONTH($E511),DAY($E511))</f>
        <v>52437</v>
      </c>
      <c r="G511" s="11">
        <f>DATE(YEAR($F511)+$LL511,MONTH($F511),DAY($F511))</f>
        <v>56820</v>
      </c>
      <c r="H511" s="11">
        <f>DATE(YEAR($G511)+$LL511,MONTH($G511),DAY($G511))</f>
        <v>61203</v>
      </c>
      <c r="I511" s="11">
        <f>DATE(YEAR($H511)+$LL511,MONTH($H511),DAY($H511))</f>
        <v>65586</v>
      </c>
      <c r="J511" s="12">
        <f>DATE(YEAR($I511)+$LL511,MONTH($I511),DAY($I511))</f>
        <v>69969</v>
      </c>
      <c r="K511" s="15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  <c r="BT511" s="16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6"/>
      <c r="DD511" s="16"/>
      <c r="DE511" s="16"/>
      <c r="DF511" s="16"/>
      <c r="DG511" s="16"/>
      <c r="DH511" s="16"/>
      <c r="DI511" s="16"/>
      <c r="DJ511" s="16"/>
      <c r="DK511" s="16"/>
      <c r="LK511" t="s">
        <v>16</v>
      </c>
      <c r="LL511">
        <v>12</v>
      </c>
      <c r="LM511" t="s">
        <v>12</v>
      </c>
    </row>
    <row r="512" spans="1:325" ht="15" thickBot="1" x14ac:dyDescent="0.4">
      <c r="A512" s="9" t="s">
        <v>12</v>
      </c>
      <c r="B512" s="10" t="s">
        <v>55</v>
      </c>
      <c r="C512" s="10" t="s">
        <v>14</v>
      </c>
      <c r="D512" s="11">
        <v>44886.398611111108</v>
      </c>
      <c r="E512" s="11">
        <f t="shared" si="22"/>
        <v>44825</v>
      </c>
      <c r="F512" s="11">
        <f>DATE(YEAR($E512),MONTH($E512),DAY($E512)+$LL512*30.4/10000)</f>
        <v>45737</v>
      </c>
      <c r="G512" s="11">
        <f>DATE(YEAR($F512),MONTH($F512),DAY($F512)+$LL512*30.4/10000)</f>
        <v>46649</v>
      </c>
      <c r="H512" s="11">
        <f>DATE(YEAR($G512),MONTH($G512),DAY($G512)+$LL512*30.4/10000)</f>
        <v>47561</v>
      </c>
      <c r="I512" s="11">
        <f>DATE(YEAR($H512),MONTH($H512),DAY($H512)+$LL512*30.4/10000)</f>
        <v>48473</v>
      </c>
      <c r="J512" s="12">
        <f>DATE(YEAR($I512),MONTH($I512),DAY($I512)+$LL512*30.4/10000)</f>
        <v>49385</v>
      </c>
      <c r="K512" s="15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  <c r="BT512" s="16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6"/>
      <c r="DD512" s="16"/>
      <c r="DE512" s="16"/>
      <c r="DF512" s="16"/>
      <c r="DG512" s="16"/>
      <c r="DH512" s="16"/>
      <c r="DI512" s="16"/>
      <c r="DJ512" s="16"/>
      <c r="DK512" s="16"/>
      <c r="LK512" t="s">
        <v>15</v>
      </c>
      <c r="LL512">
        <v>300000</v>
      </c>
      <c r="LM512" t="s">
        <v>12</v>
      </c>
    </row>
    <row r="513" spans="1:325" ht="15" thickBot="1" x14ac:dyDescent="0.4">
      <c r="A513" s="9" t="s">
        <v>12</v>
      </c>
      <c r="B513" s="10" t="s">
        <v>55</v>
      </c>
      <c r="C513" s="10" t="s">
        <v>14</v>
      </c>
      <c r="D513" s="11">
        <v>44038.140277777777</v>
      </c>
      <c r="E513" s="11">
        <f t="shared" si="22"/>
        <v>43977</v>
      </c>
      <c r="F513" s="11">
        <f>DATE(YEAR($E513),MONTH($E513),DAY($E513)+$LL513*30.4/10000)</f>
        <v>44889</v>
      </c>
      <c r="G513" s="11">
        <f>DATE(YEAR($F513),MONTH($F513),DAY($F513)+$LL513*30.4/10000)</f>
        <v>45801</v>
      </c>
      <c r="H513" s="11">
        <f>DATE(YEAR($G513),MONTH($G513),DAY($G513)+$LL513*30.4/10000)</f>
        <v>46713</v>
      </c>
      <c r="I513" s="11">
        <f>DATE(YEAR($H513),MONTH($H513),DAY($H513)+$LL513*30.4/10000)</f>
        <v>47625</v>
      </c>
      <c r="J513" s="12">
        <f>DATE(YEAR($I513),MONTH($I513),DAY($I513)+$LL513*30.4/10000)</f>
        <v>48537</v>
      </c>
      <c r="K513" s="15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>
        <v>1</v>
      </c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  <c r="BT513" s="16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6"/>
      <c r="DD513" s="16"/>
      <c r="DE513" s="16"/>
      <c r="DF513" s="16"/>
      <c r="DG513" s="16"/>
      <c r="DH513" s="16"/>
      <c r="DI513" s="16"/>
      <c r="DJ513" s="16"/>
      <c r="DK513" s="16"/>
      <c r="LK513" t="s">
        <v>15</v>
      </c>
      <c r="LL513">
        <v>300000</v>
      </c>
      <c r="LM513" t="s">
        <v>12</v>
      </c>
    </row>
    <row r="514" spans="1:325" ht="15" thickBot="1" x14ac:dyDescent="0.4">
      <c r="A514" s="9" t="s">
        <v>12</v>
      </c>
      <c r="B514" s="10" t="s">
        <v>55</v>
      </c>
      <c r="C514" s="10" t="s">
        <v>14</v>
      </c>
      <c r="D514" s="11">
        <v>47352.057638888888</v>
      </c>
      <c r="E514" s="11">
        <f t="shared" si="22"/>
        <v>47291</v>
      </c>
      <c r="F514" s="11">
        <f>DATE(YEAR($E514)+$LL514,MONTH($E514),DAY($E514))</f>
        <v>51674</v>
      </c>
      <c r="G514" s="11">
        <f>DATE(YEAR($F514)+$LL514,MONTH($F514),DAY($F514))</f>
        <v>56057</v>
      </c>
      <c r="H514" s="11">
        <f>DATE(YEAR($G514)+$LL514,MONTH($G514),DAY($G514))</f>
        <v>60440</v>
      </c>
      <c r="I514" s="11">
        <f>DATE(YEAR($H514)+$LL514,MONTH($H514),DAY($H514))</f>
        <v>64823</v>
      </c>
      <c r="J514" s="12">
        <f>DATE(YEAR($I514)+$LL514,MONTH($I514),DAY($I514))</f>
        <v>69206</v>
      </c>
      <c r="K514" s="15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  <c r="BT514" s="16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6"/>
      <c r="DD514" s="16"/>
      <c r="DE514" s="16"/>
      <c r="DF514" s="16"/>
      <c r="DG514" s="16"/>
      <c r="DH514" s="16"/>
      <c r="DI514" s="16"/>
      <c r="DJ514" s="16"/>
      <c r="DK514" s="16"/>
      <c r="LK514" t="s">
        <v>16</v>
      </c>
      <c r="LL514">
        <v>12</v>
      </c>
      <c r="LM514" t="s">
        <v>12</v>
      </c>
    </row>
    <row r="515" spans="1:325" ht="15" thickBot="1" x14ac:dyDescent="0.4">
      <c r="A515" s="9" t="s">
        <v>12</v>
      </c>
      <c r="B515" s="10" t="s">
        <v>55</v>
      </c>
      <c r="C515" s="10" t="s">
        <v>14</v>
      </c>
      <c r="D515" s="11">
        <v>47384.172222222223</v>
      </c>
      <c r="E515" s="11">
        <f t="shared" si="22"/>
        <v>47322</v>
      </c>
      <c r="F515" s="11">
        <f>DATE(YEAR($E515)+$LL515,MONTH($E515),DAY($E515))</f>
        <v>51705</v>
      </c>
      <c r="G515" s="11">
        <f>DATE(YEAR($F515)+$LL515,MONTH($F515),DAY($F515))</f>
        <v>56088</v>
      </c>
      <c r="H515" s="11">
        <f>DATE(YEAR($G515)+$LL515,MONTH($G515),DAY($G515))</f>
        <v>60471</v>
      </c>
      <c r="I515" s="11">
        <f>DATE(YEAR($H515)+$LL515,MONTH($H515),DAY($H515))</f>
        <v>64854</v>
      </c>
      <c r="J515" s="12">
        <f>DATE(YEAR($I515)+$LL515,MONTH($I515),DAY($I515))</f>
        <v>69237</v>
      </c>
      <c r="K515" s="15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  <c r="BT515" s="16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6"/>
      <c r="DD515" s="16"/>
      <c r="DE515" s="16"/>
      <c r="DF515" s="16"/>
      <c r="DG515" s="16"/>
      <c r="DH515" s="16"/>
      <c r="DI515" s="16"/>
      <c r="DJ515" s="16"/>
      <c r="DK515" s="16"/>
      <c r="LK515" t="s">
        <v>16</v>
      </c>
      <c r="LL515">
        <v>12</v>
      </c>
      <c r="LM515" t="s">
        <v>12</v>
      </c>
    </row>
    <row r="516" spans="1:325" ht="15" thickBot="1" x14ac:dyDescent="0.4">
      <c r="A516" s="9" t="s">
        <v>12</v>
      </c>
      <c r="B516" s="10" t="s">
        <v>55</v>
      </c>
      <c r="C516" s="10" t="s">
        <v>14</v>
      </c>
      <c r="D516" s="11">
        <v>44041.949305555558</v>
      </c>
      <c r="E516" s="11">
        <f t="shared" si="22"/>
        <v>43980</v>
      </c>
      <c r="F516" s="11">
        <f>DATE(YEAR($E516),MONTH($E516),DAY($E516)+$LL516*30.4/10000)</f>
        <v>44892</v>
      </c>
      <c r="G516" s="11">
        <f>DATE(YEAR($F516),MONTH($F516),DAY($F516)+$LL516*30.4/10000)</f>
        <v>45804</v>
      </c>
      <c r="H516" s="11">
        <f>DATE(YEAR($G516),MONTH($G516),DAY($G516)+$LL516*30.4/10000)</f>
        <v>46716</v>
      </c>
      <c r="I516" s="11">
        <f>DATE(YEAR($H516),MONTH($H516),DAY($H516)+$LL516*30.4/10000)</f>
        <v>47628</v>
      </c>
      <c r="J516" s="12">
        <f>DATE(YEAR($I516),MONTH($I516),DAY($I516)+$LL516*30.4/10000)</f>
        <v>48540</v>
      </c>
      <c r="K516" s="15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>
        <v>1</v>
      </c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  <c r="BT516" s="16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6"/>
      <c r="DD516" s="16"/>
      <c r="DE516" s="16"/>
      <c r="DF516" s="16"/>
      <c r="DG516" s="16"/>
      <c r="DH516" s="16"/>
      <c r="DI516" s="16"/>
      <c r="DJ516" s="16"/>
      <c r="DK516" s="16"/>
      <c r="LK516" t="s">
        <v>15</v>
      </c>
      <c r="LL516">
        <v>300000</v>
      </c>
      <c r="LM516" t="s">
        <v>12</v>
      </c>
    </row>
    <row r="517" spans="1:325" ht="15" thickBot="1" x14ac:dyDescent="0.4">
      <c r="A517" s="9" t="s">
        <v>12</v>
      </c>
      <c r="B517" s="10" t="s">
        <v>55</v>
      </c>
      <c r="C517" s="10" t="s">
        <v>14</v>
      </c>
      <c r="D517" s="11">
        <v>47384.172222222223</v>
      </c>
      <c r="E517" s="11">
        <f t="shared" si="22"/>
        <v>47322</v>
      </c>
      <c r="F517" s="11">
        <f>DATE(YEAR($E517)+$LL517,MONTH($E517),DAY($E517))</f>
        <v>51705</v>
      </c>
      <c r="G517" s="11">
        <f>DATE(YEAR($F517)+$LL517,MONTH($F517),DAY($F517))</f>
        <v>56088</v>
      </c>
      <c r="H517" s="11">
        <f>DATE(YEAR($G517)+$LL517,MONTH($G517),DAY($G517))</f>
        <v>60471</v>
      </c>
      <c r="I517" s="11">
        <f>DATE(YEAR($H517)+$LL517,MONTH($H517),DAY($H517))</f>
        <v>64854</v>
      </c>
      <c r="J517" s="12">
        <f>DATE(YEAR($I517)+$LL517,MONTH($I517),DAY($I517))</f>
        <v>69237</v>
      </c>
      <c r="K517" s="15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  <c r="BT517" s="16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6"/>
      <c r="DD517" s="16"/>
      <c r="DE517" s="16"/>
      <c r="DF517" s="16"/>
      <c r="DG517" s="16"/>
      <c r="DH517" s="16"/>
      <c r="DI517" s="16"/>
      <c r="DJ517" s="16"/>
      <c r="DK517" s="16"/>
      <c r="LK517" t="s">
        <v>16</v>
      </c>
      <c r="LL517">
        <v>12</v>
      </c>
      <c r="LM517" t="s">
        <v>12</v>
      </c>
    </row>
    <row r="518" spans="1:325" ht="15" thickBot="1" x14ac:dyDescent="0.4">
      <c r="A518" s="9" t="s">
        <v>12</v>
      </c>
      <c r="B518" s="10" t="s">
        <v>55</v>
      </c>
      <c r="C518" s="10" t="s">
        <v>14</v>
      </c>
      <c r="D518" s="11">
        <v>44041.949305555558</v>
      </c>
      <c r="E518" s="11">
        <f t="shared" si="22"/>
        <v>43980</v>
      </c>
      <c r="F518" s="11">
        <f>DATE(YEAR($E518),MONTH($E518),DAY($E518)+$LL518*30.4/10000)</f>
        <v>44892</v>
      </c>
      <c r="G518" s="11">
        <f>DATE(YEAR($F518),MONTH($F518),DAY($F518)+$LL518*30.4/10000)</f>
        <v>45804</v>
      </c>
      <c r="H518" s="11">
        <f>DATE(YEAR($G518),MONTH($G518),DAY($G518)+$LL518*30.4/10000)</f>
        <v>46716</v>
      </c>
      <c r="I518" s="11">
        <f>DATE(YEAR($H518),MONTH($H518),DAY($H518)+$LL518*30.4/10000)</f>
        <v>47628</v>
      </c>
      <c r="J518" s="12">
        <f>DATE(YEAR($I518),MONTH($I518),DAY($I518)+$LL518*30.4/10000)</f>
        <v>48540</v>
      </c>
      <c r="K518" s="15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>
        <v>1</v>
      </c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  <c r="BT518" s="16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6"/>
      <c r="DD518" s="16"/>
      <c r="DE518" s="16"/>
      <c r="DF518" s="16"/>
      <c r="DG518" s="16"/>
      <c r="DH518" s="16"/>
      <c r="DI518" s="16"/>
      <c r="DJ518" s="16"/>
      <c r="DK518" s="16"/>
      <c r="LK518" t="s">
        <v>15</v>
      </c>
      <c r="LL518">
        <v>300000</v>
      </c>
      <c r="LM518" t="s">
        <v>12</v>
      </c>
    </row>
    <row r="519" spans="1:325" ht="15" thickBot="1" x14ac:dyDescent="0.4">
      <c r="A519" s="9" t="s">
        <v>12</v>
      </c>
      <c r="B519" s="10" t="s">
        <v>56</v>
      </c>
      <c r="C519" s="10" t="s">
        <v>20</v>
      </c>
      <c r="D519" s="11">
        <v>44731.79791666667</v>
      </c>
      <c r="E519" s="11">
        <f>DATE(YEAR($D519),MONTH($D519)-1,DAY($D519))</f>
        <v>44700</v>
      </c>
      <c r="F519" s="11">
        <f>DATE(YEAR($E519),MONTH($E519),DAY($E519)+$LL519/10)</f>
        <v>45000</v>
      </c>
      <c r="G519" s="11">
        <f>DATE(YEAR($F519),MONTH($F519),DAY($F519)+$LL519/10)</f>
        <v>45300</v>
      </c>
      <c r="H519" s="11">
        <f>DATE(YEAR($G519),MONTH($G519),DAY($G519)+$LL519/10)</f>
        <v>45600</v>
      </c>
      <c r="I519" s="11">
        <f>DATE(YEAR($H519),MONTH($H519),DAY($H519)+$LL519/10)</f>
        <v>45900</v>
      </c>
      <c r="J519" s="12">
        <f>DATE(YEAR($I519),MONTH($I519),DAY($I519)+$LL519/10)</f>
        <v>46200</v>
      </c>
      <c r="K519" s="15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  <c r="BT519" s="16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6"/>
      <c r="DD519" s="16"/>
      <c r="DE519" s="16"/>
      <c r="DF519" s="16"/>
      <c r="DG519" s="16"/>
      <c r="DH519" s="16"/>
      <c r="DI519" s="16"/>
      <c r="DJ519" s="16"/>
      <c r="DK519" s="16"/>
      <c r="LK519" t="s">
        <v>21</v>
      </c>
      <c r="LL519">
        <v>3000</v>
      </c>
      <c r="LM519" t="s">
        <v>12</v>
      </c>
    </row>
    <row r="520" spans="1:325" ht="15" thickBot="1" x14ac:dyDescent="0.4">
      <c r="A520" s="9" t="s">
        <v>12</v>
      </c>
      <c r="B520" s="10" t="s">
        <v>56</v>
      </c>
      <c r="C520" s="10" t="s">
        <v>14</v>
      </c>
      <c r="D520" s="11">
        <v>47550.677777777775</v>
      </c>
      <c r="E520" s="11">
        <f t="shared" ref="E520:E529" si="23">DATE(YEAR($D520),MONTH($D520)-2,DAY($D520))</f>
        <v>47491</v>
      </c>
      <c r="F520" s="11">
        <f>DATE(YEAR($E520)+$LL520,MONTH($E520),DAY($E520))</f>
        <v>51874</v>
      </c>
      <c r="G520" s="11">
        <f>DATE(YEAR($F520)+$LL520,MONTH($F520),DAY($F520))</f>
        <v>56257</v>
      </c>
      <c r="H520" s="11">
        <f>DATE(YEAR($G520)+$LL520,MONTH($G520),DAY($G520))</f>
        <v>60640</v>
      </c>
      <c r="I520" s="11">
        <f>DATE(YEAR($H520)+$LL520,MONTH($H520),DAY($H520))</f>
        <v>65023</v>
      </c>
      <c r="J520" s="12">
        <f>DATE(YEAR($I520)+$LL520,MONTH($I520),DAY($I520))</f>
        <v>69406</v>
      </c>
      <c r="K520" s="15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  <c r="BT520" s="16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6"/>
      <c r="DD520" s="16"/>
      <c r="DE520" s="16"/>
      <c r="DF520" s="16"/>
      <c r="DG520" s="16"/>
      <c r="DH520" s="16"/>
      <c r="DI520" s="16"/>
      <c r="DJ520" s="16"/>
      <c r="DK520" s="16"/>
      <c r="LK520" t="s">
        <v>16</v>
      </c>
      <c r="LL520">
        <v>12</v>
      </c>
      <c r="LM520" t="s">
        <v>12</v>
      </c>
    </row>
    <row r="521" spans="1:325" ht="15" thickBot="1" x14ac:dyDescent="0.4">
      <c r="A521" s="9" t="s">
        <v>12</v>
      </c>
      <c r="B521" s="10" t="s">
        <v>56</v>
      </c>
      <c r="C521" s="10" t="s">
        <v>14</v>
      </c>
      <c r="D521" s="11">
        <v>44167.818749999999</v>
      </c>
      <c r="E521" s="11">
        <f t="shared" si="23"/>
        <v>44106</v>
      </c>
      <c r="F521" s="11">
        <f>DATE(YEAR($E521),MONTH($E521),DAY($E521)+$LL521*30.4/10000)</f>
        <v>45018</v>
      </c>
      <c r="G521" s="11">
        <f>DATE(YEAR($F521),MONTH($F521),DAY($F521)+$LL521*30.4/10000)</f>
        <v>45930</v>
      </c>
      <c r="H521" s="11">
        <f>DATE(YEAR($G521),MONTH($G521),DAY($G521)+$LL521*30.4/10000)</f>
        <v>46842</v>
      </c>
      <c r="I521" s="11">
        <f>DATE(YEAR($H521),MONTH($H521),DAY($H521)+$LL521*30.4/10000)</f>
        <v>47754</v>
      </c>
      <c r="J521" s="12">
        <f>DATE(YEAR($I521),MONTH($I521),DAY($I521)+$LL521*30.4/10000)</f>
        <v>48666</v>
      </c>
      <c r="K521" s="15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>
        <v>1</v>
      </c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  <c r="BT521" s="16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6"/>
      <c r="DD521" s="16"/>
      <c r="DE521" s="16"/>
      <c r="DF521" s="16"/>
      <c r="DG521" s="16"/>
      <c r="DH521" s="16"/>
      <c r="DI521" s="16"/>
      <c r="DJ521" s="16"/>
      <c r="DK521" s="16"/>
      <c r="LK521" t="s">
        <v>15</v>
      </c>
      <c r="LL521">
        <v>300000</v>
      </c>
      <c r="LM521" t="s">
        <v>12</v>
      </c>
    </row>
    <row r="522" spans="1:325" ht="15" thickBot="1" x14ac:dyDescent="0.4">
      <c r="A522" s="9" t="s">
        <v>12</v>
      </c>
      <c r="B522" s="10" t="s">
        <v>56</v>
      </c>
      <c r="C522" s="10" t="s">
        <v>14</v>
      </c>
      <c r="D522" s="11">
        <v>48069.647916666669</v>
      </c>
      <c r="E522" s="11">
        <f t="shared" si="23"/>
        <v>48008</v>
      </c>
      <c r="F522" s="11">
        <f>DATE(YEAR($E522)+$LL522,MONTH($E522),DAY($E522))</f>
        <v>52391</v>
      </c>
      <c r="G522" s="11">
        <f>DATE(YEAR($F522)+$LL522,MONTH($F522),DAY($F522))</f>
        <v>56774</v>
      </c>
      <c r="H522" s="11">
        <f>DATE(YEAR($G522)+$LL522,MONTH($G522),DAY($G522))</f>
        <v>61157</v>
      </c>
      <c r="I522" s="11">
        <f>DATE(YEAR($H522)+$LL522,MONTH($H522),DAY($H522))</f>
        <v>65540</v>
      </c>
      <c r="J522" s="12">
        <f>DATE(YEAR($I522)+$LL522,MONTH($I522),DAY($I522))</f>
        <v>69923</v>
      </c>
      <c r="K522" s="15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  <c r="BT522" s="16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6"/>
      <c r="DD522" s="16"/>
      <c r="DE522" s="16"/>
      <c r="DF522" s="16"/>
      <c r="DG522" s="16"/>
      <c r="DH522" s="16"/>
      <c r="DI522" s="16"/>
      <c r="DJ522" s="16"/>
      <c r="DK522" s="16"/>
      <c r="LK522" t="s">
        <v>16</v>
      </c>
      <c r="LL522">
        <v>12</v>
      </c>
      <c r="LM522" t="s">
        <v>12</v>
      </c>
    </row>
    <row r="523" spans="1:325" ht="15" thickBot="1" x14ac:dyDescent="0.4">
      <c r="A523" s="9" t="s">
        <v>12</v>
      </c>
      <c r="B523" s="10" t="s">
        <v>56</v>
      </c>
      <c r="C523" s="10" t="s">
        <v>14</v>
      </c>
      <c r="D523" s="11">
        <v>44657.634027777778</v>
      </c>
      <c r="E523" s="11">
        <f t="shared" si="23"/>
        <v>44598</v>
      </c>
      <c r="F523" s="11">
        <f>DATE(YEAR($E523),MONTH($E523),DAY($E523)+$LL523*30.4/10000)</f>
        <v>45510</v>
      </c>
      <c r="G523" s="11">
        <f>DATE(YEAR($F523),MONTH($F523),DAY($F523)+$LL523*30.4/10000)</f>
        <v>46422</v>
      </c>
      <c r="H523" s="11">
        <f>DATE(YEAR($G523),MONTH($G523),DAY($G523)+$LL523*30.4/10000)</f>
        <v>47334</v>
      </c>
      <c r="I523" s="11">
        <f>DATE(YEAR($H523),MONTH($H523),DAY($H523)+$LL523*30.4/10000)</f>
        <v>48246</v>
      </c>
      <c r="J523" s="12">
        <f>DATE(YEAR($I523),MONTH($I523),DAY($I523)+$LL523*30.4/10000)</f>
        <v>49158</v>
      </c>
      <c r="K523" s="15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  <c r="BT523" s="16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6"/>
      <c r="DD523" s="16"/>
      <c r="DE523" s="16"/>
      <c r="DF523" s="16"/>
      <c r="DG523" s="16"/>
      <c r="DH523" s="16"/>
      <c r="DI523" s="16"/>
      <c r="DJ523" s="16"/>
      <c r="DK523" s="16"/>
      <c r="LK523" t="s">
        <v>15</v>
      </c>
      <c r="LL523">
        <v>300000</v>
      </c>
      <c r="LM523" t="s">
        <v>12</v>
      </c>
    </row>
    <row r="524" spans="1:325" ht="15" thickBot="1" x14ac:dyDescent="0.4">
      <c r="A524" s="9" t="s">
        <v>12</v>
      </c>
      <c r="B524" s="10" t="s">
        <v>56</v>
      </c>
      <c r="C524" s="10" t="s">
        <v>14</v>
      </c>
      <c r="D524" s="11">
        <v>47895.156944444447</v>
      </c>
      <c r="E524" s="11">
        <f t="shared" si="23"/>
        <v>47833</v>
      </c>
      <c r="F524" s="11">
        <f>DATE(YEAR($E524)+$LL524,MONTH($E524),DAY($E524))</f>
        <v>52216</v>
      </c>
      <c r="G524" s="11">
        <f>DATE(YEAR($F524)+$LL524,MONTH($F524),DAY($F524))</f>
        <v>56599</v>
      </c>
      <c r="H524" s="11">
        <f>DATE(YEAR($G524)+$LL524,MONTH($G524),DAY($G524))</f>
        <v>60982</v>
      </c>
      <c r="I524" s="11">
        <f>DATE(YEAR($H524)+$LL524,MONTH($H524),DAY($H524))</f>
        <v>65365</v>
      </c>
      <c r="J524" s="12">
        <f>DATE(YEAR($I524)+$LL524,MONTH($I524),DAY($I524))</f>
        <v>69748</v>
      </c>
      <c r="K524" s="15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  <c r="BT524" s="16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6"/>
      <c r="DD524" s="16"/>
      <c r="DE524" s="16"/>
      <c r="DF524" s="16"/>
      <c r="DG524" s="16"/>
      <c r="DH524" s="16"/>
      <c r="DI524" s="16"/>
      <c r="DJ524" s="16"/>
      <c r="DK524" s="16"/>
      <c r="LK524" t="s">
        <v>16</v>
      </c>
      <c r="LL524">
        <v>12</v>
      </c>
      <c r="LM524" t="s">
        <v>12</v>
      </c>
    </row>
    <row r="525" spans="1:325" ht="15" thickBot="1" x14ac:dyDescent="0.4">
      <c r="A525" s="9" t="s">
        <v>12</v>
      </c>
      <c r="B525" s="10" t="s">
        <v>56</v>
      </c>
      <c r="C525" s="10" t="s">
        <v>14</v>
      </c>
      <c r="D525" s="11">
        <v>44490.196527777778</v>
      </c>
      <c r="E525" s="11">
        <f t="shared" si="23"/>
        <v>44429</v>
      </c>
      <c r="F525" s="11">
        <f>DATE(YEAR($E525),MONTH($E525),DAY($E525)+$LL525*30.4/10000)</f>
        <v>45341</v>
      </c>
      <c r="G525" s="11">
        <f>DATE(YEAR($F525),MONTH($F525),DAY($F525)+$LL525*30.4/10000)</f>
        <v>46253</v>
      </c>
      <c r="H525" s="11">
        <f>DATE(YEAR($G525),MONTH($G525),DAY($G525)+$LL525*30.4/10000)</f>
        <v>47165</v>
      </c>
      <c r="I525" s="11">
        <f>DATE(YEAR($H525),MONTH($H525),DAY($H525)+$LL525*30.4/10000)</f>
        <v>48077</v>
      </c>
      <c r="J525" s="12">
        <f>DATE(YEAR($I525),MONTH($I525),DAY($I525)+$LL525*30.4/10000)</f>
        <v>48989</v>
      </c>
      <c r="K525" s="15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  <c r="BT525" s="16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>
        <v>1</v>
      </c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6"/>
      <c r="DD525" s="16"/>
      <c r="DE525" s="16"/>
      <c r="DF525" s="16"/>
      <c r="DG525" s="16"/>
      <c r="DH525" s="16"/>
      <c r="DI525" s="16"/>
      <c r="DJ525" s="16"/>
      <c r="DK525" s="16"/>
      <c r="LK525" t="s">
        <v>15</v>
      </c>
      <c r="LL525">
        <v>300000</v>
      </c>
      <c r="LM525" t="s">
        <v>12</v>
      </c>
    </row>
    <row r="526" spans="1:325" ht="15" thickBot="1" x14ac:dyDescent="0.4">
      <c r="A526" s="9" t="s">
        <v>12</v>
      </c>
      <c r="B526" s="10" t="s">
        <v>56</v>
      </c>
      <c r="C526" s="10" t="s">
        <v>14</v>
      </c>
      <c r="D526" s="11">
        <v>48103.356249999997</v>
      </c>
      <c r="E526" s="11">
        <f t="shared" si="23"/>
        <v>48041</v>
      </c>
      <c r="F526" s="11">
        <f>DATE(YEAR($E526)+$LL526,MONTH($E526),DAY($E526))</f>
        <v>52424</v>
      </c>
      <c r="G526" s="11">
        <f>DATE(YEAR($F526)+$LL526,MONTH($F526),DAY($F526))</f>
        <v>56807</v>
      </c>
      <c r="H526" s="11">
        <f>DATE(YEAR($G526)+$LL526,MONTH($G526),DAY($G526))</f>
        <v>61190</v>
      </c>
      <c r="I526" s="11">
        <f>DATE(YEAR($H526)+$LL526,MONTH($H526),DAY($H526))</f>
        <v>65573</v>
      </c>
      <c r="J526" s="12">
        <f>DATE(YEAR($I526)+$LL526,MONTH($I526),DAY($I526))</f>
        <v>69956</v>
      </c>
      <c r="K526" s="15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  <c r="BT526" s="16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6"/>
      <c r="DD526" s="16"/>
      <c r="DE526" s="16"/>
      <c r="DF526" s="16"/>
      <c r="DG526" s="16"/>
      <c r="DH526" s="16"/>
      <c r="DI526" s="16"/>
      <c r="DJ526" s="16"/>
      <c r="DK526" s="16"/>
      <c r="LK526" t="s">
        <v>16</v>
      </c>
      <c r="LL526">
        <v>12</v>
      </c>
      <c r="LM526" t="s">
        <v>12</v>
      </c>
    </row>
    <row r="527" spans="1:325" ht="15" thickBot="1" x14ac:dyDescent="0.4">
      <c r="A527" s="9" t="s">
        <v>12</v>
      </c>
      <c r="B527" s="10" t="s">
        <v>56</v>
      </c>
      <c r="C527" s="10" t="s">
        <v>14</v>
      </c>
      <c r="D527" s="11">
        <v>44711.818749999999</v>
      </c>
      <c r="E527" s="11">
        <f t="shared" si="23"/>
        <v>44650</v>
      </c>
      <c r="F527" s="11">
        <f>DATE(YEAR($E527),MONTH($E527),DAY($E527)+$LL527*30.4/10000)</f>
        <v>45562</v>
      </c>
      <c r="G527" s="11">
        <f>DATE(YEAR($F527),MONTH($F527),DAY($F527)+$LL527*30.4/10000)</f>
        <v>46474</v>
      </c>
      <c r="H527" s="11">
        <f>DATE(YEAR($G527),MONTH($G527),DAY($G527)+$LL527*30.4/10000)</f>
        <v>47386</v>
      </c>
      <c r="I527" s="11">
        <f>DATE(YEAR($H527),MONTH($H527),DAY($H527)+$LL527*30.4/10000)</f>
        <v>48298</v>
      </c>
      <c r="J527" s="12">
        <f>DATE(YEAR($I527),MONTH($I527),DAY($I527)+$LL527*30.4/10000)</f>
        <v>49210</v>
      </c>
      <c r="K527" s="15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6"/>
      <c r="DI527" s="16"/>
      <c r="DJ527" s="16"/>
      <c r="DK527" s="16"/>
      <c r="LK527" t="s">
        <v>15</v>
      </c>
      <c r="LL527">
        <v>300000</v>
      </c>
      <c r="LM527" t="s">
        <v>12</v>
      </c>
    </row>
    <row r="528" spans="1:325" ht="15" thickBot="1" x14ac:dyDescent="0.4">
      <c r="A528" s="9" t="s">
        <v>12</v>
      </c>
      <c r="B528" s="10" t="s">
        <v>56</v>
      </c>
      <c r="C528" s="10" t="s">
        <v>14</v>
      </c>
      <c r="D528" s="11">
        <v>44490.196527777778</v>
      </c>
      <c r="E528" s="11">
        <f t="shared" si="23"/>
        <v>44429</v>
      </c>
      <c r="F528" s="11">
        <f>DATE(YEAR($E528),MONTH($E528),DAY($E528)+$LL528*30.4/10000)</f>
        <v>45341</v>
      </c>
      <c r="G528" s="11">
        <f>DATE(YEAR($F528),MONTH($F528),DAY($F528)+$LL528*30.4/10000)</f>
        <v>46253</v>
      </c>
      <c r="H528" s="11">
        <f>DATE(YEAR($G528),MONTH($G528),DAY($G528)+$LL528*30.4/10000)</f>
        <v>47165</v>
      </c>
      <c r="I528" s="11">
        <f>DATE(YEAR($H528),MONTH($H528),DAY($H528)+$LL528*30.4/10000)</f>
        <v>48077</v>
      </c>
      <c r="J528" s="12">
        <f>DATE(YEAR($I528),MONTH($I528),DAY($I528)+$LL528*30.4/10000)</f>
        <v>48989</v>
      </c>
      <c r="K528" s="15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  <c r="BT528" s="16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>
        <v>1</v>
      </c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6"/>
      <c r="DD528" s="16"/>
      <c r="DE528" s="16"/>
      <c r="DF528" s="16"/>
      <c r="DG528" s="16"/>
      <c r="DH528" s="16"/>
      <c r="DI528" s="16"/>
      <c r="DJ528" s="16"/>
      <c r="DK528" s="16"/>
      <c r="LK528" t="s">
        <v>15</v>
      </c>
      <c r="LL528">
        <v>300000</v>
      </c>
      <c r="LM528" t="s">
        <v>12</v>
      </c>
    </row>
    <row r="529" spans="1:325" ht="15" thickBot="1" x14ac:dyDescent="0.4">
      <c r="A529" s="9" t="s">
        <v>12</v>
      </c>
      <c r="B529" s="10" t="s">
        <v>56</v>
      </c>
      <c r="C529" s="10" t="s">
        <v>14</v>
      </c>
      <c r="D529" s="11">
        <v>47895.156944444447</v>
      </c>
      <c r="E529" s="11">
        <f t="shared" si="23"/>
        <v>47833</v>
      </c>
      <c r="F529" s="11">
        <f>DATE(YEAR($E529)+$LL529,MONTH($E529),DAY($E529))</f>
        <v>52216</v>
      </c>
      <c r="G529" s="11">
        <f>DATE(YEAR($F529)+$LL529,MONTH($F529),DAY($F529))</f>
        <v>56599</v>
      </c>
      <c r="H529" s="11">
        <f>DATE(YEAR($G529)+$LL529,MONTH($G529),DAY($G529))</f>
        <v>60982</v>
      </c>
      <c r="I529" s="11">
        <f>DATE(YEAR($H529)+$LL529,MONTH($H529),DAY($H529))</f>
        <v>65365</v>
      </c>
      <c r="J529" s="12">
        <f>DATE(YEAR($I529)+$LL529,MONTH($I529),DAY($I529))</f>
        <v>69748</v>
      </c>
      <c r="K529" s="15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6"/>
      <c r="DI529" s="16"/>
      <c r="DJ529" s="16"/>
      <c r="DK529" s="16"/>
      <c r="LK529" t="s">
        <v>16</v>
      </c>
      <c r="LL529">
        <v>12</v>
      </c>
      <c r="LM529" t="s">
        <v>12</v>
      </c>
    </row>
    <row r="530" spans="1:325" ht="15" thickBot="1" x14ac:dyDescent="0.4">
      <c r="A530" s="9" t="s">
        <v>12</v>
      </c>
      <c r="B530" s="10" t="s">
        <v>56</v>
      </c>
      <c r="C530" s="10" t="s">
        <v>35</v>
      </c>
      <c r="D530" s="11">
        <v>44415.792361111111</v>
      </c>
      <c r="E530" s="11">
        <f>DATE(YEAR($D530),MONTH($D530)-1,DAY($D530))</f>
        <v>44384</v>
      </c>
      <c r="F530" s="11">
        <f>DATE(YEAR($E530),MONTH($E530),DAY($E530)+$LL530*30.4/10000)</f>
        <v>45113</v>
      </c>
      <c r="G530" s="11">
        <f>DATE(YEAR($F530),MONTH($F530),DAY($F530)+$LL530*30.4/10000)</f>
        <v>45842</v>
      </c>
      <c r="H530" s="11">
        <f>DATE(YEAR($G530),MONTH($G530),DAY($G530)+$LL530*30.4/10000)</f>
        <v>46571</v>
      </c>
      <c r="I530" s="11">
        <f>DATE(YEAR($H530),MONTH($H530),DAY($H530)+$LL530*30.4/10000)</f>
        <v>47300</v>
      </c>
      <c r="J530" s="12">
        <f>DATE(YEAR($I530),MONTH($I530),DAY($I530)+$LL530*30.4/10000)</f>
        <v>48029</v>
      </c>
      <c r="K530" s="15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  <c r="BT530" s="16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>
        <v>1</v>
      </c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6"/>
      <c r="DD530" s="16"/>
      <c r="DE530" s="16"/>
      <c r="DF530" s="16"/>
      <c r="DG530" s="16"/>
      <c r="DH530" s="16"/>
      <c r="DI530" s="16"/>
      <c r="DJ530" s="16"/>
      <c r="DK530" s="16"/>
      <c r="LK530" t="s">
        <v>15</v>
      </c>
      <c r="LL530">
        <v>240000</v>
      </c>
      <c r="LM530" t="s">
        <v>12</v>
      </c>
    </row>
    <row r="531" spans="1:325" ht="15" thickBot="1" x14ac:dyDescent="0.4">
      <c r="A531" s="9" t="s">
        <v>12</v>
      </c>
      <c r="B531" s="10" t="s">
        <v>56</v>
      </c>
      <c r="C531" s="10" t="s">
        <v>26</v>
      </c>
      <c r="D531" s="11">
        <v>44931.779166666667</v>
      </c>
      <c r="E531" s="11">
        <f>DATE(YEAR($D531),MONTH($D531)-1,DAY($D531))</f>
        <v>44900</v>
      </c>
      <c r="F531" s="11">
        <f>DATE(YEAR($E531),MONTH($E531),DAY($E531)+$LL531/10)</f>
        <v>45950</v>
      </c>
      <c r="G531" s="11">
        <f>DATE(YEAR($F531),MONTH($F531),DAY($F531)+$LL531/10)</f>
        <v>47000</v>
      </c>
      <c r="H531" s="11">
        <f>DATE(YEAR($G531),MONTH($G531),DAY($G531)+$LL531/10)</f>
        <v>48050</v>
      </c>
      <c r="I531" s="11">
        <f>DATE(YEAR($H531),MONTH($H531),DAY($H531)+$LL531/10)</f>
        <v>49100</v>
      </c>
      <c r="J531" s="12">
        <f>DATE(YEAR($I531),MONTH($I531),DAY($I531)+$LL531/10)</f>
        <v>50150</v>
      </c>
      <c r="K531" s="15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  <c r="BT531" s="16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6"/>
      <c r="DD531" s="16"/>
      <c r="DE531" s="16"/>
      <c r="DF531" s="16"/>
      <c r="DG531" s="16"/>
      <c r="DH531" s="16"/>
      <c r="DI531" s="16"/>
      <c r="DJ531" s="16"/>
      <c r="DK531" s="16"/>
      <c r="LK531" t="s">
        <v>21</v>
      </c>
      <c r="LL531">
        <v>10500</v>
      </c>
      <c r="LM531" t="s">
        <v>12</v>
      </c>
    </row>
    <row r="532" spans="1:325" ht="15" thickBot="1" x14ac:dyDescent="0.4">
      <c r="A532" s="9" t="s">
        <v>12</v>
      </c>
      <c r="B532" s="10" t="s">
        <v>56</v>
      </c>
      <c r="C532" s="10" t="s">
        <v>26</v>
      </c>
      <c r="D532" s="11">
        <v>44883.586805555555</v>
      </c>
      <c r="E532" s="11">
        <f>DATE(YEAR($D532),MONTH($D532)-1,DAY($D532))</f>
        <v>44852</v>
      </c>
      <c r="F532" s="11">
        <f>DATE(YEAR($E532),MONTH($E532),DAY($E532)+$LL532/10)</f>
        <v>45902</v>
      </c>
      <c r="G532" s="11">
        <f>DATE(YEAR($F532),MONTH($F532),DAY($F532)+$LL532/10)</f>
        <v>46952</v>
      </c>
      <c r="H532" s="11">
        <f>DATE(YEAR($G532),MONTH($G532),DAY($G532)+$LL532/10)</f>
        <v>48002</v>
      </c>
      <c r="I532" s="11">
        <f>DATE(YEAR($H532),MONTH($H532),DAY($H532)+$LL532/10)</f>
        <v>49052</v>
      </c>
      <c r="J532" s="12">
        <f>DATE(YEAR($I532),MONTH($I532),DAY($I532)+$LL532/10)</f>
        <v>50102</v>
      </c>
      <c r="K532" s="15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  <c r="BT532" s="16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6"/>
      <c r="DD532" s="16"/>
      <c r="DE532" s="16"/>
      <c r="DF532" s="16"/>
      <c r="DG532" s="16"/>
      <c r="DH532" s="16"/>
      <c r="DI532" s="16"/>
      <c r="DJ532" s="16"/>
      <c r="DK532" s="16"/>
      <c r="LK532" t="s">
        <v>21</v>
      </c>
      <c r="LL532">
        <v>10500</v>
      </c>
      <c r="LM532" t="s">
        <v>12</v>
      </c>
    </row>
    <row r="533" spans="1:325" ht="15" thickBot="1" x14ac:dyDescent="0.4">
      <c r="A533" s="9" t="s">
        <v>12</v>
      </c>
      <c r="B533" s="10" t="s">
        <v>56</v>
      </c>
      <c r="C533" s="10" t="s">
        <v>27</v>
      </c>
      <c r="D533" s="11">
        <v>44049.79583333333</v>
      </c>
      <c r="E533" s="11">
        <f>DATE(YEAR($D533),MONTH($D533)-1,DAY($D533))</f>
        <v>44018</v>
      </c>
      <c r="F533" s="11">
        <f>DATE(YEAR($E533),MONTH($E533),DAY($E533)+$LL533*30.4/650)</f>
        <v>44859</v>
      </c>
      <c r="G533" s="11">
        <f>DATE(YEAR($F533),MONTH($F533),DAY($F533)+$LL533*30.4/650)</f>
        <v>45700</v>
      </c>
      <c r="H533" s="11">
        <f>DATE(YEAR($G533),MONTH($G533),DAY($G533)+$LL533*30.4/650)</f>
        <v>46541</v>
      </c>
      <c r="I533" s="11">
        <f>DATE(YEAR($H533),MONTH($H533),DAY($H533)+$LL533*30.4/650)</f>
        <v>47382</v>
      </c>
      <c r="J533" s="12">
        <f>DATE(YEAR($I533),MONTH($I533),DAY($I533)+$LL533*30.4/650)</f>
        <v>48223</v>
      </c>
      <c r="K533" s="15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>
        <v>1</v>
      </c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  <c r="BT533" s="16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6"/>
      <c r="DD533" s="16"/>
      <c r="DE533" s="16"/>
      <c r="DF533" s="16"/>
      <c r="DG533" s="16"/>
      <c r="DH533" s="16"/>
      <c r="DI533" s="16"/>
      <c r="DJ533" s="16"/>
      <c r="DK533" s="16"/>
      <c r="LK533" t="s">
        <v>28</v>
      </c>
      <c r="LL533">
        <v>18000</v>
      </c>
      <c r="LM533" t="s">
        <v>12</v>
      </c>
    </row>
    <row r="534" spans="1:325" ht="15" thickBot="1" x14ac:dyDescent="0.4">
      <c r="A534" s="9" t="s">
        <v>12</v>
      </c>
      <c r="B534" s="10" t="s">
        <v>56</v>
      </c>
      <c r="C534" s="10" t="s">
        <v>29</v>
      </c>
      <c r="D534" s="11">
        <v>44153.099305555559</v>
      </c>
      <c r="E534" s="11">
        <f>DATE(YEAR($D534),MONTH($D534),DAY($D534)-7)</f>
        <v>44146</v>
      </c>
      <c r="F534" s="11">
        <f>DATE(YEAR($E534),MONTH($E534)+$LL534,DAY($E534))</f>
        <v>44541</v>
      </c>
      <c r="G534" s="11">
        <f>DATE(YEAR($F534),MONTH($F534)+$LL534,DAY($F534))</f>
        <v>44937</v>
      </c>
      <c r="H534" s="11">
        <f>DATE(YEAR($G534),MONTH($G534)+$LL534,DAY($G534))</f>
        <v>45333</v>
      </c>
      <c r="I534" s="11">
        <f>DATE(YEAR($H534),MONTH($H534)+$LL534,DAY($H534))</f>
        <v>45727</v>
      </c>
      <c r="J534" s="12">
        <f>DATE(YEAR($I534),MONTH($I534)+$LL534,DAY($I534))</f>
        <v>46123</v>
      </c>
      <c r="K534" s="15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>
        <v>1</v>
      </c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  <c r="BT534" s="16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6"/>
      <c r="DD534" s="16"/>
      <c r="DE534" s="16"/>
      <c r="DF534" s="16">
        <v>1</v>
      </c>
      <c r="DG534" s="16"/>
      <c r="DH534" s="16"/>
      <c r="DI534" s="16"/>
      <c r="DJ534" s="16"/>
      <c r="DK534" s="16"/>
      <c r="LK534" t="s">
        <v>18</v>
      </c>
      <c r="LL534">
        <v>13</v>
      </c>
      <c r="LM534" t="s">
        <v>12</v>
      </c>
    </row>
    <row r="535" spans="1:325" ht="15" thickBot="1" x14ac:dyDescent="0.4">
      <c r="A535" s="9" t="s">
        <v>12</v>
      </c>
      <c r="B535" s="10" t="s">
        <v>56</v>
      </c>
      <c r="C535" s="10" t="s">
        <v>30</v>
      </c>
      <c r="D535" s="11">
        <v>44146.09652777778</v>
      </c>
      <c r="E535" s="11">
        <f>DATE(YEAR($D535),MONTH($D535),DAY($D535)-7)</f>
        <v>44139</v>
      </c>
      <c r="F535" s="11">
        <f>DATE(YEAR($E535),MONTH($E535)+$LL535,DAY($E535))</f>
        <v>44534</v>
      </c>
      <c r="G535" s="11">
        <f>DATE(YEAR($F535),MONTH($F535)+$LL535,DAY($F535))</f>
        <v>44930</v>
      </c>
      <c r="H535" s="11">
        <f>DATE(YEAR($G535),MONTH($G535)+$LL535,DAY($G535))</f>
        <v>45326</v>
      </c>
      <c r="I535" s="11">
        <f>DATE(YEAR($H535),MONTH($H535)+$LL535,DAY($H535))</f>
        <v>45720</v>
      </c>
      <c r="J535" s="12">
        <f>DATE(YEAR($I535),MONTH($I535)+$LL535,DAY($I535))</f>
        <v>46116</v>
      </c>
      <c r="K535" s="15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>
        <v>1</v>
      </c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  <c r="BT535" s="16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6"/>
      <c r="DD535" s="16"/>
      <c r="DE535" s="16">
        <v>1</v>
      </c>
      <c r="DF535" s="16"/>
      <c r="DG535" s="16"/>
      <c r="DH535" s="16"/>
      <c r="DI535" s="16"/>
      <c r="DJ535" s="16"/>
      <c r="DK535" s="16"/>
      <c r="LK535" t="s">
        <v>18</v>
      </c>
      <c r="LL535">
        <v>13</v>
      </c>
      <c r="LM535" t="s">
        <v>12</v>
      </c>
    </row>
    <row r="536" spans="1:325" ht="15" thickBot="1" x14ac:dyDescent="0.4">
      <c r="A536" s="9" t="s">
        <v>12</v>
      </c>
      <c r="B536" s="10" t="s">
        <v>56</v>
      </c>
      <c r="C536" s="10" t="s">
        <v>31</v>
      </c>
      <c r="D536" s="11">
        <v>46115.125694444447</v>
      </c>
      <c r="E536" s="11">
        <f>DATE(YEAR($D536),MONTH($D536)-1,DAY($D536))</f>
        <v>46084</v>
      </c>
      <c r="F536" s="11">
        <f>DATE(YEAR($E536),MONTH($E536),DAY($E536)+$LL536/10)</f>
        <v>48184</v>
      </c>
      <c r="G536" s="11">
        <f>DATE(YEAR($F536),MONTH($F536),DAY($F536)+$LL536/10)</f>
        <v>50284</v>
      </c>
      <c r="H536" s="11">
        <f>DATE(YEAR($G536),MONTH($G536),DAY($G536)+$LL536/10)</f>
        <v>52384</v>
      </c>
      <c r="I536" s="11">
        <f>DATE(YEAR($H536),MONTH($H536),DAY($H536)+$LL536/10)</f>
        <v>54484</v>
      </c>
      <c r="J536" s="12">
        <f>DATE(YEAR($I536),MONTH($I536),DAY($I536)+$LL536/10)</f>
        <v>56584</v>
      </c>
      <c r="K536" s="15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  <c r="BT536" s="16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6"/>
      <c r="DD536" s="16"/>
      <c r="DE536" s="16"/>
      <c r="DF536" s="16"/>
      <c r="DG536" s="16"/>
      <c r="DH536" s="16"/>
      <c r="DI536" s="16"/>
      <c r="DJ536" s="16"/>
      <c r="DK536" s="16"/>
      <c r="LK536" t="s">
        <v>21</v>
      </c>
      <c r="LL536">
        <v>21000</v>
      </c>
      <c r="LM536" t="s">
        <v>12</v>
      </c>
    </row>
    <row r="537" spans="1:325" ht="15" thickBot="1" x14ac:dyDescent="0.4">
      <c r="A537" s="9" t="s">
        <v>12</v>
      </c>
      <c r="B537" s="10" t="s">
        <v>56</v>
      </c>
      <c r="C537" s="10" t="s">
        <v>24</v>
      </c>
      <c r="D537" s="11">
        <v>45601.818749999999</v>
      </c>
      <c r="E537" s="11">
        <f>DATE(YEAR($D537),MONTH($D537)-1,DAY($D537))</f>
        <v>45570</v>
      </c>
      <c r="F537" s="11">
        <f>DATE(YEAR($E537),MONTH($E537),DAY($E537)+$LL537*30.4/10000)</f>
        <v>49218</v>
      </c>
      <c r="G537" s="11">
        <f>DATE(YEAR($F537),MONTH($F537),DAY($F537)+$LL537*30.4/10000)</f>
        <v>52866</v>
      </c>
      <c r="H537" s="11">
        <f>DATE(YEAR($G537),MONTH($G537),DAY($G537)+$LL537*30.4/10000)</f>
        <v>56514</v>
      </c>
      <c r="I537" s="11">
        <f>DATE(YEAR($H537),MONTH($H537),DAY($H537)+$LL537*30.4/10000)</f>
        <v>60162</v>
      </c>
      <c r="J537" s="12">
        <f>DATE(YEAR($I537),MONTH($I537),DAY($I537)+$LL537*30.4/10000)</f>
        <v>63810</v>
      </c>
      <c r="K537" s="15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  <c r="BT537" s="16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6"/>
      <c r="DD537" s="16"/>
      <c r="DE537" s="16"/>
      <c r="DF537" s="16"/>
      <c r="DG537" s="16"/>
      <c r="DH537" s="16"/>
      <c r="DI537" s="16"/>
      <c r="DJ537" s="16"/>
      <c r="DK537" s="16"/>
      <c r="LK537" t="s">
        <v>15</v>
      </c>
      <c r="LL537">
        <v>1200000</v>
      </c>
      <c r="LM537" t="s">
        <v>12</v>
      </c>
    </row>
    <row r="538" spans="1:325" ht="15" thickBot="1" x14ac:dyDescent="0.4">
      <c r="A538" s="9" t="s">
        <v>12</v>
      </c>
      <c r="B538" s="10" t="s">
        <v>56</v>
      </c>
      <c r="C538" s="10" t="s">
        <v>25</v>
      </c>
      <c r="D538" s="11">
        <v>44415.792361111111</v>
      </c>
      <c r="E538" s="11">
        <f>DATE(YEAR($D538),MONTH($D538)-1,DAY($D538))</f>
        <v>44384</v>
      </c>
      <c r="F538" s="11">
        <f>DATE(YEAR($E538),MONTH($E538),DAY($E538)+$LL538*30.4/10000)</f>
        <v>45113</v>
      </c>
      <c r="G538" s="11">
        <f>DATE(YEAR($F538),MONTH($F538),DAY($F538)+$LL538*30.4/10000)</f>
        <v>45842</v>
      </c>
      <c r="H538" s="11">
        <f>DATE(YEAR($G538),MONTH($G538),DAY($G538)+$LL538*30.4/10000)</f>
        <v>46571</v>
      </c>
      <c r="I538" s="11">
        <f>DATE(YEAR($H538),MONTH($H538),DAY($H538)+$LL538*30.4/10000)</f>
        <v>47300</v>
      </c>
      <c r="J538" s="12">
        <f>DATE(YEAR($I538),MONTH($I538),DAY($I538)+$LL538*30.4/10000)</f>
        <v>48029</v>
      </c>
      <c r="K538" s="15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  <c r="BT538" s="16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>
        <v>1</v>
      </c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6"/>
      <c r="DD538" s="16"/>
      <c r="DE538" s="16"/>
      <c r="DF538" s="16"/>
      <c r="DG538" s="16"/>
      <c r="DH538" s="16"/>
      <c r="DI538" s="16"/>
      <c r="DJ538" s="16"/>
      <c r="DK538" s="16"/>
      <c r="LK538" t="s">
        <v>15</v>
      </c>
      <c r="LL538">
        <v>240000</v>
      </c>
      <c r="LM538" t="s">
        <v>12</v>
      </c>
    </row>
    <row r="539" spans="1:325" ht="15" thickBot="1" x14ac:dyDescent="0.4">
      <c r="A539" s="9" t="s">
        <v>12</v>
      </c>
      <c r="B539" s="10" t="s">
        <v>56</v>
      </c>
      <c r="C539" s="10" t="s">
        <v>14</v>
      </c>
      <c r="D539" s="11">
        <v>48103.356249999997</v>
      </c>
      <c r="E539" s="11">
        <f t="shared" ref="E539:E546" si="24">DATE(YEAR($D539),MONTH($D539)-2,DAY($D539))</f>
        <v>48041</v>
      </c>
      <c r="F539" s="11">
        <f>DATE(YEAR($E539)+$LL539,MONTH($E539),DAY($E539))</f>
        <v>52424</v>
      </c>
      <c r="G539" s="11">
        <f>DATE(YEAR($F539)+$LL539,MONTH($F539),DAY($F539))</f>
        <v>56807</v>
      </c>
      <c r="H539" s="11">
        <f>DATE(YEAR($G539)+$LL539,MONTH($G539),DAY($G539))</f>
        <v>61190</v>
      </c>
      <c r="I539" s="11">
        <f>DATE(YEAR($H539)+$LL539,MONTH($H539),DAY($H539))</f>
        <v>65573</v>
      </c>
      <c r="J539" s="12">
        <f>DATE(YEAR($I539)+$LL539,MONTH($I539),DAY($I539))</f>
        <v>69956</v>
      </c>
      <c r="K539" s="15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  <c r="BT539" s="16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6"/>
      <c r="DD539" s="16"/>
      <c r="DE539" s="16"/>
      <c r="DF539" s="16"/>
      <c r="DG539" s="16"/>
      <c r="DH539" s="16"/>
      <c r="DI539" s="16"/>
      <c r="DJ539" s="16"/>
      <c r="DK539" s="16"/>
      <c r="LK539" t="s">
        <v>16</v>
      </c>
      <c r="LL539">
        <v>12</v>
      </c>
      <c r="LM539" t="s">
        <v>12</v>
      </c>
    </row>
    <row r="540" spans="1:325" ht="15" thickBot="1" x14ac:dyDescent="0.4">
      <c r="A540" s="9" t="s">
        <v>12</v>
      </c>
      <c r="B540" s="10" t="s">
        <v>56</v>
      </c>
      <c r="C540" s="10" t="s">
        <v>14</v>
      </c>
      <c r="D540" s="11">
        <v>44711.818749999999</v>
      </c>
      <c r="E540" s="11">
        <f t="shared" si="24"/>
        <v>44650</v>
      </c>
      <c r="F540" s="11">
        <f>DATE(YEAR($E540),MONTH($E540),DAY($E540)+$LL540*30.4/10000)</f>
        <v>45562</v>
      </c>
      <c r="G540" s="11">
        <f>DATE(YEAR($F540),MONTH($F540),DAY($F540)+$LL540*30.4/10000)</f>
        <v>46474</v>
      </c>
      <c r="H540" s="11">
        <f>DATE(YEAR($G540),MONTH($G540),DAY($G540)+$LL540*30.4/10000)</f>
        <v>47386</v>
      </c>
      <c r="I540" s="11">
        <f>DATE(YEAR($H540),MONTH($H540),DAY($H540)+$LL540*30.4/10000)</f>
        <v>48298</v>
      </c>
      <c r="J540" s="12">
        <f>DATE(YEAR($I540),MONTH($I540),DAY($I540)+$LL540*30.4/10000)</f>
        <v>49210</v>
      </c>
      <c r="K540" s="15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  <c r="BT540" s="16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6"/>
      <c r="DD540" s="16"/>
      <c r="DE540" s="16"/>
      <c r="DF540" s="16"/>
      <c r="DG540" s="16"/>
      <c r="DH540" s="16"/>
      <c r="DI540" s="16"/>
      <c r="DJ540" s="16"/>
      <c r="DK540" s="16"/>
      <c r="LK540" t="s">
        <v>15</v>
      </c>
      <c r="LL540">
        <v>300000</v>
      </c>
      <c r="LM540" t="s">
        <v>12</v>
      </c>
    </row>
    <row r="541" spans="1:325" ht="15" thickBot="1" x14ac:dyDescent="0.4">
      <c r="A541" s="9" t="s">
        <v>12</v>
      </c>
      <c r="B541" s="10" t="s">
        <v>56</v>
      </c>
      <c r="C541" s="10" t="s">
        <v>14</v>
      </c>
      <c r="D541" s="11">
        <v>48103.356249999997</v>
      </c>
      <c r="E541" s="11">
        <f t="shared" si="24"/>
        <v>48041</v>
      </c>
      <c r="F541" s="11">
        <f>DATE(YEAR($E541)+$LL541,MONTH($E541),DAY($E541))</f>
        <v>52424</v>
      </c>
      <c r="G541" s="11">
        <f>DATE(YEAR($F541)+$LL541,MONTH($F541),DAY($F541))</f>
        <v>56807</v>
      </c>
      <c r="H541" s="11">
        <f>DATE(YEAR($G541)+$LL541,MONTH($G541),DAY($G541))</f>
        <v>61190</v>
      </c>
      <c r="I541" s="11">
        <f>DATE(YEAR($H541)+$LL541,MONTH($H541),DAY($H541))</f>
        <v>65573</v>
      </c>
      <c r="J541" s="12">
        <f>DATE(YEAR($I541)+$LL541,MONTH($I541),DAY($I541))</f>
        <v>69956</v>
      </c>
      <c r="K541" s="15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  <c r="BT541" s="16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6"/>
      <c r="DD541" s="16"/>
      <c r="DE541" s="16"/>
      <c r="DF541" s="16"/>
      <c r="DG541" s="16"/>
      <c r="DH541" s="16"/>
      <c r="DI541" s="16"/>
      <c r="DJ541" s="16"/>
      <c r="DK541" s="16"/>
      <c r="LK541" t="s">
        <v>16</v>
      </c>
      <c r="LL541">
        <v>12</v>
      </c>
      <c r="LM541" t="s">
        <v>12</v>
      </c>
    </row>
    <row r="542" spans="1:325" ht="15" thickBot="1" x14ac:dyDescent="0.4">
      <c r="A542" s="9" t="s">
        <v>12</v>
      </c>
      <c r="B542" s="10" t="s">
        <v>56</v>
      </c>
      <c r="C542" s="10" t="s">
        <v>14</v>
      </c>
      <c r="D542" s="11">
        <v>44711.818749999999</v>
      </c>
      <c r="E542" s="11">
        <f t="shared" si="24"/>
        <v>44650</v>
      </c>
      <c r="F542" s="11">
        <f>DATE(YEAR($E542),MONTH($E542),DAY($E542)+$LL542*30.4/10000)</f>
        <v>45562</v>
      </c>
      <c r="G542" s="11">
        <f>DATE(YEAR($F542),MONTH($F542),DAY($F542)+$LL542*30.4/10000)</f>
        <v>46474</v>
      </c>
      <c r="H542" s="11">
        <f>DATE(YEAR($G542),MONTH($G542),DAY($G542)+$LL542*30.4/10000)</f>
        <v>47386</v>
      </c>
      <c r="I542" s="11">
        <f>DATE(YEAR($H542),MONTH($H542),DAY($H542)+$LL542*30.4/10000)</f>
        <v>48298</v>
      </c>
      <c r="J542" s="12">
        <f>DATE(YEAR($I542),MONTH($I542),DAY($I542)+$LL542*30.4/10000)</f>
        <v>49210</v>
      </c>
      <c r="K542" s="15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  <c r="BT542" s="16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6"/>
      <c r="DD542" s="16"/>
      <c r="DE542" s="16"/>
      <c r="DF542" s="16"/>
      <c r="DG542" s="16"/>
      <c r="DH542" s="16"/>
      <c r="DI542" s="16"/>
      <c r="DJ542" s="16"/>
      <c r="DK542" s="16"/>
      <c r="LK542" t="s">
        <v>15</v>
      </c>
      <c r="LL542">
        <v>300000</v>
      </c>
      <c r="LM542" t="s">
        <v>12</v>
      </c>
    </row>
    <row r="543" spans="1:325" ht="15" thickBot="1" x14ac:dyDescent="0.4">
      <c r="A543" s="9" t="s">
        <v>12</v>
      </c>
      <c r="B543" s="10" t="s">
        <v>56</v>
      </c>
      <c r="C543" s="10" t="s">
        <v>14</v>
      </c>
      <c r="D543" s="11">
        <v>48103.356249999997</v>
      </c>
      <c r="E543" s="11">
        <f t="shared" si="24"/>
        <v>48041</v>
      </c>
      <c r="F543" s="11">
        <f>DATE(YEAR($E543)+$LL543,MONTH($E543),DAY($E543))</f>
        <v>52424</v>
      </c>
      <c r="G543" s="11">
        <f>DATE(YEAR($F543)+$LL543,MONTH($F543),DAY($F543))</f>
        <v>56807</v>
      </c>
      <c r="H543" s="11">
        <f>DATE(YEAR($G543)+$LL543,MONTH($G543),DAY($G543))</f>
        <v>61190</v>
      </c>
      <c r="I543" s="11">
        <f>DATE(YEAR($H543)+$LL543,MONTH($H543),DAY($H543))</f>
        <v>65573</v>
      </c>
      <c r="J543" s="12">
        <f>DATE(YEAR($I543)+$LL543,MONTH($I543),DAY($I543))</f>
        <v>69956</v>
      </c>
      <c r="K543" s="15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  <c r="BT543" s="16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6"/>
      <c r="DD543" s="16"/>
      <c r="DE543" s="16"/>
      <c r="DF543" s="16"/>
      <c r="DG543" s="16"/>
      <c r="DH543" s="16"/>
      <c r="DI543" s="16"/>
      <c r="DJ543" s="16"/>
      <c r="DK543" s="16"/>
      <c r="LK543" t="s">
        <v>16</v>
      </c>
      <c r="LL543">
        <v>12</v>
      </c>
      <c r="LM543" t="s">
        <v>12</v>
      </c>
    </row>
    <row r="544" spans="1:325" ht="15" thickBot="1" x14ac:dyDescent="0.4">
      <c r="A544" s="9" t="s">
        <v>12</v>
      </c>
      <c r="B544" s="10" t="s">
        <v>56</v>
      </c>
      <c r="C544" s="10" t="s">
        <v>14</v>
      </c>
      <c r="D544" s="11">
        <v>44711.818749999999</v>
      </c>
      <c r="E544" s="11">
        <f t="shared" si="24"/>
        <v>44650</v>
      </c>
      <c r="F544" s="11">
        <f>DATE(YEAR($E544),MONTH($E544),DAY($E544)+$LL544*30.4/10000)</f>
        <v>45562</v>
      </c>
      <c r="G544" s="11">
        <f>DATE(YEAR($F544),MONTH($F544),DAY($F544)+$LL544*30.4/10000)</f>
        <v>46474</v>
      </c>
      <c r="H544" s="11">
        <f>DATE(YEAR($G544),MONTH($G544),DAY($G544)+$LL544*30.4/10000)</f>
        <v>47386</v>
      </c>
      <c r="I544" s="11">
        <f>DATE(YEAR($H544),MONTH($H544),DAY($H544)+$LL544*30.4/10000)</f>
        <v>48298</v>
      </c>
      <c r="J544" s="12">
        <f>DATE(YEAR($I544),MONTH($I544),DAY($I544)+$LL544*30.4/10000)</f>
        <v>49210</v>
      </c>
      <c r="K544" s="15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  <c r="BT544" s="16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6"/>
      <c r="DD544" s="16"/>
      <c r="DE544" s="16"/>
      <c r="DF544" s="16"/>
      <c r="DG544" s="16"/>
      <c r="DH544" s="16"/>
      <c r="DI544" s="16"/>
      <c r="DJ544" s="16"/>
      <c r="DK544" s="16"/>
      <c r="LK544" t="s">
        <v>15</v>
      </c>
      <c r="LL544">
        <v>300000</v>
      </c>
      <c r="LM544" t="s">
        <v>12</v>
      </c>
    </row>
    <row r="545" spans="1:325" ht="15" thickBot="1" x14ac:dyDescent="0.4">
      <c r="A545" s="9" t="s">
        <v>12</v>
      </c>
      <c r="B545" s="10" t="s">
        <v>56</v>
      </c>
      <c r="C545" s="10" t="s">
        <v>17</v>
      </c>
      <c r="D545" s="11">
        <v>44008.606249999997</v>
      </c>
      <c r="E545" s="11">
        <f t="shared" si="24"/>
        <v>43947</v>
      </c>
      <c r="F545" s="11">
        <f>DATE(YEAR($E545),MONTH($E545)+$LL545,DAY($E545))</f>
        <v>45042</v>
      </c>
      <c r="G545" s="11">
        <f>DATE(YEAR($F545),MONTH($F545)+$LL545,DAY($F545))</f>
        <v>46138</v>
      </c>
      <c r="H545" s="11">
        <f>DATE(YEAR($G545),MONTH($G545)+$LL545,DAY($G545))</f>
        <v>47234</v>
      </c>
      <c r="I545" s="11">
        <f>DATE(YEAR($H545),MONTH($H545)+$LL545,DAY($H545))</f>
        <v>48330</v>
      </c>
      <c r="J545" s="12">
        <f>DATE(YEAR($I545),MONTH($I545)+$LL545,DAY($I545))</f>
        <v>49425</v>
      </c>
      <c r="K545" s="15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>
        <v>1</v>
      </c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  <c r="BT545" s="16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6"/>
      <c r="DD545" s="16"/>
      <c r="DE545" s="16"/>
      <c r="DF545" s="16"/>
      <c r="DG545" s="16"/>
      <c r="DH545" s="16"/>
      <c r="DI545" s="16"/>
      <c r="DJ545" s="16"/>
      <c r="DK545" s="16"/>
      <c r="LK545" t="s">
        <v>18</v>
      </c>
      <c r="LL545">
        <v>36</v>
      </c>
      <c r="LM545" t="s">
        <v>12</v>
      </c>
    </row>
    <row r="546" spans="1:325" ht="15" thickBot="1" x14ac:dyDescent="0.4">
      <c r="A546" s="9" t="s">
        <v>12</v>
      </c>
      <c r="B546" s="10" t="s">
        <v>56</v>
      </c>
      <c r="C546" s="10" t="s">
        <v>19</v>
      </c>
      <c r="D546" s="11">
        <v>45051.612500000003</v>
      </c>
      <c r="E546" s="11">
        <f t="shared" si="24"/>
        <v>44990</v>
      </c>
      <c r="F546" s="11">
        <f>DATE(YEAR($E546)+$LL546,MONTH($E546),DAY($E546))</f>
        <v>47182</v>
      </c>
      <c r="G546" s="11">
        <f>DATE(YEAR($F546)+$LL546,MONTH($F546),DAY($F546))</f>
        <v>49373</v>
      </c>
      <c r="H546" s="11">
        <f>DATE(YEAR($G546)+$LL546,MONTH($G546),DAY($G546))</f>
        <v>51565</v>
      </c>
      <c r="I546" s="11">
        <f>DATE(YEAR($H546)+$LL546,MONTH($H546),DAY($H546))</f>
        <v>53756</v>
      </c>
      <c r="J546" s="12">
        <f>DATE(YEAR($I546)+$LL546,MONTH($I546),DAY($I546))</f>
        <v>55948</v>
      </c>
      <c r="K546" s="15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  <c r="BT546" s="16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6"/>
      <c r="DD546" s="16"/>
      <c r="DE546" s="16"/>
      <c r="DF546" s="16"/>
      <c r="DG546" s="16"/>
      <c r="DH546" s="16"/>
      <c r="DI546" s="16"/>
      <c r="DJ546" s="16"/>
      <c r="DK546" s="16"/>
      <c r="LK546" t="s">
        <v>16</v>
      </c>
      <c r="LL546">
        <v>6</v>
      </c>
      <c r="LM546" t="s">
        <v>12</v>
      </c>
    </row>
    <row r="547" spans="1:325" ht="15" thickBot="1" x14ac:dyDescent="0.4">
      <c r="A547" s="9" t="s">
        <v>12</v>
      </c>
      <c r="B547" s="10" t="s">
        <v>56</v>
      </c>
      <c r="C547" s="10" t="s">
        <v>20</v>
      </c>
      <c r="D547" s="11">
        <v>44108.62222222222</v>
      </c>
      <c r="E547" s="11">
        <f>DATE(YEAR($D547),MONTH($D547)-1,DAY($D547))</f>
        <v>44078</v>
      </c>
      <c r="F547" s="11">
        <f>DATE(YEAR($E547),MONTH($E547),DAY($E547)+$LL547/10)</f>
        <v>44378</v>
      </c>
      <c r="G547" s="11">
        <f>DATE(YEAR($F547),MONTH($F547),DAY($F547)+$LL547/10)</f>
        <v>44678</v>
      </c>
      <c r="H547" s="11">
        <f>DATE(YEAR($G547),MONTH($G547),DAY($G547)+$LL547/10)</f>
        <v>44978</v>
      </c>
      <c r="I547" s="11">
        <f>DATE(YEAR($H547),MONTH($H547),DAY($H547)+$LL547/10)</f>
        <v>45278</v>
      </c>
      <c r="J547" s="12">
        <f>DATE(YEAR($I547),MONTH($I547),DAY($I547)+$LL547/10)</f>
        <v>45578</v>
      </c>
      <c r="K547" s="15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>
        <v>1</v>
      </c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  <c r="BT547" s="16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>
        <v>1</v>
      </c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6"/>
      <c r="DD547" s="16"/>
      <c r="DE547" s="16"/>
      <c r="DF547" s="16"/>
      <c r="DG547" s="16"/>
      <c r="DH547" s="16"/>
      <c r="DI547" s="16"/>
      <c r="DJ547" s="16"/>
      <c r="DK547" s="16"/>
      <c r="LK547" t="s">
        <v>21</v>
      </c>
      <c r="LL547">
        <v>3000</v>
      </c>
      <c r="LM547" t="s">
        <v>12</v>
      </c>
    </row>
    <row r="548" spans="1:325" ht="15" thickBot="1" x14ac:dyDescent="0.4">
      <c r="A548" s="9" t="s">
        <v>12</v>
      </c>
      <c r="B548" s="10" t="s">
        <v>56</v>
      </c>
      <c r="C548" s="10" t="s">
        <v>22</v>
      </c>
      <c r="D548" s="11">
        <v>44002.685416666667</v>
      </c>
      <c r="E548" s="11">
        <f>DATE(YEAR($D548),MONTH($D548)-2,DAY($D548))</f>
        <v>43941</v>
      </c>
      <c r="F548" s="11">
        <f>DATE(YEAR($E548),MONTH($E548)+$LL548,DAY($E548))</f>
        <v>44671</v>
      </c>
      <c r="G548" s="11">
        <f>DATE(YEAR($F548),MONTH($F548)+$LL548,DAY($F548))</f>
        <v>45402</v>
      </c>
      <c r="H548" s="11">
        <f>DATE(YEAR($G548),MONTH($G548)+$LL548,DAY($G548))</f>
        <v>46132</v>
      </c>
      <c r="I548" s="11">
        <f>DATE(YEAR($H548),MONTH($H548)+$LL548,DAY($H548))</f>
        <v>46863</v>
      </c>
      <c r="J548" s="12">
        <f>DATE(YEAR($I548),MONTH($I548)+$LL548,DAY($I548))</f>
        <v>47593</v>
      </c>
      <c r="K548" s="15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>
        <v>1</v>
      </c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  <c r="BT548" s="16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6"/>
      <c r="DD548" s="16"/>
      <c r="DE548" s="16"/>
      <c r="DF548" s="16"/>
      <c r="DG548" s="16"/>
      <c r="DH548" s="16"/>
      <c r="DI548" s="16"/>
      <c r="DJ548" s="16"/>
      <c r="DK548" s="16"/>
      <c r="LK548" t="s">
        <v>18</v>
      </c>
      <c r="LL548">
        <v>24</v>
      </c>
      <c r="LM548" t="s">
        <v>12</v>
      </c>
    </row>
    <row r="549" spans="1:325" ht="15" thickBot="1" x14ac:dyDescent="0.4">
      <c r="A549" s="9" t="s">
        <v>12</v>
      </c>
      <c r="B549" s="10" t="s">
        <v>56</v>
      </c>
      <c r="C549" s="10" t="s">
        <v>23</v>
      </c>
      <c r="D549" s="11">
        <v>44007.099305555559</v>
      </c>
      <c r="E549" s="11">
        <f>DATE(YEAR($D549),MONTH($D549)-1,DAY($D549))</f>
        <v>43976</v>
      </c>
      <c r="F549" s="11">
        <f>DATE(YEAR($E549),MONTH($E549),DAY($E549)+$LL549/10)</f>
        <v>44126</v>
      </c>
      <c r="G549" s="11">
        <f>DATE(YEAR($F549),MONTH($F549),DAY($F549)+$LL549/10)</f>
        <v>44276</v>
      </c>
      <c r="H549" s="11">
        <f>DATE(YEAR($G549),MONTH($G549),DAY($G549)+$LL549/10)</f>
        <v>44426</v>
      </c>
      <c r="I549" s="11">
        <f>DATE(YEAR($H549),MONTH($H549),DAY($H549)+$LL549/10)</f>
        <v>44576</v>
      </c>
      <c r="J549" s="12">
        <f>DATE(YEAR($I549),MONTH($I549),DAY($I549)+$LL549/10)</f>
        <v>44726</v>
      </c>
      <c r="K549" s="15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>
        <v>1</v>
      </c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>
        <v>1</v>
      </c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  <c r="BT549" s="16">
        <v>1</v>
      </c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>
        <v>1</v>
      </c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6"/>
      <c r="DD549" s="16"/>
      <c r="DE549" s="16"/>
      <c r="DF549" s="16"/>
      <c r="DG549" s="16"/>
      <c r="DH549" s="16"/>
      <c r="DI549" s="16"/>
      <c r="DJ549" s="16"/>
      <c r="DK549" s="16">
        <v>1</v>
      </c>
      <c r="LK549" t="s">
        <v>21</v>
      </c>
      <c r="LL549">
        <v>1500</v>
      </c>
      <c r="LM549" t="s">
        <v>12</v>
      </c>
    </row>
    <row r="550" spans="1:325" ht="15" thickBot="1" x14ac:dyDescent="0.4">
      <c r="A550" s="9" t="s">
        <v>12</v>
      </c>
      <c r="B550" s="10" t="s">
        <v>56</v>
      </c>
      <c r="C550" s="10" t="s">
        <v>23</v>
      </c>
      <c r="D550" s="11">
        <v>44024.433333333334</v>
      </c>
      <c r="E550" s="11">
        <f>DATE(YEAR($D550),MONTH($D550)-1,DAY($D550))</f>
        <v>43994</v>
      </c>
      <c r="F550" s="11">
        <f>DATE(YEAR($E550),MONTH($E550),DAY($E550)+$LL550/10)</f>
        <v>44144</v>
      </c>
      <c r="G550" s="11">
        <f>DATE(YEAR($F550),MONTH($F550),DAY($F550)+$LL550/10)</f>
        <v>44294</v>
      </c>
      <c r="H550" s="11">
        <f>DATE(YEAR($G550),MONTH($G550),DAY($G550)+$LL550/10)</f>
        <v>44444</v>
      </c>
      <c r="I550" s="11">
        <f>DATE(YEAR($H550),MONTH($H550),DAY($H550)+$LL550/10)</f>
        <v>44594</v>
      </c>
      <c r="J550" s="12">
        <f>DATE(YEAR($I550),MONTH($I550),DAY($I550)+$LL550/10)</f>
        <v>44744</v>
      </c>
      <c r="K550" s="15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>
        <v>1</v>
      </c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>
        <v>1</v>
      </c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  <c r="BT550" s="16"/>
      <c r="BU550" s="16"/>
      <c r="BV550" s="16"/>
      <c r="BW550" s="16">
        <v>1</v>
      </c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>
        <v>1</v>
      </c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6"/>
      <c r="DD550" s="16"/>
      <c r="DE550" s="16"/>
      <c r="DF550" s="16"/>
      <c r="DG550" s="16"/>
      <c r="DH550" s="16"/>
      <c r="DI550" s="16"/>
      <c r="DJ550" s="16"/>
      <c r="DK550" s="16"/>
      <c r="LK550" t="s">
        <v>21</v>
      </c>
      <c r="LL550">
        <v>1500</v>
      </c>
      <c r="LM550" t="s">
        <v>12</v>
      </c>
    </row>
    <row r="551" spans="1:325" ht="15" thickBot="1" x14ac:dyDescent="0.4">
      <c r="A551" s="9" t="s">
        <v>12</v>
      </c>
      <c r="B551" s="10" t="s">
        <v>56</v>
      </c>
      <c r="C551" s="10" t="s">
        <v>36</v>
      </c>
      <c r="D551" s="11">
        <v>44468.634722222225</v>
      </c>
      <c r="E551" s="11">
        <f>DATE(YEAR($D551),MONTH($D551),DAY($D551)-7)</f>
        <v>44461</v>
      </c>
      <c r="F551" s="11">
        <f>DATE(YEAR($E551),MONTH($E551)+$LL551,DAY($E551))</f>
        <v>45587</v>
      </c>
      <c r="G551" s="11">
        <f>DATE(YEAR($F551),MONTH($F551)+$LL551,DAY($F551))</f>
        <v>46713</v>
      </c>
      <c r="H551" s="11">
        <f>DATE(YEAR($G551),MONTH($G551)+$LL551,DAY($G551))</f>
        <v>47839</v>
      </c>
      <c r="I551" s="11">
        <f>DATE(YEAR($H551),MONTH($H551)+$LL551,DAY($H551))</f>
        <v>48966</v>
      </c>
      <c r="J551" s="12">
        <f>DATE(YEAR($I551),MONTH($I551)+$LL551,DAY($I551))</f>
        <v>50093</v>
      </c>
      <c r="K551" s="15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  <c r="BT551" s="16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>
        <v>1</v>
      </c>
      <c r="CV551" s="16"/>
      <c r="CW551" s="16"/>
      <c r="CX551" s="16"/>
      <c r="CY551" s="16"/>
      <c r="CZ551" s="16"/>
      <c r="DA551" s="16"/>
      <c r="DB551" s="16"/>
      <c r="DC551" s="16"/>
      <c r="DD551" s="16"/>
      <c r="DE551" s="16"/>
      <c r="DF551" s="16"/>
      <c r="DG551" s="16"/>
      <c r="DH551" s="16"/>
      <c r="DI551" s="16"/>
      <c r="DJ551" s="16"/>
      <c r="DK551" s="16"/>
      <c r="LK551" t="s">
        <v>18</v>
      </c>
      <c r="LL551">
        <v>37</v>
      </c>
      <c r="LM551" t="s">
        <v>12</v>
      </c>
    </row>
    <row r="552" spans="1:325" ht="15" thickBot="1" x14ac:dyDescent="0.4">
      <c r="A552" s="9" t="s">
        <v>12</v>
      </c>
      <c r="B552" s="10" t="s">
        <v>56</v>
      </c>
      <c r="C552" s="10" t="s">
        <v>37</v>
      </c>
      <c r="D552" s="11">
        <v>44049.79583333333</v>
      </c>
      <c r="E552" s="11">
        <f>DATE(YEAR($D552),MONTH($D552)-1,DAY($D552))</f>
        <v>44018</v>
      </c>
      <c r="F552" s="11">
        <f>DATE(YEAR($E552),MONTH($E552),DAY($E552)+$LL552*30.4/650)</f>
        <v>44859</v>
      </c>
      <c r="G552" s="11">
        <f>DATE(YEAR($F552),MONTH($F552),DAY($F552)+$LL552*30.4/650)</f>
        <v>45700</v>
      </c>
      <c r="H552" s="11">
        <f>DATE(YEAR($G552),MONTH($G552),DAY($G552)+$LL552*30.4/650)</f>
        <v>46541</v>
      </c>
      <c r="I552" s="11">
        <f>DATE(YEAR($H552),MONTH($H552),DAY($H552)+$LL552*30.4/650)</f>
        <v>47382</v>
      </c>
      <c r="J552" s="12">
        <f>DATE(YEAR($I552),MONTH($I552),DAY($I552)+$LL552*30.4/650)</f>
        <v>48223</v>
      </c>
      <c r="K552" s="15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>
        <v>1</v>
      </c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  <c r="BT552" s="16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6"/>
      <c r="DD552" s="16"/>
      <c r="DE552" s="16"/>
      <c r="DF552" s="16"/>
      <c r="DG552" s="16"/>
      <c r="DH552" s="16"/>
      <c r="DI552" s="16"/>
      <c r="DJ552" s="16"/>
      <c r="DK552" s="16"/>
      <c r="LK552" t="s">
        <v>28</v>
      </c>
      <c r="LL552">
        <v>18000</v>
      </c>
      <c r="LM552" t="s">
        <v>12</v>
      </c>
    </row>
    <row r="553" spans="1:325" ht="15" thickBot="1" x14ac:dyDescent="0.4">
      <c r="A553" s="9" t="s">
        <v>12</v>
      </c>
      <c r="B553" s="10" t="s">
        <v>56</v>
      </c>
      <c r="C553" s="10" t="s">
        <v>40</v>
      </c>
      <c r="D553" s="11">
        <v>45800</v>
      </c>
      <c r="E553" s="11">
        <f>DATE(YEAR($D553),MONTH($D553)-2,DAY($D553))</f>
        <v>45739</v>
      </c>
      <c r="F553" s="11">
        <f>DATE(YEAR($E553)+$LL553,MONTH($E553),DAY($E553))</f>
        <v>50122</v>
      </c>
      <c r="G553" s="11">
        <f>DATE(YEAR($F553)+$LL553,MONTH($F553),DAY($F553))</f>
        <v>54505</v>
      </c>
      <c r="H553" s="11">
        <f>DATE(YEAR($G553)+$LL553,MONTH($G553),DAY($G553))</f>
        <v>58888</v>
      </c>
      <c r="I553" s="11">
        <f>DATE(YEAR($H553)+$LL553,MONTH($H553),DAY($H553))</f>
        <v>63271</v>
      </c>
      <c r="J553" s="12">
        <f>DATE(YEAR($I553)+$LL553,MONTH($I553),DAY($I553))</f>
        <v>67654</v>
      </c>
      <c r="K553" s="15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  <c r="BT553" s="16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6"/>
      <c r="DD553" s="16"/>
      <c r="DE553" s="16"/>
      <c r="DF553" s="16"/>
      <c r="DG553" s="16"/>
      <c r="DH553" s="16"/>
      <c r="DI553" s="16"/>
      <c r="DJ553" s="16"/>
      <c r="DK553" s="16"/>
      <c r="LK553" t="s">
        <v>16</v>
      </c>
      <c r="LL553">
        <v>12</v>
      </c>
      <c r="LM553" t="s">
        <v>12</v>
      </c>
    </row>
    <row r="554" spans="1:325" ht="15" thickBot="1" x14ac:dyDescent="0.4">
      <c r="A554" s="9" t="s">
        <v>12</v>
      </c>
      <c r="B554" s="10" t="s">
        <v>56</v>
      </c>
      <c r="C554" s="10" t="s">
        <v>41</v>
      </c>
      <c r="D554" s="11">
        <v>44415.792361111111</v>
      </c>
      <c r="E554" s="11">
        <f>DATE(YEAR($D554),MONTH($D554)-1,DAY($D554))</f>
        <v>44384</v>
      </c>
      <c r="F554" s="11">
        <f>DATE(YEAR($E554),MONTH($E554),DAY($E554)+$LL554*30.4/10000)</f>
        <v>45113</v>
      </c>
      <c r="G554" s="11">
        <f>DATE(YEAR($F554),MONTH($F554),DAY($F554)+$LL554*30.4/10000)</f>
        <v>45842</v>
      </c>
      <c r="H554" s="11">
        <f>DATE(YEAR($G554),MONTH($G554),DAY($G554)+$LL554*30.4/10000)</f>
        <v>46571</v>
      </c>
      <c r="I554" s="11">
        <f>DATE(YEAR($H554),MONTH($H554),DAY($H554)+$LL554*30.4/10000)</f>
        <v>47300</v>
      </c>
      <c r="J554" s="12">
        <f>DATE(YEAR($I554),MONTH($I554),DAY($I554)+$LL554*30.4/10000)</f>
        <v>48029</v>
      </c>
      <c r="K554" s="15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  <c r="BT554" s="16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>
        <v>1</v>
      </c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6"/>
      <c r="DD554" s="16"/>
      <c r="DE554" s="16"/>
      <c r="DF554" s="16"/>
      <c r="DG554" s="16"/>
      <c r="DH554" s="16"/>
      <c r="DI554" s="16"/>
      <c r="DJ554" s="16"/>
      <c r="DK554" s="16"/>
      <c r="LK554" t="s">
        <v>15</v>
      </c>
      <c r="LL554">
        <v>240000</v>
      </c>
      <c r="LM554" t="s">
        <v>12</v>
      </c>
    </row>
    <row r="555" spans="1:325" ht="15" thickBot="1" x14ac:dyDescent="0.4">
      <c r="A555" s="9" t="s">
        <v>12</v>
      </c>
      <c r="B555" s="10" t="s">
        <v>56</v>
      </c>
      <c r="C555" s="10" t="s">
        <v>45</v>
      </c>
      <c r="D555" s="11">
        <v>44140.133333333331</v>
      </c>
      <c r="E555" s="11">
        <f>DATE(YEAR($D555),MONTH($D555),DAY($D555)-7)</f>
        <v>44133</v>
      </c>
      <c r="F555" s="11">
        <f>DATE(YEAR($E555),MONTH($E555)+$LL555,DAY($E555))</f>
        <v>44529</v>
      </c>
      <c r="G555" s="11">
        <f>DATE(YEAR($F555),MONTH($F555)+$LL555,DAY($F555))</f>
        <v>44924</v>
      </c>
      <c r="H555" s="11">
        <f>DATE(YEAR($G555),MONTH($G555)+$LL555,DAY($G555))</f>
        <v>45320</v>
      </c>
      <c r="I555" s="11">
        <f>DATE(YEAR($H555),MONTH($H555)+$LL555,DAY($H555))</f>
        <v>45717</v>
      </c>
      <c r="J555" s="12">
        <f>DATE(YEAR($I555),MONTH($I555)+$LL555,DAY($I555))</f>
        <v>46113</v>
      </c>
      <c r="K555" s="15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>
        <v>1</v>
      </c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  <c r="BT555" s="16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6"/>
      <c r="DD555" s="16"/>
      <c r="DE555" s="16">
        <v>1</v>
      </c>
      <c r="DF555" s="16"/>
      <c r="DG555" s="16"/>
      <c r="DH555" s="16"/>
      <c r="DI555" s="16"/>
      <c r="DJ555" s="16"/>
      <c r="DK555" s="16"/>
      <c r="LK555" t="s">
        <v>18</v>
      </c>
      <c r="LL555">
        <v>13</v>
      </c>
      <c r="LM555" t="s">
        <v>12</v>
      </c>
    </row>
    <row r="556" spans="1:325" ht="15" thickBot="1" x14ac:dyDescent="0.4">
      <c r="A556" s="9" t="s">
        <v>12</v>
      </c>
      <c r="B556" s="10" t="s">
        <v>56</v>
      </c>
      <c r="C556" s="10" t="s">
        <v>42</v>
      </c>
      <c r="D556" s="11">
        <v>44339.958333333336</v>
      </c>
      <c r="E556" s="11">
        <f>DATE(YEAR($D556),MONTH($D556)-1,DAY($D556))</f>
        <v>44309</v>
      </c>
      <c r="F556" s="11">
        <f>DATE(YEAR($E556)+$LL556,MONTH($E556),DAY($E556))</f>
        <v>47231</v>
      </c>
      <c r="G556" s="11">
        <f>DATE(YEAR($F556)+$LL556,MONTH($F556),DAY($F556))</f>
        <v>50153</v>
      </c>
      <c r="H556" s="11">
        <f>DATE(YEAR($G556)+$LL556,MONTH($G556),DAY($G556))</f>
        <v>53075</v>
      </c>
      <c r="I556" s="11">
        <f>DATE(YEAR($H556)+$LL556,MONTH($H556),DAY($H556))</f>
        <v>55997</v>
      </c>
      <c r="J556" s="12">
        <f>DATE(YEAR($I556)+$LL556,MONTH($I556),DAY($I556))</f>
        <v>58919</v>
      </c>
      <c r="K556" s="15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  <c r="BT556" s="16"/>
      <c r="BU556" s="16"/>
      <c r="BV556" s="16"/>
      <c r="BW556" s="16"/>
      <c r="BX556" s="16"/>
      <c r="BY556" s="16">
        <v>1</v>
      </c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6"/>
      <c r="DD556" s="16"/>
      <c r="DE556" s="16"/>
      <c r="DF556" s="16"/>
      <c r="DG556" s="16"/>
      <c r="DH556" s="16"/>
      <c r="DI556" s="16"/>
      <c r="DJ556" s="16"/>
      <c r="DK556" s="16"/>
      <c r="LK556" t="s">
        <v>16</v>
      </c>
      <c r="LL556">
        <v>8</v>
      </c>
      <c r="LM556" t="s">
        <v>12</v>
      </c>
    </row>
    <row r="557" spans="1:325" ht="15" thickBot="1" x14ac:dyDescent="0.4">
      <c r="A557" s="9" t="s">
        <v>12</v>
      </c>
      <c r="B557" s="10" t="s">
        <v>56</v>
      </c>
      <c r="C557" s="10" t="s">
        <v>39</v>
      </c>
      <c r="D557" s="11">
        <v>45800</v>
      </c>
      <c r="E557" s="11">
        <f>DATE(YEAR($D557),MONTH($D557)-2,DAY($D557))</f>
        <v>45739</v>
      </c>
      <c r="F557" s="11">
        <f>DATE(YEAR($E557)+$LL557,MONTH($E557),DAY($E557))</f>
        <v>50122</v>
      </c>
      <c r="G557" s="11">
        <f>DATE(YEAR($F557)+$LL557,MONTH($F557),DAY($F557))</f>
        <v>54505</v>
      </c>
      <c r="H557" s="11">
        <f>DATE(YEAR($G557)+$LL557,MONTH($G557),DAY($G557))</f>
        <v>58888</v>
      </c>
      <c r="I557" s="11">
        <f>DATE(YEAR($H557)+$LL557,MONTH($H557),DAY($H557))</f>
        <v>63271</v>
      </c>
      <c r="J557" s="12">
        <f>DATE(YEAR($I557)+$LL557,MONTH($I557),DAY($I557))</f>
        <v>67654</v>
      </c>
      <c r="K557" s="15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  <c r="BT557" s="16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6"/>
      <c r="DD557" s="16"/>
      <c r="DE557" s="16"/>
      <c r="DF557" s="16"/>
      <c r="DG557" s="16"/>
      <c r="DH557" s="16"/>
      <c r="DI557" s="16"/>
      <c r="DJ557" s="16"/>
      <c r="DK557" s="16"/>
      <c r="LK557" t="s">
        <v>16</v>
      </c>
      <c r="LL557">
        <v>12</v>
      </c>
      <c r="LM557" t="s">
        <v>12</v>
      </c>
    </row>
    <row r="558" spans="1:325" ht="15" thickBot="1" x14ac:dyDescent="0.4">
      <c r="A558" s="9" t="s">
        <v>12</v>
      </c>
      <c r="B558" s="10" t="s">
        <v>56</v>
      </c>
      <c r="C558" s="10" t="s">
        <v>43</v>
      </c>
      <c r="D558" s="11">
        <v>44415.792361111111</v>
      </c>
      <c r="E558" s="11">
        <f>DATE(YEAR($D558),MONTH($D558)-1,DAY($D558))</f>
        <v>44384</v>
      </c>
      <c r="F558" s="11">
        <f>DATE(YEAR($E558),MONTH($E558),DAY($E558)+$LL558*30.4/10000)</f>
        <v>45113</v>
      </c>
      <c r="G558" s="11">
        <f>DATE(YEAR($F558),MONTH($F558),DAY($F558)+$LL558*30.4/10000)</f>
        <v>45842</v>
      </c>
      <c r="H558" s="11">
        <f>DATE(YEAR($G558),MONTH($G558),DAY($G558)+$LL558*30.4/10000)</f>
        <v>46571</v>
      </c>
      <c r="I558" s="11">
        <f>DATE(YEAR($H558),MONTH($H558),DAY($H558)+$LL558*30.4/10000)</f>
        <v>47300</v>
      </c>
      <c r="J558" s="12">
        <f>DATE(YEAR($I558),MONTH($I558),DAY($I558)+$LL558*30.4/10000)</f>
        <v>48029</v>
      </c>
      <c r="K558" s="15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  <c r="BT558" s="16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>
        <v>1</v>
      </c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6"/>
      <c r="DD558" s="16"/>
      <c r="DE558" s="16"/>
      <c r="DF558" s="16"/>
      <c r="DG558" s="16"/>
      <c r="DH558" s="16"/>
      <c r="DI558" s="16"/>
      <c r="DJ558" s="16"/>
      <c r="DK558" s="16"/>
      <c r="LK558" t="s">
        <v>15</v>
      </c>
      <c r="LL558">
        <v>240000</v>
      </c>
      <c r="LM558" t="s">
        <v>12</v>
      </c>
    </row>
    <row r="559" spans="1:325" ht="15" thickBot="1" x14ac:dyDescent="0.4">
      <c r="A559" s="9" t="s">
        <v>12</v>
      </c>
      <c r="B559" s="10" t="s">
        <v>56</v>
      </c>
      <c r="C559" s="10" t="s">
        <v>44</v>
      </c>
      <c r="D559" s="11">
        <v>44094.600694444445</v>
      </c>
      <c r="E559" s="11">
        <f>DATE(YEAR($D559),MONTH($D559),DAY($D559)-7)</f>
        <v>44087</v>
      </c>
      <c r="F559" s="11">
        <f>DATE(YEAR($E559),MONTH($E559)+$LL559,DAY($E559))</f>
        <v>44664</v>
      </c>
      <c r="G559" s="11">
        <f>DATE(YEAR($F559),MONTH($F559)+$LL559,DAY($F559))</f>
        <v>45243</v>
      </c>
      <c r="H559" s="11">
        <f>DATE(YEAR($G559),MONTH($G559)+$LL559,DAY($G559))</f>
        <v>45821</v>
      </c>
      <c r="I559" s="11">
        <f>DATE(YEAR($H559),MONTH($H559)+$LL559,DAY($H559))</f>
        <v>46400</v>
      </c>
      <c r="J559" s="12">
        <f>DATE(YEAR($I559),MONTH($I559)+$LL559,DAY($I559))</f>
        <v>46978</v>
      </c>
      <c r="K559" s="15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>
        <v>1</v>
      </c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  <c r="BT559" s="16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6"/>
      <c r="DD559" s="16"/>
      <c r="DE559" s="16"/>
      <c r="DF559" s="16"/>
      <c r="DG559" s="16"/>
      <c r="DH559" s="16"/>
      <c r="DI559" s="16"/>
      <c r="DJ559" s="16"/>
      <c r="DK559" s="16"/>
      <c r="LK559" t="s">
        <v>18</v>
      </c>
      <c r="LL559">
        <v>19</v>
      </c>
      <c r="LM559" t="s">
        <v>12</v>
      </c>
    </row>
    <row r="560" spans="1:325" ht="15" thickBot="1" x14ac:dyDescent="0.4">
      <c r="A560" s="9" t="s">
        <v>12</v>
      </c>
      <c r="B560" s="10" t="s">
        <v>56</v>
      </c>
      <c r="C560" s="10" t="s">
        <v>33</v>
      </c>
      <c r="D560" s="11">
        <v>46146.526388888888</v>
      </c>
      <c r="E560" s="11">
        <f>DATE(YEAR($D560),MONTH($D560)-1,DAY($D560))</f>
        <v>46116</v>
      </c>
      <c r="F560" s="11">
        <f>DATE(YEAR($E560),MONTH($E560),DAY($E560)+$LL560/10)</f>
        <v>46716</v>
      </c>
      <c r="G560" s="11">
        <f>DATE(YEAR($F560),MONTH($F560),DAY($F560)+$LL560/10)</f>
        <v>47316</v>
      </c>
      <c r="H560" s="11">
        <f>DATE(YEAR($G560),MONTH($G560),DAY($G560)+$LL560/10)</f>
        <v>47916</v>
      </c>
      <c r="I560" s="11">
        <f>DATE(YEAR($H560),MONTH($H560),DAY($H560)+$LL560/10)</f>
        <v>48516</v>
      </c>
      <c r="J560" s="12">
        <f>DATE(YEAR($I560),MONTH($I560),DAY($I560)+$LL560/10)</f>
        <v>49116</v>
      </c>
      <c r="K560" s="15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  <c r="BT560" s="16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6"/>
      <c r="DD560" s="16"/>
      <c r="DE560" s="16"/>
      <c r="DF560" s="16"/>
      <c r="DG560" s="16"/>
      <c r="DH560" s="16"/>
      <c r="DI560" s="16"/>
      <c r="DJ560" s="16"/>
      <c r="DK560" s="16"/>
      <c r="LK560" t="s">
        <v>21</v>
      </c>
      <c r="LL560">
        <v>6000</v>
      </c>
      <c r="LM560" t="s">
        <v>12</v>
      </c>
    </row>
    <row r="561" spans="1:325" ht="15" thickBot="1" x14ac:dyDescent="0.4">
      <c r="A561" s="9" t="s">
        <v>12</v>
      </c>
      <c r="B561" s="10" t="s">
        <v>56</v>
      </c>
      <c r="C561" s="10" t="s">
        <v>31</v>
      </c>
      <c r="D561" s="11">
        <v>46171.252083333333</v>
      </c>
      <c r="E561" s="11">
        <f>DATE(YEAR($D561),MONTH($D561)-1,DAY($D561))</f>
        <v>46141</v>
      </c>
      <c r="F561" s="11">
        <f>DATE(YEAR($E561),MONTH($E561),DAY($E561)+$LL561/10)</f>
        <v>48241</v>
      </c>
      <c r="G561" s="11">
        <f>DATE(YEAR($F561),MONTH($F561),DAY($F561)+$LL561/10)</f>
        <v>50341</v>
      </c>
      <c r="H561" s="11">
        <f>DATE(YEAR($G561),MONTH($G561),DAY($G561)+$LL561/10)</f>
        <v>52441</v>
      </c>
      <c r="I561" s="11">
        <f>DATE(YEAR($H561),MONTH($H561),DAY($H561)+$LL561/10)</f>
        <v>54541</v>
      </c>
      <c r="J561" s="12">
        <f>DATE(YEAR($I561),MONTH($I561),DAY($I561)+$LL561/10)</f>
        <v>56641</v>
      </c>
      <c r="K561" s="15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  <c r="BT561" s="16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6"/>
      <c r="DD561" s="16"/>
      <c r="DE561" s="16"/>
      <c r="DF561" s="16"/>
      <c r="DG561" s="16"/>
      <c r="DH561" s="16"/>
      <c r="DI561" s="16"/>
      <c r="DJ561" s="16"/>
      <c r="DK561" s="16"/>
      <c r="LK561" t="s">
        <v>21</v>
      </c>
      <c r="LL561">
        <v>21000</v>
      </c>
      <c r="LM561" t="s">
        <v>12</v>
      </c>
    </row>
    <row r="562" spans="1:325" ht="15" thickBot="1" x14ac:dyDescent="0.4">
      <c r="A562" s="9" t="s">
        <v>12</v>
      </c>
      <c r="B562" s="10" t="s">
        <v>56</v>
      </c>
      <c r="C562" s="10" t="s">
        <v>33</v>
      </c>
      <c r="D562" s="11">
        <v>45317.231249999997</v>
      </c>
      <c r="E562" s="11">
        <f>DATE(YEAR($D562),MONTH($D562)-1,DAY($D562))</f>
        <v>45286</v>
      </c>
      <c r="F562" s="11">
        <f>DATE(YEAR($E562),MONTH($E562),DAY($E562)+$LL562/10)</f>
        <v>45886</v>
      </c>
      <c r="G562" s="11">
        <f>DATE(YEAR($F562),MONTH($F562),DAY($F562)+$LL562/10)</f>
        <v>46486</v>
      </c>
      <c r="H562" s="11">
        <f>DATE(YEAR($G562),MONTH($G562),DAY($G562)+$LL562/10)</f>
        <v>47086</v>
      </c>
      <c r="I562" s="11">
        <f>DATE(YEAR($H562),MONTH($H562),DAY($H562)+$LL562/10)</f>
        <v>47686</v>
      </c>
      <c r="J562" s="12">
        <f>DATE(YEAR($I562),MONTH($I562),DAY($I562)+$LL562/10)</f>
        <v>48286</v>
      </c>
      <c r="K562" s="15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  <c r="BT562" s="16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6"/>
      <c r="DD562" s="16"/>
      <c r="DE562" s="16"/>
      <c r="DF562" s="16"/>
      <c r="DG562" s="16"/>
      <c r="DH562" s="16"/>
      <c r="DI562" s="16"/>
      <c r="DJ562" s="16"/>
      <c r="DK562" s="16"/>
      <c r="LK562" t="s">
        <v>21</v>
      </c>
      <c r="LL562">
        <v>6000</v>
      </c>
      <c r="LM562" t="s">
        <v>12</v>
      </c>
    </row>
    <row r="563" spans="1:325" ht="15" thickBot="1" x14ac:dyDescent="0.4">
      <c r="A563" s="9" t="s">
        <v>12</v>
      </c>
      <c r="B563" s="10" t="s">
        <v>56</v>
      </c>
      <c r="C563" s="10" t="s">
        <v>34</v>
      </c>
      <c r="D563" s="11">
        <v>44469.62777777778</v>
      </c>
      <c r="E563" s="11">
        <f>DATE(YEAR($D563),MONTH($D563),DAY($D563)-7)</f>
        <v>44462</v>
      </c>
      <c r="F563" s="11">
        <f>DATE(YEAR($E563),MONTH($E563)+$LL563,DAY($E563))</f>
        <v>45588</v>
      </c>
      <c r="G563" s="11">
        <f>DATE(YEAR($F563),MONTH($F563)+$LL563,DAY($F563))</f>
        <v>46714</v>
      </c>
      <c r="H563" s="11">
        <f>DATE(YEAR($G563),MONTH($G563)+$LL563,DAY($G563))</f>
        <v>47840</v>
      </c>
      <c r="I563" s="11">
        <f>DATE(YEAR($H563),MONTH($H563)+$LL563,DAY($H563))</f>
        <v>48967</v>
      </c>
      <c r="J563" s="12">
        <f>DATE(YEAR($I563),MONTH($I563)+$LL563,DAY($I563))</f>
        <v>50094</v>
      </c>
      <c r="K563" s="15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  <c r="BT563" s="16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>
        <v>1</v>
      </c>
      <c r="CV563" s="16"/>
      <c r="CW563" s="16"/>
      <c r="CX563" s="16"/>
      <c r="CY563" s="16"/>
      <c r="CZ563" s="16"/>
      <c r="DA563" s="16"/>
      <c r="DB563" s="16"/>
      <c r="DC563" s="16"/>
      <c r="DD563" s="16"/>
      <c r="DE563" s="16"/>
      <c r="DF563" s="16"/>
      <c r="DG563" s="16"/>
      <c r="DH563" s="16"/>
      <c r="DI563" s="16"/>
      <c r="DJ563" s="16"/>
      <c r="DK563" s="16"/>
      <c r="LK563" t="s">
        <v>18</v>
      </c>
      <c r="LL563">
        <v>37</v>
      </c>
      <c r="LM563" t="s">
        <v>12</v>
      </c>
    </row>
    <row r="564" spans="1:325" ht="15" thickBot="1" x14ac:dyDescent="0.4">
      <c r="A564" s="9" t="s">
        <v>12</v>
      </c>
      <c r="B564" s="10" t="s">
        <v>56</v>
      </c>
      <c r="C564" s="10" t="s">
        <v>32</v>
      </c>
      <c r="D564" s="11">
        <v>44415.792361111111</v>
      </c>
      <c r="E564" s="11">
        <f>DATE(YEAR($D564),MONTH($D564)-1,DAY($D564))</f>
        <v>44384</v>
      </c>
      <c r="F564" s="11">
        <f>DATE(YEAR($E564),MONTH($E564),DAY($E564)+$LL564*30.4/10000)</f>
        <v>45113</v>
      </c>
      <c r="G564" s="11">
        <f>DATE(YEAR($F564),MONTH($F564),DAY($F564)+$LL564*30.4/10000)</f>
        <v>45842</v>
      </c>
      <c r="H564" s="11">
        <f>DATE(YEAR($G564),MONTH($G564),DAY($G564)+$LL564*30.4/10000)</f>
        <v>46571</v>
      </c>
      <c r="I564" s="11">
        <f>DATE(YEAR($H564),MONTH($H564),DAY($H564)+$LL564*30.4/10000)</f>
        <v>47300</v>
      </c>
      <c r="J564" s="12">
        <f>DATE(YEAR($I564),MONTH($I564),DAY($I564)+$LL564*30.4/10000)</f>
        <v>48029</v>
      </c>
      <c r="K564" s="15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  <c r="BT564" s="16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>
        <v>1</v>
      </c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6"/>
      <c r="DD564" s="16"/>
      <c r="DE564" s="16"/>
      <c r="DF564" s="16"/>
      <c r="DG564" s="16"/>
      <c r="DH564" s="16"/>
      <c r="DI564" s="16"/>
      <c r="DJ564" s="16"/>
      <c r="DK564" s="16"/>
      <c r="LK564" t="s">
        <v>15</v>
      </c>
      <c r="LL564">
        <v>240000</v>
      </c>
      <c r="LM564" t="s">
        <v>12</v>
      </c>
    </row>
    <row r="565" spans="1:325" ht="15" thickBot="1" x14ac:dyDescent="0.4">
      <c r="A565" s="9" t="s">
        <v>12</v>
      </c>
      <c r="B565" s="10" t="s">
        <v>56</v>
      </c>
      <c r="C565" s="10" t="s">
        <v>38</v>
      </c>
      <c r="D565" s="11">
        <v>44049.79583333333</v>
      </c>
      <c r="E565" s="11">
        <f>DATE(YEAR($D565),MONTH($D565)-1,DAY($D565))</f>
        <v>44018</v>
      </c>
      <c r="F565" s="11">
        <f>DATE(YEAR($E565),MONTH($E565),DAY($E565)+$LL565*30.4/650)</f>
        <v>44859</v>
      </c>
      <c r="G565" s="11">
        <f>DATE(YEAR($F565),MONTH($F565),DAY($F565)+$LL565*30.4/650)</f>
        <v>45700</v>
      </c>
      <c r="H565" s="11">
        <f>DATE(YEAR($G565),MONTH($G565),DAY($G565)+$LL565*30.4/650)</f>
        <v>46541</v>
      </c>
      <c r="I565" s="11">
        <f>DATE(YEAR($H565),MONTH($H565),DAY($H565)+$LL565*30.4/650)</f>
        <v>47382</v>
      </c>
      <c r="J565" s="12">
        <f>DATE(YEAR($I565),MONTH($I565),DAY($I565)+$LL565*30.4/650)</f>
        <v>48223</v>
      </c>
      <c r="K565" s="15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>
        <v>1</v>
      </c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  <c r="BT565" s="16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6"/>
      <c r="DD565" s="16"/>
      <c r="DE565" s="16"/>
      <c r="DF565" s="16"/>
      <c r="DG565" s="16"/>
      <c r="DH565" s="16"/>
      <c r="DI565" s="16"/>
      <c r="DJ565" s="16"/>
      <c r="DK565" s="16"/>
      <c r="LK565" t="s">
        <v>28</v>
      </c>
      <c r="LL565">
        <v>18000</v>
      </c>
      <c r="LM565" t="s">
        <v>12</v>
      </c>
    </row>
    <row r="566" spans="1:325" ht="15" thickBot="1" x14ac:dyDescent="0.4">
      <c r="A566" s="9" t="s">
        <v>12</v>
      </c>
      <c r="B566" s="10" t="s">
        <v>57</v>
      </c>
      <c r="C566" s="10" t="s">
        <v>26</v>
      </c>
      <c r="D566" s="11">
        <v>44688.620138888888</v>
      </c>
      <c r="E566" s="11">
        <f>DATE(YEAR($D566),MONTH($D566)-1,DAY($D566))</f>
        <v>44658</v>
      </c>
      <c r="F566" s="11">
        <f>DATE(YEAR($E566),MONTH($E566),DAY($E566)+$LL566/10)</f>
        <v>45708</v>
      </c>
      <c r="G566" s="11">
        <f>DATE(YEAR($F566),MONTH($F566),DAY($F566)+$LL566/10)</f>
        <v>46758</v>
      </c>
      <c r="H566" s="11">
        <f>DATE(YEAR($G566),MONTH($G566),DAY($G566)+$LL566/10)</f>
        <v>47808</v>
      </c>
      <c r="I566" s="11">
        <f>DATE(YEAR($H566),MONTH($H566),DAY($H566)+$LL566/10)</f>
        <v>48858</v>
      </c>
      <c r="J566" s="12">
        <f>DATE(YEAR($I566),MONTH($I566),DAY($I566)+$LL566/10)</f>
        <v>49908</v>
      </c>
      <c r="K566" s="15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  <c r="BT566" s="16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6"/>
      <c r="DD566" s="16"/>
      <c r="DE566" s="16"/>
      <c r="DF566" s="16"/>
      <c r="DG566" s="16"/>
      <c r="DH566" s="16"/>
      <c r="DI566" s="16"/>
      <c r="DJ566" s="16"/>
      <c r="DK566" s="16"/>
      <c r="LK566" t="s">
        <v>21</v>
      </c>
      <c r="LL566">
        <v>10500</v>
      </c>
      <c r="LM566" t="s">
        <v>12</v>
      </c>
    </row>
    <row r="567" spans="1:325" ht="15" thickBot="1" x14ac:dyDescent="0.4">
      <c r="A567" s="9" t="s">
        <v>12</v>
      </c>
      <c r="B567" s="10" t="s">
        <v>57</v>
      </c>
      <c r="C567" s="10" t="s">
        <v>27</v>
      </c>
      <c r="D567" s="11">
        <v>43968.918055555558</v>
      </c>
      <c r="E567" s="11">
        <f>DATE(YEAR($D567),MONTH($D567)-1,DAY($D567))</f>
        <v>43938</v>
      </c>
      <c r="F567" s="11">
        <f>DATE(YEAR($E567),MONTH($E567),DAY($E567)+$LL567*30.4/650)</f>
        <v>44779</v>
      </c>
      <c r="G567" s="11">
        <f>DATE(YEAR($F567),MONTH($F567),DAY($F567)+$LL567*30.4/650)</f>
        <v>45620</v>
      </c>
      <c r="H567" s="11">
        <f>DATE(YEAR($G567),MONTH($G567),DAY($G567)+$LL567*30.4/650)</f>
        <v>46461</v>
      </c>
      <c r="I567" s="11">
        <f>DATE(YEAR($H567),MONTH($H567),DAY($H567)+$LL567*30.4/650)</f>
        <v>47302</v>
      </c>
      <c r="J567" s="12">
        <f>DATE(YEAR($I567),MONTH($I567),DAY($I567)+$LL567*30.4/650)</f>
        <v>48143</v>
      </c>
      <c r="K567" s="15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>
        <v>1</v>
      </c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  <c r="BT567" s="16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6"/>
      <c r="DD567" s="16"/>
      <c r="DE567" s="16"/>
      <c r="DF567" s="16"/>
      <c r="DG567" s="16"/>
      <c r="DH567" s="16"/>
      <c r="DI567" s="16"/>
      <c r="DJ567" s="16"/>
      <c r="DK567" s="16"/>
      <c r="LK567" t="s">
        <v>28</v>
      </c>
      <c r="LL567">
        <v>18000</v>
      </c>
      <c r="LM567" t="s">
        <v>12</v>
      </c>
    </row>
    <row r="568" spans="1:325" ht="15" thickBot="1" x14ac:dyDescent="0.4">
      <c r="A568" s="9" t="s">
        <v>12</v>
      </c>
      <c r="B568" s="10" t="s">
        <v>57</v>
      </c>
      <c r="C568" s="10" t="s">
        <v>30</v>
      </c>
      <c r="D568" s="11">
        <v>44152.109722222223</v>
      </c>
      <c r="E568" s="11">
        <f>DATE(YEAR($D568),MONTH($D568),DAY($D568)-7)</f>
        <v>44145</v>
      </c>
      <c r="F568" s="11">
        <f>DATE(YEAR($E568),MONTH($E568)+$LL568,DAY($E568))</f>
        <v>44540</v>
      </c>
      <c r="G568" s="11">
        <f>DATE(YEAR($F568),MONTH($F568)+$LL568,DAY($F568))</f>
        <v>44936</v>
      </c>
      <c r="H568" s="11">
        <f>DATE(YEAR($G568),MONTH($G568)+$LL568,DAY($G568))</f>
        <v>45332</v>
      </c>
      <c r="I568" s="11">
        <f>DATE(YEAR($H568),MONTH($H568)+$LL568,DAY($H568))</f>
        <v>45726</v>
      </c>
      <c r="J568" s="12">
        <f>DATE(YEAR($I568),MONTH($I568)+$LL568,DAY($I568))</f>
        <v>46122</v>
      </c>
      <c r="K568" s="15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>
        <v>1</v>
      </c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  <c r="BT568" s="16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6"/>
      <c r="DD568" s="16"/>
      <c r="DE568" s="16"/>
      <c r="DF568" s="16">
        <v>1</v>
      </c>
      <c r="DG568" s="16"/>
      <c r="DH568" s="16"/>
      <c r="DI568" s="16"/>
      <c r="DJ568" s="16"/>
      <c r="DK568" s="16"/>
      <c r="LK568" t="s">
        <v>18</v>
      </c>
      <c r="LL568">
        <v>13</v>
      </c>
      <c r="LM568" t="s">
        <v>12</v>
      </c>
    </row>
    <row r="569" spans="1:325" ht="15" thickBot="1" x14ac:dyDescent="0.4">
      <c r="A569" s="9" t="s">
        <v>12</v>
      </c>
      <c r="B569" s="10" t="s">
        <v>57</v>
      </c>
      <c r="C569" s="10" t="s">
        <v>29</v>
      </c>
      <c r="D569" s="11">
        <v>44166.129166666666</v>
      </c>
      <c r="E569" s="11">
        <f>DATE(YEAR($D569),MONTH($D569),DAY($D569)-7)</f>
        <v>44159</v>
      </c>
      <c r="F569" s="11">
        <f>DATE(YEAR($E569),MONTH($E569)+$LL569,DAY($E569))</f>
        <v>44554</v>
      </c>
      <c r="G569" s="11">
        <f>DATE(YEAR($F569),MONTH($F569)+$LL569,DAY($F569))</f>
        <v>44950</v>
      </c>
      <c r="H569" s="11">
        <f>DATE(YEAR($G569),MONTH($G569)+$LL569,DAY($G569))</f>
        <v>45346</v>
      </c>
      <c r="I569" s="11">
        <f>DATE(YEAR($H569),MONTH($H569)+$LL569,DAY($H569))</f>
        <v>45740</v>
      </c>
      <c r="J569" s="12">
        <f>DATE(YEAR($I569),MONTH($I569)+$LL569,DAY($I569))</f>
        <v>46136</v>
      </c>
      <c r="K569" s="15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>
        <v>1</v>
      </c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  <c r="BT569" s="16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6"/>
      <c r="DD569" s="16"/>
      <c r="DE569" s="16"/>
      <c r="DF569" s="16"/>
      <c r="DG569" s="16"/>
      <c r="DH569" s="16">
        <v>1</v>
      </c>
      <c r="DI569" s="16"/>
      <c r="DJ569" s="16"/>
      <c r="DK569" s="16"/>
      <c r="LK569" t="s">
        <v>18</v>
      </c>
      <c r="LL569">
        <v>13</v>
      </c>
      <c r="LM569" t="s">
        <v>12</v>
      </c>
    </row>
    <row r="570" spans="1:325" ht="15" thickBot="1" x14ac:dyDescent="0.4">
      <c r="A570" s="9" t="s">
        <v>12</v>
      </c>
      <c r="B570" s="10" t="s">
        <v>57</v>
      </c>
      <c r="C570" s="10" t="s">
        <v>31</v>
      </c>
      <c r="D570" s="11">
        <v>45539.779861111114</v>
      </c>
      <c r="E570" s="11">
        <f>DATE(YEAR($D570),MONTH($D570)-1,DAY($D570))</f>
        <v>45508</v>
      </c>
      <c r="F570" s="11">
        <f>DATE(YEAR($E570),MONTH($E570),DAY($E570)+$LL570/10)</f>
        <v>47608</v>
      </c>
      <c r="G570" s="11">
        <f>DATE(YEAR($F570),MONTH($F570),DAY($F570)+$LL570/10)</f>
        <v>49708</v>
      </c>
      <c r="H570" s="11">
        <f>DATE(YEAR($G570),MONTH($G570),DAY($G570)+$LL570/10)</f>
        <v>51808</v>
      </c>
      <c r="I570" s="11">
        <f>DATE(YEAR($H570),MONTH($H570),DAY($H570)+$LL570/10)</f>
        <v>53908</v>
      </c>
      <c r="J570" s="12">
        <f>DATE(YEAR($I570),MONTH($I570),DAY($I570)+$LL570/10)</f>
        <v>56008</v>
      </c>
      <c r="K570" s="15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  <c r="BT570" s="16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6"/>
      <c r="DD570" s="16"/>
      <c r="DE570" s="16"/>
      <c r="DF570" s="16"/>
      <c r="DG570" s="16"/>
      <c r="DH570" s="16"/>
      <c r="DI570" s="16"/>
      <c r="DJ570" s="16"/>
      <c r="DK570" s="16"/>
      <c r="LK570" t="s">
        <v>21</v>
      </c>
      <c r="LL570">
        <v>21000</v>
      </c>
      <c r="LM570" t="s">
        <v>12</v>
      </c>
    </row>
    <row r="571" spans="1:325" ht="15" thickBot="1" x14ac:dyDescent="0.4">
      <c r="A571" s="9" t="s">
        <v>12</v>
      </c>
      <c r="B571" s="10" t="s">
        <v>57</v>
      </c>
      <c r="C571" s="10" t="s">
        <v>31</v>
      </c>
      <c r="D571" s="11">
        <v>45938.620138888888</v>
      </c>
      <c r="E571" s="11">
        <f>DATE(YEAR($D571),MONTH($D571)-1,DAY($D571))</f>
        <v>45908</v>
      </c>
      <c r="F571" s="11">
        <f>DATE(YEAR($E571),MONTH($E571),DAY($E571)+$LL571/10)</f>
        <v>48008</v>
      </c>
      <c r="G571" s="11">
        <f>DATE(YEAR($F571),MONTH($F571),DAY($F571)+$LL571/10)</f>
        <v>50108</v>
      </c>
      <c r="H571" s="11">
        <f>DATE(YEAR($G571),MONTH($G571),DAY($G571)+$LL571/10)</f>
        <v>52208</v>
      </c>
      <c r="I571" s="11">
        <f>DATE(YEAR($H571),MONTH($H571),DAY($H571)+$LL571/10)</f>
        <v>54308</v>
      </c>
      <c r="J571" s="12">
        <f>DATE(YEAR($I571),MONTH($I571),DAY($I571)+$LL571/10)</f>
        <v>56408</v>
      </c>
      <c r="K571" s="15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  <c r="BT571" s="16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6"/>
      <c r="DD571" s="16"/>
      <c r="DE571" s="16"/>
      <c r="DF571" s="16"/>
      <c r="DG571" s="16"/>
      <c r="DH571" s="16"/>
      <c r="DI571" s="16"/>
      <c r="DJ571" s="16"/>
      <c r="DK571" s="16"/>
      <c r="LK571" t="s">
        <v>21</v>
      </c>
      <c r="LL571">
        <v>21000</v>
      </c>
      <c r="LM571" t="s">
        <v>12</v>
      </c>
    </row>
    <row r="572" spans="1:325" ht="15" thickBot="1" x14ac:dyDescent="0.4">
      <c r="A572" s="9" t="s">
        <v>12</v>
      </c>
      <c r="B572" s="10" t="s">
        <v>57</v>
      </c>
      <c r="C572" s="10" t="s">
        <v>24</v>
      </c>
      <c r="D572" s="11">
        <v>45734.288194444445</v>
      </c>
      <c r="E572" s="11">
        <f>DATE(YEAR($D572),MONTH($D572)-1,DAY($D572))</f>
        <v>45706</v>
      </c>
      <c r="F572" s="11">
        <f>DATE(YEAR($E572),MONTH($E572),DAY($E572)+$LL572*30.4/10000)</f>
        <v>49354</v>
      </c>
      <c r="G572" s="11">
        <f>DATE(YEAR($F572),MONTH($F572),DAY($F572)+$LL572*30.4/10000)</f>
        <v>53002</v>
      </c>
      <c r="H572" s="11">
        <f>DATE(YEAR($G572),MONTH($G572),DAY($G572)+$LL572*30.4/10000)</f>
        <v>56650</v>
      </c>
      <c r="I572" s="11">
        <f>DATE(YEAR($H572),MONTH($H572),DAY($H572)+$LL572*30.4/10000)</f>
        <v>60298</v>
      </c>
      <c r="J572" s="12">
        <f>DATE(YEAR($I572),MONTH($I572),DAY($I572)+$LL572*30.4/10000)</f>
        <v>63946</v>
      </c>
      <c r="K572" s="15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  <c r="BT572" s="16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6"/>
      <c r="DD572" s="16"/>
      <c r="DE572" s="16"/>
      <c r="DF572" s="16"/>
      <c r="DG572" s="16"/>
      <c r="DH572" s="16"/>
      <c r="DI572" s="16"/>
      <c r="DJ572" s="16"/>
      <c r="DK572" s="16"/>
      <c r="LK572" t="s">
        <v>15</v>
      </c>
      <c r="LL572">
        <v>1200000</v>
      </c>
      <c r="LM572" t="s">
        <v>12</v>
      </c>
    </row>
    <row r="573" spans="1:325" ht="15" thickBot="1" x14ac:dyDescent="0.4">
      <c r="A573" s="9" t="s">
        <v>12</v>
      </c>
      <c r="B573" s="10" t="s">
        <v>57</v>
      </c>
      <c r="C573" s="10" t="s">
        <v>25</v>
      </c>
      <c r="D573" s="11">
        <v>44358.643750000003</v>
      </c>
      <c r="E573" s="11">
        <f>DATE(YEAR($D573),MONTH($D573)-1,DAY($D573))</f>
        <v>44327</v>
      </c>
      <c r="F573" s="11">
        <f>DATE(YEAR($E573),MONTH($E573),DAY($E573)+$LL573*30.4/10000)</f>
        <v>45056</v>
      </c>
      <c r="G573" s="11">
        <f>DATE(YEAR($F573),MONTH($F573),DAY($F573)+$LL573*30.4/10000)</f>
        <v>45785</v>
      </c>
      <c r="H573" s="11">
        <f>DATE(YEAR($G573),MONTH($G573),DAY($G573)+$LL573*30.4/10000)</f>
        <v>46514</v>
      </c>
      <c r="I573" s="11">
        <f>DATE(YEAR($H573),MONTH($H573),DAY($H573)+$LL573*30.4/10000)</f>
        <v>47243</v>
      </c>
      <c r="J573" s="12">
        <f>DATE(YEAR($I573),MONTH($I573),DAY($I573)+$LL573*30.4/10000)</f>
        <v>47972</v>
      </c>
      <c r="K573" s="15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  <c r="BT573" s="16"/>
      <c r="BU573" s="16"/>
      <c r="BV573" s="16"/>
      <c r="BW573" s="16"/>
      <c r="BX573" s="16"/>
      <c r="BY573" s="16"/>
      <c r="BZ573" s="16"/>
      <c r="CA573" s="16"/>
      <c r="CB573" s="16">
        <v>1</v>
      </c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6"/>
      <c r="DD573" s="16"/>
      <c r="DE573" s="16"/>
      <c r="DF573" s="16"/>
      <c r="DG573" s="16"/>
      <c r="DH573" s="16"/>
      <c r="DI573" s="16"/>
      <c r="DJ573" s="16"/>
      <c r="DK573" s="16"/>
      <c r="LK573" t="s">
        <v>15</v>
      </c>
      <c r="LL573">
        <v>240000</v>
      </c>
      <c r="LM573" t="s">
        <v>12</v>
      </c>
    </row>
    <row r="574" spans="1:325" ht="15" thickBot="1" x14ac:dyDescent="0.4">
      <c r="A574" s="9" t="s">
        <v>12</v>
      </c>
      <c r="B574" s="10" t="s">
        <v>57</v>
      </c>
      <c r="C574" s="10" t="s">
        <v>26</v>
      </c>
      <c r="D574" s="11">
        <v>44373.45416666667</v>
      </c>
      <c r="E574" s="11">
        <f>DATE(YEAR($D574),MONTH($D574)-1,DAY($D574))</f>
        <v>44342</v>
      </c>
      <c r="F574" s="11">
        <f>DATE(YEAR($E574),MONTH($E574),DAY($E574)+$LL574/10)</f>
        <v>45392</v>
      </c>
      <c r="G574" s="11">
        <f>DATE(YEAR($F574),MONTH($F574),DAY($F574)+$LL574/10)</f>
        <v>46442</v>
      </c>
      <c r="H574" s="11">
        <f>DATE(YEAR($G574),MONTH($G574),DAY($G574)+$LL574/10)</f>
        <v>47492</v>
      </c>
      <c r="I574" s="11">
        <f>DATE(YEAR($H574),MONTH($H574),DAY($H574)+$LL574/10)</f>
        <v>48542</v>
      </c>
      <c r="J574" s="12">
        <f>DATE(YEAR($I574),MONTH($I574),DAY($I574)+$LL574/10)</f>
        <v>49592</v>
      </c>
      <c r="K574" s="15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  <c r="BT574" s="16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>
        <v>1</v>
      </c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6"/>
      <c r="DD574" s="16"/>
      <c r="DE574" s="16"/>
      <c r="DF574" s="16"/>
      <c r="DG574" s="16"/>
      <c r="DH574" s="16"/>
      <c r="DI574" s="16"/>
      <c r="DJ574" s="16"/>
      <c r="DK574" s="16"/>
      <c r="LK574" t="s">
        <v>21</v>
      </c>
      <c r="LL574">
        <v>10500</v>
      </c>
      <c r="LM574" t="s">
        <v>12</v>
      </c>
    </row>
    <row r="575" spans="1:325" ht="15" thickBot="1" x14ac:dyDescent="0.4">
      <c r="A575" s="9" t="s">
        <v>12</v>
      </c>
      <c r="B575" s="10" t="s">
        <v>57</v>
      </c>
      <c r="C575" s="10" t="s">
        <v>17</v>
      </c>
      <c r="D575" s="11">
        <v>43981.667361111111</v>
      </c>
      <c r="E575" s="11">
        <f>DATE(YEAR($D575),MONTH($D575)-2,DAY($D575))</f>
        <v>43920</v>
      </c>
      <c r="F575" s="11">
        <f>DATE(YEAR($E575),MONTH($E575)+$LL575,DAY($E575))</f>
        <v>45015</v>
      </c>
      <c r="G575" s="11">
        <f>DATE(YEAR($F575),MONTH($F575)+$LL575,DAY($F575))</f>
        <v>46111</v>
      </c>
      <c r="H575" s="11">
        <f>DATE(YEAR($G575),MONTH($G575)+$LL575,DAY($G575))</f>
        <v>47207</v>
      </c>
      <c r="I575" s="11">
        <f>DATE(YEAR($H575),MONTH($H575)+$LL575,DAY($H575))</f>
        <v>48303</v>
      </c>
      <c r="J575" s="12">
        <f>DATE(YEAR($I575),MONTH($I575)+$LL575,DAY($I575))</f>
        <v>49398</v>
      </c>
      <c r="K575" s="15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>
        <v>1</v>
      </c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  <c r="BT575" s="16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6"/>
      <c r="DD575" s="16"/>
      <c r="DE575" s="16"/>
      <c r="DF575" s="16"/>
      <c r="DG575" s="16"/>
      <c r="DH575" s="16"/>
      <c r="DI575" s="16"/>
      <c r="DJ575" s="16"/>
      <c r="DK575" s="16"/>
      <c r="LK575" t="s">
        <v>18</v>
      </c>
      <c r="LL575">
        <v>36</v>
      </c>
      <c r="LM575" t="s">
        <v>12</v>
      </c>
    </row>
    <row r="576" spans="1:325" ht="15" thickBot="1" x14ac:dyDescent="0.4">
      <c r="A576" s="9" t="s">
        <v>12</v>
      </c>
      <c r="B576" s="10" t="s">
        <v>57</v>
      </c>
      <c r="C576" s="10" t="s">
        <v>19</v>
      </c>
      <c r="D576" s="11">
        <v>45057.629861111112</v>
      </c>
      <c r="E576" s="11">
        <f>DATE(YEAR($D576),MONTH($D576)-2,DAY($D576))</f>
        <v>44996</v>
      </c>
      <c r="F576" s="11">
        <f>DATE(YEAR($E576)+$LL576,MONTH($E576),DAY($E576))</f>
        <v>47188</v>
      </c>
      <c r="G576" s="11">
        <f>DATE(YEAR($F576)+$LL576,MONTH($F576),DAY($F576))</f>
        <v>49379</v>
      </c>
      <c r="H576" s="11">
        <f>DATE(YEAR($G576)+$LL576,MONTH($G576),DAY($G576))</f>
        <v>51571</v>
      </c>
      <c r="I576" s="11">
        <f>DATE(YEAR($H576)+$LL576,MONTH($H576),DAY($H576))</f>
        <v>53762</v>
      </c>
      <c r="J576" s="12">
        <f>DATE(YEAR($I576)+$LL576,MONTH($I576),DAY($I576))</f>
        <v>55954</v>
      </c>
      <c r="K576" s="15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  <c r="BT576" s="16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6"/>
      <c r="DD576" s="16"/>
      <c r="DE576" s="16"/>
      <c r="DF576" s="16"/>
      <c r="DG576" s="16"/>
      <c r="DH576" s="16"/>
      <c r="DI576" s="16"/>
      <c r="DJ576" s="16"/>
      <c r="DK576" s="16"/>
      <c r="LK576" t="s">
        <v>16</v>
      </c>
      <c r="LL576">
        <v>6</v>
      </c>
      <c r="LM576" t="s">
        <v>12</v>
      </c>
    </row>
    <row r="577" spans="1:325" ht="15" thickBot="1" x14ac:dyDescent="0.4">
      <c r="A577" s="9" t="s">
        <v>12</v>
      </c>
      <c r="B577" s="10" t="s">
        <v>57</v>
      </c>
      <c r="C577" s="10" t="s">
        <v>20</v>
      </c>
      <c r="D577" s="11">
        <v>44028.075694444444</v>
      </c>
      <c r="E577" s="11">
        <f>DATE(YEAR($D577),MONTH($D577)-1,DAY($D577))</f>
        <v>43998</v>
      </c>
      <c r="F577" s="11">
        <f>DATE(YEAR($E577),MONTH($E577),DAY($E577)+$LL577/10)</f>
        <v>44298</v>
      </c>
      <c r="G577" s="11">
        <f>DATE(YEAR($F577),MONTH($F577),DAY($F577)+$LL577/10)</f>
        <v>44598</v>
      </c>
      <c r="H577" s="11">
        <f>DATE(YEAR($G577),MONTH($G577),DAY($G577)+$LL577/10)</f>
        <v>44898</v>
      </c>
      <c r="I577" s="11">
        <f>DATE(YEAR($H577),MONTH($H577),DAY($H577)+$LL577/10)</f>
        <v>45198</v>
      </c>
      <c r="J577" s="12">
        <f>DATE(YEAR($I577),MONTH($I577),DAY($I577)+$LL577/10)</f>
        <v>45498</v>
      </c>
      <c r="K577" s="15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>
        <v>1</v>
      </c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  <c r="BT577" s="16"/>
      <c r="BU577" s="16"/>
      <c r="BV577" s="16"/>
      <c r="BW577" s="16"/>
      <c r="BX577" s="16">
        <v>1</v>
      </c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6"/>
      <c r="DD577" s="16"/>
      <c r="DE577" s="16"/>
      <c r="DF577" s="16"/>
      <c r="DG577" s="16"/>
      <c r="DH577" s="16"/>
      <c r="DI577" s="16"/>
      <c r="DJ577" s="16"/>
      <c r="DK577" s="16"/>
      <c r="LK577" t="s">
        <v>21</v>
      </c>
      <c r="LL577">
        <v>3000</v>
      </c>
      <c r="LM577" t="s">
        <v>12</v>
      </c>
    </row>
    <row r="578" spans="1:325" ht="15" thickBot="1" x14ac:dyDescent="0.4">
      <c r="A578" s="9" t="s">
        <v>12</v>
      </c>
      <c r="B578" s="10" t="s">
        <v>57</v>
      </c>
      <c r="C578" s="10" t="s">
        <v>22</v>
      </c>
      <c r="D578" s="11">
        <v>43997.185416666667</v>
      </c>
      <c r="E578" s="11">
        <f>DATE(YEAR($D578),MONTH($D578)-2,DAY($D578))</f>
        <v>43936</v>
      </c>
      <c r="F578" s="11">
        <f>DATE(YEAR($E578),MONTH($E578)+$LL578,DAY($E578))</f>
        <v>44666</v>
      </c>
      <c r="G578" s="11">
        <f>DATE(YEAR($F578),MONTH($F578)+$LL578,DAY($F578))</f>
        <v>45397</v>
      </c>
      <c r="H578" s="11">
        <f>DATE(YEAR($G578),MONTH($G578)+$LL578,DAY($G578))</f>
        <v>46127</v>
      </c>
      <c r="I578" s="11">
        <f>DATE(YEAR($H578),MONTH($H578)+$LL578,DAY($H578))</f>
        <v>46858</v>
      </c>
      <c r="J578" s="12">
        <f>DATE(YEAR($I578),MONTH($I578)+$LL578,DAY($I578))</f>
        <v>47588</v>
      </c>
      <c r="K578" s="15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>
        <v>1</v>
      </c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  <c r="BT578" s="16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6"/>
      <c r="DD578" s="16"/>
      <c r="DE578" s="16"/>
      <c r="DF578" s="16"/>
      <c r="DG578" s="16"/>
      <c r="DH578" s="16"/>
      <c r="DI578" s="16"/>
      <c r="DJ578" s="16"/>
      <c r="DK578" s="16"/>
      <c r="LK578" t="s">
        <v>18</v>
      </c>
      <c r="LL578">
        <v>24</v>
      </c>
      <c r="LM578" t="s">
        <v>12</v>
      </c>
    </row>
    <row r="579" spans="1:325" ht="15" thickBot="1" x14ac:dyDescent="0.4">
      <c r="A579" s="9" t="s">
        <v>12</v>
      </c>
      <c r="B579" s="10" t="s">
        <v>57</v>
      </c>
      <c r="C579" s="10" t="s">
        <v>23</v>
      </c>
      <c r="D579" s="11">
        <v>44186.45208333333</v>
      </c>
      <c r="E579" s="11">
        <f>DATE(YEAR($D579),MONTH($D579)-1,DAY($D579))</f>
        <v>44156</v>
      </c>
      <c r="F579" s="11">
        <f>DATE(YEAR($E579),MONTH($E579),DAY($E579)+$LL579/10)</f>
        <v>44306</v>
      </c>
      <c r="G579" s="11">
        <f>DATE(YEAR($F579),MONTH($F579),DAY($F579)+$LL579/10)</f>
        <v>44456</v>
      </c>
      <c r="H579" s="11">
        <f>DATE(YEAR($G579),MONTH($G579),DAY($G579)+$LL579/10)</f>
        <v>44606</v>
      </c>
      <c r="I579" s="11">
        <f>DATE(YEAR($H579),MONTH($H579),DAY($H579)+$LL579/10)</f>
        <v>44756</v>
      </c>
      <c r="J579" s="12">
        <f>DATE(YEAR($I579),MONTH($I579),DAY($I579)+$LL579/10)</f>
        <v>44906</v>
      </c>
      <c r="K579" s="15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>
        <v>1</v>
      </c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  <c r="BT579" s="16"/>
      <c r="BU579" s="16"/>
      <c r="BV579" s="16"/>
      <c r="BW579" s="16"/>
      <c r="BX579" s="16"/>
      <c r="BY579" s="16">
        <v>1</v>
      </c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>
        <v>1</v>
      </c>
      <c r="CU579" s="16"/>
      <c r="CV579" s="16"/>
      <c r="CW579" s="16"/>
      <c r="CX579" s="16"/>
      <c r="CY579" s="16"/>
      <c r="CZ579" s="16"/>
      <c r="DA579" s="16"/>
      <c r="DB579" s="16"/>
      <c r="DC579" s="16"/>
      <c r="DD579" s="16"/>
      <c r="DE579" s="16"/>
      <c r="DF579" s="16"/>
      <c r="DG579" s="16"/>
      <c r="DH579" s="16"/>
      <c r="DI579" s="16"/>
      <c r="DJ579" s="16"/>
      <c r="DK579" s="16"/>
      <c r="LK579" t="s">
        <v>21</v>
      </c>
      <c r="LL579">
        <v>1500</v>
      </c>
      <c r="LM579" t="s">
        <v>12</v>
      </c>
    </row>
    <row r="580" spans="1:325" ht="15" thickBot="1" x14ac:dyDescent="0.4">
      <c r="A580" s="9" t="s">
        <v>12</v>
      </c>
      <c r="B580" s="10" t="s">
        <v>57</v>
      </c>
      <c r="C580" s="10" t="s">
        <v>23</v>
      </c>
      <c r="D580" s="11">
        <v>44187.424305555556</v>
      </c>
      <c r="E580" s="11">
        <f>DATE(YEAR($D580),MONTH($D580)-1,DAY($D580))</f>
        <v>44157</v>
      </c>
      <c r="F580" s="11">
        <f>DATE(YEAR($E580),MONTH($E580),DAY($E580)+$LL580/10)</f>
        <v>44307</v>
      </c>
      <c r="G580" s="11">
        <f>DATE(YEAR($F580),MONTH($F580),DAY($F580)+$LL580/10)</f>
        <v>44457</v>
      </c>
      <c r="H580" s="11">
        <f>DATE(YEAR($G580),MONTH($G580),DAY($G580)+$LL580/10)</f>
        <v>44607</v>
      </c>
      <c r="I580" s="11">
        <f>DATE(YEAR($H580),MONTH($H580),DAY($H580)+$LL580/10)</f>
        <v>44757</v>
      </c>
      <c r="J580" s="12">
        <f>DATE(YEAR($I580),MONTH($I580),DAY($I580)+$LL580/10)</f>
        <v>44907</v>
      </c>
      <c r="K580" s="15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>
        <v>1</v>
      </c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  <c r="BT580" s="16"/>
      <c r="BU580" s="16"/>
      <c r="BV580" s="16"/>
      <c r="BW580" s="16"/>
      <c r="BX580" s="16"/>
      <c r="BY580" s="16">
        <v>1</v>
      </c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>
        <v>1</v>
      </c>
      <c r="CU580" s="16"/>
      <c r="CV580" s="16"/>
      <c r="CW580" s="16"/>
      <c r="CX580" s="16"/>
      <c r="CY580" s="16"/>
      <c r="CZ580" s="16"/>
      <c r="DA580" s="16"/>
      <c r="DB580" s="16"/>
      <c r="DC580" s="16"/>
      <c r="DD580" s="16"/>
      <c r="DE580" s="16"/>
      <c r="DF580" s="16"/>
      <c r="DG580" s="16"/>
      <c r="DH580" s="16"/>
      <c r="DI580" s="16"/>
      <c r="DJ580" s="16"/>
      <c r="DK580" s="16"/>
      <c r="LK580" t="s">
        <v>21</v>
      </c>
      <c r="LL580">
        <v>1500</v>
      </c>
      <c r="LM580" t="s">
        <v>12</v>
      </c>
    </row>
    <row r="581" spans="1:325" ht="15" thickBot="1" x14ac:dyDescent="0.4">
      <c r="A581" s="9" t="s">
        <v>12</v>
      </c>
      <c r="B581" s="10" t="s">
        <v>57</v>
      </c>
      <c r="C581" s="10" t="s">
        <v>36</v>
      </c>
      <c r="D581" s="11">
        <v>44475.345833333333</v>
      </c>
      <c r="E581" s="11">
        <f>DATE(YEAR($D581),MONTH($D581),DAY($D581)-7)</f>
        <v>44468</v>
      </c>
      <c r="F581" s="11">
        <f>DATE(YEAR($E581),MONTH($E581)+$LL581,DAY($E581))</f>
        <v>45594</v>
      </c>
      <c r="G581" s="11">
        <f>DATE(YEAR($F581),MONTH($F581)+$LL581,DAY($F581))</f>
        <v>46720</v>
      </c>
      <c r="H581" s="11">
        <f>DATE(YEAR($G581),MONTH($G581)+$LL581,DAY($G581))</f>
        <v>47846</v>
      </c>
      <c r="I581" s="11">
        <f>DATE(YEAR($H581),MONTH($H581)+$LL581,DAY($H581))</f>
        <v>48973</v>
      </c>
      <c r="J581" s="12">
        <f>DATE(YEAR($I581),MONTH($I581)+$LL581,DAY($I581))</f>
        <v>50100</v>
      </c>
      <c r="K581" s="15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  <c r="BT581" s="16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>
        <v>1</v>
      </c>
      <c r="CW581" s="16"/>
      <c r="CX581" s="16"/>
      <c r="CY581" s="16"/>
      <c r="CZ581" s="16"/>
      <c r="DA581" s="16"/>
      <c r="DB581" s="16"/>
      <c r="DC581" s="16"/>
      <c r="DD581" s="16"/>
      <c r="DE581" s="16"/>
      <c r="DF581" s="16"/>
      <c r="DG581" s="16"/>
      <c r="DH581" s="16"/>
      <c r="DI581" s="16"/>
      <c r="DJ581" s="16"/>
      <c r="DK581" s="16"/>
      <c r="LK581" t="s">
        <v>18</v>
      </c>
      <c r="LL581">
        <v>37</v>
      </c>
      <c r="LM581" t="s">
        <v>12</v>
      </c>
    </row>
    <row r="582" spans="1:325" ht="15" thickBot="1" x14ac:dyDescent="0.4">
      <c r="A582" s="9" t="s">
        <v>12</v>
      </c>
      <c r="B582" s="10" t="s">
        <v>57</v>
      </c>
      <c r="C582" s="10" t="s">
        <v>37</v>
      </c>
      <c r="D582" s="11">
        <v>43968.918055555558</v>
      </c>
      <c r="E582" s="11">
        <f>DATE(YEAR($D582),MONTH($D582)-1,DAY($D582))</f>
        <v>43938</v>
      </c>
      <c r="F582" s="11">
        <f>DATE(YEAR($E582),MONTH($E582),DAY($E582)+$LL582*30.4/650)</f>
        <v>44779</v>
      </c>
      <c r="G582" s="11">
        <f>DATE(YEAR($F582),MONTH($F582),DAY($F582)+$LL582*30.4/650)</f>
        <v>45620</v>
      </c>
      <c r="H582" s="11">
        <f>DATE(YEAR($G582),MONTH($G582),DAY($G582)+$LL582*30.4/650)</f>
        <v>46461</v>
      </c>
      <c r="I582" s="11">
        <f>DATE(YEAR($H582),MONTH($H582),DAY($H582)+$LL582*30.4/650)</f>
        <v>47302</v>
      </c>
      <c r="J582" s="12">
        <f>DATE(YEAR($I582),MONTH($I582),DAY($I582)+$LL582*30.4/650)</f>
        <v>48143</v>
      </c>
      <c r="K582" s="15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>
        <v>1</v>
      </c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  <c r="BT582" s="16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6"/>
      <c r="DD582" s="16"/>
      <c r="DE582" s="16"/>
      <c r="DF582" s="16"/>
      <c r="DG582" s="16"/>
      <c r="DH582" s="16"/>
      <c r="DI582" s="16"/>
      <c r="DJ582" s="16"/>
      <c r="DK582" s="16"/>
      <c r="LK582" t="s">
        <v>28</v>
      </c>
      <c r="LL582">
        <v>18000</v>
      </c>
      <c r="LM582" t="s">
        <v>12</v>
      </c>
    </row>
    <row r="583" spans="1:325" ht="15" thickBot="1" x14ac:dyDescent="0.4">
      <c r="A583" s="9" t="s">
        <v>12</v>
      </c>
      <c r="B583" s="10" t="s">
        <v>57</v>
      </c>
      <c r="C583" s="10" t="s">
        <v>39</v>
      </c>
      <c r="D583" s="11">
        <v>45902</v>
      </c>
      <c r="E583" s="11">
        <f>DATE(YEAR($D583),MONTH($D583)-2,DAY($D583))</f>
        <v>45840</v>
      </c>
      <c r="F583" s="11">
        <f>DATE(YEAR($E583)+$LL583,MONTH($E583),DAY($E583))</f>
        <v>50223</v>
      </c>
      <c r="G583" s="11">
        <f>DATE(YEAR($F583)+$LL583,MONTH($F583),DAY($F583))</f>
        <v>54606</v>
      </c>
      <c r="H583" s="11">
        <f>DATE(YEAR($G583)+$LL583,MONTH($G583),DAY($G583))</f>
        <v>58989</v>
      </c>
      <c r="I583" s="11">
        <f>DATE(YEAR($H583)+$LL583,MONTH($H583),DAY($H583))</f>
        <v>63372</v>
      </c>
      <c r="J583" s="12">
        <f>DATE(YEAR($I583)+$LL583,MONTH($I583),DAY($I583))</f>
        <v>67755</v>
      </c>
      <c r="K583" s="15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  <c r="BT583" s="16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6"/>
      <c r="DD583" s="16"/>
      <c r="DE583" s="16"/>
      <c r="DF583" s="16"/>
      <c r="DG583" s="16"/>
      <c r="DH583" s="16"/>
      <c r="DI583" s="16"/>
      <c r="DJ583" s="16"/>
      <c r="DK583" s="16"/>
      <c r="LK583" t="s">
        <v>16</v>
      </c>
      <c r="LL583">
        <v>12</v>
      </c>
      <c r="LM583" t="s">
        <v>12</v>
      </c>
    </row>
    <row r="584" spans="1:325" ht="15" thickBot="1" x14ac:dyDescent="0.4">
      <c r="A584" s="9" t="s">
        <v>12</v>
      </c>
      <c r="B584" s="10" t="s">
        <v>57</v>
      </c>
      <c r="C584" s="10" t="s">
        <v>40</v>
      </c>
      <c r="D584" s="11">
        <v>45902</v>
      </c>
      <c r="E584" s="11">
        <f>DATE(YEAR($D584),MONTH($D584)-2,DAY($D584))</f>
        <v>45840</v>
      </c>
      <c r="F584" s="11">
        <f>DATE(YEAR($E584)+$LL584,MONTH($E584),DAY($E584))</f>
        <v>50223</v>
      </c>
      <c r="G584" s="11">
        <f>DATE(YEAR($F584)+$LL584,MONTH($F584),DAY($F584))</f>
        <v>54606</v>
      </c>
      <c r="H584" s="11">
        <f>DATE(YEAR($G584)+$LL584,MONTH($G584),DAY($G584))</f>
        <v>58989</v>
      </c>
      <c r="I584" s="11">
        <f>DATE(YEAR($H584)+$LL584,MONTH($H584),DAY($H584))</f>
        <v>63372</v>
      </c>
      <c r="J584" s="12">
        <f>DATE(YEAR($I584)+$LL584,MONTH($I584),DAY($I584))</f>
        <v>67755</v>
      </c>
      <c r="K584" s="15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  <c r="BT584" s="16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6"/>
      <c r="DD584" s="16"/>
      <c r="DE584" s="16"/>
      <c r="DF584" s="16"/>
      <c r="DG584" s="16"/>
      <c r="DH584" s="16"/>
      <c r="DI584" s="16"/>
      <c r="DJ584" s="16"/>
      <c r="DK584" s="16"/>
      <c r="LK584" t="s">
        <v>16</v>
      </c>
      <c r="LL584">
        <v>12</v>
      </c>
      <c r="LM584" t="s">
        <v>12</v>
      </c>
    </row>
    <row r="585" spans="1:325" ht="15" thickBot="1" x14ac:dyDescent="0.4">
      <c r="A585" s="9" t="s">
        <v>12</v>
      </c>
      <c r="B585" s="10" t="s">
        <v>57</v>
      </c>
      <c r="C585" s="10" t="s">
        <v>41</v>
      </c>
      <c r="D585" s="11">
        <v>44358.643750000003</v>
      </c>
      <c r="E585" s="11">
        <f>DATE(YEAR($D585),MONTH($D585)-1,DAY($D585))</f>
        <v>44327</v>
      </c>
      <c r="F585" s="11">
        <f>DATE(YEAR($E585),MONTH($E585),DAY($E585)+$LL585*30.4/10000)</f>
        <v>45056</v>
      </c>
      <c r="G585" s="11">
        <f>DATE(YEAR($F585),MONTH($F585),DAY($F585)+$LL585*30.4/10000)</f>
        <v>45785</v>
      </c>
      <c r="H585" s="11">
        <f>DATE(YEAR($G585),MONTH($G585),DAY($G585)+$LL585*30.4/10000)</f>
        <v>46514</v>
      </c>
      <c r="I585" s="11">
        <f>DATE(YEAR($H585),MONTH($H585),DAY($H585)+$LL585*30.4/10000)</f>
        <v>47243</v>
      </c>
      <c r="J585" s="12">
        <f>DATE(YEAR($I585),MONTH($I585),DAY($I585)+$LL585*30.4/10000)</f>
        <v>47972</v>
      </c>
      <c r="K585" s="15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  <c r="BT585" s="16"/>
      <c r="BU585" s="16"/>
      <c r="BV585" s="16"/>
      <c r="BW585" s="16"/>
      <c r="BX585" s="16"/>
      <c r="BY585" s="16"/>
      <c r="BZ585" s="16"/>
      <c r="CA585" s="16"/>
      <c r="CB585" s="16">
        <v>1</v>
      </c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6"/>
      <c r="DD585" s="16"/>
      <c r="DE585" s="16"/>
      <c r="DF585" s="16"/>
      <c r="DG585" s="16"/>
      <c r="DH585" s="16"/>
      <c r="DI585" s="16"/>
      <c r="DJ585" s="16"/>
      <c r="DK585" s="16"/>
      <c r="LK585" t="s">
        <v>15</v>
      </c>
      <c r="LL585">
        <v>240000</v>
      </c>
      <c r="LM585" t="s">
        <v>12</v>
      </c>
    </row>
    <row r="586" spans="1:325" ht="15" thickBot="1" x14ac:dyDescent="0.4">
      <c r="A586" s="9" t="s">
        <v>12</v>
      </c>
      <c r="B586" s="10" t="s">
        <v>57</v>
      </c>
      <c r="C586" s="10" t="s">
        <v>45</v>
      </c>
      <c r="D586" s="11">
        <v>44147.934027777781</v>
      </c>
      <c r="E586" s="11">
        <f>DATE(YEAR($D586),MONTH($D586),DAY($D586)-7)</f>
        <v>44140</v>
      </c>
      <c r="F586" s="11">
        <f>DATE(YEAR($E586),MONTH($E586)+$LL586,DAY($E586))</f>
        <v>44535</v>
      </c>
      <c r="G586" s="11">
        <f>DATE(YEAR($F586),MONTH($F586)+$LL586,DAY($F586))</f>
        <v>44931</v>
      </c>
      <c r="H586" s="11">
        <f>DATE(YEAR($G586),MONTH($G586)+$LL586,DAY($G586))</f>
        <v>45327</v>
      </c>
      <c r="I586" s="11">
        <f>DATE(YEAR($H586),MONTH($H586)+$LL586,DAY($H586))</f>
        <v>45721</v>
      </c>
      <c r="J586" s="12">
        <f>DATE(YEAR($I586),MONTH($I586)+$LL586,DAY($I586))</f>
        <v>46117</v>
      </c>
      <c r="K586" s="15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>
        <v>1</v>
      </c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  <c r="BT586" s="16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6"/>
      <c r="DD586" s="16"/>
      <c r="DE586" s="16">
        <v>1</v>
      </c>
      <c r="DF586" s="16"/>
      <c r="DG586" s="16"/>
      <c r="DH586" s="16"/>
      <c r="DI586" s="16"/>
      <c r="DJ586" s="16"/>
      <c r="DK586" s="16"/>
      <c r="LK586" t="s">
        <v>18</v>
      </c>
      <c r="LL586">
        <v>13</v>
      </c>
      <c r="LM586" t="s">
        <v>12</v>
      </c>
    </row>
    <row r="587" spans="1:325" ht="15" thickBot="1" x14ac:dyDescent="0.4">
      <c r="A587" s="9" t="s">
        <v>12</v>
      </c>
      <c r="B587" s="10" t="s">
        <v>57</v>
      </c>
      <c r="C587" s="10" t="s">
        <v>42</v>
      </c>
      <c r="D587" s="11">
        <v>44441.958333333336</v>
      </c>
      <c r="E587" s="11">
        <f>DATE(YEAR($D587),MONTH($D587)-1,DAY($D587))</f>
        <v>44410</v>
      </c>
      <c r="F587" s="11">
        <f>DATE(YEAR($E587)+$LL587,MONTH($E587),DAY($E587))</f>
        <v>47332</v>
      </c>
      <c r="G587" s="11">
        <f>DATE(YEAR($F587)+$LL587,MONTH($F587),DAY($F587))</f>
        <v>50254</v>
      </c>
      <c r="H587" s="11">
        <f>DATE(YEAR($G587)+$LL587,MONTH($G587),DAY($G587))</f>
        <v>53176</v>
      </c>
      <c r="I587" s="11">
        <f>DATE(YEAR($H587)+$LL587,MONTH($H587),DAY($H587))</f>
        <v>56098</v>
      </c>
      <c r="J587" s="12">
        <f>DATE(YEAR($I587)+$LL587,MONTH($I587),DAY($I587))</f>
        <v>59020</v>
      </c>
      <c r="K587" s="15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  <c r="BT587" s="16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>
        <v>1</v>
      </c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6"/>
      <c r="DD587" s="16"/>
      <c r="DE587" s="16"/>
      <c r="DF587" s="16"/>
      <c r="DG587" s="16"/>
      <c r="DH587" s="16"/>
      <c r="DI587" s="16"/>
      <c r="DJ587" s="16"/>
      <c r="DK587" s="16"/>
      <c r="LK587" t="s">
        <v>16</v>
      </c>
      <c r="LL587">
        <v>8</v>
      </c>
      <c r="LM587" t="s">
        <v>12</v>
      </c>
    </row>
    <row r="588" spans="1:325" ht="15" thickBot="1" x14ac:dyDescent="0.4">
      <c r="A588" s="9" t="s">
        <v>12</v>
      </c>
      <c r="B588" s="10" t="s">
        <v>57</v>
      </c>
      <c r="C588" s="10" t="s">
        <v>43</v>
      </c>
      <c r="D588" s="11">
        <v>44358.643750000003</v>
      </c>
      <c r="E588" s="11">
        <f>DATE(YEAR($D588),MONTH($D588)-1,DAY($D588))</f>
        <v>44327</v>
      </c>
      <c r="F588" s="11">
        <f>DATE(YEAR($E588),MONTH($E588),DAY($E588)+$LL588*30.4/10000)</f>
        <v>45056</v>
      </c>
      <c r="G588" s="11">
        <f>DATE(YEAR($F588),MONTH($F588),DAY($F588)+$LL588*30.4/10000)</f>
        <v>45785</v>
      </c>
      <c r="H588" s="11">
        <f>DATE(YEAR($G588),MONTH($G588),DAY($G588)+$LL588*30.4/10000)</f>
        <v>46514</v>
      </c>
      <c r="I588" s="11">
        <f>DATE(YEAR($H588),MONTH($H588),DAY($H588)+$LL588*30.4/10000)</f>
        <v>47243</v>
      </c>
      <c r="J588" s="12">
        <f>DATE(YEAR($I588),MONTH($I588),DAY($I588)+$LL588*30.4/10000)</f>
        <v>47972</v>
      </c>
      <c r="K588" s="15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  <c r="BT588" s="16"/>
      <c r="BU588" s="16"/>
      <c r="BV588" s="16"/>
      <c r="BW588" s="16"/>
      <c r="BX588" s="16"/>
      <c r="BY588" s="16"/>
      <c r="BZ588" s="16"/>
      <c r="CA588" s="16"/>
      <c r="CB588" s="16">
        <v>1</v>
      </c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6"/>
      <c r="DD588" s="16"/>
      <c r="DE588" s="16"/>
      <c r="DF588" s="16"/>
      <c r="DG588" s="16"/>
      <c r="DH588" s="16"/>
      <c r="DI588" s="16"/>
      <c r="DJ588" s="16"/>
      <c r="DK588" s="16"/>
      <c r="LK588" t="s">
        <v>15</v>
      </c>
      <c r="LL588">
        <v>240000</v>
      </c>
      <c r="LM588" t="s">
        <v>12</v>
      </c>
    </row>
    <row r="589" spans="1:325" ht="15" thickBot="1" x14ac:dyDescent="0.4">
      <c r="A589" s="9" t="s">
        <v>12</v>
      </c>
      <c r="B589" s="10" t="s">
        <v>57</v>
      </c>
      <c r="C589" s="10" t="s">
        <v>44</v>
      </c>
      <c r="D589" s="11">
        <v>44100.61041666667</v>
      </c>
      <c r="E589" s="11">
        <f>DATE(YEAR($D589),MONTH($D589),DAY($D589)-7)</f>
        <v>44093</v>
      </c>
      <c r="F589" s="11">
        <f>DATE(YEAR($E589),MONTH($E589)+$LL589,DAY($E589))</f>
        <v>44670</v>
      </c>
      <c r="G589" s="11">
        <f>DATE(YEAR($F589),MONTH($F589)+$LL589,DAY($F589))</f>
        <v>45249</v>
      </c>
      <c r="H589" s="11">
        <f>DATE(YEAR($G589),MONTH($G589)+$LL589,DAY($G589))</f>
        <v>45827</v>
      </c>
      <c r="I589" s="11">
        <f>DATE(YEAR($H589),MONTH($H589)+$LL589,DAY($H589))</f>
        <v>46406</v>
      </c>
      <c r="J589" s="12">
        <f>DATE(YEAR($I589),MONTH($I589)+$LL589,DAY($I589))</f>
        <v>46984</v>
      </c>
      <c r="K589" s="15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>
        <v>1</v>
      </c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  <c r="BT589" s="16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6"/>
      <c r="DD589" s="16"/>
      <c r="DE589" s="16"/>
      <c r="DF589" s="16"/>
      <c r="DG589" s="16"/>
      <c r="DH589" s="16"/>
      <c r="DI589" s="16"/>
      <c r="DJ589" s="16"/>
      <c r="DK589" s="16"/>
      <c r="LK589" t="s">
        <v>18</v>
      </c>
      <c r="LL589">
        <v>19</v>
      </c>
      <c r="LM589" t="s">
        <v>12</v>
      </c>
    </row>
    <row r="590" spans="1:325" ht="15" thickBot="1" x14ac:dyDescent="0.4">
      <c r="A590" s="9" t="s">
        <v>12</v>
      </c>
      <c r="B590" s="10" t="s">
        <v>57</v>
      </c>
      <c r="C590" s="10" t="s">
        <v>32</v>
      </c>
      <c r="D590" s="11">
        <v>44358.643750000003</v>
      </c>
      <c r="E590" s="11">
        <f>DATE(YEAR($D590),MONTH($D590)-1,DAY($D590))</f>
        <v>44327</v>
      </c>
      <c r="F590" s="11">
        <f>DATE(YEAR($E590),MONTH($E590),DAY($E590)+$LL590*30.4/10000)</f>
        <v>45056</v>
      </c>
      <c r="G590" s="11">
        <f>DATE(YEAR($F590),MONTH($F590),DAY($F590)+$LL590*30.4/10000)</f>
        <v>45785</v>
      </c>
      <c r="H590" s="11">
        <f>DATE(YEAR($G590),MONTH($G590),DAY($G590)+$LL590*30.4/10000)</f>
        <v>46514</v>
      </c>
      <c r="I590" s="11">
        <f>DATE(YEAR($H590),MONTH($H590),DAY($H590)+$LL590*30.4/10000)</f>
        <v>47243</v>
      </c>
      <c r="J590" s="12">
        <f>DATE(YEAR($I590),MONTH($I590),DAY($I590)+$LL590*30.4/10000)</f>
        <v>47972</v>
      </c>
      <c r="K590" s="15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  <c r="BT590" s="16"/>
      <c r="BU590" s="16"/>
      <c r="BV590" s="16"/>
      <c r="BW590" s="16"/>
      <c r="BX590" s="16"/>
      <c r="BY590" s="16"/>
      <c r="BZ590" s="16"/>
      <c r="CA590" s="16"/>
      <c r="CB590" s="16">
        <v>1</v>
      </c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6"/>
      <c r="DD590" s="16"/>
      <c r="DE590" s="16"/>
      <c r="DF590" s="16"/>
      <c r="DG590" s="16"/>
      <c r="DH590" s="16"/>
      <c r="DI590" s="16"/>
      <c r="DJ590" s="16"/>
      <c r="DK590" s="16"/>
      <c r="LK590" t="s">
        <v>15</v>
      </c>
      <c r="LL590">
        <v>240000</v>
      </c>
      <c r="LM590" t="s">
        <v>12</v>
      </c>
    </row>
    <row r="591" spans="1:325" ht="15" thickBot="1" x14ac:dyDescent="0.4">
      <c r="A591" s="9" t="s">
        <v>12</v>
      </c>
      <c r="B591" s="10" t="s">
        <v>57</v>
      </c>
      <c r="C591" s="10" t="s">
        <v>33</v>
      </c>
      <c r="D591" s="11">
        <v>45272.44027777778</v>
      </c>
      <c r="E591" s="11">
        <f>DATE(YEAR($D591),MONTH($D591)-1,DAY($D591))</f>
        <v>45242</v>
      </c>
      <c r="F591" s="11">
        <f>DATE(YEAR($E591),MONTH($E591),DAY($E591)+$LL591/10)</f>
        <v>45842</v>
      </c>
      <c r="G591" s="11">
        <f>DATE(YEAR($F591),MONTH($F591),DAY($F591)+$LL591/10)</f>
        <v>46442</v>
      </c>
      <c r="H591" s="11">
        <f>DATE(YEAR($G591),MONTH($G591),DAY($G591)+$LL591/10)</f>
        <v>47042</v>
      </c>
      <c r="I591" s="11">
        <f>DATE(YEAR($H591),MONTH($H591),DAY($H591)+$LL591/10)</f>
        <v>47642</v>
      </c>
      <c r="J591" s="12">
        <f>DATE(YEAR($I591),MONTH($I591),DAY($I591)+$LL591/10)</f>
        <v>48242</v>
      </c>
      <c r="K591" s="15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  <c r="BT591" s="16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6"/>
      <c r="DD591" s="16"/>
      <c r="DE591" s="16"/>
      <c r="DF591" s="16"/>
      <c r="DG591" s="16"/>
      <c r="DH591" s="16"/>
      <c r="DI591" s="16"/>
      <c r="DJ591" s="16"/>
      <c r="DK591" s="16"/>
      <c r="LK591" t="s">
        <v>21</v>
      </c>
      <c r="LL591">
        <v>6000</v>
      </c>
      <c r="LM591" t="s">
        <v>12</v>
      </c>
    </row>
    <row r="592" spans="1:325" ht="15" thickBot="1" x14ac:dyDescent="0.4">
      <c r="A592" s="9" t="s">
        <v>12</v>
      </c>
      <c r="B592" s="10" t="s">
        <v>57</v>
      </c>
      <c r="C592" s="10" t="s">
        <v>33</v>
      </c>
      <c r="D592" s="11">
        <v>45076.926388888889</v>
      </c>
      <c r="E592" s="11">
        <f>DATE(YEAR($D592),MONTH($D592)-1,DAY($D592))</f>
        <v>45046</v>
      </c>
      <c r="F592" s="11">
        <f>DATE(YEAR($E592),MONTH($E592),DAY($E592)+$LL592/10)</f>
        <v>45646</v>
      </c>
      <c r="G592" s="11">
        <f>DATE(YEAR($F592),MONTH($F592),DAY($F592)+$LL592/10)</f>
        <v>46246</v>
      </c>
      <c r="H592" s="11">
        <f>DATE(YEAR($G592),MONTH($G592),DAY($G592)+$LL592/10)</f>
        <v>46846</v>
      </c>
      <c r="I592" s="11">
        <f>DATE(YEAR($H592),MONTH($H592),DAY($H592)+$LL592/10)</f>
        <v>47446</v>
      </c>
      <c r="J592" s="12">
        <f>DATE(YEAR($I592),MONTH($I592),DAY($I592)+$LL592/10)</f>
        <v>48046</v>
      </c>
      <c r="K592" s="15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  <c r="BT592" s="16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6"/>
      <c r="DD592" s="16"/>
      <c r="DE592" s="16"/>
      <c r="DF592" s="16"/>
      <c r="DG592" s="16"/>
      <c r="DH592" s="16"/>
      <c r="DI592" s="16"/>
      <c r="DJ592" s="16"/>
      <c r="DK592" s="16"/>
      <c r="LK592" t="s">
        <v>21</v>
      </c>
      <c r="LL592">
        <v>6000</v>
      </c>
      <c r="LM592" t="s">
        <v>12</v>
      </c>
    </row>
    <row r="593" spans="1:325" ht="15" thickBot="1" x14ac:dyDescent="0.4">
      <c r="A593" s="9" t="s">
        <v>12</v>
      </c>
      <c r="B593" s="10" t="s">
        <v>57</v>
      </c>
      <c r="C593" s="10" t="s">
        <v>34</v>
      </c>
      <c r="D593" s="11">
        <v>44476.543055555558</v>
      </c>
      <c r="E593" s="11">
        <f>DATE(YEAR($D593),MONTH($D593),DAY($D593)-7)</f>
        <v>44469</v>
      </c>
      <c r="F593" s="11">
        <f>DATE(YEAR($E593),MONTH($E593)+$LL593,DAY($E593))</f>
        <v>45595</v>
      </c>
      <c r="G593" s="11">
        <f>DATE(YEAR($F593),MONTH($F593)+$LL593,DAY($F593))</f>
        <v>46721</v>
      </c>
      <c r="H593" s="11">
        <f>DATE(YEAR($G593),MONTH($G593)+$LL593,DAY($G593))</f>
        <v>47847</v>
      </c>
      <c r="I593" s="11">
        <f>DATE(YEAR($H593),MONTH($H593)+$LL593,DAY($H593))</f>
        <v>48974</v>
      </c>
      <c r="J593" s="12">
        <f>DATE(YEAR($I593),MONTH($I593)+$LL593,DAY($I593))</f>
        <v>50101</v>
      </c>
      <c r="K593" s="15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  <c r="BT593" s="16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>
        <v>1</v>
      </c>
      <c r="CW593" s="16"/>
      <c r="CX593" s="16"/>
      <c r="CY593" s="16"/>
      <c r="CZ593" s="16"/>
      <c r="DA593" s="16"/>
      <c r="DB593" s="16"/>
      <c r="DC593" s="16"/>
      <c r="DD593" s="16"/>
      <c r="DE593" s="16"/>
      <c r="DF593" s="16"/>
      <c r="DG593" s="16"/>
      <c r="DH593" s="16"/>
      <c r="DI593" s="16"/>
      <c r="DJ593" s="16"/>
      <c r="DK593" s="16"/>
      <c r="LK593" t="s">
        <v>18</v>
      </c>
      <c r="LL593">
        <v>37</v>
      </c>
      <c r="LM593" t="s">
        <v>12</v>
      </c>
    </row>
    <row r="594" spans="1:325" ht="15" thickBot="1" x14ac:dyDescent="0.4">
      <c r="A594" s="9" t="s">
        <v>12</v>
      </c>
      <c r="B594" s="10" t="s">
        <v>57</v>
      </c>
      <c r="C594" s="10" t="s">
        <v>38</v>
      </c>
      <c r="D594" s="11">
        <v>43968.918055555558</v>
      </c>
      <c r="E594" s="11">
        <f>DATE(YEAR($D594),MONTH($D594)-1,DAY($D594))</f>
        <v>43938</v>
      </c>
      <c r="F594" s="11">
        <f>DATE(YEAR($E594),MONTH($E594),DAY($E594)+$LL594*30.4/650)</f>
        <v>44779</v>
      </c>
      <c r="G594" s="11">
        <f>DATE(YEAR($F594),MONTH($F594),DAY($F594)+$LL594*30.4/650)</f>
        <v>45620</v>
      </c>
      <c r="H594" s="11">
        <f>DATE(YEAR($G594),MONTH($G594),DAY($G594)+$LL594*30.4/650)</f>
        <v>46461</v>
      </c>
      <c r="I594" s="11">
        <f>DATE(YEAR($H594),MONTH($H594),DAY($H594)+$LL594*30.4/650)</f>
        <v>47302</v>
      </c>
      <c r="J594" s="12">
        <f>DATE(YEAR($I594),MONTH($I594),DAY($I594)+$LL594*30.4/650)</f>
        <v>48143</v>
      </c>
      <c r="K594" s="15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>
        <v>1</v>
      </c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  <c r="BT594" s="16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6"/>
      <c r="DD594" s="16"/>
      <c r="DE594" s="16"/>
      <c r="DF594" s="16"/>
      <c r="DG594" s="16"/>
      <c r="DH594" s="16"/>
      <c r="DI594" s="16"/>
      <c r="DJ594" s="16"/>
      <c r="DK594" s="16"/>
      <c r="LK594" t="s">
        <v>28</v>
      </c>
      <c r="LL594">
        <v>18000</v>
      </c>
      <c r="LM594" t="s">
        <v>12</v>
      </c>
    </row>
    <row r="595" spans="1:325" ht="15" thickBot="1" x14ac:dyDescent="0.4">
      <c r="A595" s="9" t="s">
        <v>12</v>
      </c>
      <c r="B595" s="10" t="s">
        <v>57</v>
      </c>
      <c r="C595" s="10" t="s">
        <v>35</v>
      </c>
      <c r="D595" s="11">
        <v>44358.643750000003</v>
      </c>
      <c r="E595" s="11">
        <f>DATE(YEAR($D595),MONTH($D595)-1,DAY($D595))</f>
        <v>44327</v>
      </c>
      <c r="F595" s="11">
        <f>DATE(YEAR($E595),MONTH($E595),DAY($E595)+$LL595*30.4/10000)</f>
        <v>45056</v>
      </c>
      <c r="G595" s="11">
        <f>DATE(YEAR($F595),MONTH($F595),DAY($F595)+$LL595*30.4/10000)</f>
        <v>45785</v>
      </c>
      <c r="H595" s="11">
        <f>DATE(YEAR($G595),MONTH($G595),DAY($G595)+$LL595*30.4/10000)</f>
        <v>46514</v>
      </c>
      <c r="I595" s="11">
        <f>DATE(YEAR($H595),MONTH($H595),DAY($H595)+$LL595*30.4/10000)</f>
        <v>47243</v>
      </c>
      <c r="J595" s="12">
        <f>DATE(YEAR($I595),MONTH($I595),DAY($I595)+$LL595*30.4/10000)</f>
        <v>47972</v>
      </c>
      <c r="K595" s="15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  <c r="BT595" s="16"/>
      <c r="BU595" s="16"/>
      <c r="BV595" s="16"/>
      <c r="BW595" s="16"/>
      <c r="BX595" s="16"/>
      <c r="BY595" s="16"/>
      <c r="BZ595" s="16"/>
      <c r="CA595" s="16"/>
      <c r="CB595" s="16">
        <v>1</v>
      </c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6"/>
      <c r="DD595" s="16"/>
      <c r="DE595" s="16"/>
      <c r="DF595" s="16"/>
      <c r="DG595" s="16"/>
      <c r="DH595" s="16"/>
      <c r="DI595" s="16"/>
      <c r="DJ595" s="16"/>
      <c r="DK595" s="16"/>
      <c r="LK595" t="s">
        <v>15</v>
      </c>
      <c r="LL595">
        <v>240000</v>
      </c>
      <c r="LM595" t="s">
        <v>12</v>
      </c>
    </row>
    <row r="596" spans="1:325" ht="15" thickBot="1" x14ac:dyDescent="0.4">
      <c r="A596" s="9" t="s">
        <v>12</v>
      </c>
      <c r="B596" s="10" t="s">
        <v>57</v>
      </c>
      <c r="C596" s="10" t="s">
        <v>20</v>
      </c>
      <c r="D596" s="11">
        <v>44207.306944444441</v>
      </c>
      <c r="E596" s="11">
        <f>DATE(YEAR($D596),MONTH($D596)-1,DAY($D596))</f>
        <v>44176</v>
      </c>
      <c r="F596" s="11">
        <f>DATE(YEAR($E596),MONTH($E596),DAY($E596)+$LL596/10)</f>
        <v>44476</v>
      </c>
      <c r="G596" s="11">
        <f>DATE(YEAR($F596),MONTH($F596),DAY($F596)+$LL596/10)</f>
        <v>44776</v>
      </c>
      <c r="H596" s="11">
        <f>DATE(YEAR($G596),MONTH($G596),DAY($G596)+$LL596/10)</f>
        <v>45076</v>
      </c>
      <c r="I596" s="11">
        <f>DATE(YEAR($H596),MONTH($H596),DAY($H596)+$LL596/10)</f>
        <v>45376</v>
      </c>
      <c r="J596" s="12">
        <f>DATE(YEAR($I596),MONTH($I596),DAY($I596)+$LL596/10)</f>
        <v>45676</v>
      </c>
      <c r="K596" s="15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>
        <v>1</v>
      </c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  <c r="BT596" s="16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>
        <v>1</v>
      </c>
      <c r="CX596" s="16"/>
      <c r="CY596" s="16"/>
      <c r="CZ596" s="16"/>
      <c r="DA596" s="16"/>
      <c r="DB596" s="16"/>
      <c r="DC596" s="16"/>
      <c r="DD596" s="16"/>
      <c r="DE596" s="16"/>
      <c r="DF596" s="16"/>
      <c r="DG596" s="16"/>
      <c r="DH596" s="16"/>
      <c r="DI596" s="16"/>
      <c r="DJ596" s="16"/>
      <c r="DK596" s="16"/>
      <c r="LK596" t="s">
        <v>21</v>
      </c>
      <c r="LL596">
        <v>3000</v>
      </c>
      <c r="LM596" t="s">
        <v>12</v>
      </c>
    </row>
    <row r="597" spans="1:325" ht="15" thickBot="1" x14ac:dyDescent="0.4">
      <c r="A597" s="9" t="s">
        <v>12</v>
      </c>
      <c r="B597" s="10" t="s">
        <v>57</v>
      </c>
      <c r="C597" s="10" t="s">
        <v>14</v>
      </c>
      <c r="D597" s="11">
        <v>47823.492361111108</v>
      </c>
      <c r="E597" s="11">
        <f t="shared" ref="E597:E612" si="25">DATE(YEAR($D597),MONTH($D597)-2,DAY($D597))</f>
        <v>47762</v>
      </c>
      <c r="F597" s="11">
        <f>DATE(YEAR($E597)+$LL597,MONTH($E597),DAY($E597))</f>
        <v>52145</v>
      </c>
      <c r="G597" s="11">
        <f>DATE(YEAR($F597)+$LL597,MONTH($F597),DAY($F597))</f>
        <v>56528</v>
      </c>
      <c r="H597" s="11">
        <f>DATE(YEAR($G597)+$LL597,MONTH($G597),DAY($G597))</f>
        <v>60911</v>
      </c>
      <c r="I597" s="11">
        <f>DATE(YEAR($H597)+$LL597,MONTH($H597),DAY($H597))</f>
        <v>65294</v>
      </c>
      <c r="J597" s="12">
        <f>DATE(YEAR($I597)+$LL597,MONTH($I597),DAY($I597))</f>
        <v>69677</v>
      </c>
      <c r="K597" s="15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  <c r="BT597" s="16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6"/>
      <c r="DD597" s="16"/>
      <c r="DE597" s="16"/>
      <c r="DF597" s="16"/>
      <c r="DG597" s="16"/>
      <c r="DH597" s="16"/>
      <c r="DI597" s="16"/>
      <c r="DJ597" s="16"/>
      <c r="DK597" s="16"/>
      <c r="LK597" t="s">
        <v>16</v>
      </c>
      <c r="LL597">
        <v>12</v>
      </c>
      <c r="LM597" t="s">
        <v>12</v>
      </c>
    </row>
    <row r="598" spans="1:325" ht="15" thickBot="1" x14ac:dyDescent="0.4">
      <c r="A598" s="9" t="s">
        <v>12</v>
      </c>
      <c r="B598" s="10" t="s">
        <v>57</v>
      </c>
      <c r="C598" s="10" t="s">
        <v>14</v>
      </c>
      <c r="D598" s="11">
        <v>44450.411805555559</v>
      </c>
      <c r="E598" s="11">
        <f t="shared" si="25"/>
        <v>44388</v>
      </c>
      <c r="F598" s="11">
        <f>DATE(YEAR($E598),MONTH($E598),DAY($E598)+$LL598*30.4/10000)</f>
        <v>45300</v>
      </c>
      <c r="G598" s="11">
        <f>DATE(YEAR($F598),MONTH($F598),DAY($F598)+$LL598*30.4/10000)</f>
        <v>46212</v>
      </c>
      <c r="H598" s="11">
        <f>DATE(YEAR($G598),MONTH($G598),DAY($G598)+$LL598*30.4/10000)</f>
        <v>47124</v>
      </c>
      <c r="I598" s="11">
        <f>DATE(YEAR($H598),MONTH($H598),DAY($H598)+$LL598*30.4/10000)</f>
        <v>48036</v>
      </c>
      <c r="J598" s="12">
        <f>DATE(YEAR($I598),MONTH($I598),DAY($I598)+$LL598*30.4/10000)</f>
        <v>48948</v>
      </c>
      <c r="K598" s="15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  <c r="BT598" s="16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>
        <v>1</v>
      </c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6"/>
      <c r="DD598" s="16"/>
      <c r="DE598" s="16"/>
      <c r="DF598" s="16"/>
      <c r="DG598" s="16"/>
      <c r="DH598" s="16"/>
      <c r="DI598" s="16"/>
      <c r="DJ598" s="16"/>
      <c r="DK598" s="16"/>
      <c r="LK598" t="s">
        <v>15</v>
      </c>
      <c r="LL598">
        <v>300000</v>
      </c>
      <c r="LM598" t="s">
        <v>12</v>
      </c>
    </row>
    <row r="599" spans="1:325" ht="15" thickBot="1" x14ac:dyDescent="0.4">
      <c r="A599" s="9" t="s">
        <v>12</v>
      </c>
      <c r="B599" s="10" t="s">
        <v>57</v>
      </c>
      <c r="C599" s="10" t="s">
        <v>14</v>
      </c>
      <c r="D599" s="11">
        <v>47823.492361111108</v>
      </c>
      <c r="E599" s="11">
        <f t="shared" si="25"/>
        <v>47762</v>
      </c>
      <c r="F599" s="11">
        <f>DATE(YEAR($E599)+$LL599,MONTH($E599),DAY($E599))</f>
        <v>52145</v>
      </c>
      <c r="G599" s="11">
        <f>DATE(YEAR($F599)+$LL599,MONTH($F599),DAY($F599))</f>
        <v>56528</v>
      </c>
      <c r="H599" s="11">
        <f>DATE(YEAR($G599)+$LL599,MONTH($G599),DAY($G599))</f>
        <v>60911</v>
      </c>
      <c r="I599" s="11">
        <f>DATE(YEAR($H599)+$LL599,MONTH($H599),DAY($H599))</f>
        <v>65294</v>
      </c>
      <c r="J599" s="12">
        <f>DATE(YEAR($I599)+$LL599,MONTH($I599),DAY($I599))</f>
        <v>69677</v>
      </c>
      <c r="K599" s="15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  <c r="BT599" s="16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6"/>
      <c r="DD599" s="16"/>
      <c r="DE599" s="16"/>
      <c r="DF599" s="16"/>
      <c r="DG599" s="16"/>
      <c r="DH599" s="16"/>
      <c r="DI599" s="16"/>
      <c r="DJ599" s="16"/>
      <c r="DK599" s="16"/>
      <c r="LK599" t="s">
        <v>16</v>
      </c>
      <c r="LL599">
        <v>12</v>
      </c>
      <c r="LM599" t="s">
        <v>12</v>
      </c>
    </row>
    <row r="600" spans="1:325" ht="15" thickBot="1" x14ac:dyDescent="0.4">
      <c r="A600" s="9" t="s">
        <v>12</v>
      </c>
      <c r="B600" s="10" t="s">
        <v>57</v>
      </c>
      <c r="C600" s="10" t="s">
        <v>14</v>
      </c>
      <c r="D600" s="11">
        <v>44450.411805555559</v>
      </c>
      <c r="E600" s="11">
        <f t="shared" si="25"/>
        <v>44388</v>
      </c>
      <c r="F600" s="11">
        <f>DATE(YEAR($E600),MONTH($E600),DAY($E600)+$LL600*30.4/10000)</f>
        <v>45300</v>
      </c>
      <c r="G600" s="11">
        <f>DATE(YEAR($F600),MONTH($F600),DAY($F600)+$LL600*30.4/10000)</f>
        <v>46212</v>
      </c>
      <c r="H600" s="11">
        <f>DATE(YEAR($G600),MONTH($G600),DAY($G600)+$LL600*30.4/10000)</f>
        <v>47124</v>
      </c>
      <c r="I600" s="11">
        <f>DATE(YEAR($H600),MONTH($H600),DAY($H600)+$LL600*30.4/10000)</f>
        <v>48036</v>
      </c>
      <c r="J600" s="12">
        <f>DATE(YEAR($I600),MONTH($I600),DAY($I600)+$LL600*30.4/10000)</f>
        <v>48948</v>
      </c>
      <c r="K600" s="15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  <c r="BT600" s="16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>
        <v>1</v>
      </c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6"/>
      <c r="DD600" s="16"/>
      <c r="DE600" s="16"/>
      <c r="DF600" s="16"/>
      <c r="DG600" s="16"/>
      <c r="DH600" s="16"/>
      <c r="DI600" s="16"/>
      <c r="DJ600" s="16"/>
      <c r="DK600" s="16"/>
      <c r="LK600" t="s">
        <v>15</v>
      </c>
      <c r="LL600">
        <v>300000</v>
      </c>
      <c r="LM600" t="s">
        <v>12</v>
      </c>
    </row>
    <row r="601" spans="1:325" ht="15" thickBot="1" x14ac:dyDescent="0.4">
      <c r="A601" s="9" t="s">
        <v>12</v>
      </c>
      <c r="B601" s="10" t="s">
        <v>57</v>
      </c>
      <c r="C601" s="10" t="s">
        <v>14</v>
      </c>
      <c r="D601" s="11">
        <v>44771.069444444445</v>
      </c>
      <c r="E601" s="11">
        <f t="shared" si="25"/>
        <v>44710</v>
      </c>
      <c r="F601" s="11">
        <f>DATE(YEAR($E601),MONTH($E601),DAY($E601)+$LL601*30.4/10000)</f>
        <v>45622</v>
      </c>
      <c r="G601" s="11">
        <f>DATE(YEAR($F601),MONTH($F601),DAY($F601)+$LL601*30.4/10000)</f>
        <v>46534</v>
      </c>
      <c r="H601" s="11">
        <f>DATE(YEAR($G601),MONTH($G601),DAY($G601)+$LL601*30.4/10000)</f>
        <v>47446</v>
      </c>
      <c r="I601" s="11">
        <f>DATE(YEAR($H601),MONTH($H601),DAY($H601)+$LL601*30.4/10000)</f>
        <v>48358</v>
      </c>
      <c r="J601" s="12">
        <f>DATE(YEAR($I601),MONTH($I601),DAY($I601)+$LL601*30.4/10000)</f>
        <v>49270</v>
      </c>
      <c r="K601" s="15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  <c r="BT601" s="16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6"/>
      <c r="DD601" s="16"/>
      <c r="DE601" s="16"/>
      <c r="DF601" s="16"/>
      <c r="DG601" s="16"/>
      <c r="DH601" s="16"/>
      <c r="DI601" s="16"/>
      <c r="DJ601" s="16"/>
      <c r="DK601" s="16"/>
      <c r="LK601" t="s">
        <v>15</v>
      </c>
      <c r="LL601">
        <v>300000</v>
      </c>
      <c r="LM601" t="s">
        <v>12</v>
      </c>
    </row>
    <row r="602" spans="1:325" ht="15" thickBot="1" x14ac:dyDescent="0.4">
      <c r="A602" s="9" t="s">
        <v>12</v>
      </c>
      <c r="B602" s="10" t="s">
        <v>57</v>
      </c>
      <c r="C602" s="10" t="s">
        <v>14</v>
      </c>
      <c r="D602" s="11">
        <v>48165.544444444444</v>
      </c>
      <c r="E602" s="11">
        <f t="shared" si="25"/>
        <v>48104</v>
      </c>
      <c r="F602" s="11">
        <f>DATE(YEAR($E602)+$LL602,MONTH($E602),DAY($E602))</f>
        <v>52487</v>
      </c>
      <c r="G602" s="11">
        <f>DATE(YEAR($F602)+$LL602,MONTH($F602),DAY($F602))</f>
        <v>56870</v>
      </c>
      <c r="H602" s="11">
        <f>DATE(YEAR($G602)+$LL602,MONTH($G602),DAY($G602))</f>
        <v>61253</v>
      </c>
      <c r="I602" s="11">
        <f>DATE(YEAR($H602)+$LL602,MONTH($H602),DAY($H602))</f>
        <v>65636</v>
      </c>
      <c r="J602" s="12">
        <f>DATE(YEAR($I602)+$LL602,MONTH($I602),DAY($I602))</f>
        <v>70019</v>
      </c>
      <c r="K602" s="15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  <c r="BT602" s="16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6"/>
      <c r="DD602" s="16"/>
      <c r="DE602" s="16"/>
      <c r="DF602" s="16"/>
      <c r="DG602" s="16"/>
      <c r="DH602" s="16"/>
      <c r="DI602" s="16"/>
      <c r="DJ602" s="16"/>
      <c r="DK602" s="16"/>
      <c r="LK602" t="s">
        <v>16</v>
      </c>
      <c r="LL602">
        <v>12</v>
      </c>
      <c r="LM602" t="s">
        <v>12</v>
      </c>
    </row>
    <row r="603" spans="1:325" ht="15" thickBot="1" x14ac:dyDescent="0.4">
      <c r="A603" s="9" t="s">
        <v>12</v>
      </c>
      <c r="B603" s="10" t="s">
        <v>57</v>
      </c>
      <c r="C603" s="10" t="s">
        <v>14</v>
      </c>
      <c r="D603" s="11">
        <v>47467.077777777777</v>
      </c>
      <c r="E603" s="11">
        <f t="shared" si="25"/>
        <v>47406</v>
      </c>
      <c r="F603" s="11">
        <f>DATE(YEAR($E603)+$LL603,MONTH($E603),DAY($E603))</f>
        <v>51789</v>
      </c>
      <c r="G603" s="11">
        <f>DATE(YEAR($F603)+$LL603,MONTH($F603),DAY($F603))</f>
        <v>56172</v>
      </c>
      <c r="H603" s="11">
        <f>DATE(YEAR($G603)+$LL603,MONTH($G603),DAY($G603))</f>
        <v>60555</v>
      </c>
      <c r="I603" s="11">
        <f>DATE(YEAR($H603)+$LL603,MONTH($H603),DAY($H603))</f>
        <v>64938</v>
      </c>
      <c r="J603" s="12">
        <f>DATE(YEAR($I603)+$LL603,MONTH($I603),DAY($I603))</f>
        <v>69321</v>
      </c>
      <c r="K603" s="15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  <c r="BT603" s="16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6"/>
      <c r="DD603" s="16"/>
      <c r="DE603" s="16"/>
      <c r="DF603" s="16"/>
      <c r="DG603" s="16"/>
      <c r="DH603" s="16"/>
      <c r="DI603" s="16"/>
      <c r="DJ603" s="16"/>
      <c r="DK603" s="16"/>
      <c r="LK603" t="s">
        <v>16</v>
      </c>
      <c r="LL603">
        <v>12</v>
      </c>
      <c r="LM603" t="s">
        <v>12</v>
      </c>
    </row>
    <row r="604" spans="1:325" ht="15" thickBot="1" x14ac:dyDescent="0.4">
      <c r="A604" s="9" t="s">
        <v>12</v>
      </c>
      <c r="B604" s="10" t="s">
        <v>57</v>
      </c>
      <c r="C604" s="10" t="s">
        <v>14</v>
      </c>
      <c r="D604" s="11">
        <v>44121.545138888891</v>
      </c>
      <c r="E604" s="11">
        <f t="shared" si="25"/>
        <v>44060</v>
      </c>
      <c r="F604" s="11">
        <f>DATE(YEAR($E604),MONTH($E604),DAY($E604)+$LL604*30.4/10000)</f>
        <v>44972</v>
      </c>
      <c r="G604" s="11">
        <f>DATE(YEAR($F604),MONTH($F604),DAY($F604)+$LL604*30.4/10000)</f>
        <v>45884</v>
      </c>
      <c r="H604" s="11">
        <f>DATE(YEAR($G604),MONTH($G604),DAY($G604)+$LL604*30.4/10000)</f>
        <v>46796</v>
      </c>
      <c r="I604" s="11">
        <f>DATE(YEAR($H604),MONTH($H604),DAY($H604)+$LL604*30.4/10000)</f>
        <v>47708</v>
      </c>
      <c r="J604" s="12">
        <f>DATE(YEAR($I604),MONTH($I604),DAY($I604)+$LL604*30.4/10000)</f>
        <v>48620</v>
      </c>
      <c r="K604" s="15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>
        <v>1</v>
      </c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  <c r="BT604" s="16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6"/>
      <c r="DD604" s="16"/>
      <c r="DE604" s="16"/>
      <c r="DF604" s="16"/>
      <c r="DG604" s="16"/>
      <c r="DH604" s="16"/>
      <c r="DI604" s="16"/>
      <c r="DJ604" s="16"/>
      <c r="DK604" s="16"/>
      <c r="LK604" t="s">
        <v>15</v>
      </c>
      <c r="LL604">
        <v>300000</v>
      </c>
      <c r="LM604" t="s">
        <v>12</v>
      </c>
    </row>
    <row r="605" spans="1:325" ht="15" thickBot="1" x14ac:dyDescent="0.4">
      <c r="A605" s="9" t="s">
        <v>12</v>
      </c>
      <c r="B605" s="10" t="s">
        <v>57</v>
      </c>
      <c r="C605" s="10" t="s">
        <v>14</v>
      </c>
      <c r="D605" s="11">
        <v>44646.053472222222</v>
      </c>
      <c r="E605" s="11">
        <f t="shared" si="25"/>
        <v>44587</v>
      </c>
      <c r="F605" s="11">
        <f>DATE(YEAR($E605),MONTH($E605),DAY($E605)+$LL605*30.4/10000)</f>
        <v>45499</v>
      </c>
      <c r="G605" s="11">
        <f>DATE(YEAR($F605),MONTH($F605),DAY($F605)+$LL605*30.4/10000)</f>
        <v>46411</v>
      </c>
      <c r="H605" s="11">
        <f>DATE(YEAR($G605),MONTH($G605),DAY($G605)+$LL605*30.4/10000)</f>
        <v>47323</v>
      </c>
      <c r="I605" s="11">
        <f>DATE(YEAR($H605),MONTH($H605),DAY($H605)+$LL605*30.4/10000)</f>
        <v>48235</v>
      </c>
      <c r="J605" s="12">
        <f>DATE(YEAR($I605),MONTH($I605),DAY($I605)+$LL605*30.4/10000)</f>
        <v>49147</v>
      </c>
      <c r="K605" s="15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  <c r="BT605" s="16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6"/>
      <c r="DD605" s="16"/>
      <c r="DE605" s="16"/>
      <c r="DF605" s="16"/>
      <c r="DG605" s="16"/>
      <c r="DH605" s="16"/>
      <c r="DI605" s="16"/>
      <c r="DJ605" s="16"/>
      <c r="DK605" s="16"/>
      <c r="LK605" t="s">
        <v>15</v>
      </c>
      <c r="LL605">
        <v>300000</v>
      </c>
      <c r="LM605" t="s">
        <v>12</v>
      </c>
    </row>
    <row r="606" spans="1:325" ht="15" thickBot="1" x14ac:dyDescent="0.4">
      <c r="A606" s="9" t="s">
        <v>12</v>
      </c>
      <c r="B606" s="10" t="s">
        <v>57</v>
      </c>
      <c r="C606" s="10" t="s">
        <v>14</v>
      </c>
      <c r="D606" s="11">
        <v>48013.609722222223</v>
      </c>
      <c r="E606" s="11">
        <f t="shared" si="25"/>
        <v>47952</v>
      </c>
      <c r="F606" s="11">
        <f>DATE(YEAR($E606)+$LL606,MONTH($E606),DAY($E606))</f>
        <v>52335</v>
      </c>
      <c r="G606" s="11">
        <f>DATE(YEAR($F606)+$LL606,MONTH($F606),DAY($F606))</f>
        <v>56718</v>
      </c>
      <c r="H606" s="11">
        <f>DATE(YEAR($G606)+$LL606,MONTH($G606),DAY($G606))</f>
        <v>61101</v>
      </c>
      <c r="I606" s="11">
        <f>DATE(YEAR($H606)+$LL606,MONTH($H606),DAY($H606))</f>
        <v>65484</v>
      </c>
      <c r="J606" s="12">
        <f>DATE(YEAR($I606)+$LL606,MONTH($I606),DAY($I606))</f>
        <v>69867</v>
      </c>
      <c r="K606" s="15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  <c r="BT606" s="16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6"/>
      <c r="DD606" s="16"/>
      <c r="DE606" s="16"/>
      <c r="DF606" s="16"/>
      <c r="DG606" s="16"/>
      <c r="DH606" s="16"/>
      <c r="DI606" s="16"/>
      <c r="DJ606" s="16"/>
      <c r="DK606" s="16"/>
      <c r="LK606" t="s">
        <v>16</v>
      </c>
      <c r="LL606">
        <v>12</v>
      </c>
      <c r="LM606" t="s">
        <v>12</v>
      </c>
    </row>
    <row r="607" spans="1:325" ht="15" thickBot="1" x14ac:dyDescent="0.4">
      <c r="A607" s="9" t="s">
        <v>12</v>
      </c>
      <c r="B607" s="10" t="s">
        <v>57</v>
      </c>
      <c r="C607" s="10" t="s">
        <v>14</v>
      </c>
      <c r="D607" s="11">
        <v>44004.034722222219</v>
      </c>
      <c r="E607" s="11">
        <f t="shared" si="25"/>
        <v>43943</v>
      </c>
      <c r="F607" s="11">
        <f>DATE(YEAR($E607),MONTH($E607),DAY($E607)+$LL607*30.4/10000)</f>
        <v>44855</v>
      </c>
      <c r="G607" s="11">
        <f>DATE(YEAR($F607),MONTH($F607),DAY($F607)+$LL607*30.4/10000)</f>
        <v>45767</v>
      </c>
      <c r="H607" s="11">
        <f>DATE(YEAR($G607),MONTH($G607),DAY($G607)+$LL607*30.4/10000)</f>
        <v>46679</v>
      </c>
      <c r="I607" s="11">
        <f>DATE(YEAR($H607),MONTH($H607),DAY($H607)+$LL607*30.4/10000)</f>
        <v>47591</v>
      </c>
      <c r="J607" s="12">
        <f>DATE(YEAR($I607),MONTH($I607),DAY($I607)+$LL607*30.4/10000)</f>
        <v>48503</v>
      </c>
      <c r="K607" s="15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>
        <v>1</v>
      </c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  <c r="BT607" s="16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6"/>
      <c r="DD607" s="16"/>
      <c r="DE607" s="16"/>
      <c r="DF607" s="16"/>
      <c r="DG607" s="16"/>
      <c r="DH607" s="16"/>
      <c r="DI607" s="16"/>
      <c r="DJ607" s="16"/>
      <c r="DK607" s="16"/>
      <c r="LK607" t="s">
        <v>15</v>
      </c>
      <c r="LL607">
        <v>300000</v>
      </c>
      <c r="LM607" t="s">
        <v>12</v>
      </c>
    </row>
    <row r="608" spans="1:325" ht="15" thickBot="1" x14ac:dyDescent="0.4">
      <c r="A608" s="9" t="s">
        <v>12</v>
      </c>
      <c r="B608" s="10" t="s">
        <v>57</v>
      </c>
      <c r="C608" s="10" t="s">
        <v>14</v>
      </c>
      <c r="D608" s="11">
        <v>46863.05972222222</v>
      </c>
      <c r="E608" s="11">
        <f t="shared" si="25"/>
        <v>46803</v>
      </c>
      <c r="F608" s="11">
        <f>DATE(YEAR($E608)+$LL608,MONTH($E608),DAY($E608))</f>
        <v>51186</v>
      </c>
      <c r="G608" s="11">
        <f>DATE(YEAR($F608)+$LL608,MONTH($F608),DAY($F608))</f>
        <v>55569</v>
      </c>
      <c r="H608" s="11">
        <f>DATE(YEAR($G608)+$LL608,MONTH($G608),DAY($G608))</f>
        <v>59952</v>
      </c>
      <c r="I608" s="11">
        <f>DATE(YEAR($H608)+$LL608,MONTH($H608),DAY($H608))</f>
        <v>64335</v>
      </c>
      <c r="J608" s="12">
        <f>DATE(YEAR($I608)+$LL608,MONTH($I608),DAY($I608))</f>
        <v>68718</v>
      </c>
      <c r="K608" s="15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  <c r="BT608" s="16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6"/>
      <c r="DD608" s="16"/>
      <c r="DE608" s="16"/>
      <c r="DF608" s="16"/>
      <c r="DG608" s="16"/>
      <c r="DH608" s="16"/>
      <c r="DI608" s="16"/>
      <c r="DJ608" s="16"/>
      <c r="DK608" s="16"/>
      <c r="LK608" t="s">
        <v>16</v>
      </c>
      <c r="LL608">
        <v>12</v>
      </c>
      <c r="LM608" t="s">
        <v>12</v>
      </c>
    </row>
    <row r="609" spans="1:325" ht="15" thickBot="1" x14ac:dyDescent="0.4">
      <c r="A609" s="9" t="s">
        <v>12</v>
      </c>
      <c r="B609" s="10" t="s">
        <v>57</v>
      </c>
      <c r="C609" s="10" t="s">
        <v>14</v>
      </c>
      <c r="D609" s="11">
        <v>44598.703472222223</v>
      </c>
      <c r="E609" s="11">
        <f t="shared" si="25"/>
        <v>44536</v>
      </c>
      <c r="F609" s="11">
        <f>DATE(YEAR($E609),MONTH($E609),DAY($E609)+$LL609*30.4/10000)</f>
        <v>45448</v>
      </c>
      <c r="G609" s="11">
        <f>DATE(YEAR($F609),MONTH($F609),DAY($F609)+$LL609*30.4/10000)</f>
        <v>46360</v>
      </c>
      <c r="H609" s="11">
        <f>DATE(YEAR($G609),MONTH($G609),DAY($G609)+$LL609*30.4/10000)</f>
        <v>47272</v>
      </c>
      <c r="I609" s="11">
        <f>DATE(YEAR($H609),MONTH($H609),DAY($H609)+$LL609*30.4/10000)</f>
        <v>48184</v>
      </c>
      <c r="J609" s="12">
        <f>DATE(YEAR($I609),MONTH($I609),DAY($I609)+$LL609*30.4/10000)</f>
        <v>49096</v>
      </c>
      <c r="K609" s="15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  <c r="BT609" s="16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6"/>
      <c r="DD609" s="16"/>
      <c r="DE609" s="16"/>
      <c r="DF609" s="16">
        <v>1</v>
      </c>
      <c r="DG609" s="16"/>
      <c r="DH609" s="16"/>
      <c r="DI609" s="16"/>
      <c r="DJ609" s="16"/>
      <c r="DK609" s="16"/>
      <c r="LK609" t="s">
        <v>15</v>
      </c>
      <c r="LL609">
        <v>300000</v>
      </c>
      <c r="LM609" t="s">
        <v>12</v>
      </c>
    </row>
    <row r="610" spans="1:325" ht="15" thickBot="1" x14ac:dyDescent="0.4">
      <c r="A610" s="9" t="s">
        <v>12</v>
      </c>
      <c r="B610" s="10" t="s">
        <v>57</v>
      </c>
      <c r="C610" s="10" t="s">
        <v>14</v>
      </c>
      <c r="D610" s="11">
        <v>47970.661805555559</v>
      </c>
      <c r="E610" s="11">
        <f t="shared" si="25"/>
        <v>47909</v>
      </c>
      <c r="F610" s="11">
        <f>DATE(YEAR($E610)+$LL610,MONTH($E610),DAY($E610))</f>
        <v>52292</v>
      </c>
      <c r="G610" s="11">
        <f>DATE(YEAR($F610)+$LL610,MONTH($F610),DAY($F610))</f>
        <v>56675</v>
      </c>
      <c r="H610" s="11">
        <f>DATE(YEAR($G610)+$LL610,MONTH($G610),DAY($G610))</f>
        <v>61058</v>
      </c>
      <c r="I610" s="11">
        <f>DATE(YEAR($H610)+$LL610,MONTH($H610),DAY($H610))</f>
        <v>65441</v>
      </c>
      <c r="J610" s="12">
        <f>DATE(YEAR($I610)+$LL610,MONTH($I610),DAY($I610))</f>
        <v>69824</v>
      </c>
      <c r="K610" s="15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  <c r="BT610" s="16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6"/>
      <c r="DD610" s="16"/>
      <c r="DE610" s="16"/>
      <c r="DF610" s="16"/>
      <c r="DG610" s="16"/>
      <c r="DH610" s="16"/>
      <c r="DI610" s="16"/>
      <c r="DJ610" s="16"/>
      <c r="DK610" s="16"/>
      <c r="LK610" t="s">
        <v>16</v>
      </c>
      <c r="LL610">
        <v>12</v>
      </c>
      <c r="LM610" t="s">
        <v>12</v>
      </c>
    </row>
    <row r="611" spans="1:325" ht="15" thickBot="1" x14ac:dyDescent="0.4">
      <c r="A611" s="9" t="s">
        <v>12</v>
      </c>
      <c r="B611" s="10" t="s">
        <v>57</v>
      </c>
      <c r="C611" s="10" t="s">
        <v>14</v>
      </c>
      <c r="D611" s="11">
        <v>47467.077777777777</v>
      </c>
      <c r="E611" s="11">
        <f t="shared" si="25"/>
        <v>47406</v>
      </c>
      <c r="F611" s="11">
        <f>DATE(YEAR($E611)+$LL611,MONTH($E611),DAY($E611))</f>
        <v>51789</v>
      </c>
      <c r="G611" s="11">
        <f>DATE(YEAR($F611)+$LL611,MONTH($F611),DAY($F611))</f>
        <v>56172</v>
      </c>
      <c r="H611" s="11">
        <f>DATE(YEAR($G611)+$LL611,MONTH($G611),DAY($G611))</f>
        <v>60555</v>
      </c>
      <c r="I611" s="11">
        <f>DATE(YEAR($H611)+$LL611,MONTH($H611),DAY($H611))</f>
        <v>64938</v>
      </c>
      <c r="J611" s="12">
        <f>DATE(YEAR($I611)+$LL611,MONTH($I611),DAY($I611))</f>
        <v>69321</v>
      </c>
      <c r="K611" s="15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  <c r="BT611" s="16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6"/>
      <c r="DD611" s="16"/>
      <c r="DE611" s="16"/>
      <c r="DF611" s="16"/>
      <c r="DG611" s="16"/>
      <c r="DH611" s="16"/>
      <c r="DI611" s="16"/>
      <c r="DJ611" s="16"/>
      <c r="DK611" s="16"/>
      <c r="LK611" t="s">
        <v>16</v>
      </c>
      <c r="LL611">
        <v>12</v>
      </c>
      <c r="LM611" t="s">
        <v>12</v>
      </c>
    </row>
    <row r="612" spans="1:325" ht="15" thickBot="1" x14ac:dyDescent="0.4">
      <c r="A612" s="9" t="s">
        <v>12</v>
      </c>
      <c r="B612" s="10" t="s">
        <v>57</v>
      </c>
      <c r="C612" s="10" t="s">
        <v>14</v>
      </c>
      <c r="D612" s="11">
        <v>44121.545138888891</v>
      </c>
      <c r="E612" s="11">
        <f t="shared" si="25"/>
        <v>44060</v>
      </c>
      <c r="F612" s="11">
        <f>DATE(YEAR($E612),MONTH($E612),DAY($E612)+$LL612*30.4/10000)</f>
        <v>44972</v>
      </c>
      <c r="G612" s="11">
        <f>DATE(YEAR($F612),MONTH($F612),DAY($F612)+$LL612*30.4/10000)</f>
        <v>45884</v>
      </c>
      <c r="H612" s="11">
        <f>DATE(YEAR($G612),MONTH($G612),DAY($G612)+$LL612*30.4/10000)</f>
        <v>46796</v>
      </c>
      <c r="I612" s="11">
        <f>DATE(YEAR($H612),MONTH($H612),DAY($H612)+$LL612*30.4/10000)</f>
        <v>47708</v>
      </c>
      <c r="J612" s="12">
        <f>DATE(YEAR($I612),MONTH($I612),DAY($I612)+$LL612*30.4/10000)</f>
        <v>48620</v>
      </c>
      <c r="K612" s="15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>
        <v>1</v>
      </c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  <c r="BT612" s="16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6"/>
      <c r="DD612" s="16"/>
      <c r="DE612" s="16"/>
      <c r="DF612" s="16"/>
      <c r="DG612" s="16"/>
      <c r="DH612" s="16"/>
      <c r="DI612" s="16"/>
      <c r="DJ612" s="16"/>
      <c r="DK612" s="16"/>
      <c r="LK612" t="s">
        <v>15</v>
      </c>
      <c r="LL612">
        <v>300000</v>
      </c>
      <c r="LM612" t="s">
        <v>12</v>
      </c>
    </row>
    <row r="613" spans="1:325" ht="15" thickBot="1" x14ac:dyDescent="0.4">
      <c r="A613" s="9" t="s">
        <v>12</v>
      </c>
      <c r="B613" s="10" t="s">
        <v>58</v>
      </c>
      <c r="C613" s="10" t="s">
        <v>26</v>
      </c>
      <c r="D613" s="11">
        <v>44008.212500000001</v>
      </c>
      <c r="E613" s="11">
        <f>DATE(YEAR($D613),MONTH($D613)-1,DAY($D613))</f>
        <v>43977</v>
      </c>
      <c r="F613" s="11">
        <f>DATE(YEAR($E613),MONTH($E613),DAY($E613)+$LL613/10)</f>
        <v>45027</v>
      </c>
      <c r="G613" s="11">
        <f>DATE(YEAR($F613),MONTH($F613),DAY($F613)+$LL613/10)</f>
        <v>46077</v>
      </c>
      <c r="H613" s="11">
        <f>DATE(YEAR($G613),MONTH($G613),DAY($G613)+$LL613/10)</f>
        <v>47127</v>
      </c>
      <c r="I613" s="11">
        <f>DATE(YEAR($H613),MONTH($H613),DAY($H613)+$LL613/10)</f>
        <v>48177</v>
      </c>
      <c r="J613" s="12">
        <f>DATE(YEAR($I613),MONTH($I613),DAY($I613)+$LL613/10)</f>
        <v>49227</v>
      </c>
      <c r="K613" s="15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>
        <v>1</v>
      </c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  <c r="BT613" s="16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6"/>
      <c r="DD613" s="16"/>
      <c r="DE613" s="16"/>
      <c r="DF613" s="16"/>
      <c r="DG613" s="16"/>
      <c r="DH613" s="16"/>
      <c r="DI613" s="16"/>
      <c r="DJ613" s="16"/>
      <c r="DK613" s="16"/>
      <c r="LK613" t="s">
        <v>21</v>
      </c>
      <c r="LL613">
        <v>10500</v>
      </c>
      <c r="LM613" t="s">
        <v>12</v>
      </c>
    </row>
    <row r="614" spans="1:325" ht="15" thickBot="1" x14ac:dyDescent="0.4">
      <c r="A614" s="9" t="s">
        <v>12</v>
      </c>
      <c r="B614" s="10" t="s">
        <v>58</v>
      </c>
      <c r="C614" s="10" t="s">
        <v>26</v>
      </c>
      <c r="D614" s="11">
        <v>44851.753472222219</v>
      </c>
      <c r="E614" s="11">
        <f>DATE(YEAR($D614),MONTH($D614)-1,DAY($D614))</f>
        <v>44821</v>
      </c>
      <c r="F614" s="11">
        <f>DATE(YEAR($E614),MONTH($E614),DAY($E614)+$LL614/10)</f>
        <v>45871</v>
      </c>
      <c r="G614" s="11">
        <f>DATE(YEAR($F614),MONTH($F614),DAY($F614)+$LL614/10)</f>
        <v>46921</v>
      </c>
      <c r="H614" s="11">
        <f>DATE(YEAR($G614),MONTH($G614),DAY($G614)+$LL614/10)</f>
        <v>47971</v>
      </c>
      <c r="I614" s="11">
        <f>DATE(YEAR($H614),MONTH($H614),DAY($H614)+$LL614/10)</f>
        <v>49021</v>
      </c>
      <c r="J614" s="12">
        <f>DATE(YEAR($I614),MONTH($I614),DAY($I614)+$LL614/10)</f>
        <v>50071</v>
      </c>
      <c r="K614" s="15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  <c r="BT614" s="16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6"/>
      <c r="DD614" s="16"/>
      <c r="DE614" s="16"/>
      <c r="DF614" s="16"/>
      <c r="DG614" s="16"/>
      <c r="DH614" s="16"/>
      <c r="DI614" s="16"/>
      <c r="DJ614" s="16"/>
      <c r="DK614" s="16"/>
      <c r="LK614" t="s">
        <v>21</v>
      </c>
      <c r="LL614">
        <v>10500</v>
      </c>
      <c r="LM614" t="s">
        <v>12</v>
      </c>
    </row>
    <row r="615" spans="1:325" ht="15" thickBot="1" x14ac:dyDescent="0.4">
      <c r="A615" s="9" t="s">
        <v>12</v>
      </c>
      <c r="B615" s="10" t="s">
        <v>58</v>
      </c>
      <c r="C615" s="10" t="s">
        <v>27</v>
      </c>
      <c r="D615" s="11">
        <v>43858.020833333336</v>
      </c>
      <c r="E615" s="11">
        <f>DATE(YEAR($D615),MONTH($D615)-1,DAY($D615))</f>
        <v>43827</v>
      </c>
      <c r="F615" s="11">
        <f>DATE(YEAR($E615),MONTH($E615),DAY($E615)+$LL615*30.4/650)</f>
        <v>44668</v>
      </c>
      <c r="G615" s="11">
        <f>DATE(YEAR($F615),MONTH($F615),DAY($F615)+$LL615*30.4/650)</f>
        <v>45509</v>
      </c>
      <c r="H615" s="11">
        <f>DATE(YEAR($G615),MONTH($G615),DAY($G615)+$LL615*30.4/650)</f>
        <v>46350</v>
      </c>
      <c r="I615" s="11">
        <f>DATE(YEAR($H615),MONTH($H615),DAY($H615)+$LL615*30.4/650)</f>
        <v>47191</v>
      </c>
      <c r="J615" s="12">
        <f>DATE(YEAR($I615),MONTH($I615),DAY($I615)+$LL615*30.4/650)</f>
        <v>48032</v>
      </c>
      <c r="K615" s="15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  <c r="BT615" s="16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6"/>
      <c r="DD615" s="16"/>
      <c r="DE615" s="16"/>
      <c r="DF615" s="16"/>
      <c r="DG615" s="16"/>
      <c r="DH615" s="16"/>
      <c r="DI615" s="16"/>
      <c r="DJ615" s="16"/>
      <c r="DK615" s="16"/>
      <c r="LK615" t="s">
        <v>28</v>
      </c>
      <c r="LL615">
        <v>18000</v>
      </c>
      <c r="LM615" t="s">
        <v>12</v>
      </c>
    </row>
    <row r="616" spans="1:325" ht="15" thickBot="1" x14ac:dyDescent="0.4">
      <c r="A616" s="9" t="s">
        <v>12</v>
      </c>
      <c r="B616" s="10" t="s">
        <v>58</v>
      </c>
      <c r="C616" s="10" t="s">
        <v>23</v>
      </c>
      <c r="D616" s="11">
        <v>44012.213888888888</v>
      </c>
      <c r="E616" s="11">
        <f>DATE(YEAR($D616),MONTH($D616)-1,DAY($D616))</f>
        <v>43981</v>
      </c>
      <c r="F616" s="11">
        <f>DATE(YEAR($E616),MONTH($E616),DAY($E616)+$LL616/10)</f>
        <v>44131</v>
      </c>
      <c r="G616" s="11">
        <f>DATE(YEAR($F616),MONTH($F616),DAY($F616)+$LL616/10)</f>
        <v>44281</v>
      </c>
      <c r="H616" s="11">
        <f>DATE(YEAR($G616),MONTH($G616),DAY($G616)+$LL616/10)</f>
        <v>44431</v>
      </c>
      <c r="I616" s="11">
        <f>DATE(YEAR($H616),MONTH($H616),DAY($H616)+$LL616/10)</f>
        <v>44581</v>
      </c>
      <c r="J616" s="12">
        <f>DATE(YEAR($I616),MONTH($I616),DAY($I616)+$LL616/10)</f>
        <v>44731</v>
      </c>
      <c r="K616" s="15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>
        <v>1</v>
      </c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>
        <v>1</v>
      </c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>
        <v>1</v>
      </c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>
        <v>1</v>
      </c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LK616" t="s">
        <v>21</v>
      </c>
      <c r="LL616">
        <v>1500</v>
      </c>
      <c r="LM616" t="s">
        <v>12</v>
      </c>
    </row>
    <row r="617" spans="1:325" ht="15" thickBot="1" x14ac:dyDescent="0.4">
      <c r="A617" s="9" t="s">
        <v>12</v>
      </c>
      <c r="B617" s="10" t="s">
        <v>58</v>
      </c>
      <c r="C617" s="10" t="s">
        <v>14</v>
      </c>
      <c r="D617" s="11">
        <v>44802.24722222222</v>
      </c>
      <c r="E617" s="11">
        <f t="shared" ref="E617:E622" si="26">DATE(YEAR($D617),MONTH($D617)-2,DAY($D617))</f>
        <v>44741</v>
      </c>
      <c r="F617" s="11">
        <f>DATE(YEAR($E617),MONTH($E617),DAY($E617)+$LL617*30.4/10000)</f>
        <v>45653</v>
      </c>
      <c r="G617" s="11">
        <f>DATE(YEAR($F617),MONTH($F617),DAY($F617)+$LL617*30.4/10000)</f>
        <v>46565</v>
      </c>
      <c r="H617" s="11">
        <f>DATE(YEAR($G617),MONTH($G617),DAY($G617)+$LL617*30.4/10000)</f>
        <v>47477</v>
      </c>
      <c r="I617" s="11">
        <f>DATE(YEAR($H617),MONTH($H617),DAY($H617)+$LL617*30.4/10000)</f>
        <v>48389</v>
      </c>
      <c r="J617" s="12">
        <f>DATE(YEAR($I617),MONTH($I617),DAY($I617)+$LL617*30.4/10000)</f>
        <v>49301</v>
      </c>
      <c r="K617" s="15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  <c r="BT617" s="16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6"/>
      <c r="DD617" s="16"/>
      <c r="DE617" s="16"/>
      <c r="DF617" s="16"/>
      <c r="DG617" s="16"/>
      <c r="DH617" s="16"/>
      <c r="DI617" s="16"/>
      <c r="DJ617" s="16"/>
      <c r="DK617" s="16"/>
      <c r="LK617" t="s">
        <v>15</v>
      </c>
      <c r="LL617">
        <v>300000</v>
      </c>
      <c r="LM617" t="s">
        <v>12</v>
      </c>
    </row>
    <row r="618" spans="1:325" ht="15" thickBot="1" x14ac:dyDescent="0.4">
      <c r="A618" s="9" t="s">
        <v>12</v>
      </c>
      <c r="B618" s="10" t="s">
        <v>58</v>
      </c>
      <c r="C618" s="10" t="s">
        <v>14</v>
      </c>
      <c r="D618" s="11">
        <v>48006.303472222222</v>
      </c>
      <c r="E618" s="11">
        <f t="shared" si="26"/>
        <v>47945</v>
      </c>
      <c r="F618" s="11">
        <f>DATE(YEAR($E618)+$LL618,MONTH($E618),DAY($E618))</f>
        <v>52328</v>
      </c>
      <c r="G618" s="11">
        <f>DATE(YEAR($F618)+$LL618,MONTH($F618),DAY($F618))</f>
        <v>56711</v>
      </c>
      <c r="H618" s="11">
        <f>DATE(YEAR($G618)+$LL618,MONTH($G618),DAY($G618))</f>
        <v>61094</v>
      </c>
      <c r="I618" s="11">
        <f>DATE(YEAR($H618)+$LL618,MONTH($H618),DAY($H618))</f>
        <v>65477</v>
      </c>
      <c r="J618" s="12">
        <f>DATE(YEAR($I618)+$LL618,MONTH($I618),DAY($I618))</f>
        <v>69860</v>
      </c>
      <c r="K618" s="15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LK618" t="s">
        <v>16</v>
      </c>
      <c r="LL618">
        <v>12</v>
      </c>
      <c r="LM618" t="s">
        <v>12</v>
      </c>
    </row>
    <row r="619" spans="1:325" ht="15" thickBot="1" x14ac:dyDescent="0.4">
      <c r="A619" s="9" t="s">
        <v>12</v>
      </c>
      <c r="B619" s="10" t="s">
        <v>58</v>
      </c>
      <c r="C619" s="10" t="s">
        <v>14</v>
      </c>
      <c r="D619" s="11">
        <v>47305.67083333333</v>
      </c>
      <c r="E619" s="11">
        <f t="shared" si="26"/>
        <v>47244</v>
      </c>
      <c r="F619" s="11">
        <f>DATE(YEAR($E619)+$LL619,MONTH($E619),DAY($E619))</f>
        <v>51627</v>
      </c>
      <c r="G619" s="11">
        <f>DATE(YEAR($F619)+$LL619,MONTH($F619),DAY($F619))</f>
        <v>56010</v>
      </c>
      <c r="H619" s="11">
        <f>DATE(YEAR($G619)+$LL619,MONTH($G619),DAY($G619))</f>
        <v>60393</v>
      </c>
      <c r="I619" s="11">
        <f>DATE(YEAR($H619)+$LL619,MONTH($H619),DAY($H619))</f>
        <v>64776</v>
      </c>
      <c r="J619" s="12">
        <f>DATE(YEAR($I619)+$LL619,MONTH($I619),DAY($I619))</f>
        <v>69159</v>
      </c>
      <c r="K619" s="15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  <c r="BT619" s="16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6"/>
      <c r="DD619" s="16"/>
      <c r="DE619" s="16"/>
      <c r="DF619" s="16"/>
      <c r="DG619" s="16"/>
      <c r="DH619" s="16"/>
      <c r="DI619" s="16"/>
      <c r="DJ619" s="16"/>
      <c r="DK619" s="16"/>
      <c r="LK619" t="s">
        <v>16</v>
      </c>
      <c r="LL619">
        <v>12</v>
      </c>
      <c r="LM619" t="s">
        <v>12</v>
      </c>
    </row>
    <row r="620" spans="1:325" ht="15" thickBot="1" x14ac:dyDescent="0.4">
      <c r="A620" s="9" t="s">
        <v>12</v>
      </c>
      <c r="B620" s="10" t="s">
        <v>58</v>
      </c>
      <c r="C620" s="10" t="s">
        <v>14</v>
      </c>
      <c r="D620" s="11">
        <v>44097.178472222222</v>
      </c>
      <c r="E620" s="11">
        <f t="shared" si="26"/>
        <v>44035</v>
      </c>
      <c r="F620" s="11">
        <f>DATE(YEAR($E620),MONTH($E620),DAY($E620)+$LL620*30.4/10000)</f>
        <v>44947</v>
      </c>
      <c r="G620" s="11">
        <f>DATE(YEAR($F620),MONTH($F620),DAY($F620)+$LL620*30.4/10000)</f>
        <v>45859</v>
      </c>
      <c r="H620" s="11">
        <f>DATE(YEAR($G620),MONTH($G620),DAY($G620)+$LL620*30.4/10000)</f>
        <v>46771</v>
      </c>
      <c r="I620" s="11">
        <f>DATE(YEAR($H620),MONTH($H620),DAY($H620)+$LL620*30.4/10000)</f>
        <v>47683</v>
      </c>
      <c r="J620" s="12">
        <f>DATE(YEAR($I620),MONTH($I620),DAY($I620)+$LL620*30.4/10000)</f>
        <v>48595</v>
      </c>
      <c r="K620" s="15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>
        <v>1</v>
      </c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  <c r="BT620" s="16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6"/>
      <c r="DD620" s="16"/>
      <c r="DE620" s="16"/>
      <c r="DF620" s="16"/>
      <c r="DG620" s="16"/>
      <c r="DH620" s="16"/>
      <c r="DI620" s="16"/>
      <c r="DJ620" s="16"/>
      <c r="DK620" s="16"/>
      <c r="LK620" t="s">
        <v>15</v>
      </c>
      <c r="LL620">
        <v>300000</v>
      </c>
      <c r="LM620" t="s">
        <v>12</v>
      </c>
    </row>
    <row r="621" spans="1:325" ht="15" thickBot="1" x14ac:dyDescent="0.4">
      <c r="A621" s="9" t="s">
        <v>12</v>
      </c>
      <c r="B621" s="10" t="s">
        <v>58</v>
      </c>
      <c r="C621" s="10" t="s">
        <v>17</v>
      </c>
      <c r="D621" s="11">
        <v>43878.643750000003</v>
      </c>
      <c r="E621" s="11">
        <f t="shared" si="26"/>
        <v>43816</v>
      </c>
      <c r="F621" s="11">
        <f>DATE(YEAR($E621),MONTH($E621)+$LL621,DAY($E621))</f>
        <v>44912</v>
      </c>
      <c r="G621" s="11">
        <f>DATE(YEAR($F621),MONTH($F621)+$LL621,DAY($F621))</f>
        <v>46008</v>
      </c>
      <c r="H621" s="11">
        <f>DATE(YEAR($G621),MONTH($G621)+$LL621,DAY($G621))</f>
        <v>47104</v>
      </c>
      <c r="I621" s="11">
        <f>DATE(YEAR($H621),MONTH($H621)+$LL621,DAY($H621))</f>
        <v>48199</v>
      </c>
      <c r="J621" s="12">
        <f>DATE(YEAR($I621),MONTH($I621)+$LL621,DAY($I621))</f>
        <v>49295</v>
      </c>
      <c r="K621" s="15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  <c r="BT621" s="16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6"/>
      <c r="DD621" s="16"/>
      <c r="DE621" s="16"/>
      <c r="DF621" s="16"/>
      <c r="DG621" s="16"/>
      <c r="DH621" s="16"/>
      <c r="DI621" s="16"/>
      <c r="DJ621" s="16"/>
      <c r="DK621" s="16"/>
      <c r="LK621" t="s">
        <v>18</v>
      </c>
      <c r="LL621">
        <v>36</v>
      </c>
      <c r="LM621" t="s">
        <v>12</v>
      </c>
    </row>
    <row r="622" spans="1:325" ht="15" thickBot="1" x14ac:dyDescent="0.4">
      <c r="A622" s="9" t="s">
        <v>12</v>
      </c>
      <c r="B622" s="10" t="s">
        <v>58</v>
      </c>
      <c r="C622" s="10" t="s">
        <v>19</v>
      </c>
      <c r="D622" s="11">
        <v>43903.665277777778</v>
      </c>
      <c r="E622" s="11">
        <f t="shared" si="26"/>
        <v>43843</v>
      </c>
      <c r="F622" s="11">
        <f>DATE(YEAR($E622)+$LL622,MONTH($E622),DAY($E622))</f>
        <v>46035</v>
      </c>
      <c r="G622" s="11">
        <f>DATE(YEAR($F622)+$LL622,MONTH($F622),DAY($F622))</f>
        <v>48226</v>
      </c>
      <c r="H622" s="11">
        <f>DATE(YEAR($G622)+$LL622,MONTH($G622),DAY($G622))</f>
        <v>50418</v>
      </c>
      <c r="I622" s="11">
        <f>DATE(YEAR($H622)+$LL622,MONTH($H622),DAY($H622))</f>
        <v>52609</v>
      </c>
      <c r="J622" s="12">
        <f>DATE(YEAR($I622)+$LL622,MONTH($I622),DAY($I622))</f>
        <v>54801</v>
      </c>
      <c r="K622" s="15">
        <v>1</v>
      </c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  <c r="BT622" s="16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6"/>
      <c r="DD622" s="16"/>
      <c r="DE622" s="16"/>
      <c r="DF622" s="16"/>
      <c r="DG622" s="16"/>
      <c r="DH622" s="16"/>
      <c r="DI622" s="16"/>
      <c r="DJ622" s="16"/>
      <c r="DK622" s="16"/>
      <c r="LK622" t="s">
        <v>16</v>
      </c>
      <c r="LL622">
        <v>6</v>
      </c>
      <c r="LM622" t="s">
        <v>12</v>
      </c>
    </row>
    <row r="623" spans="1:325" ht="15" thickBot="1" x14ac:dyDescent="0.4">
      <c r="A623" s="9" t="s">
        <v>12</v>
      </c>
      <c r="B623" s="10" t="s">
        <v>58</v>
      </c>
      <c r="C623" s="10" t="s">
        <v>20</v>
      </c>
      <c r="D623" s="11">
        <v>44325.216666666667</v>
      </c>
      <c r="E623" s="11">
        <f>DATE(YEAR($D623),MONTH($D623)-1,DAY($D623))</f>
        <v>44295</v>
      </c>
      <c r="F623" s="11">
        <f>DATE(YEAR($E623),MONTH($E623),DAY($E623)+$LL623/10)</f>
        <v>44595</v>
      </c>
      <c r="G623" s="11">
        <f>DATE(YEAR($F623),MONTH($F623),DAY($F623)+$LL623/10)</f>
        <v>44895</v>
      </c>
      <c r="H623" s="11">
        <f>DATE(YEAR($G623),MONTH($G623),DAY($G623)+$LL623/10)</f>
        <v>45195</v>
      </c>
      <c r="I623" s="11">
        <f>DATE(YEAR($H623),MONTH($H623),DAY($H623)+$LL623/10)</f>
        <v>45495</v>
      </c>
      <c r="J623" s="12">
        <f>DATE(YEAR($I623),MONTH($I623),DAY($I623)+$LL623/10)</f>
        <v>45795</v>
      </c>
      <c r="K623" s="15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  <c r="BT623" s="16"/>
      <c r="BU623" s="16"/>
      <c r="BV623" s="16"/>
      <c r="BW623" s="16">
        <v>1</v>
      </c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6"/>
      <c r="DD623" s="16"/>
      <c r="DE623" s="16"/>
      <c r="DF623" s="16"/>
      <c r="DG623" s="16"/>
      <c r="DH623" s="16"/>
      <c r="DI623" s="16"/>
      <c r="DJ623" s="16"/>
      <c r="DK623" s="16"/>
      <c r="LK623" t="s">
        <v>21</v>
      </c>
      <c r="LL623">
        <v>3000</v>
      </c>
      <c r="LM623" t="s">
        <v>12</v>
      </c>
    </row>
    <row r="624" spans="1:325" ht="15" thickBot="1" x14ac:dyDescent="0.4">
      <c r="A624" s="9" t="s">
        <v>12</v>
      </c>
      <c r="B624" s="10" t="s">
        <v>58</v>
      </c>
      <c r="C624" s="10" t="s">
        <v>20</v>
      </c>
      <c r="D624" s="11">
        <v>44576.802777777775</v>
      </c>
      <c r="E624" s="11">
        <f>DATE(YEAR($D624),MONTH($D624)-1,DAY($D624))</f>
        <v>44545</v>
      </c>
      <c r="F624" s="11">
        <f>DATE(YEAR($E624),MONTH($E624),DAY($E624)+$LL624/10)</f>
        <v>44845</v>
      </c>
      <c r="G624" s="11">
        <f>DATE(YEAR($F624),MONTH($F624),DAY($F624)+$LL624/10)</f>
        <v>45145</v>
      </c>
      <c r="H624" s="11">
        <f>DATE(YEAR($G624),MONTH($G624),DAY($G624)+$LL624/10)</f>
        <v>45445</v>
      </c>
      <c r="I624" s="11">
        <f>DATE(YEAR($H624),MONTH($H624),DAY($H624)+$LL624/10)</f>
        <v>45745</v>
      </c>
      <c r="J624" s="12">
        <f>DATE(YEAR($I624),MONTH($I624),DAY($I624)+$LL624/10)</f>
        <v>46045</v>
      </c>
      <c r="K624" s="15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  <c r="BT624" s="16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6"/>
      <c r="DD624" s="16"/>
      <c r="DE624" s="16"/>
      <c r="DF624" s="16"/>
      <c r="DG624" s="16">
        <v>1</v>
      </c>
      <c r="DH624" s="16"/>
      <c r="DI624" s="16"/>
      <c r="DJ624" s="16"/>
      <c r="DK624" s="16"/>
      <c r="LK624" t="s">
        <v>21</v>
      </c>
      <c r="LL624">
        <v>3000</v>
      </c>
      <c r="LM624" t="s">
        <v>12</v>
      </c>
    </row>
    <row r="625" spans="1:325" ht="15" thickBot="1" x14ac:dyDescent="0.4">
      <c r="A625" s="9" t="s">
        <v>12</v>
      </c>
      <c r="B625" s="10" t="s">
        <v>58</v>
      </c>
      <c r="C625" s="10" t="s">
        <v>22</v>
      </c>
      <c r="D625" s="11">
        <v>44017.69027777778</v>
      </c>
      <c r="E625" s="11">
        <f>DATE(YEAR($D625),MONTH($D625)-2,DAY($D625))</f>
        <v>43956</v>
      </c>
      <c r="F625" s="11">
        <f>DATE(YEAR($E625),MONTH($E625)+$LL625,DAY($E625))</f>
        <v>44686</v>
      </c>
      <c r="G625" s="11">
        <f>DATE(YEAR($F625),MONTH($F625)+$LL625,DAY($F625))</f>
        <v>45417</v>
      </c>
      <c r="H625" s="11">
        <f>DATE(YEAR($G625),MONTH($G625)+$LL625,DAY($G625))</f>
        <v>46147</v>
      </c>
      <c r="I625" s="11">
        <f>DATE(YEAR($H625),MONTH($H625)+$LL625,DAY($H625))</f>
        <v>46878</v>
      </c>
      <c r="J625" s="12">
        <f>DATE(YEAR($I625),MONTH($I625)+$LL625,DAY($I625))</f>
        <v>47608</v>
      </c>
      <c r="K625" s="15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>
        <v>1</v>
      </c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  <c r="BT625" s="16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6"/>
      <c r="DD625" s="16"/>
      <c r="DE625" s="16"/>
      <c r="DF625" s="16"/>
      <c r="DG625" s="16"/>
      <c r="DH625" s="16"/>
      <c r="DI625" s="16"/>
      <c r="DJ625" s="16"/>
      <c r="DK625" s="16"/>
      <c r="LK625" t="s">
        <v>18</v>
      </c>
      <c r="LL625">
        <v>24</v>
      </c>
      <c r="LM625" t="s">
        <v>12</v>
      </c>
    </row>
    <row r="626" spans="1:325" ht="15" thickBot="1" x14ac:dyDescent="0.4">
      <c r="A626" s="9" t="s">
        <v>12</v>
      </c>
      <c r="B626" s="10" t="s">
        <v>58</v>
      </c>
      <c r="C626" s="10" t="s">
        <v>23</v>
      </c>
      <c r="D626" s="11">
        <v>44051.267361111109</v>
      </c>
      <c r="E626" s="11">
        <f>DATE(YEAR($D626),MONTH($D626)-1,DAY($D626))</f>
        <v>44020</v>
      </c>
      <c r="F626" s="11">
        <f>DATE(YEAR($E626),MONTH($E626),DAY($E626)+$LL626/10)</f>
        <v>44170</v>
      </c>
      <c r="G626" s="11">
        <f>DATE(YEAR($F626),MONTH($F626),DAY($F626)+$LL626/10)</f>
        <v>44320</v>
      </c>
      <c r="H626" s="11">
        <f>DATE(YEAR($G626),MONTH($G626),DAY($G626)+$LL626/10)</f>
        <v>44470</v>
      </c>
      <c r="I626" s="11">
        <f>DATE(YEAR($H626),MONTH($H626),DAY($H626)+$LL626/10)</f>
        <v>44620</v>
      </c>
      <c r="J626" s="12">
        <f>DATE(YEAR($I626),MONTH($I626),DAY($I626)+$LL626/10)</f>
        <v>44770</v>
      </c>
      <c r="K626" s="15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>
        <v>1</v>
      </c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>
        <v>1</v>
      </c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  <c r="BT626" s="16"/>
      <c r="BU626" s="16"/>
      <c r="BV626" s="16"/>
      <c r="BW626" s="16"/>
      <c r="BX626" s="16"/>
      <c r="BY626" s="16"/>
      <c r="BZ626" s="16"/>
      <c r="CA626" s="16">
        <v>1</v>
      </c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>
        <v>1</v>
      </c>
      <c r="CW626" s="16"/>
      <c r="CX626" s="16"/>
      <c r="CY626" s="16"/>
      <c r="CZ626" s="16"/>
      <c r="DA626" s="16"/>
      <c r="DB626" s="16"/>
      <c r="DC626" s="16"/>
      <c r="DD626" s="16"/>
      <c r="DE626" s="16"/>
      <c r="DF626" s="16"/>
      <c r="DG626" s="16"/>
      <c r="DH626" s="16"/>
      <c r="DI626" s="16"/>
      <c r="DJ626" s="16"/>
      <c r="DK626" s="16"/>
      <c r="LK626" t="s">
        <v>21</v>
      </c>
      <c r="LL626">
        <v>1500</v>
      </c>
      <c r="LM626" t="s">
        <v>12</v>
      </c>
    </row>
    <row r="627" spans="1:325" ht="15" thickBot="1" x14ac:dyDescent="0.4">
      <c r="A627" s="9" t="s">
        <v>12</v>
      </c>
      <c r="B627" s="10" t="s">
        <v>58</v>
      </c>
      <c r="C627" s="10" t="s">
        <v>14</v>
      </c>
      <c r="D627" s="11">
        <v>47306.402083333334</v>
      </c>
      <c r="E627" s="11">
        <f t="shared" ref="E627:E635" si="27">DATE(YEAR($D627),MONTH($D627)-2,DAY($D627))</f>
        <v>47245</v>
      </c>
      <c r="F627" s="11">
        <f>DATE(YEAR($E627)+$LL627,MONTH($E627),DAY($E627))</f>
        <v>51628</v>
      </c>
      <c r="G627" s="11">
        <f>DATE(YEAR($F627)+$LL627,MONTH($F627),DAY($F627))</f>
        <v>56011</v>
      </c>
      <c r="H627" s="11">
        <f>DATE(YEAR($G627)+$LL627,MONTH($G627),DAY($G627))</f>
        <v>60394</v>
      </c>
      <c r="I627" s="11">
        <f>DATE(YEAR($H627)+$LL627,MONTH($H627),DAY($H627))</f>
        <v>64777</v>
      </c>
      <c r="J627" s="12">
        <f>DATE(YEAR($I627)+$LL627,MONTH($I627),DAY($I627))</f>
        <v>69160</v>
      </c>
      <c r="K627" s="15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  <c r="BT627" s="16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6"/>
      <c r="DD627" s="16"/>
      <c r="DE627" s="16"/>
      <c r="DF627" s="16"/>
      <c r="DG627" s="16"/>
      <c r="DH627" s="16"/>
      <c r="DI627" s="16"/>
      <c r="DJ627" s="16"/>
      <c r="DK627" s="16"/>
      <c r="LK627" t="s">
        <v>16</v>
      </c>
      <c r="LL627">
        <v>12</v>
      </c>
      <c r="LM627" t="s">
        <v>12</v>
      </c>
    </row>
    <row r="628" spans="1:325" ht="15" thickBot="1" x14ac:dyDescent="0.4">
      <c r="A628" s="9" t="s">
        <v>12</v>
      </c>
      <c r="B628" s="10" t="s">
        <v>58</v>
      </c>
      <c r="C628" s="10" t="s">
        <v>14</v>
      </c>
      <c r="D628" s="11">
        <v>44097.178472222222</v>
      </c>
      <c r="E628" s="11">
        <f t="shared" si="27"/>
        <v>44035</v>
      </c>
      <c r="F628" s="11">
        <f>DATE(YEAR($E628),MONTH($E628),DAY($E628)+$LL628*30.4/10000)</f>
        <v>44947</v>
      </c>
      <c r="G628" s="11">
        <f>DATE(YEAR($F628),MONTH($F628),DAY($F628)+$LL628*30.4/10000)</f>
        <v>45859</v>
      </c>
      <c r="H628" s="11">
        <f>DATE(YEAR($G628),MONTH($G628),DAY($G628)+$LL628*30.4/10000)</f>
        <v>46771</v>
      </c>
      <c r="I628" s="11">
        <f>DATE(YEAR($H628),MONTH($H628),DAY($H628)+$LL628*30.4/10000)</f>
        <v>47683</v>
      </c>
      <c r="J628" s="12">
        <f>DATE(YEAR($I628),MONTH($I628),DAY($I628)+$LL628*30.4/10000)</f>
        <v>48595</v>
      </c>
      <c r="K628" s="15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>
        <v>1</v>
      </c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  <c r="BT628" s="16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6"/>
      <c r="DD628" s="16"/>
      <c r="DE628" s="16"/>
      <c r="DF628" s="16"/>
      <c r="DG628" s="16"/>
      <c r="DH628" s="16"/>
      <c r="DI628" s="16"/>
      <c r="DJ628" s="16"/>
      <c r="DK628" s="16"/>
      <c r="LK628" t="s">
        <v>15</v>
      </c>
      <c r="LL628">
        <v>300000</v>
      </c>
      <c r="LM628" t="s">
        <v>12</v>
      </c>
    </row>
    <row r="629" spans="1:325" ht="15" thickBot="1" x14ac:dyDescent="0.4">
      <c r="A629" s="9" t="s">
        <v>12</v>
      </c>
      <c r="B629" s="10" t="s">
        <v>58</v>
      </c>
      <c r="C629" s="10" t="s">
        <v>14</v>
      </c>
      <c r="D629" s="11">
        <v>47106.448611111111</v>
      </c>
      <c r="E629" s="11">
        <f t="shared" si="27"/>
        <v>47045</v>
      </c>
      <c r="F629" s="11">
        <f>DATE(YEAR($E629)+$LL629,MONTH($E629),DAY($E629))</f>
        <v>51428</v>
      </c>
      <c r="G629" s="11">
        <f>DATE(YEAR($F629)+$LL629,MONTH($F629),DAY($F629))</f>
        <v>55811</v>
      </c>
      <c r="H629" s="11">
        <f>DATE(YEAR($G629)+$LL629,MONTH($G629),DAY($G629))</f>
        <v>60194</v>
      </c>
      <c r="I629" s="11">
        <f>DATE(YEAR($H629)+$LL629,MONTH($H629),DAY($H629))</f>
        <v>64577</v>
      </c>
      <c r="J629" s="12">
        <f>DATE(YEAR($I629)+$LL629,MONTH($I629),DAY($I629))</f>
        <v>68960</v>
      </c>
      <c r="K629" s="15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  <c r="BT629" s="16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6"/>
      <c r="DD629" s="16"/>
      <c r="DE629" s="16"/>
      <c r="DF629" s="16"/>
      <c r="DG629" s="16"/>
      <c r="DH629" s="16"/>
      <c r="DI629" s="16"/>
      <c r="DJ629" s="16"/>
      <c r="DK629" s="16"/>
      <c r="LK629" t="s">
        <v>16</v>
      </c>
      <c r="LL629">
        <v>12</v>
      </c>
      <c r="LM629" t="s">
        <v>12</v>
      </c>
    </row>
    <row r="630" spans="1:325" ht="15" thickBot="1" x14ac:dyDescent="0.4">
      <c r="A630" s="9" t="s">
        <v>12</v>
      </c>
      <c r="B630" s="10" t="s">
        <v>58</v>
      </c>
      <c r="C630" s="10" t="s">
        <v>14</v>
      </c>
      <c r="D630" s="11">
        <v>43879.575694444444</v>
      </c>
      <c r="E630" s="11">
        <f t="shared" si="27"/>
        <v>43817</v>
      </c>
      <c r="F630" s="11">
        <f>DATE(YEAR($E630),MONTH($E630),DAY($E630)+$LL630*30.4/10000)</f>
        <v>44729</v>
      </c>
      <c r="G630" s="11">
        <f>DATE(YEAR($F630),MONTH($F630),DAY($F630)+$LL630*30.4/10000)</f>
        <v>45641</v>
      </c>
      <c r="H630" s="11">
        <f>DATE(YEAR($G630),MONTH($G630),DAY($G630)+$LL630*30.4/10000)</f>
        <v>46553</v>
      </c>
      <c r="I630" s="11">
        <f>DATE(YEAR($H630),MONTH($H630),DAY($H630)+$LL630*30.4/10000)</f>
        <v>47465</v>
      </c>
      <c r="J630" s="12">
        <f>DATE(YEAR($I630),MONTH($I630),DAY($I630)+$LL630*30.4/10000)</f>
        <v>48377</v>
      </c>
      <c r="K630" s="15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  <c r="BT630" s="16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6"/>
      <c r="DD630" s="16"/>
      <c r="DE630" s="16"/>
      <c r="DF630" s="16"/>
      <c r="DG630" s="16"/>
      <c r="DH630" s="16"/>
      <c r="DI630" s="16"/>
      <c r="DJ630" s="16"/>
      <c r="DK630" s="16"/>
      <c r="LK630" t="s">
        <v>15</v>
      </c>
      <c r="LL630">
        <v>300000</v>
      </c>
      <c r="LM630" t="s">
        <v>12</v>
      </c>
    </row>
    <row r="631" spans="1:325" ht="15" thickBot="1" x14ac:dyDescent="0.4">
      <c r="A631" s="9" t="s">
        <v>12</v>
      </c>
      <c r="B631" s="10" t="s">
        <v>58</v>
      </c>
      <c r="C631" s="10" t="s">
        <v>14</v>
      </c>
      <c r="D631" s="11">
        <v>44726.059027777781</v>
      </c>
      <c r="E631" s="11">
        <f t="shared" si="27"/>
        <v>44665</v>
      </c>
      <c r="F631" s="11">
        <f>DATE(YEAR($E631),MONTH($E631),DAY($E631)+$LL631*30.4/10000)</f>
        <v>45577</v>
      </c>
      <c r="G631" s="11">
        <f>DATE(YEAR($F631),MONTH($F631),DAY($F631)+$LL631*30.4/10000)</f>
        <v>46489</v>
      </c>
      <c r="H631" s="11">
        <f>DATE(YEAR($G631),MONTH($G631),DAY($G631)+$LL631*30.4/10000)</f>
        <v>47401</v>
      </c>
      <c r="I631" s="11">
        <f>DATE(YEAR($H631),MONTH($H631),DAY($H631)+$LL631*30.4/10000)</f>
        <v>48313</v>
      </c>
      <c r="J631" s="12">
        <f>DATE(YEAR($I631),MONTH($I631),DAY($I631)+$LL631*30.4/10000)</f>
        <v>49225</v>
      </c>
      <c r="K631" s="15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  <c r="BT631" s="16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6"/>
      <c r="DD631" s="16"/>
      <c r="DE631" s="16"/>
      <c r="DF631" s="16"/>
      <c r="DG631" s="16"/>
      <c r="DH631" s="16"/>
      <c r="DI631" s="16"/>
      <c r="DJ631" s="16"/>
      <c r="DK631" s="16"/>
      <c r="LK631" t="s">
        <v>15</v>
      </c>
      <c r="LL631">
        <v>300000</v>
      </c>
      <c r="LM631" t="s">
        <v>12</v>
      </c>
    </row>
    <row r="632" spans="1:325" ht="15" thickBot="1" x14ac:dyDescent="0.4">
      <c r="A632" s="9" t="s">
        <v>12</v>
      </c>
      <c r="B632" s="10" t="s">
        <v>58</v>
      </c>
      <c r="C632" s="10" t="s">
        <v>14</v>
      </c>
      <c r="D632" s="11">
        <v>47961.594444444447</v>
      </c>
      <c r="E632" s="11">
        <f t="shared" si="27"/>
        <v>47902</v>
      </c>
      <c r="F632" s="11">
        <f>DATE(YEAR($E632)+$LL632,MONTH($E632),DAY($E632))</f>
        <v>52285</v>
      </c>
      <c r="G632" s="11">
        <f>DATE(YEAR($F632)+$LL632,MONTH($F632),DAY($F632))</f>
        <v>56668</v>
      </c>
      <c r="H632" s="11">
        <f>DATE(YEAR($G632)+$LL632,MONTH($G632),DAY($G632))</f>
        <v>61051</v>
      </c>
      <c r="I632" s="11">
        <f>DATE(YEAR($H632)+$LL632,MONTH($H632),DAY($H632))</f>
        <v>65434</v>
      </c>
      <c r="J632" s="12">
        <f>DATE(YEAR($I632)+$LL632,MONTH($I632),DAY($I632))</f>
        <v>69817</v>
      </c>
      <c r="K632" s="15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  <c r="BT632" s="16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6"/>
      <c r="DD632" s="16"/>
      <c r="DE632" s="16"/>
      <c r="DF632" s="16"/>
      <c r="DG632" s="16"/>
      <c r="DH632" s="16"/>
      <c r="DI632" s="16"/>
      <c r="DJ632" s="16"/>
      <c r="DK632" s="16"/>
      <c r="LK632" t="s">
        <v>16</v>
      </c>
      <c r="LL632">
        <v>12</v>
      </c>
      <c r="LM632" t="s">
        <v>12</v>
      </c>
    </row>
    <row r="633" spans="1:325" ht="15" thickBot="1" x14ac:dyDescent="0.4">
      <c r="A633" s="9" t="s">
        <v>12</v>
      </c>
      <c r="B633" s="10" t="s">
        <v>58</v>
      </c>
      <c r="C633" s="10" t="s">
        <v>14</v>
      </c>
      <c r="D633" s="11">
        <v>47079.6</v>
      </c>
      <c r="E633" s="11">
        <f t="shared" si="27"/>
        <v>47018</v>
      </c>
      <c r="F633" s="11">
        <f>DATE(YEAR($E633)+$LL633,MONTH($E633),DAY($E633))</f>
        <v>51401</v>
      </c>
      <c r="G633" s="11">
        <f>DATE(YEAR($F633)+$LL633,MONTH($F633),DAY($F633))</f>
        <v>55784</v>
      </c>
      <c r="H633" s="11">
        <f>DATE(YEAR($G633)+$LL633,MONTH($G633),DAY($G633))</f>
        <v>60167</v>
      </c>
      <c r="I633" s="11">
        <f>DATE(YEAR($H633)+$LL633,MONTH($H633),DAY($H633))</f>
        <v>64550</v>
      </c>
      <c r="J633" s="12">
        <f>DATE(YEAR($I633)+$LL633,MONTH($I633),DAY($I633))</f>
        <v>68933</v>
      </c>
      <c r="K633" s="15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  <c r="BT633" s="16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6"/>
      <c r="DD633" s="16"/>
      <c r="DE633" s="16"/>
      <c r="DF633" s="16"/>
      <c r="DG633" s="16"/>
      <c r="DH633" s="16"/>
      <c r="DI633" s="16"/>
      <c r="DJ633" s="16"/>
      <c r="DK633" s="16"/>
      <c r="LK633" t="s">
        <v>16</v>
      </c>
      <c r="LL633">
        <v>12</v>
      </c>
      <c r="LM633" t="s">
        <v>12</v>
      </c>
    </row>
    <row r="634" spans="1:325" ht="15" thickBot="1" x14ac:dyDescent="0.4">
      <c r="A634" s="9" t="s">
        <v>12</v>
      </c>
      <c r="B634" s="10" t="s">
        <v>58</v>
      </c>
      <c r="C634" s="10" t="s">
        <v>14</v>
      </c>
      <c r="D634" s="11">
        <v>43879.575694444444</v>
      </c>
      <c r="E634" s="11">
        <f t="shared" si="27"/>
        <v>43817</v>
      </c>
      <c r="F634" s="11">
        <f>DATE(YEAR($E634),MONTH($E634),DAY($E634)+$LL634*30.4/10000)</f>
        <v>44729</v>
      </c>
      <c r="G634" s="11">
        <f>DATE(YEAR($F634),MONTH($F634),DAY($F634)+$LL634*30.4/10000)</f>
        <v>45641</v>
      </c>
      <c r="H634" s="11">
        <f>DATE(YEAR($G634),MONTH($G634),DAY($G634)+$LL634*30.4/10000)</f>
        <v>46553</v>
      </c>
      <c r="I634" s="11">
        <f>DATE(YEAR($H634),MONTH($H634),DAY($H634)+$LL634*30.4/10000)</f>
        <v>47465</v>
      </c>
      <c r="J634" s="12">
        <f>DATE(YEAR($I634),MONTH($I634),DAY($I634)+$LL634*30.4/10000)</f>
        <v>48377</v>
      </c>
      <c r="K634" s="15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  <c r="BT634" s="16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6"/>
      <c r="DD634" s="16"/>
      <c r="DE634" s="16"/>
      <c r="DF634" s="16"/>
      <c r="DG634" s="16"/>
      <c r="DH634" s="16"/>
      <c r="DI634" s="16"/>
      <c r="DJ634" s="16"/>
      <c r="DK634" s="16"/>
      <c r="LK634" t="s">
        <v>15</v>
      </c>
      <c r="LL634">
        <v>300000</v>
      </c>
      <c r="LM634" t="s">
        <v>12</v>
      </c>
    </row>
    <row r="635" spans="1:325" ht="15" thickBot="1" x14ac:dyDescent="0.4">
      <c r="A635" s="9" t="s">
        <v>12</v>
      </c>
      <c r="B635" s="10" t="s">
        <v>58</v>
      </c>
      <c r="C635" s="10" t="s">
        <v>39</v>
      </c>
      <c r="D635" s="11">
        <v>47621.51666666667</v>
      </c>
      <c r="E635" s="11">
        <f t="shared" si="27"/>
        <v>47560</v>
      </c>
      <c r="F635" s="11">
        <f>DATE(YEAR($E635)+$LL635,MONTH($E635),DAY($E635))</f>
        <v>51943</v>
      </c>
      <c r="G635" s="11">
        <f>DATE(YEAR($F635)+$LL635,MONTH($F635),DAY($F635))</f>
        <v>56326</v>
      </c>
      <c r="H635" s="11">
        <f>DATE(YEAR($G635)+$LL635,MONTH($G635),DAY($G635))</f>
        <v>60709</v>
      </c>
      <c r="I635" s="11">
        <f>DATE(YEAR($H635)+$LL635,MONTH($H635),DAY($H635))</f>
        <v>65092</v>
      </c>
      <c r="J635" s="12">
        <f>DATE(YEAR($I635)+$LL635,MONTH($I635),DAY($I635))</f>
        <v>69475</v>
      </c>
      <c r="K635" s="15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  <c r="BT635" s="16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6"/>
      <c r="DD635" s="16"/>
      <c r="DE635" s="16"/>
      <c r="DF635" s="16"/>
      <c r="DG635" s="16"/>
      <c r="DH635" s="16"/>
      <c r="DI635" s="16"/>
      <c r="DJ635" s="16"/>
      <c r="DK635" s="16"/>
      <c r="LK635" t="s">
        <v>16</v>
      </c>
      <c r="LL635">
        <v>12</v>
      </c>
      <c r="LM635" t="s">
        <v>12</v>
      </c>
    </row>
    <row r="636" spans="1:325" ht="15" thickBot="1" x14ac:dyDescent="0.4">
      <c r="A636" s="9" t="s">
        <v>12</v>
      </c>
      <c r="B636" s="10" t="s">
        <v>58</v>
      </c>
      <c r="C636" s="10" t="s">
        <v>44</v>
      </c>
      <c r="D636" s="11">
        <v>43989.597222222219</v>
      </c>
      <c r="E636" s="11">
        <f>DATE(YEAR($D636),MONTH($D636),DAY($D636)-7)</f>
        <v>43982</v>
      </c>
      <c r="F636" s="11">
        <f>DATE(YEAR($E636),MONTH($E636)+$LL636,DAY($E636))</f>
        <v>44561</v>
      </c>
      <c r="G636" s="11">
        <f>DATE(YEAR($F636),MONTH($F636)+$LL636,DAY($F636))</f>
        <v>45138</v>
      </c>
      <c r="H636" s="11">
        <f>DATE(YEAR($G636),MONTH($G636)+$LL636,DAY($G636))</f>
        <v>45719</v>
      </c>
      <c r="I636" s="11">
        <f>DATE(YEAR($H636),MONTH($H636)+$LL636,DAY($H636))</f>
        <v>46298</v>
      </c>
      <c r="J636" s="12">
        <f>DATE(YEAR($I636),MONTH($I636)+$LL636,DAY($I636))</f>
        <v>46876</v>
      </c>
      <c r="K636" s="15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>
        <v>1</v>
      </c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  <c r="BT636" s="16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6"/>
      <c r="DD636" s="16"/>
      <c r="DE636" s="16"/>
      <c r="DF636" s="16"/>
      <c r="DG636" s="16"/>
      <c r="DH636" s="16"/>
      <c r="DI636" s="16">
        <v>1</v>
      </c>
      <c r="DJ636" s="16"/>
      <c r="DK636" s="16"/>
      <c r="LK636" t="s">
        <v>18</v>
      </c>
      <c r="LL636">
        <v>19</v>
      </c>
      <c r="LM636" t="s">
        <v>12</v>
      </c>
    </row>
    <row r="637" spans="1:325" ht="15" thickBot="1" x14ac:dyDescent="0.4">
      <c r="A637" s="9" t="s">
        <v>12</v>
      </c>
      <c r="B637" s="10" t="s">
        <v>58</v>
      </c>
      <c r="C637" s="10" t="s">
        <v>45</v>
      </c>
      <c r="D637" s="11">
        <v>44014.910416666666</v>
      </c>
      <c r="E637" s="11">
        <f>DATE(YEAR($D637),MONTH($D637),DAY($D637)-7)</f>
        <v>44007</v>
      </c>
      <c r="F637" s="11">
        <f>DATE(YEAR($E637),MONTH($E637)+$LL637,DAY($E637))</f>
        <v>44402</v>
      </c>
      <c r="G637" s="11">
        <f>DATE(YEAR($F637),MONTH($F637)+$LL637,DAY($F637))</f>
        <v>44798</v>
      </c>
      <c r="H637" s="11">
        <f>DATE(YEAR($G637),MONTH($G637)+$LL637,DAY($G637))</f>
        <v>45194</v>
      </c>
      <c r="I637" s="11">
        <f>DATE(YEAR($H637),MONTH($H637)+$LL637,DAY($H637))</f>
        <v>45590</v>
      </c>
      <c r="J637" s="12">
        <f>DATE(YEAR($I637),MONTH($I637)+$LL637,DAY($I637))</f>
        <v>45986</v>
      </c>
      <c r="K637" s="15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>
        <v>1</v>
      </c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  <c r="BT637" s="16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>
        <v>1</v>
      </c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6"/>
      <c r="DD637" s="16"/>
      <c r="DE637" s="16"/>
      <c r="DF637" s="16"/>
      <c r="DG637" s="16"/>
      <c r="DH637" s="16"/>
      <c r="DI637" s="16"/>
      <c r="DJ637" s="16"/>
      <c r="DK637" s="16"/>
      <c r="LK637" t="s">
        <v>18</v>
      </c>
      <c r="LL637">
        <v>13</v>
      </c>
      <c r="LM637" t="s">
        <v>12</v>
      </c>
    </row>
    <row r="638" spans="1:325" ht="15" thickBot="1" x14ac:dyDescent="0.4">
      <c r="A638" s="9" t="s">
        <v>12</v>
      </c>
      <c r="B638" s="10" t="s">
        <v>58</v>
      </c>
      <c r="C638" s="10" t="s">
        <v>43</v>
      </c>
      <c r="D638" s="11">
        <v>44158.734722222223</v>
      </c>
      <c r="E638" s="11">
        <f>DATE(YEAR($D638),MONTH($D638)-1,DAY($D638))</f>
        <v>44127</v>
      </c>
      <c r="F638" s="11">
        <f>DATE(YEAR($E638),MONTH($E638),DAY($E638)+$LL638*30.4/10000)</f>
        <v>44856</v>
      </c>
      <c r="G638" s="11">
        <f>DATE(YEAR($F638),MONTH($F638),DAY($F638)+$LL638*30.4/10000)</f>
        <v>45585</v>
      </c>
      <c r="H638" s="11">
        <f>DATE(YEAR($G638),MONTH($G638),DAY($G638)+$LL638*30.4/10000)</f>
        <v>46314</v>
      </c>
      <c r="I638" s="11">
        <f>DATE(YEAR($H638),MONTH($H638),DAY($H638)+$LL638*30.4/10000)</f>
        <v>47043</v>
      </c>
      <c r="J638" s="12">
        <f>DATE(YEAR($I638),MONTH($I638),DAY($I638)+$LL638*30.4/10000)</f>
        <v>47772</v>
      </c>
      <c r="K638" s="15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>
        <v>1</v>
      </c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  <c r="BT638" s="16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6"/>
      <c r="DD638" s="16"/>
      <c r="DE638" s="16"/>
      <c r="DF638" s="16"/>
      <c r="DG638" s="16"/>
      <c r="DH638" s="16"/>
      <c r="DI638" s="16"/>
      <c r="DJ638" s="16"/>
      <c r="DK638" s="16"/>
      <c r="LK638" t="s">
        <v>15</v>
      </c>
      <c r="LL638">
        <v>240000</v>
      </c>
      <c r="LM638" t="s">
        <v>12</v>
      </c>
    </row>
    <row r="639" spans="1:325" ht="15" thickBot="1" x14ac:dyDescent="0.4">
      <c r="A639" s="9" t="s">
        <v>12</v>
      </c>
      <c r="B639" s="10" t="s">
        <v>58</v>
      </c>
      <c r="C639" s="10" t="s">
        <v>38</v>
      </c>
      <c r="D639" s="11">
        <v>43858.020833333336</v>
      </c>
      <c r="E639" s="11">
        <f>DATE(YEAR($D639),MONTH($D639)-1,DAY($D639))</f>
        <v>43827</v>
      </c>
      <c r="F639" s="11">
        <f>DATE(YEAR($E639),MONTH($E639),DAY($E639)+$LL639*30.4/650)</f>
        <v>44668</v>
      </c>
      <c r="G639" s="11">
        <f>DATE(YEAR($F639),MONTH($F639),DAY($F639)+$LL639*30.4/650)</f>
        <v>45509</v>
      </c>
      <c r="H639" s="11">
        <f>DATE(YEAR($G639),MONTH($G639),DAY($G639)+$LL639*30.4/650)</f>
        <v>46350</v>
      </c>
      <c r="I639" s="11">
        <f>DATE(YEAR($H639),MONTH($H639),DAY($H639)+$LL639*30.4/650)</f>
        <v>47191</v>
      </c>
      <c r="J639" s="12">
        <f>DATE(YEAR($I639),MONTH($I639),DAY($I639)+$LL639*30.4/650)</f>
        <v>48032</v>
      </c>
      <c r="K639" s="15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  <c r="BT639" s="16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6"/>
      <c r="DD639" s="16"/>
      <c r="DE639" s="16"/>
      <c r="DF639" s="16"/>
      <c r="DG639" s="16"/>
      <c r="DH639" s="16"/>
      <c r="DI639" s="16"/>
      <c r="DJ639" s="16"/>
      <c r="DK639" s="16"/>
      <c r="LK639" t="s">
        <v>28</v>
      </c>
      <c r="LL639">
        <v>18000</v>
      </c>
      <c r="LM639" t="s">
        <v>12</v>
      </c>
    </row>
    <row r="640" spans="1:325" ht="15" thickBot="1" x14ac:dyDescent="0.4">
      <c r="A640" s="9" t="s">
        <v>12</v>
      </c>
      <c r="B640" s="10" t="s">
        <v>58</v>
      </c>
      <c r="C640" s="10" t="s">
        <v>35</v>
      </c>
      <c r="D640" s="11">
        <v>44158.734722222223</v>
      </c>
      <c r="E640" s="11">
        <f>DATE(YEAR($D640),MONTH($D640)-1,DAY($D640))</f>
        <v>44127</v>
      </c>
      <c r="F640" s="11">
        <f>DATE(YEAR($E640),MONTH($E640),DAY($E640)+$LL640*30.4/10000)</f>
        <v>44856</v>
      </c>
      <c r="G640" s="11">
        <f>DATE(YEAR($F640),MONTH($F640),DAY($F640)+$LL640*30.4/10000)</f>
        <v>45585</v>
      </c>
      <c r="H640" s="11">
        <f>DATE(YEAR($G640),MONTH($G640),DAY($G640)+$LL640*30.4/10000)</f>
        <v>46314</v>
      </c>
      <c r="I640" s="11">
        <f>DATE(YEAR($H640),MONTH($H640),DAY($H640)+$LL640*30.4/10000)</f>
        <v>47043</v>
      </c>
      <c r="J640" s="12">
        <f>DATE(YEAR($I640),MONTH($I640),DAY($I640)+$LL640*30.4/10000)</f>
        <v>47772</v>
      </c>
      <c r="K640" s="15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>
        <v>1</v>
      </c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  <c r="BT640" s="16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6"/>
      <c r="DD640" s="16"/>
      <c r="DE640" s="16"/>
      <c r="DF640" s="16"/>
      <c r="DG640" s="16"/>
      <c r="DH640" s="16"/>
      <c r="DI640" s="16"/>
      <c r="DJ640" s="16"/>
      <c r="DK640" s="16"/>
      <c r="LK640" t="s">
        <v>15</v>
      </c>
      <c r="LL640">
        <v>240000</v>
      </c>
      <c r="LM640" t="s">
        <v>12</v>
      </c>
    </row>
    <row r="641" spans="1:325" ht="15" thickBot="1" x14ac:dyDescent="0.4">
      <c r="A641" s="9" t="s">
        <v>12</v>
      </c>
      <c r="B641" s="10" t="s">
        <v>58</v>
      </c>
      <c r="C641" s="10" t="s">
        <v>37</v>
      </c>
      <c r="D641" s="11">
        <v>43858.020833333336</v>
      </c>
      <c r="E641" s="11">
        <f>DATE(YEAR($D641),MONTH($D641)-1,DAY($D641))</f>
        <v>43827</v>
      </c>
      <c r="F641" s="11">
        <f>DATE(YEAR($E641),MONTH($E641),DAY($E641)+$LL641*30.4/650)</f>
        <v>44668</v>
      </c>
      <c r="G641" s="11">
        <f>DATE(YEAR($F641),MONTH($F641),DAY($F641)+$LL641*30.4/650)</f>
        <v>45509</v>
      </c>
      <c r="H641" s="11">
        <f>DATE(YEAR($G641),MONTH($G641),DAY($G641)+$LL641*30.4/650)</f>
        <v>46350</v>
      </c>
      <c r="I641" s="11">
        <f>DATE(YEAR($H641),MONTH($H641),DAY($H641)+$LL641*30.4/650)</f>
        <v>47191</v>
      </c>
      <c r="J641" s="12">
        <f>DATE(YEAR($I641),MONTH($I641),DAY($I641)+$LL641*30.4/650)</f>
        <v>48032</v>
      </c>
      <c r="K641" s="15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  <c r="BT641" s="16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6"/>
      <c r="DD641" s="16"/>
      <c r="DE641" s="16"/>
      <c r="DF641" s="16"/>
      <c r="DG641" s="16"/>
      <c r="DH641" s="16"/>
      <c r="DI641" s="16"/>
      <c r="DJ641" s="16"/>
      <c r="DK641" s="16"/>
      <c r="LK641" t="s">
        <v>28</v>
      </c>
      <c r="LL641">
        <v>18000</v>
      </c>
      <c r="LM641" t="s">
        <v>12</v>
      </c>
    </row>
    <row r="642" spans="1:325" ht="15" thickBot="1" x14ac:dyDescent="0.4">
      <c r="A642" s="9" t="s">
        <v>12</v>
      </c>
      <c r="B642" s="10" t="s">
        <v>58</v>
      </c>
      <c r="C642" s="10" t="s">
        <v>36</v>
      </c>
      <c r="D642" s="11">
        <v>44006.650694444441</v>
      </c>
      <c r="E642" s="11">
        <f>DATE(YEAR($D642),MONTH($D642),DAY($D642)-7)</f>
        <v>43999</v>
      </c>
      <c r="F642" s="11">
        <f>DATE(YEAR($E642),MONTH($E642)+$LL642,DAY($E642))</f>
        <v>45124</v>
      </c>
      <c r="G642" s="11">
        <f>DATE(YEAR($F642),MONTH($F642)+$LL642,DAY($F642))</f>
        <v>46251</v>
      </c>
      <c r="H642" s="11">
        <f>DATE(YEAR($G642),MONTH($G642)+$LL642,DAY($G642))</f>
        <v>47378</v>
      </c>
      <c r="I642" s="11">
        <f>DATE(YEAR($H642),MONTH($H642)+$LL642,DAY($H642))</f>
        <v>48504</v>
      </c>
      <c r="J642" s="12">
        <f>DATE(YEAR($I642),MONTH($I642)+$LL642,DAY($I642))</f>
        <v>49630</v>
      </c>
      <c r="K642" s="15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>
        <v>1</v>
      </c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  <c r="BT642" s="16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6"/>
      <c r="DD642" s="16"/>
      <c r="DE642" s="16"/>
      <c r="DF642" s="16"/>
      <c r="DG642" s="16"/>
      <c r="DH642" s="16"/>
      <c r="DI642" s="16"/>
      <c r="DJ642" s="16"/>
      <c r="DK642" s="16"/>
      <c r="LK642" t="s">
        <v>18</v>
      </c>
      <c r="LL642">
        <v>37</v>
      </c>
      <c r="LM642" t="s">
        <v>12</v>
      </c>
    </row>
    <row r="643" spans="1:325" ht="15" thickBot="1" x14ac:dyDescent="0.4">
      <c r="A643" s="9" t="s">
        <v>12</v>
      </c>
      <c r="B643" s="10" t="s">
        <v>58</v>
      </c>
      <c r="C643" s="10" t="s">
        <v>40</v>
      </c>
      <c r="D643" s="11">
        <v>47621.51666666667</v>
      </c>
      <c r="E643" s="11">
        <f>DATE(YEAR($D643),MONTH($D643)-2,DAY($D643))</f>
        <v>47560</v>
      </c>
      <c r="F643" s="11">
        <f>DATE(YEAR($E643)+$LL643,MONTH($E643),DAY($E643))</f>
        <v>51943</v>
      </c>
      <c r="G643" s="11">
        <f>DATE(YEAR($F643)+$LL643,MONTH($F643),DAY($F643))</f>
        <v>56326</v>
      </c>
      <c r="H643" s="11">
        <f>DATE(YEAR($G643)+$LL643,MONTH($G643),DAY($G643))</f>
        <v>60709</v>
      </c>
      <c r="I643" s="11">
        <f>DATE(YEAR($H643)+$LL643,MONTH($H643),DAY($H643))</f>
        <v>65092</v>
      </c>
      <c r="J643" s="12">
        <f>DATE(YEAR($I643)+$LL643,MONTH($I643),DAY($I643))</f>
        <v>69475</v>
      </c>
      <c r="K643" s="15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  <c r="BT643" s="16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6"/>
      <c r="DD643" s="16"/>
      <c r="DE643" s="16"/>
      <c r="DF643" s="16"/>
      <c r="DG643" s="16"/>
      <c r="DH643" s="16"/>
      <c r="DI643" s="16"/>
      <c r="DJ643" s="16"/>
      <c r="DK643" s="16"/>
      <c r="LK643" t="s">
        <v>16</v>
      </c>
      <c r="LL643">
        <v>12</v>
      </c>
      <c r="LM643" t="s">
        <v>12</v>
      </c>
    </row>
    <row r="644" spans="1:325" ht="15" thickBot="1" x14ac:dyDescent="0.4">
      <c r="A644" s="9" t="s">
        <v>12</v>
      </c>
      <c r="B644" s="10" t="s">
        <v>58</v>
      </c>
      <c r="C644" s="10" t="s">
        <v>41</v>
      </c>
      <c r="D644" s="11">
        <v>44158.734722222223</v>
      </c>
      <c r="E644" s="11">
        <f>DATE(YEAR($D644),MONTH($D644)-1,DAY($D644))</f>
        <v>44127</v>
      </c>
      <c r="F644" s="11">
        <f>DATE(YEAR($E644),MONTH($E644),DAY($E644)+$LL644*30.4/10000)</f>
        <v>44856</v>
      </c>
      <c r="G644" s="11">
        <f>DATE(YEAR($F644),MONTH($F644),DAY($F644)+$LL644*30.4/10000)</f>
        <v>45585</v>
      </c>
      <c r="H644" s="11">
        <f>DATE(YEAR($G644),MONTH($G644),DAY($G644)+$LL644*30.4/10000)</f>
        <v>46314</v>
      </c>
      <c r="I644" s="11">
        <f>DATE(YEAR($H644),MONTH($H644),DAY($H644)+$LL644*30.4/10000)</f>
        <v>47043</v>
      </c>
      <c r="J644" s="12">
        <f>DATE(YEAR($I644),MONTH($I644),DAY($I644)+$LL644*30.4/10000)</f>
        <v>47772</v>
      </c>
      <c r="K644" s="15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>
        <v>1</v>
      </c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  <c r="BT644" s="16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6"/>
      <c r="DD644" s="16"/>
      <c r="DE644" s="16"/>
      <c r="DF644" s="16"/>
      <c r="DG644" s="16"/>
      <c r="DH644" s="16"/>
      <c r="DI644" s="16"/>
      <c r="DJ644" s="16"/>
      <c r="DK644" s="16"/>
      <c r="LK644" t="s">
        <v>15</v>
      </c>
      <c r="LL644">
        <v>240000</v>
      </c>
      <c r="LM644" t="s">
        <v>12</v>
      </c>
    </row>
    <row r="645" spans="1:325" ht="15" thickBot="1" x14ac:dyDescent="0.4">
      <c r="A645" s="9" t="s">
        <v>12</v>
      </c>
      <c r="B645" s="10" t="s">
        <v>58</v>
      </c>
      <c r="C645" s="10" t="s">
        <v>42</v>
      </c>
      <c r="D645" s="11">
        <v>45348.660416666666</v>
      </c>
      <c r="E645" s="11">
        <f>DATE(YEAR($D645),MONTH($D645)-1,DAY($D645))</f>
        <v>45317</v>
      </c>
      <c r="F645" s="11">
        <f>DATE(YEAR($E645)+$LL645,MONTH($E645),DAY($E645))</f>
        <v>48239</v>
      </c>
      <c r="G645" s="11">
        <f>DATE(YEAR($F645)+$LL645,MONTH($F645),DAY($F645))</f>
        <v>51161</v>
      </c>
      <c r="H645" s="11">
        <f>DATE(YEAR($G645)+$LL645,MONTH($G645),DAY($G645))</f>
        <v>54083</v>
      </c>
      <c r="I645" s="11">
        <f>DATE(YEAR($H645)+$LL645,MONTH($H645),DAY($H645))</f>
        <v>57005</v>
      </c>
      <c r="J645" s="12">
        <f>DATE(YEAR($I645)+$LL645,MONTH($I645),DAY($I645))</f>
        <v>59927</v>
      </c>
      <c r="K645" s="15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  <c r="BT645" s="16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6"/>
      <c r="DD645" s="16"/>
      <c r="DE645" s="16"/>
      <c r="DF645" s="16"/>
      <c r="DG645" s="16"/>
      <c r="DH645" s="16"/>
      <c r="DI645" s="16"/>
      <c r="DJ645" s="16"/>
      <c r="DK645" s="16"/>
      <c r="LK645" t="s">
        <v>16</v>
      </c>
      <c r="LL645">
        <v>8</v>
      </c>
      <c r="LM645" t="s">
        <v>12</v>
      </c>
    </row>
    <row r="646" spans="1:325" ht="15" thickBot="1" x14ac:dyDescent="0.4">
      <c r="A646" s="9" t="s">
        <v>12</v>
      </c>
      <c r="B646" s="10" t="s">
        <v>58</v>
      </c>
      <c r="C646" s="10" t="s">
        <v>31</v>
      </c>
      <c r="D646" s="11">
        <v>44023.115972222222</v>
      </c>
      <c r="E646" s="11">
        <f>DATE(YEAR($D646),MONTH($D646)-1,DAY($D646))</f>
        <v>43993</v>
      </c>
      <c r="F646" s="11">
        <f>DATE(YEAR($E646),MONTH($E646),DAY($E646)+$LL646/10)</f>
        <v>46093</v>
      </c>
      <c r="G646" s="11">
        <f>DATE(YEAR($F646),MONTH($F646),DAY($F646)+$LL646/10)</f>
        <v>48193</v>
      </c>
      <c r="H646" s="11">
        <f>DATE(YEAR($G646),MONTH($G646),DAY($G646)+$LL646/10)</f>
        <v>50293</v>
      </c>
      <c r="I646" s="11">
        <f>DATE(YEAR($H646),MONTH($H646),DAY($H646)+$LL646/10)</f>
        <v>52393</v>
      </c>
      <c r="J646" s="12">
        <f>DATE(YEAR($I646),MONTH($I646),DAY($I646)+$LL646/10)</f>
        <v>54493</v>
      </c>
      <c r="K646" s="15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>
        <v>1</v>
      </c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6"/>
      <c r="DI646" s="16"/>
      <c r="DJ646" s="16"/>
      <c r="DK646" s="16"/>
      <c r="LK646" t="s">
        <v>21</v>
      </c>
      <c r="LL646">
        <v>21000</v>
      </c>
      <c r="LM646" t="s">
        <v>12</v>
      </c>
    </row>
    <row r="647" spans="1:325" ht="15" thickBot="1" x14ac:dyDescent="0.4">
      <c r="A647" s="9" t="s">
        <v>12</v>
      </c>
      <c r="B647" s="10" t="s">
        <v>58</v>
      </c>
      <c r="C647" s="10" t="s">
        <v>32</v>
      </c>
      <c r="D647" s="11">
        <v>44158.734722222223</v>
      </c>
      <c r="E647" s="11">
        <f>DATE(YEAR($D647),MONTH($D647)-1,DAY($D647))</f>
        <v>44127</v>
      </c>
      <c r="F647" s="11">
        <f>DATE(YEAR($E647),MONTH($E647),DAY($E647)+$LL647*30.4/10000)</f>
        <v>44856</v>
      </c>
      <c r="G647" s="11">
        <f>DATE(YEAR($F647),MONTH($F647),DAY($F647)+$LL647*30.4/10000)</f>
        <v>45585</v>
      </c>
      <c r="H647" s="11">
        <f>DATE(YEAR($G647),MONTH($G647),DAY($G647)+$LL647*30.4/10000)</f>
        <v>46314</v>
      </c>
      <c r="I647" s="11">
        <f>DATE(YEAR($H647),MONTH($H647),DAY($H647)+$LL647*30.4/10000)</f>
        <v>47043</v>
      </c>
      <c r="J647" s="12">
        <f>DATE(YEAR($I647),MONTH($I647),DAY($I647)+$LL647*30.4/10000)</f>
        <v>47772</v>
      </c>
      <c r="K647" s="15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>
        <v>1</v>
      </c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  <c r="BT647" s="16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6"/>
      <c r="DD647" s="16"/>
      <c r="DE647" s="16"/>
      <c r="DF647" s="16"/>
      <c r="DG647" s="16"/>
      <c r="DH647" s="16"/>
      <c r="DI647" s="16"/>
      <c r="DJ647" s="16"/>
      <c r="DK647" s="16"/>
      <c r="LK647" t="s">
        <v>15</v>
      </c>
      <c r="LL647">
        <v>240000</v>
      </c>
      <c r="LM647" t="s">
        <v>12</v>
      </c>
    </row>
    <row r="648" spans="1:325" ht="15" thickBot="1" x14ac:dyDescent="0.4">
      <c r="A648" s="9" t="s">
        <v>12</v>
      </c>
      <c r="B648" s="10" t="s">
        <v>58</v>
      </c>
      <c r="C648" s="10" t="s">
        <v>33</v>
      </c>
      <c r="D648" s="11">
        <v>45454.129166666666</v>
      </c>
      <c r="E648" s="11">
        <f>DATE(YEAR($D648),MONTH($D648)-1,DAY($D648))</f>
        <v>45423</v>
      </c>
      <c r="F648" s="11">
        <f>DATE(YEAR($E648),MONTH($E648),DAY($E648)+$LL648/10)</f>
        <v>46023</v>
      </c>
      <c r="G648" s="11">
        <f>DATE(YEAR($F648),MONTH($F648),DAY($F648)+$LL648/10)</f>
        <v>46623</v>
      </c>
      <c r="H648" s="11">
        <f>DATE(YEAR($G648),MONTH($G648),DAY($G648)+$LL648/10)</f>
        <v>47223</v>
      </c>
      <c r="I648" s="11">
        <f>DATE(YEAR($H648),MONTH($H648),DAY($H648)+$LL648/10)</f>
        <v>47823</v>
      </c>
      <c r="J648" s="12">
        <f>DATE(YEAR($I648),MONTH($I648),DAY($I648)+$LL648/10)</f>
        <v>48423</v>
      </c>
      <c r="K648" s="15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6"/>
      <c r="DI648" s="16"/>
      <c r="DJ648" s="16"/>
      <c r="DK648" s="16"/>
      <c r="LK648" t="s">
        <v>21</v>
      </c>
      <c r="LL648">
        <v>6000</v>
      </c>
      <c r="LM648" t="s">
        <v>12</v>
      </c>
    </row>
    <row r="649" spans="1:325" ht="15" thickBot="1" x14ac:dyDescent="0.4">
      <c r="A649" s="9" t="s">
        <v>12</v>
      </c>
      <c r="B649" s="10" t="s">
        <v>58</v>
      </c>
      <c r="C649" s="10" t="s">
        <v>34</v>
      </c>
      <c r="D649" s="11">
        <v>44006.650694444441</v>
      </c>
      <c r="E649" s="11">
        <f>DATE(YEAR($D649),MONTH($D649),DAY($D649)-7)</f>
        <v>43999</v>
      </c>
      <c r="F649" s="11">
        <f>DATE(YEAR($E649),MONTH($E649)+$LL649,DAY($E649))</f>
        <v>45124</v>
      </c>
      <c r="G649" s="11">
        <f>DATE(YEAR($F649),MONTH($F649)+$LL649,DAY($F649))</f>
        <v>46251</v>
      </c>
      <c r="H649" s="11">
        <f>DATE(YEAR($G649),MONTH($G649)+$LL649,DAY($G649))</f>
        <v>47378</v>
      </c>
      <c r="I649" s="11">
        <f>DATE(YEAR($H649),MONTH($H649)+$LL649,DAY($H649))</f>
        <v>48504</v>
      </c>
      <c r="J649" s="12">
        <f>DATE(YEAR($I649),MONTH($I649)+$LL649,DAY($I649))</f>
        <v>49630</v>
      </c>
      <c r="K649" s="15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>
        <v>1</v>
      </c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  <c r="BT649" s="16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6"/>
      <c r="DD649" s="16"/>
      <c r="DE649" s="16"/>
      <c r="DF649" s="16"/>
      <c r="DG649" s="16"/>
      <c r="DH649" s="16"/>
      <c r="DI649" s="16"/>
      <c r="DJ649" s="16"/>
      <c r="DK649" s="16"/>
      <c r="LK649" t="s">
        <v>18</v>
      </c>
      <c r="LL649">
        <v>37</v>
      </c>
      <c r="LM649" t="s">
        <v>12</v>
      </c>
    </row>
    <row r="650" spans="1:325" ht="15" thickBot="1" x14ac:dyDescent="0.4">
      <c r="A650" s="9" t="s">
        <v>12</v>
      </c>
      <c r="B650" s="10" t="s">
        <v>58</v>
      </c>
      <c r="C650" s="10" t="s">
        <v>14</v>
      </c>
      <c r="D650" s="11">
        <v>44726.059027777781</v>
      </c>
      <c r="E650" s="11">
        <f>DATE(YEAR($D650),MONTH($D650)-2,DAY($D650))</f>
        <v>44665</v>
      </c>
      <c r="F650" s="11">
        <f>DATE(YEAR($E650),MONTH($E650),DAY($E650)+$LL650*30.4/10000)</f>
        <v>45577</v>
      </c>
      <c r="G650" s="11">
        <f>DATE(YEAR($F650),MONTH($F650),DAY($F650)+$LL650*30.4/10000)</f>
        <v>46489</v>
      </c>
      <c r="H650" s="11">
        <f>DATE(YEAR($G650),MONTH($G650),DAY($G650)+$LL650*30.4/10000)</f>
        <v>47401</v>
      </c>
      <c r="I650" s="11">
        <f>DATE(YEAR($H650),MONTH($H650),DAY($H650)+$LL650*30.4/10000)</f>
        <v>48313</v>
      </c>
      <c r="J650" s="12">
        <f>DATE(YEAR($I650),MONTH($I650),DAY($I650)+$LL650*30.4/10000)</f>
        <v>49225</v>
      </c>
      <c r="K650" s="15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  <c r="BT650" s="16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6"/>
      <c r="DD650" s="16"/>
      <c r="DE650" s="16"/>
      <c r="DF650" s="16"/>
      <c r="DG650" s="16"/>
      <c r="DH650" s="16"/>
      <c r="DI650" s="16"/>
      <c r="DJ650" s="16"/>
      <c r="DK650" s="16"/>
      <c r="LK650" t="s">
        <v>15</v>
      </c>
      <c r="LL650">
        <v>300000</v>
      </c>
      <c r="LM650" t="s">
        <v>12</v>
      </c>
    </row>
    <row r="651" spans="1:325" ht="15" thickBot="1" x14ac:dyDescent="0.4">
      <c r="A651" s="9" t="s">
        <v>12</v>
      </c>
      <c r="B651" s="10" t="s">
        <v>58</v>
      </c>
      <c r="C651" s="10" t="s">
        <v>14</v>
      </c>
      <c r="D651" s="11">
        <v>47955.443749999999</v>
      </c>
      <c r="E651" s="11">
        <f>DATE(YEAR($D651),MONTH($D651)-2,DAY($D651))</f>
        <v>47896</v>
      </c>
      <c r="F651" s="11">
        <f>DATE(YEAR($E651)+$LL651,MONTH($E651),DAY($E651))</f>
        <v>52279</v>
      </c>
      <c r="G651" s="11">
        <f>DATE(YEAR($F651)+$LL651,MONTH($F651),DAY($F651))</f>
        <v>56662</v>
      </c>
      <c r="H651" s="11">
        <f>DATE(YEAR($G651)+$LL651,MONTH($G651),DAY($G651))</f>
        <v>61045</v>
      </c>
      <c r="I651" s="11">
        <f>DATE(YEAR($H651)+$LL651,MONTH($H651),DAY($H651))</f>
        <v>65428</v>
      </c>
      <c r="J651" s="12">
        <f>DATE(YEAR($I651)+$LL651,MONTH($I651),DAY($I651))</f>
        <v>69811</v>
      </c>
      <c r="K651" s="15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  <c r="BT651" s="16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6"/>
      <c r="DD651" s="16"/>
      <c r="DE651" s="16"/>
      <c r="DF651" s="16"/>
      <c r="DG651" s="16"/>
      <c r="DH651" s="16"/>
      <c r="DI651" s="16"/>
      <c r="DJ651" s="16"/>
      <c r="DK651" s="16"/>
      <c r="LK651" t="s">
        <v>16</v>
      </c>
      <c r="LL651">
        <v>12</v>
      </c>
      <c r="LM651" t="s">
        <v>12</v>
      </c>
    </row>
    <row r="652" spans="1:325" ht="15" thickBot="1" x14ac:dyDescent="0.4">
      <c r="A652" s="9" t="s">
        <v>12</v>
      </c>
      <c r="B652" s="10" t="s">
        <v>58</v>
      </c>
      <c r="C652" s="10" t="s">
        <v>14</v>
      </c>
      <c r="D652" s="11">
        <v>44994.781944444447</v>
      </c>
      <c r="E652" s="11">
        <f>DATE(YEAR($D652),MONTH($D652)-2,DAY($D652))</f>
        <v>44935</v>
      </c>
      <c r="F652" s="11">
        <f>DATE(YEAR($E652),MONTH($E652),DAY($E652)+$LL652*30.4/10000)</f>
        <v>45847</v>
      </c>
      <c r="G652" s="11">
        <f>DATE(YEAR($F652),MONTH($F652),DAY($F652)+$LL652*30.4/10000)</f>
        <v>46759</v>
      </c>
      <c r="H652" s="11">
        <f>DATE(YEAR($G652),MONTH($G652),DAY($G652)+$LL652*30.4/10000)</f>
        <v>47671</v>
      </c>
      <c r="I652" s="11">
        <f>DATE(YEAR($H652),MONTH($H652),DAY($H652)+$LL652*30.4/10000)</f>
        <v>48583</v>
      </c>
      <c r="J652" s="12">
        <f>DATE(YEAR($I652),MONTH($I652),DAY($I652)+$LL652*30.4/10000)</f>
        <v>49495</v>
      </c>
      <c r="K652" s="15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  <c r="BT652" s="16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6"/>
      <c r="DD652" s="16"/>
      <c r="DE652" s="16"/>
      <c r="DF652" s="16"/>
      <c r="DG652" s="16"/>
      <c r="DH652" s="16"/>
      <c r="DI652" s="16"/>
      <c r="DJ652" s="16"/>
      <c r="DK652" s="16"/>
      <c r="LK652" t="s">
        <v>15</v>
      </c>
      <c r="LL652">
        <v>300000</v>
      </c>
      <c r="LM652" t="s">
        <v>12</v>
      </c>
    </row>
    <row r="653" spans="1:325" ht="15" thickBot="1" x14ac:dyDescent="0.4">
      <c r="A653" s="9" t="s">
        <v>12</v>
      </c>
      <c r="B653" s="10" t="s">
        <v>58</v>
      </c>
      <c r="C653" s="10" t="s">
        <v>14</v>
      </c>
      <c r="D653" s="11">
        <v>48006.23333333333</v>
      </c>
      <c r="E653" s="11">
        <f>DATE(YEAR($D653),MONTH($D653)-2,DAY($D653))</f>
        <v>47945</v>
      </c>
      <c r="F653" s="11">
        <f>DATE(YEAR($E653)+$LL653,MONTH($E653),DAY($E653))</f>
        <v>52328</v>
      </c>
      <c r="G653" s="11">
        <f>DATE(YEAR($F653)+$LL653,MONTH($F653),DAY($F653))</f>
        <v>56711</v>
      </c>
      <c r="H653" s="11">
        <f>DATE(YEAR($G653)+$LL653,MONTH($G653),DAY($G653))</f>
        <v>61094</v>
      </c>
      <c r="I653" s="11">
        <f>DATE(YEAR($H653)+$LL653,MONTH($H653),DAY($H653))</f>
        <v>65477</v>
      </c>
      <c r="J653" s="12">
        <f>DATE(YEAR($I653)+$LL653,MONTH($I653),DAY($I653))</f>
        <v>69860</v>
      </c>
      <c r="K653" s="15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  <c r="BT653" s="16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6"/>
      <c r="DD653" s="16"/>
      <c r="DE653" s="16"/>
      <c r="DF653" s="16"/>
      <c r="DG653" s="16"/>
      <c r="DH653" s="16"/>
      <c r="DI653" s="16"/>
      <c r="DJ653" s="16"/>
      <c r="DK653" s="16"/>
      <c r="LK653" t="s">
        <v>16</v>
      </c>
      <c r="LL653">
        <v>12</v>
      </c>
      <c r="LM653" t="s">
        <v>12</v>
      </c>
    </row>
    <row r="654" spans="1:325" ht="15" thickBot="1" x14ac:dyDescent="0.4">
      <c r="A654" s="9" t="s">
        <v>12</v>
      </c>
      <c r="B654" s="10" t="s">
        <v>58</v>
      </c>
      <c r="C654" s="10" t="s">
        <v>29</v>
      </c>
      <c r="D654" s="11">
        <v>44139.413888888892</v>
      </c>
      <c r="E654" s="11">
        <f>DATE(YEAR($D654),MONTH($D654),DAY($D654)-7)</f>
        <v>44132</v>
      </c>
      <c r="F654" s="11">
        <f>DATE(YEAR($E654),MONTH($E654)+$LL654,DAY($E654))</f>
        <v>44528</v>
      </c>
      <c r="G654" s="11">
        <f>DATE(YEAR($F654),MONTH($F654)+$LL654,DAY($F654))</f>
        <v>44923</v>
      </c>
      <c r="H654" s="11">
        <f>DATE(YEAR($G654),MONTH($G654)+$LL654,DAY($G654))</f>
        <v>45319</v>
      </c>
      <c r="I654" s="11">
        <f>DATE(YEAR($H654),MONTH($H654)+$LL654,DAY($H654))</f>
        <v>45716</v>
      </c>
      <c r="J654" s="12">
        <f>DATE(YEAR($I654),MONTH($I654)+$LL654,DAY($I654))</f>
        <v>46109</v>
      </c>
      <c r="K654" s="15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>
        <v>1</v>
      </c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  <c r="BT654" s="16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6"/>
      <c r="DD654" s="16">
        <v>1</v>
      </c>
      <c r="DE654" s="16"/>
      <c r="DF654" s="16"/>
      <c r="DG654" s="16"/>
      <c r="DH654" s="16"/>
      <c r="DI654" s="16"/>
      <c r="DJ654" s="16"/>
      <c r="DK654" s="16"/>
      <c r="LK654" t="s">
        <v>18</v>
      </c>
      <c r="LL654">
        <v>13</v>
      </c>
      <c r="LM654" t="s">
        <v>12</v>
      </c>
    </row>
    <row r="655" spans="1:325" ht="15" thickBot="1" x14ac:dyDescent="0.4">
      <c r="A655" s="9" t="s">
        <v>12</v>
      </c>
      <c r="B655" s="10" t="s">
        <v>58</v>
      </c>
      <c r="C655" s="10" t="s">
        <v>30</v>
      </c>
      <c r="D655" s="11">
        <v>44029.380555555559</v>
      </c>
      <c r="E655" s="11">
        <f>DATE(YEAR($D655),MONTH($D655),DAY($D655)-7)</f>
        <v>44022</v>
      </c>
      <c r="F655" s="11">
        <f>DATE(YEAR($E655),MONTH($E655)+$LL655,DAY($E655))</f>
        <v>44418</v>
      </c>
      <c r="G655" s="11">
        <f>DATE(YEAR($F655),MONTH($F655)+$LL655,DAY($F655))</f>
        <v>44814</v>
      </c>
      <c r="H655" s="11">
        <f>DATE(YEAR($G655),MONTH($G655)+$LL655,DAY($G655))</f>
        <v>45209</v>
      </c>
      <c r="I655" s="11">
        <f>DATE(YEAR($H655),MONTH($H655)+$LL655,DAY($H655))</f>
        <v>45606</v>
      </c>
      <c r="J655" s="12">
        <f>DATE(YEAR($I655),MONTH($I655)+$LL655,DAY($I655))</f>
        <v>46001</v>
      </c>
      <c r="K655" s="15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>
        <v>1</v>
      </c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  <c r="BT655" s="16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>
        <v>1</v>
      </c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6"/>
      <c r="DD655" s="16"/>
      <c r="DE655" s="16"/>
      <c r="DF655" s="16"/>
      <c r="DG655" s="16"/>
      <c r="DH655" s="16"/>
      <c r="DI655" s="16"/>
      <c r="DJ655" s="16"/>
      <c r="DK655" s="16"/>
      <c r="LK655" t="s">
        <v>18</v>
      </c>
      <c r="LL655">
        <v>13</v>
      </c>
      <c r="LM655" t="s">
        <v>12</v>
      </c>
    </row>
    <row r="656" spans="1:325" ht="15" thickBot="1" x14ac:dyDescent="0.4">
      <c r="A656" s="9" t="s">
        <v>12</v>
      </c>
      <c r="B656" s="10" t="s">
        <v>58</v>
      </c>
      <c r="C656" s="10" t="s">
        <v>31</v>
      </c>
      <c r="D656" s="11">
        <v>44855.657638888886</v>
      </c>
      <c r="E656" s="11">
        <f>DATE(YEAR($D656),MONTH($D656)-1,DAY($D656))</f>
        <v>44825</v>
      </c>
      <c r="F656" s="11">
        <f>DATE(YEAR($E656),MONTH($E656),DAY($E656)+$LL656/10)</f>
        <v>46925</v>
      </c>
      <c r="G656" s="11">
        <f>DATE(YEAR($F656),MONTH($F656),DAY($F656)+$LL656/10)</f>
        <v>49025</v>
      </c>
      <c r="H656" s="11">
        <f>DATE(YEAR($G656),MONTH($G656),DAY($G656)+$LL656/10)</f>
        <v>51125</v>
      </c>
      <c r="I656" s="11">
        <f>DATE(YEAR($H656),MONTH($H656),DAY($H656)+$LL656/10)</f>
        <v>53225</v>
      </c>
      <c r="J656" s="12">
        <f>DATE(YEAR($I656),MONTH($I656),DAY($I656)+$LL656/10)</f>
        <v>55325</v>
      </c>
      <c r="K656" s="15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  <c r="BT656" s="16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6"/>
      <c r="DD656" s="16"/>
      <c r="DE656" s="16"/>
      <c r="DF656" s="16"/>
      <c r="DG656" s="16"/>
      <c r="DH656" s="16"/>
      <c r="DI656" s="16"/>
      <c r="DJ656" s="16"/>
      <c r="DK656" s="16"/>
      <c r="LK656" t="s">
        <v>21</v>
      </c>
      <c r="LL656">
        <v>21000</v>
      </c>
      <c r="LM656" t="s">
        <v>12</v>
      </c>
    </row>
    <row r="657" spans="1:325" ht="15" thickBot="1" x14ac:dyDescent="0.4">
      <c r="A657" s="9" t="s">
        <v>12</v>
      </c>
      <c r="B657" s="10" t="s">
        <v>58</v>
      </c>
      <c r="C657" s="10" t="s">
        <v>33</v>
      </c>
      <c r="D657" s="11">
        <v>44578.81527777778</v>
      </c>
      <c r="E657" s="11">
        <f>DATE(YEAR($D657),MONTH($D657)-1,DAY($D657))</f>
        <v>44547</v>
      </c>
      <c r="F657" s="11">
        <f>DATE(YEAR($E657),MONTH($E657),DAY($E657)+$LL657/10)</f>
        <v>45147</v>
      </c>
      <c r="G657" s="11">
        <f>DATE(YEAR($F657),MONTH($F657),DAY($F657)+$LL657/10)</f>
        <v>45747</v>
      </c>
      <c r="H657" s="11">
        <f>DATE(YEAR($G657),MONTH($G657),DAY($G657)+$LL657/10)</f>
        <v>46347</v>
      </c>
      <c r="I657" s="11">
        <f>DATE(YEAR($H657),MONTH($H657),DAY($H657)+$LL657/10)</f>
        <v>46947</v>
      </c>
      <c r="J657" s="12">
        <f>DATE(YEAR($I657),MONTH($I657),DAY($I657)+$LL657/10)</f>
        <v>47547</v>
      </c>
      <c r="K657" s="15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  <c r="BT657" s="16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6"/>
      <c r="DD657" s="16"/>
      <c r="DE657" s="16"/>
      <c r="DF657" s="16"/>
      <c r="DG657" s="16">
        <v>1</v>
      </c>
      <c r="DH657" s="16"/>
      <c r="DI657" s="16"/>
      <c r="DJ657" s="16"/>
      <c r="DK657" s="16"/>
      <c r="LK657" t="s">
        <v>21</v>
      </c>
      <c r="LL657">
        <v>6000</v>
      </c>
      <c r="LM657" t="s">
        <v>12</v>
      </c>
    </row>
    <row r="658" spans="1:325" ht="15" thickBot="1" x14ac:dyDescent="0.4">
      <c r="A658" s="9" t="s">
        <v>12</v>
      </c>
      <c r="B658" s="10" t="s">
        <v>58</v>
      </c>
      <c r="C658" s="10" t="s">
        <v>24</v>
      </c>
      <c r="D658" s="11">
        <v>47428.476388888892</v>
      </c>
      <c r="E658" s="11">
        <f>DATE(YEAR($D658),MONTH($D658)-1,DAY($D658))</f>
        <v>47397</v>
      </c>
      <c r="F658" s="11">
        <f>DATE(YEAR($E658),MONTH($E658),DAY($E658)+$LL658*30.4/10000)</f>
        <v>51045</v>
      </c>
      <c r="G658" s="11">
        <f>DATE(YEAR($F658),MONTH($F658),DAY($F658)+$LL658*30.4/10000)</f>
        <v>54693</v>
      </c>
      <c r="H658" s="11">
        <f>DATE(YEAR($G658),MONTH($G658),DAY($G658)+$LL658*30.4/10000)</f>
        <v>58341</v>
      </c>
      <c r="I658" s="11">
        <f>DATE(YEAR($H658),MONTH($H658),DAY($H658)+$LL658*30.4/10000)</f>
        <v>61989</v>
      </c>
      <c r="J658" s="12">
        <f>DATE(YEAR($I658),MONTH($I658),DAY($I658)+$LL658*30.4/10000)</f>
        <v>65637</v>
      </c>
      <c r="K658" s="15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  <c r="BT658" s="16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6"/>
      <c r="DD658" s="16"/>
      <c r="DE658" s="16"/>
      <c r="DF658" s="16"/>
      <c r="DG658" s="16"/>
      <c r="DH658" s="16"/>
      <c r="DI658" s="16"/>
      <c r="DJ658" s="16"/>
      <c r="DK658" s="16"/>
      <c r="LK658" t="s">
        <v>15</v>
      </c>
      <c r="LL658">
        <v>1200000</v>
      </c>
      <c r="LM658" t="s">
        <v>12</v>
      </c>
    </row>
    <row r="659" spans="1:325" ht="15" thickBot="1" x14ac:dyDescent="0.4">
      <c r="A659" s="9" t="s">
        <v>12</v>
      </c>
      <c r="B659" s="10" t="s">
        <v>58</v>
      </c>
      <c r="C659" s="10" t="s">
        <v>25</v>
      </c>
      <c r="D659" s="11">
        <v>44158.734722222223</v>
      </c>
      <c r="E659" s="11">
        <f>DATE(YEAR($D659),MONTH($D659)-1,DAY($D659))</f>
        <v>44127</v>
      </c>
      <c r="F659" s="11">
        <f>DATE(YEAR($E659),MONTH($E659),DAY($E659)+$LL659*30.4/10000)</f>
        <v>44856</v>
      </c>
      <c r="G659" s="11">
        <f>DATE(YEAR($F659),MONTH($F659),DAY($F659)+$LL659*30.4/10000)</f>
        <v>45585</v>
      </c>
      <c r="H659" s="11">
        <f>DATE(YEAR($G659),MONTH($G659),DAY($G659)+$LL659*30.4/10000)</f>
        <v>46314</v>
      </c>
      <c r="I659" s="11">
        <f>DATE(YEAR($H659),MONTH($H659),DAY($H659)+$LL659*30.4/10000)</f>
        <v>47043</v>
      </c>
      <c r="J659" s="12">
        <f>DATE(YEAR($I659),MONTH($I659),DAY($I659)+$LL659*30.4/10000)</f>
        <v>47772</v>
      </c>
      <c r="K659" s="15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>
        <v>1</v>
      </c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  <c r="BT659" s="16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6"/>
      <c r="DD659" s="16"/>
      <c r="DE659" s="16"/>
      <c r="DF659" s="16"/>
      <c r="DG659" s="16"/>
      <c r="DH659" s="16"/>
      <c r="DI659" s="16"/>
      <c r="DJ659" s="16"/>
      <c r="DK659" s="16"/>
      <c r="LK659" t="s">
        <v>15</v>
      </c>
      <c r="LL659">
        <v>240000</v>
      </c>
      <c r="LM659" t="s">
        <v>12</v>
      </c>
    </row>
    <row r="660" spans="1:325" ht="15" thickBot="1" x14ac:dyDescent="0.4">
      <c r="A660" s="9" t="s">
        <v>12</v>
      </c>
      <c r="B660" s="10" t="s">
        <v>59</v>
      </c>
      <c r="C660" s="10" t="s">
        <v>14</v>
      </c>
      <c r="D660" s="11">
        <v>44709.879861111112</v>
      </c>
      <c r="E660" s="11">
        <f t="shared" ref="E660:E673" si="28">DATE(YEAR($D660),MONTH($D660)-2,DAY($D660))</f>
        <v>44648</v>
      </c>
      <c r="F660" s="11">
        <f>DATE(YEAR($E660),MONTH($E660),DAY($E660)+$LL660*30.4/10000)</f>
        <v>45560</v>
      </c>
      <c r="G660" s="11">
        <f>DATE(YEAR($F660),MONTH($F660),DAY($F660)+$LL660*30.4/10000)</f>
        <v>46472</v>
      </c>
      <c r="H660" s="11">
        <f>DATE(YEAR($G660),MONTH($G660),DAY($G660)+$LL660*30.4/10000)</f>
        <v>47384</v>
      </c>
      <c r="I660" s="11">
        <f>DATE(YEAR($H660),MONTH($H660),DAY($H660)+$LL660*30.4/10000)</f>
        <v>48296</v>
      </c>
      <c r="J660" s="12">
        <f>DATE(YEAR($I660),MONTH($I660),DAY($I660)+$LL660*30.4/10000)</f>
        <v>49208</v>
      </c>
      <c r="K660" s="15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  <c r="BT660" s="16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6"/>
      <c r="DD660" s="16"/>
      <c r="DE660" s="16"/>
      <c r="DF660" s="16"/>
      <c r="DG660" s="16"/>
      <c r="DH660" s="16"/>
      <c r="DI660" s="16"/>
      <c r="DJ660" s="16"/>
      <c r="DK660" s="16"/>
      <c r="LK660" t="s">
        <v>15</v>
      </c>
      <c r="LL660">
        <v>300000</v>
      </c>
      <c r="LM660" t="s">
        <v>12</v>
      </c>
    </row>
    <row r="661" spans="1:325" ht="15" thickBot="1" x14ac:dyDescent="0.4">
      <c r="A661" s="9" t="s">
        <v>12</v>
      </c>
      <c r="B661" s="10" t="s">
        <v>59</v>
      </c>
      <c r="C661" s="10" t="s">
        <v>14</v>
      </c>
      <c r="D661" s="11">
        <v>44706.830555555556</v>
      </c>
      <c r="E661" s="11">
        <f t="shared" si="28"/>
        <v>44645</v>
      </c>
      <c r="F661" s="11">
        <f>DATE(YEAR($E661),MONTH($E661),DAY($E661)+$LL661*30.4/10000)</f>
        <v>45557</v>
      </c>
      <c r="G661" s="11">
        <f>DATE(YEAR($F661),MONTH($F661),DAY($F661)+$LL661*30.4/10000)</f>
        <v>46469</v>
      </c>
      <c r="H661" s="11">
        <f>DATE(YEAR($G661),MONTH($G661),DAY($G661)+$LL661*30.4/10000)</f>
        <v>47381</v>
      </c>
      <c r="I661" s="11">
        <f>DATE(YEAR($H661),MONTH($H661),DAY($H661)+$LL661*30.4/10000)</f>
        <v>48293</v>
      </c>
      <c r="J661" s="12">
        <f>DATE(YEAR($I661),MONTH($I661),DAY($I661)+$LL661*30.4/10000)</f>
        <v>49205</v>
      </c>
      <c r="K661" s="15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  <c r="BT661" s="16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6"/>
      <c r="DD661" s="16"/>
      <c r="DE661" s="16"/>
      <c r="DF661" s="16"/>
      <c r="DG661" s="16"/>
      <c r="DH661" s="16"/>
      <c r="DI661" s="16"/>
      <c r="DJ661" s="16"/>
      <c r="DK661" s="16"/>
      <c r="LK661" t="s">
        <v>15</v>
      </c>
      <c r="LL661">
        <v>300000</v>
      </c>
      <c r="LM661" t="s">
        <v>12</v>
      </c>
    </row>
    <row r="662" spans="1:325" ht="15" thickBot="1" x14ac:dyDescent="0.4">
      <c r="A662" s="9" t="s">
        <v>12</v>
      </c>
      <c r="B662" s="10" t="s">
        <v>59</v>
      </c>
      <c r="C662" s="10" t="s">
        <v>14</v>
      </c>
      <c r="D662" s="11">
        <v>48094</v>
      </c>
      <c r="E662" s="11">
        <f t="shared" si="28"/>
        <v>48032</v>
      </c>
      <c r="F662" s="11">
        <f>DATE(YEAR($E662)+$LL662,MONTH($E662),DAY($E662))</f>
        <v>52415</v>
      </c>
      <c r="G662" s="11">
        <f>DATE(YEAR($F662)+$LL662,MONTH($F662),DAY($F662))</f>
        <v>56798</v>
      </c>
      <c r="H662" s="11">
        <f>DATE(YEAR($G662)+$LL662,MONTH($G662),DAY($G662))</f>
        <v>61181</v>
      </c>
      <c r="I662" s="11">
        <f>DATE(YEAR($H662)+$LL662,MONTH($H662),DAY($H662))</f>
        <v>65564</v>
      </c>
      <c r="J662" s="12">
        <f>DATE(YEAR($I662)+$LL662,MONTH($I662),DAY($I662))</f>
        <v>69947</v>
      </c>
      <c r="K662" s="15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  <c r="BT662" s="16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6"/>
      <c r="DD662" s="16"/>
      <c r="DE662" s="16"/>
      <c r="DF662" s="16"/>
      <c r="DG662" s="16"/>
      <c r="DH662" s="16"/>
      <c r="DI662" s="16"/>
      <c r="DJ662" s="16"/>
      <c r="DK662" s="16"/>
      <c r="LK662" t="s">
        <v>16</v>
      </c>
      <c r="LL662">
        <v>12</v>
      </c>
      <c r="LM662" t="s">
        <v>12</v>
      </c>
    </row>
    <row r="663" spans="1:325" ht="15" thickBot="1" x14ac:dyDescent="0.4">
      <c r="A663" s="9" t="s">
        <v>12</v>
      </c>
      <c r="B663" s="10" t="s">
        <v>59</v>
      </c>
      <c r="C663" s="10" t="s">
        <v>14</v>
      </c>
      <c r="D663" s="11">
        <v>44706.830555555556</v>
      </c>
      <c r="E663" s="11">
        <f t="shared" si="28"/>
        <v>44645</v>
      </c>
      <c r="F663" s="11">
        <f>DATE(YEAR($E663),MONTH($E663),DAY($E663)+$LL663*30.4/10000)</f>
        <v>45557</v>
      </c>
      <c r="G663" s="11">
        <f>DATE(YEAR($F663),MONTH($F663),DAY($F663)+$LL663*30.4/10000)</f>
        <v>46469</v>
      </c>
      <c r="H663" s="11">
        <f>DATE(YEAR($G663),MONTH($G663),DAY($G663)+$LL663*30.4/10000)</f>
        <v>47381</v>
      </c>
      <c r="I663" s="11">
        <f>DATE(YEAR($H663),MONTH($H663),DAY($H663)+$LL663*30.4/10000)</f>
        <v>48293</v>
      </c>
      <c r="J663" s="12">
        <f>DATE(YEAR($I663),MONTH($I663),DAY($I663)+$LL663*30.4/10000)</f>
        <v>49205</v>
      </c>
      <c r="K663" s="15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  <c r="BT663" s="16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6"/>
      <c r="DD663" s="16"/>
      <c r="DE663" s="16"/>
      <c r="DF663" s="16"/>
      <c r="DG663" s="16"/>
      <c r="DH663" s="16"/>
      <c r="DI663" s="16"/>
      <c r="DJ663" s="16"/>
      <c r="DK663" s="16"/>
      <c r="LK663" t="s">
        <v>15</v>
      </c>
      <c r="LL663">
        <v>300000</v>
      </c>
      <c r="LM663" t="s">
        <v>12</v>
      </c>
    </row>
    <row r="664" spans="1:325" ht="15" thickBot="1" x14ac:dyDescent="0.4">
      <c r="A664" s="9" t="s">
        <v>12</v>
      </c>
      <c r="B664" s="10" t="s">
        <v>59</v>
      </c>
      <c r="C664" s="10" t="s">
        <v>14</v>
      </c>
      <c r="D664" s="11">
        <v>48094</v>
      </c>
      <c r="E664" s="11">
        <f t="shared" si="28"/>
        <v>48032</v>
      </c>
      <c r="F664" s="11">
        <f>DATE(YEAR($E664)+$LL664,MONTH($E664),DAY($E664))</f>
        <v>52415</v>
      </c>
      <c r="G664" s="11">
        <f>DATE(YEAR($F664)+$LL664,MONTH($F664),DAY($F664))</f>
        <v>56798</v>
      </c>
      <c r="H664" s="11">
        <f>DATE(YEAR($G664)+$LL664,MONTH($G664),DAY($G664))</f>
        <v>61181</v>
      </c>
      <c r="I664" s="11">
        <f>DATE(YEAR($H664)+$LL664,MONTH($H664),DAY($H664))</f>
        <v>65564</v>
      </c>
      <c r="J664" s="12">
        <f>DATE(YEAR($I664)+$LL664,MONTH($I664),DAY($I664))</f>
        <v>69947</v>
      </c>
      <c r="K664" s="15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  <c r="BT664" s="16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6"/>
      <c r="DD664" s="16"/>
      <c r="DE664" s="16"/>
      <c r="DF664" s="16"/>
      <c r="DG664" s="16"/>
      <c r="DH664" s="16"/>
      <c r="DI664" s="16"/>
      <c r="DJ664" s="16"/>
      <c r="DK664" s="16"/>
      <c r="LK664" t="s">
        <v>16</v>
      </c>
      <c r="LL664">
        <v>12</v>
      </c>
      <c r="LM664" t="s">
        <v>12</v>
      </c>
    </row>
    <row r="665" spans="1:325" ht="15" thickBot="1" x14ac:dyDescent="0.4">
      <c r="A665" s="9" t="s">
        <v>12</v>
      </c>
      <c r="B665" s="10" t="s">
        <v>59</v>
      </c>
      <c r="C665" s="10" t="s">
        <v>14</v>
      </c>
      <c r="D665" s="11">
        <v>44409.084027777775</v>
      </c>
      <c r="E665" s="11">
        <f t="shared" si="28"/>
        <v>44348</v>
      </c>
      <c r="F665" s="11">
        <f>DATE(YEAR($E665),MONTH($E665),DAY($E665)+$LL665*30.4/10000)</f>
        <v>45260</v>
      </c>
      <c r="G665" s="11">
        <f>DATE(YEAR($F665),MONTH($F665),DAY($F665)+$LL665*30.4/10000)</f>
        <v>46172</v>
      </c>
      <c r="H665" s="11">
        <f>DATE(YEAR($G665),MONTH($G665),DAY($G665)+$LL665*30.4/10000)</f>
        <v>47084</v>
      </c>
      <c r="I665" s="11">
        <f>DATE(YEAR($H665),MONTH($H665),DAY($H665)+$LL665*30.4/10000)</f>
        <v>47996</v>
      </c>
      <c r="J665" s="12">
        <f>DATE(YEAR($I665),MONTH($I665),DAY($I665)+$LL665*30.4/10000)</f>
        <v>48908</v>
      </c>
      <c r="K665" s="15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  <c r="BT665" s="16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>
        <v>1</v>
      </c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6"/>
      <c r="DD665" s="16"/>
      <c r="DE665" s="16"/>
      <c r="DF665" s="16"/>
      <c r="DG665" s="16"/>
      <c r="DH665" s="16"/>
      <c r="DI665" s="16"/>
      <c r="DJ665" s="16"/>
      <c r="DK665" s="16"/>
      <c r="LK665" t="s">
        <v>15</v>
      </c>
      <c r="LL665">
        <v>300000</v>
      </c>
      <c r="LM665" t="s">
        <v>12</v>
      </c>
    </row>
    <row r="666" spans="1:325" ht="15" thickBot="1" x14ac:dyDescent="0.4">
      <c r="A666" s="9" t="s">
        <v>12</v>
      </c>
      <c r="B666" s="10" t="s">
        <v>59</v>
      </c>
      <c r="C666" s="10" t="s">
        <v>14</v>
      </c>
      <c r="D666" s="11">
        <v>47807.481944444444</v>
      </c>
      <c r="E666" s="11">
        <f t="shared" si="28"/>
        <v>47746</v>
      </c>
      <c r="F666" s="11">
        <f>DATE(YEAR($E666)+$LL666,MONTH($E666),DAY($E666))</f>
        <v>52129</v>
      </c>
      <c r="G666" s="11">
        <f>DATE(YEAR($F666)+$LL666,MONTH($F666),DAY($F666))</f>
        <v>56512</v>
      </c>
      <c r="H666" s="11">
        <f>DATE(YEAR($G666)+$LL666,MONTH($G666),DAY($G666))</f>
        <v>60895</v>
      </c>
      <c r="I666" s="11">
        <f>DATE(YEAR($H666)+$LL666,MONTH($H666),DAY($H666))</f>
        <v>65278</v>
      </c>
      <c r="J666" s="12">
        <f>DATE(YEAR($I666)+$LL666,MONTH($I666),DAY($I666))</f>
        <v>69661</v>
      </c>
      <c r="K666" s="15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  <c r="BT666" s="16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6"/>
      <c r="DD666" s="16"/>
      <c r="DE666" s="16"/>
      <c r="DF666" s="16"/>
      <c r="DG666" s="16"/>
      <c r="DH666" s="16"/>
      <c r="DI666" s="16"/>
      <c r="DJ666" s="16"/>
      <c r="DK666" s="16"/>
      <c r="LK666" t="s">
        <v>16</v>
      </c>
      <c r="LL666">
        <v>12</v>
      </c>
      <c r="LM666" t="s">
        <v>12</v>
      </c>
    </row>
    <row r="667" spans="1:325" ht="15" thickBot="1" x14ac:dyDescent="0.4">
      <c r="A667" s="9" t="s">
        <v>12</v>
      </c>
      <c r="B667" s="10" t="s">
        <v>59</v>
      </c>
      <c r="C667" s="10" t="s">
        <v>14</v>
      </c>
      <c r="D667" s="11">
        <v>47533.125</v>
      </c>
      <c r="E667" s="11">
        <f t="shared" si="28"/>
        <v>47471</v>
      </c>
      <c r="F667" s="11">
        <f>DATE(YEAR($E667)+$LL667,MONTH($E667),DAY($E667))</f>
        <v>51854</v>
      </c>
      <c r="G667" s="11">
        <f>DATE(YEAR($F667)+$LL667,MONTH($F667),DAY($F667))</f>
        <v>56237</v>
      </c>
      <c r="H667" s="11">
        <f>DATE(YEAR($G667)+$LL667,MONTH($G667),DAY($G667))</f>
        <v>60620</v>
      </c>
      <c r="I667" s="11">
        <f>DATE(YEAR($H667)+$LL667,MONTH($H667),DAY($H667))</f>
        <v>65003</v>
      </c>
      <c r="J667" s="12">
        <f>DATE(YEAR($I667)+$LL667,MONTH($I667),DAY($I667))</f>
        <v>69386</v>
      </c>
      <c r="K667" s="15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  <c r="BT667" s="16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6"/>
      <c r="DD667" s="16"/>
      <c r="DE667" s="16"/>
      <c r="DF667" s="16"/>
      <c r="DG667" s="16"/>
      <c r="DH667" s="16"/>
      <c r="DI667" s="16"/>
      <c r="DJ667" s="16"/>
      <c r="DK667" s="16"/>
      <c r="LK667" t="s">
        <v>16</v>
      </c>
      <c r="LL667">
        <v>12</v>
      </c>
      <c r="LM667" t="s">
        <v>12</v>
      </c>
    </row>
    <row r="668" spans="1:325" ht="15" thickBot="1" x14ac:dyDescent="0.4">
      <c r="A668" s="9" t="s">
        <v>12</v>
      </c>
      <c r="B668" s="10" t="s">
        <v>59</v>
      </c>
      <c r="C668" s="10" t="s">
        <v>14</v>
      </c>
      <c r="D668" s="11">
        <v>44235.870138888888</v>
      </c>
      <c r="E668" s="11">
        <f t="shared" si="28"/>
        <v>44173</v>
      </c>
      <c r="F668" s="11">
        <f>DATE(YEAR($E668),MONTH($E668),DAY($E668)+$LL668*30.4/10000)</f>
        <v>45085</v>
      </c>
      <c r="G668" s="11">
        <f>DATE(YEAR($F668),MONTH($F668),DAY($F668)+$LL668*30.4/10000)</f>
        <v>45997</v>
      </c>
      <c r="H668" s="11">
        <f>DATE(YEAR($G668),MONTH($G668),DAY($G668)+$LL668*30.4/10000)</f>
        <v>46909</v>
      </c>
      <c r="I668" s="11">
        <f>DATE(YEAR($H668),MONTH($H668),DAY($H668)+$LL668*30.4/10000)</f>
        <v>47821</v>
      </c>
      <c r="J668" s="12">
        <f>DATE(YEAR($I668),MONTH($I668),DAY($I668)+$LL668*30.4/10000)</f>
        <v>48733</v>
      </c>
      <c r="K668" s="15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>
        <v>1</v>
      </c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  <c r="BT668" s="16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6"/>
      <c r="DD668" s="16"/>
      <c r="DE668" s="16"/>
      <c r="DF668" s="16"/>
      <c r="DG668" s="16"/>
      <c r="DH668" s="16"/>
      <c r="DI668" s="16"/>
      <c r="DJ668" s="16"/>
      <c r="DK668" s="16"/>
      <c r="LK668" t="s">
        <v>15</v>
      </c>
      <c r="LL668">
        <v>300000</v>
      </c>
      <c r="LM668" t="s">
        <v>12</v>
      </c>
    </row>
    <row r="669" spans="1:325" ht="15" thickBot="1" x14ac:dyDescent="0.4">
      <c r="A669" s="9" t="s">
        <v>12</v>
      </c>
      <c r="B669" s="10" t="s">
        <v>59</v>
      </c>
      <c r="C669" s="10" t="s">
        <v>14</v>
      </c>
      <c r="D669" s="11">
        <v>47533.125</v>
      </c>
      <c r="E669" s="11">
        <f t="shared" si="28"/>
        <v>47471</v>
      </c>
      <c r="F669" s="11">
        <f>DATE(YEAR($E669)+$LL669,MONTH($E669),DAY($E669))</f>
        <v>51854</v>
      </c>
      <c r="G669" s="11">
        <f>DATE(YEAR($F669)+$LL669,MONTH($F669),DAY($F669))</f>
        <v>56237</v>
      </c>
      <c r="H669" s="11">
        <f>DATE(YEAR($G669)+$LL669,MONTH($G669),DAY($G669))</f>
        <v>60620</v>
      </c>
      <c r="I669" s="11">
        <f>DATE(YEAR($H669)+$LL669,MONTH($H669),DAY($H669))</f>
        <v>65003</v>
      </c>
      <c r="J669" s="12">
        <f>DATE(YEAR($I669)+$LL669,MONTH($I669),DAY($I669))</f>
        <v>69386</v>
      </c>
      <c r="K669" s="15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  <c r="BT669" s="16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6"/>
      <c r="DD669" s="16"/>
      <c r="DE669" s="16"/>
      <c r="DF669" s="16"/>
      <c r="DG669" s="16"/>
      <c r="DH669" s="16"/>
      <c r="DI669" s="16"/>
      <c r="DJ669" s="16"/>
      <c r="DK669" s="16"/>
      <c r="LK669" t="s">
        <v>16</v>
      </c>
      <c r="LL669">
        <v>12</v>
      </c>
      <c r="LM669" t="s">
        <v>12</v>
      </c>
    </row>
    <row r="670" spans="1:325" ht="15" thickBot="1" x14ac:dyDescent="0.4">
      <c r="A670" s="9" t="s">
        <v>12</v>
      </c>
      <c r="B670" s="10" t="s">
        <v>59</v>
      </c>
      <c r="C670" s="10" t="s">
        <v>14</v>
      </c>
      <c r="D670" s="11">
        <v>44408.460416666669</v>
      </c>
      <c r="E670" s="11">
        <f t="shared" si="28"/>
        <v>44347</v>
      </c>
      <c r="F670" s="11">
        <f>DATE(YEAR($E670),MONTH($E670),DAY($E670)+$LL670*30.4/10000)</f>
        <v>45259</v>
      </c>
      <c r="G670" s="11">
        <f>DATE(YEAR($F670),MONTH($F670),DAY($F670)+$LL670*30.4/10000)</f>
        <v>46171</v>
      </c>
      <c r="H670" s="11">
        <f>DATE(YEAR($G670),MONTH($G670),DAY($G670)+$LL670*30.4/10000)</f>
        <v>47083</v>
      </c>
      <c r="I670" s="11">
        <f>DATE(YEAR($H670),MONTH($H670),DAY($H670)+$LL670*30.4/10000)</f>
        <v>47995</v>
      </c>
      <c r="J670" s="12">
        <f>DATE(YEAR($I670),MONTH($I670),DAY($I670)+$LL670*30.4/10000)</f>
        <v>48907</v>
      </c>
      <c r="K670" s="15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  <c r="BT670" s="16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>
        <v>1</v>
      </c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6"/>
      <c r="DD670" s="16"/>
      <c r="DE670" s="16"/>
      <c r="DF670" s="16"/>
      <c r="DG670" s="16"/>
      <c r="DH670" s="16"/>
      <c r="DI670" s="16"/>
      <c r="DJ670" s="16"/>
      <c r="DK670" s="16"/>
      <c r="LK670" t="s">
        <v>15</v>
      </c>
      <c r="LL670">
        <v>300000</v>
      </c>
      <c r="LM670" t="s">
        <v>12</v>
      </c>
    </row>
    <row r="671" spans="1:325" ht="15" thickBot="1" x14ac:dyDescent="0.4">
      <c r="A671" s="9" t="s">
        <v>12</v>
      </c>
      <c r="B671" s="10" t="s">
        <v>59</v>
      </c>
      <c r="C671" s="10" t="s">
        <v>14</v>
      </c>
      <c r="D671" s="11">
        <v>47803</v>
      </c>
      <c r="E671" s="11">
        <f t="shared" si="28"/>
        <v>47742</v>
      </c>
      <c r="F671" s="11">
        <f>DATE(YEAR($E671)+$LL671,MONTH($E671),DAY($E671))</f>
        <v>52125</v>
      </c>
      <c r="G671" s="11">
        <f>DATE(YEAR($F671)+$LL671,MONTH($F671),DAY($F671))</f>
        <v>56508</v>
      </c>
      <c r="H671" s="11">
        <f>DATE(YEAR($G671)+$LL671,MONTH($G671),DAY($G671))</f>
        <v>60891</v>
      </c>
      <c r="I671" s="11">
        <f>DATE(YEAR($H671)+$LL671,MONTH($H671),DAY($H671))</f>
        <v>65274</v>
      </c>
      <c r="J671" s="12">
        <f>DATE(YEAR($I671)+$LL671,MONTH($I671),DAY($I671))</f>
        <v>69657</v>
      </c>
      <c r="K671" s="15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  <c r="BT671" s="16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6"/>
      <c r="DD671" s="16"/>
      <c r="DE671" s="16"/>
      <c r="DF671" s="16"/>
      <c r="DG671" s="16"/>
      <c r="DH671" s="16"/>
      <c r="DI671" s="16"/>
      <c r="DJ671" s="16"/>
      <c r="DK671" s="16"/>
      <c r="LK671" t="s">
        <v>16</v>
      </c>
      <c r="LL671">
        <v>12</v>
      </c>
      <c r="LM671" t="s">
        <v>12</v>
      </c>
    </row>
    <row r="672" spans="1:325" ht="15" thickBot="1" x14ac:dyDescent="0.4">
      <c r="A672" s="9" t="s">
        <v>12</v>
      </c>
      <c r="B672" s="10" t="s">
        <v>59</v>
      </c>
      <c r="C672" s="10" t="s">
        <v>14</v>
      </c>
      <c r="D672" s="11">
        <v>48058.43472222222</v>
      </c>
      <c r="E672" s="11">
        <f t="shared" si="28"/>
        <v>47997</v>
      </c>
      <c r="F672" s="11">
        <f>DATE(YEAR($E672)+$LL672,MONTH($E672),DAY($E672))</f>
        <v>52380</v>
      </c>
      <c r="G672" s="11">
        <f>DATE(YEAR($F672)+$LL672,MONTH($F672),DAY($F672))</f>
        <v>56763</v>
      </c>
      <c r="H672" s="11">
        <f>DATE(YEAR($G672)+$LL672,MONTH($G672),DAY($G672))</f>
        <v>61146</v>
      </c>
      <c r="I672" s="11">
        <f>DATE(YEAR($H672)+$LL672,MONTH($H672),DAY($H672))</f>
        <v>65529</v>
      </c>
      <c r="J672" s="12">
        <f>DATE(YEAR($I672)+$LL672,MONTH($I672),DAY($I672))</f>
        <v>69912</v>
      </c>
      <c r="K672" s="15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  <c r="BT672" s="16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6"/>
      <c r="DD672" s="16"/>
      <c r="DE672" s="16"/>
      <c r="DF672" s="16"/>
      <c r="DG672" s="16"/>
      <c r="DH672" s="16"/>
      <c r="DI672" s="16"/>
      <c r="DJ672" s="16"/>
      <c r="DK672" s="16"/>
      <c r="LK672" t="s">
        <v>16</v>
      </c>
      <c r="LL672">
        <v>12</v>
      </c>
      <c r="LM672" t="s">
        <v>12</v>
      </c>
    </row>
    <row r="673" spans="1:325" ht="15" thickBot="1" x14ac:dyDescent="0.4">
      <c r="A673" s="9" t="s">
        <v>12</v>
      </c>
      <c r="B673" s="10" t="s">
        <v>59</v>
      </c>
      <c r="C673" s="10" t="s">
        <v>14</v>
      </c>
      <c r="D673" s="11">
        <v>44709.879861111112</v>
      </c>
      <c r="E673" s="11">
        <f t="shared" si="28"/>
        <v>44648</v>
      </c>
      <c r="F673" s="11">
        <f>DATE(YEAR($E673),MONTH($E673),DAY($E673)+$LL673*30.4/10000)</f>
        <v>45560</v>
      </c>
      <c r="G673" s="11">
        <f>DATE(YEAR($F673),MONTH($F673),DAY($F673)+$LL673*30.4/10000)</f>
        <v>46472</v>
      </c>
      <c r="H673" s="11">
        <f>DATE(YEAR($G673),MONTH($G673),DAY($G673)+$LL673*30.4/10000)</f>
        <v>47384</v>
      </c>
      <c r="I673" s="11">
        <f>DATE(YEAR($H673),MONTH($H673),DAY($H673)+$LL673*30.4/10000)</f>
        <v>48296</v>
      </c>
      <c r="J673" s="12">
        <f>DATE(YEAR($I673),MONTH($I673),DAY($I673)+$LL673*30.4/10000)</f>
        <v>49208</v>
      </c>
      <c r="K673" s="15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  <c r="BT673" s="16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6"/>
      <c r="DD673" s="16"/>
      <c r="DE673" s="16"/>
      <c r="DF673" s="16"/>
      <c r="DG673" s="16"/>
      <c r="DH673" s="16"/>
      <c r="DI673" s="16"/>
      <c r="DJ673" s="16"/>
      <c r="DK673" s="16"/>
      <c r="LK673" t="s">
        <v>15</v>
      </c>
      <c r="LL673">
        <v>300000</v>
      </c>
      <c r="LM673" t="s">
        <v>12</v>
      </c>
    </row>
    <row r="674" spans="1:325" ht="15" thickBot="1" x14ac:dyDescent="0.4">
      <c r="A674" s="9" t="s">
        <v>12</v>
      </c>
      <c r="B674" s="10" t="s">
        <v>59</v>
      </c>
      <c r="C674" s="10" t="s">
        <v>30</v>
      </c>
      <c r="D674" s="11">
        <v>44082.142361111109</v>
      </c>
      <c r="E674" s="11">
        <f>DATE(YEAR($D674),MONTH($D674),DAY($D674)-7)</f>
        <v>44075</v>
      </c>
      <c r="F674" s="11">
        <f>DATE(YEAR($E674),MONTH($E674)+$LL674,DAY($E674))</f>
        <v>44470</v>
      </c>
      <c r="G674" s="11">
        <f>DATE(YEAR($F674),MONTH($F674)+$LL674,DAY($F674))</f>
        <v>44866</v>
      </c>
      <c r="H674" s="11">
        <f>DATE(YEAR($G674),MONTH($G674)+$LL674,DAY($G674))</f>
        <v>45261</v>
      </c>
      <c r="I674" s="11">
        <f>DATE(YEAR($H674),MONTH($H674)+$LL674,DAY($H674))</f>
        <v>45658</v>
      </c>
      <c r="J674" s="12">
        <f>DATE(YEAR($I674),MONTH($I674)+$LL674,DAY($I674))</f>
        <v>46054</v>
      </c>
      <c r="K674" s="15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>
        <v>1</v>
      </c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  <c r="BT674" s="16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>
        <v>1</v>
      </c>
      <c r="CW674" s="16"/>
      <c r="CX674" s="16"/>
      <c r="CY674" s="16"/>
      <c r="CZ674" s="16"/>
      <c r="DA674" s="16"/>
      <c r="DB674" s="16"/>
      <c r="DC674" s="16"/>
      <c r="DD674" s="16"/>
      <c r="DE674" s="16"/>
      <c r="DF674" s="16"/>
      <c r="DG674" s="16"/>
      <c r="DH674" s="16"/>
      <c r="DI674" s="16"/>
      <c r="DJ674" s="16"/>
      <c r="DK674" s="16"/>
      <c r="LK674" t="s">
        <v>18</v>
      </c>
      <c r="LL674">
        <v>13</v>
      </c>
      <c r="LM674" t="s">
        <v>12</v>
      </c>
    </row>
    <row r="675" spans="1:325" ht="15" thickBot="1" x14ac:dyDescent="0.4">
      <c r="A675" s="9" t="s">
        <v>12</v>
      </c>
      <c r="B675" s="10" t="s">
        <v>59</v>
      </c>
      <c r="C675" s="10" t="s">
        <v>31</v>
      </c>
      <c r="D675" s="11">
        <v>44467.191666666666</v>
      </c>
      <c r="E675" s="11">
        <f t="shared" ref="E675:E684" si="29">DATE(YEAR($D675),MONTH($D675)-1,DAY($D675))</f>
        <v>44436</v>
      </c>
      <c r="F675" s="11">
        <f>DATE(YEAR($E675),MONTH($E675),DAY($E675)+$LL675/10)</f>
        <v>46536</v>
      </c>
      <c r="G675" s="11">
        <f>DATE(YEAR($F675),MONTH($F675),DAY($F675)+$LL675/10)</f>
        <v>48636</v>
      </c>
      <c r="H675" s="11">
        <f>DATE(YEAR($G675),MONTH($G675),DAY($G675)+$LL675/10)</f>
        <v>50736</v>
      </c>
      <c r="I675" s="11">
        <f>DATE(YEAR($H675),MONTH($H675),DAY($H675)+$LL675/10)</f>
        <v>52836</v>
      </c>
      <c r="J675" s="12">
        <f>DATE(YEAR($I675),MONTH($I675),DAY($I675)+$LL675/10)</f>
        <v>54936</v>
      </c>
      <c r="K675" s="15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  <c r="BT675" s="16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>
        <v>1</v>
      </c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6"/>
      <c r="DD675" s="16"/>
      <c r="DE675" s="16"/>
      <c r="DF675" s="16"/>
      <c r="DG675" s="16"/>
      <c r="DH675" s="16"/>
      <c r="DI675" s="16"/>
      <c r="DJ675" s="16"/>
      <c r="DK675" s="16"/>
      <c r="LK675" t="s">
        <v>21</v>
      </c>
      <c r="LL675">
        <v>21000</v>
      </c>
      <c r="LM675" t="s">
        <v>12</v>
      </c>
    </row>
    <row r="676" spans="1:325" ht="15" thickBot="1" x14ac:dyDescent="0.4">
      <c r="A676" s="9" t="s">
        <v>12</v>
      </c>
      <c r="B676" s="10" t="s">
        <v>59</v>
      </c>
      <c r="C676" s="10" t="s">
        <v>33</v>
      </c>
      <c r="D676" s="11">
        <v>46050.315972222219</v>
      </c>
      <c r="E676" s="11">
        <f t="shared" si="29"/>
        <v>46019</v>
      </c>
      <c r="F676" s="11">
        <f>DATE(YEAR($E676),MONTH($E676),DAY($E676)+$LL676/10)</f>
        <v>46619</v>
      </c>
      <c r="G676" s="11">
        <f>DATE(YEAR($F676),MONTH($F676),DAY($F676)+$LL676/10)</f>
        <v>47219</v>
      </c>
      <c r="H676" s="11">
        <f>DATE(YEAR($G676),MONTH($G676),DAY($G676)+$LL676/10)</f>
        <v>47819</v>
      </c>
      <c r="I676" s="11">
        <f>DATE(YEAR($H676),MONTH($H676),DAY($H676)+$LL676/10)</f>
        <v>48419</v>
      </c>
      <c r="J676" s="12">
        <f>DATE(YEAR($I676),MONTH($I676),DAY($I676)+$LL676/10)</f>
        <v>49019</v>
      </c>
      <c r="K676" s="15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  <c r="BT676" s="16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6"/>
      <c r="DD676" s="16"/>
      <c r="DE676" s="16"/>
      <c r="DF676" s="16"/>
      <c r="DG676" s="16"/>
      <c r="DH676" s="16"/>
      <c r="DI676" s="16"/>
      <c r="DJ676" s="16"/>
      <c r="DK676" s="16"/>
      <c r="LK676" t="s">
        <v>21</v>
      </c>
      <c r="LL676">
        <v>6000</v>
      </c>
      <c r="LM676" t="s">
        <v>12</v>
      </c>
    </row>
    <row r="677" spans="1:325" ht="15" thickBot="1" x14ac:dyDescent="0.4">
      <c r="A677" s="9" t="s">
        <v>12</v>
      </c>
      <c r="B677" s="10" t="s">
        <v>59</v>
      </c>
      <c r="C677" s="10" t="s">
        <v>25</v>
      </c>
      <c r="D677" s="11">
        <v>44604.976388888892</v>
      </c>
      <c r="E677" s="11">
        <f t="shared" si="29"/>
        <v>44573</v>
      </c>
      <c r="F677" s="11">
        <f>DATE(YEAR($E677),MONTH($E677),DAY($E677)+$LL677*30.4/10000)</f>
        <v>45302</v>
      </c>
      <c r="G677" s="11">
        <f>DATE(YEAR($F677),MONTH($F677),DAY($F677)+$LL677*30.4/10000)</f>
        <v>46031</v>
      </c>
      <c r="H677" s="11">
        <f>DATE(YEAR($G677),MONTH($G677),DAY($G677)+$LL677*30.4/10000)</f>
        <v>46760</v>
      </c>
      <c r="I677" s="11">
        <f>DATE(YEAR($H677),MONTH($H677),DAY($H677)+$LL677*30.4/10000)</f>
        <v>47489</v>
      </c>
      <c r="J677" s="12">
        <f>DATE(YEAR($I677),MONTH($I677),DAY($I677)+$LL677*30.4/10000)</f>
        <v>48218</v>
      </c>
      <c r="K677" s="15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  <c r="BT677" s="16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6"/>
      <c r="DD677" s="16"/>
      <c r="DE677" s="16"/>
      <c r="DF677" s="16"/>
      <c r="DG677" s="16"/>
      <c r="DH677" s="16"/>
      <c r="DI677" s="16"/>
      <c r="DJ677" s="16"/>
      <c r="DK677" s="16">
        <v>1</v>
      </c>
      <c r="LK677" t="s">
        <v>15</v>
      </c>
      <c r="LL677">
        <v>240000</v>
      </c>
      <c r="LM677" t="s">
        <v>12</v>
      </c>
    </row>
    <row r="678" spans="1:325" ht="15" thickBot="1" x14ac:dyDescent="0.4">
      <c r="A678" s="9" t="s">
        <v>12</v>
      </c>
      <c r="B678" s="10" t="s">
        <v>59</v>
      </c>
      <c r="C678" s="10" t="s">
        <v>26</v>
      </c>
      <c r="D678" s="11">
        <v>43942.445833333331</v>
      </c>
      <c r="E678" s="11">
        <f t="shared" si="29"/>
        <v>43911</v>
      </c>
      <c r="F678" s="11">
        <f>DATE(YEAR($E678),MONTH($E678),DAY($E678)+$LL678/10)</f>
        <v>44961</v>
      </c>
      <c r="G678" s="11">
        <f>DATE(YEAR($F678),MONTH($F678),DAY($F678)+$LL678/10)</f>
        <v>46011</v>
      </c>
      <c r="H678" s="11">
        <f>DATE(YEAR($G678),MONTH($G678),DAY($G678)+$LL678/10)</f>
        <v>47061</v>
      </c>
      <c r="I678" s="11">
        <f>DATE(YEAR($H678),MONTH($H678),DAY($H678)+$LL678/10)</f>
        <v>48111</v>
      </c>
      <c r="J678" s="12">
        <f>DATE(YEAR($I678),MONTH($I678),DAY($I678)+$LL678/10)</f>
        <v>49161</v>
      </c>
      <c r="K678" s="15"/>
      <c r="L678" s="16"/>
      <c r="M678" s="16"/>
      <c r="N678" s="16"/>
      <c r="O678" s="16"/>
      <c r="P678" s="16"/>
      <c r="Q678" s="16"/>
      <c r="R678" s="16"/>
      <c r="S678" s="16"/>
      <c r="T678" s="16">
        <v>1</v>
      </c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  <c r="BT678" s="16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6"/>
      <c r="DD678" s="16"/>
      <c r="DE678" s="16"/>
      <c r="DF678" s="16"/>
      <c r="DG678" s="16"/>
      <c r="DH678" s="16"/>
      <c r="DI678" s="16"/>
      <c r="DJ678" s="16"/>
      <c r="DK678" s="16"/>
      <c r="LK678" t="s">
        <v>21</v>
      </c>
      <c r="LL678">
        <v>10500</v>
      </c>
      <c r="LM678" t="s">
        <v>12</v>
      </c>
    </row>
    <row r="679" spans="1:325" ht="15" thickBot="1" x14ac:dyDescent="0.4">
      <c r="A679" s="9" t="s">
        <v>12</v>
      </c>
      <c r="B679" s="10" t="s">
        <v>59</v>
      </c>
      <c r="C679" s="10" t="s">
        <v>26</v>
      </c>
      <c r="D679" s="11">
        <v>44453.699305555558</v>
      </c>
      <c r="E679" s="11">
        <f t="shared" si="29"/>
        <v>44422</v>
      </c>
      <c r="F679" s="11">
        <f>DATE(YEAR($E679),MONTH($E679),DAY($E679)+$LL679/10)</f>
        <v>45472</v>
      </c>
      <c r="G679" s="11">
        <f>DATE(YEAR($F679),MONTH($F679),DAY($F679)+$LL679/10)</f>
        <v>46522</v>
      </c>
      <c r="H679" s="11">
        <f>DATE(YEAR($G679),MONTH($G679),DAY($G679)+$LL679/10)</f>
        <v>47572</v>
      </c>
      <c r="I679" s="11">
        <f>DATE(YEAR($H679),MONTH($H679),DAY($H679)+$LL679/10)</f>
        <v>48622</v>
      </c>
      <c r="J679" s="12">
        <f>DATE(YEAR($I679),MONTH($I679),DAY($I679)+$LL679/10)</f>
        <v>49672</v>
      </c>
      <c r="K679" s="15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  <c r="BT679" s="16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>
        <v>1</v>
      </c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6"/>
      <c r="DD679" s="16"/>
      <c r="DE679" s="16"/>
      <c r="DF679" s="16"/>
      <c r="DG679" s="16"/>
      <c r="DH679" s="16"/>
      <c r="DI679" s="16"/>
      <c r="DJ679" s="16"/>
      <c r="DK679" s="16"/>
      <c r="LK679" t="s">
        <v>21</v>
      </c>
      <c r="LL679">
        <v>10500</v>
      </c>
      <c r="LM679" t="s">
        <v>12</v>
      </c>
    </row>
    <row r="680" spans="1:325" ht="15" thickBot="1" x14ac:dyDescent="0.4">
      <c r="A680" s="9" t="s">
        <v>12</v>
      </c>
      <c r="B680" s="10" t="s">
        <v>59</v>
      </c>
      <c r="C680" s="10" t="s">
        <v>27</v>
      </c>
      <c r="D680" s="11">
        <v>44042.115277777775</v>
      </c>
      <c r="E680" s="11">
        <f t="shared" si="29"/>
        <v>44012</v>
      </c>
      <c r="F680" s="11">
        <f>DATE(YEAR($E680),MONTH($E680),DAY($E680)+$LL680*30.4/650)</f>
        <v>44853</v>
      </c>
      <c r="G680" s="11">
        <f>DATE(YEAR($F680),MONTH($F680),DAY($F680)+$LL680*30.4/650)</f>
        <v>45694</v>
      </c>
      <c r="H680" s="11">
        <f>DATE(YEAR($G680),MONTH($G680),DAY($G680)+$LL680*30.4/650)</f>
        <v>46535</v>
      </c>
      <c r="I680" s="11">
        <f>DATE(YEAR($H680),MONTH($H680),DAY($H680)+$LL680*30.4/650)</f>
        <v>47376</v>
      </c>
      <c r="J680" s="12">
        <f>DATE(YEAR($I680),MONTH($I680),DAY($I680)+$LL680*30.4/650)</f>
        <v>48217</v>
      </c>
      <c r="K680" s="15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>
        <v>1</v>
      </c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  <c r="BT680" s="16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6"/>
      <c r="DD680" s="16"/>
      <c r="DE680" s="16"/>
      <c r="DF680" s="16"/>
      <c r="DG680" s="16"/>
      <c r="DH680" s="16"/>
      <c r="DI680" s="16"/>
      <c r="DJ680" s="16"/>
      <c r="DK680" s="16"/>
      <c r="LK680" t="s">
        <v>28</v>
      </c>
      <c r="LL680">
        <v>18000</v>
      </c>
      <c r="LM680" t="s">
        <v>12</v>
      </c>
    </row>
    <row r="681" spans="1:325" ht="15" thickBot="1" x14ac:dyDescent="0.4">
      <c r="A681" s="9" t="s">
        <v>12</v>
      </c>
      <c r="B681" s="10" t="s">
        <v>59</v>
      </c>
      <c r="C681" s="10" t="s">
        <v>23</v>
      </c>
      <c r="D681" s="11">
        <v>43964.529861111114</v>
      </c>
      <c r="E681" s="11">
        <f t="shared" si="29"/>
        <v>43934</v>
      </c>
      <c r="F681" s="11">
        <f>DATE(YEAR($E681),MONTH($E681),DAY($E681)+$LL681/10)</f>
        <v>44084</v>
      </c>
      <c r="G681" s="11">
        <f>DATE(YEAR($F681),MONTH($F681),DAY($F681)+$LL681/10)</f>
        <v>44234</v>
      </c>
      <c r="H681" s="11">
        <f>DATE(YEAR($G681),MONTH($G681),DAY($G681)+$LL681/10)</f>
        <v>44384</v>
      </c>
      <c r="I681" s="11">
        <f>DATE(YEAR($H681),MONTH($H681),DAY($H681)+$LL681/10)</f>
        <v>44534</v>
      </c>
      <c r="J681" s="12">
        <f>DATE(YEAR($I681),MONTH($I681),DAY($I681)+$LL681/10)</f>
        <v>44684</v>
      </c>
      <c r="K681" s="15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>
        <v>1</v>
      </c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>
        <v>1</v>
      </c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>
        <v>1</v>
      </c>
      <c r="BO681" s="16"/>
      <c r="BP681" s="16"/>
      <c r="BQ681" s="16"/>
      <c r="BR681" s="16"/>
      <c r="BS681" s="16"/>
      <c r="BT681" s="16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>
        <v>1</v>
      </c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6"/>
      <c r="DD681" s="16"/>
      <c r="DE681" s="16">
        <v>1</v>
      </c>
      <c r="DF681" s="16"/>
      <c r="DG681" s="16"/>
      <c r="DH681" s="16"/>
      <c r="DI681" s="16"/>
      <c r="DJ681" s="16"/>
      <c r="DK681" s="16"/>
      <c r="LK681" t="s">
        <v>21</v>
      </c>
      <c r="LL681">
        <v>1500</v>
      </c>
      <c r="LM681" t="s">
        <v>12</v>
      </c>
    </row>
    <row r="682" spans="1:325" ht="15" thickBot="1" x14ac:dyDescent="0.4">
      <c r="A682" s="9" t="s">
        <v>12</v>
      </c>
      <c r="B682" s="10" t="s">
        <v>59</v>
      </c>
      <c r="C682" s="10" t="s">
        <v>20</v>
      </c>
      <c r="D682" s="11">
        <v>44554.413888888892</v>
      </c>
      <c r="E682" s="11">
        <f t="shared" si="29"/>
        <v>44524</v>
      </c>
      <c r="F682" s="11">
        <f>DATE(YEAR($E682),MONTH($E682),DAY($E682)+$LL682/10)</f>
        <v>44824</v>
      </c>
      <c r="G682" s="11">
        <f>DATE(YEAR($F682),MONTH($F682),DAY($F682)+$LL682/10)</f>
        <v>45124</v>
      </c>
      <c r="H682" s="11">
        <f>DATE(YEAR($G682),MONTH($G682),DAY($G682)+$LL682/10)</f>
        <v>45424</v>
      </c>
      <c r="I682" s="11">
        <f>DATE(YEAR($H682),MONTH($H682),DAY($H682)+$LL682/10)</f>
        <v>45724</v>
      </c>
      <c r="J682" s="12">
        <f>DATE(YEAR($I682),MONTH($I682),DAY($I682)+$LL682/10)</f>
        <v>46024</v>
      </c>
      <c r="K682" s="15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  <c r="BT682" s="16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6"/>
      <c r="DD682" s="16">
        <v>1</v>
      </c>
      <c r="DE682" s="16"/>
      <c r="DF682" s="16"/>
      <c r="DG682" s="16"/>
      <c r="DH682" s="16"/>
      <c r="DI682" s="16"/>
      <c r="DJ682" s="16"/>
      <c r="DK682" s="16"/>
      <c r="LK682" t="s">
        <v>21</v>
      </c>
      <c r="LL682">
        <v>3000</v>
      </c>
      <c r="LM682" t="s">
        <v>12</v>
      </c>
    </row>
    <row r="683" spans="1:325" ht="15" thickBot="1" x14ac:dyDescent="0.4">
      <c r="A683" s="9" t="s">
        <v>12</v>
      </c>
      <c r="B683" s="10" t="s">
        <v>59</v>
      </c>
      <c r="C683" s="10" t="s">
        <v>23</v>
      </c>
      <c r="D683" s="11">
        <v>44064.665972222225</v>
      </c>
      <c r="E683" s="11">
        <f t="shared" si="29"/>
        <v>44033</v>
      </c>
      <c r="F683" s="11">
        <f>DATE(YEAR($E683),MONTH($E683),DAY($E683)+$LL683/10)</f>
        <v>44183</v>
      </c>
      <c r="G683" s="11">
        <f>DATE(YEAR($F683),MONTH($F683),DAY($F683)+$LL683/10)</f>
        <v>44333</v>
      </c>
      <c r="H683" s="11">
        <f>DATE(YEAR($G683),MONTH($G683),DAY($G683)+$LL683/10)</f>
        <v>44483</v>
      </c>
      <c r="I683" s="11">
        <f>DATE(YEAR($H683),MONTH($H683),DAY($H683)+$LL683/10)</f>
        <v>44633</v>
      </c>
      <c r="J683" s="12">
        <f>DATE(YEAR($I683),MONTH($I683),DAY($I683)+$LL683/10)</f>
        <v>44783</v>
      </c>
      <c r="K683" s="15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>
        <v>1</v>
      </c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>
        <v>1</v>
      </c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  <c r="BT683" s="16"/>
      <c r="BU683" s="16"/>
      <c r="BV683" s="16"/>
      <c r="BW683" s="16"/>
      <c r="BX683" s="16"/>
      <c r="BY683" s="16"/>
      <c r="BZ683" s="16"/>
      <c r="CA683" s="16"/>
      <c r="CB683" s="16"/>
      <c r="CC683" s="16">
        <v>1</v>
      </c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>
        <v>1</v>
      </c>
      <c r="CY683" s="16"/>
      <c r="CZ683" s="16"/>
      <c r="DA683" s="16"/>
      <c r="DB683" s="16"/>
      <c r="DC683" s="16"/>
      <c r="DD683" s="16"/>
      <c r="DE683" s="16"/>
      <c r="DF683" s="16"/>
      <c r="DG683" s="16"/>
      <c r="DH683" s="16"/>
      <c r="DI683" s="16"/>
      <c r="DJ683" s="16"/>
      <c r="DK683" s="16"/>
      <c r="LK683" t="s">
        <v>21</v>
      </c>
      <c r="LL683">
        <v>1500</v>
      </c>
      <c r="LM683" t="s">
        <v>12</v>
      </c>
    </row>
    <row r="684" spans="1:325" ht="15" thickBot="1" x14ac:dyDescent="0.4">
      <c r="A684" s="9" t="s">
        <v>12</v>
      </c>
      <c r="B684" s="10" t="s">
        <v>59</v>
      </c>
      <c r="C684" s="10" t="s">
        <v>24</v>
      </c>
      <c r="D684" s="11">
        <v>46863.827777777777</v>
      </c>
      <c r="E684" s="11">
        <f t="shared" si="29"/>
        <v>46832</v>
      </c>
      <c r="F684" s="11">
        <f>DATE(YEAR($E684),MONTH($E684),DAY($E684)+$LL684*30.4/10000)</f>
        <v>50480</v>
      </c>
      <c r="G684" s="11">
        <f>DATE(YEAR($F684),MONTH($F684),DAY($F684)+$LL684*30.4/10000)</f>
        <v>54128</v>
      </c>
      <c r="H684" s="11">
        <f>DATE(YEAR($G684),MONTH($G684),DAY($G684)+$LL684*30.4/10000)</f>
        <v>57776</v>
      </c>
      <c r="I684" s="11">
        <f>DATE(YEAR($H684),MONTH($H684),DAY($H684)+$LL684*30.4/10000)</f>
        <v>61424</v>
      </c>
      <c r="J684" s="12">
        <f>DATE(YEAR($I684),MONTH($I684),DAY($I684)+$LL684*30.4/10000)</f>
        <v>65072</v>
      </c>
      <c r="K684" s="15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  <c r="BT684" s="16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6"/>
      <c r="DD684" s="16"/>
      <c r="DE684" s="16"/>
      <c r="DF684" s="16"/>
      <c r="DG684" s="16"/>
      <c r="DH684" s="16"/>
      <c r="DI684" s="16"/>
      <c r="DJ684" s="16"/>
      <c r="DK684" s="16"/>
      <c r="LK684" t="s">
        <v>15</v>
      </c>
      <c r="LL684">
        <v>1200000</v>
      </c>
      <c r="LM684" t="s">
        <v>12</v>
      </c>
    </row>
    <row r="685" spans="1:325" ht="15" thickBot="1" x14ac:dyDescent="0.4">
      <c r="A685" s="9" t="s">
        <v>12</v>
      </c>
      <c r="B685" s="10" t="s">
        <v>59</v>
      </c>
      <c r="C685" s="10" t="s">
        <v>14</v>
      </c>
      <c r="D685" s="11">
        <v>44235.870138888888</v>
      </c>
      <c r="E685" s="11">
        <f>DATE(YEAR($D685),MONTH($D685)-2,DAY($D685))</f>
        <v>44173</v>
      </c>
      <c r="F685" s="11">
        <f>DATE(YEAR($E685),MONTH($E685),DAY($E685)+$LL685*30.4/10000)</f>
        <v>45085</v>
      </c>
      <c r="G685" s="11">
        <f>DATE(YEAR($F685),MONTH($F685),DAY($F685)+$LL685*30.4/10000)</f>
        <v>45997</v>
      </c>
      <c r="H685" s="11">
        <f>DATE(YEAR($G685),MONTH($G685),DAY($G685)+$LL685*30.4/10000)</f>
        <v>46909</v>
      </c>
      <c r="I685" s="11">
        <f>DATE(YEAR($H685),MONTH($H685),DAY($H685)+$LL685*30.4/10000)</f>
        <v>47821</v>
      </c>
      <c r="J685" s="12">
        <f>DATE(YEAR($I685),MONTH($I685),DAY($I685)+$LL685*30.4/10000)</f>
        <v>48733</v>
      </c>
      <c r="K685" s="15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>
        <v>1</v>
      </c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  <c r="BT685" s="16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6"/>
      <c r="DD685" s="16"/>
      <c r="DE685" s="16"/>
      <c r="DF685" s="16"/>
      <c r="DG685" s="16"/>
      <c r="DH685" s="16"/>
      <c r="DI685" s="16"/>
      <c r="DJ685" s="16"/>
      <c r="DK685" s="16"/>
      <c r="LK685" t="s">
        <v>15</v>
      </c>
      <c r="LL685">
        <v>300000</v>
      </c>
      <c r="LM685" t="s">
        <v>12</v>
      </c>
    </row>
    <row r="686" spans="1:325" ht="15" thickBot="1" x14ac:dyDescent="0.4">
      <c r="A686" s="9" t="s">
        <v>12</v>
      </c>
      <c r="B686" s="10" t="s">
        <v>59</v>
      </c>
      <c r="C686" s="10" t="s">
        <v>17</v>
      </c>
      <c r="D686" s="11">
        <v>43907.59375</v>
      </c>
      <c r="E686" s="11">
        <f>DATE(YEAR($D686),MONTH($D686)-2,DAY($D686))</f>
        <v>43847</v>
      </c>
      <c r="F686" s="11">
        <f>DATE(YEAR($E686),MONTH($E686)+$LL686,DAY($E686))</f>
        <v>44943</v>
      </c>
      <c r="G686" s="11">
        <f>DATE(YEAR($F686),MONTH($F686)+$LL686,DAY($F686))</f>
        <v>46039</v>
      </c>
      <c r="H686" s="11">
        <f>DATE(YEAR($G686),MONTH($G686)+$LL686,DAY($G686))</f>
        <v>47135</v>
      </c>
      <c r="I686" s="11">
        <f>DATE(YEAR($H686),MONTH($H686)+$LL686,DAY($H686))</f>
        <v>48230</v>
      </c>
      <c r="J686" s="12">
        <f>DATE(YEAR($I686),MONTH($I686)+$LL686,DAY($I686))</f>
        <v>49326</v>
      </c>
      <c r="K686" s="15">
        <v>1</v>
      </c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  <c r="BT686" s="16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6"/>
      <c r="DD686" s="16"/>
      <c r="DE686" s="16"/>
      <c r="DF686" s="16"/>
      <c r="DG686" s="16"/>
      <c r="DH686" s="16"/>
      <c r="DI686" s="16"/>
      <c r="DJ686" s="16"/>
      <c r="DK686" s="16"/>
      <c r="LK686" t="s">
        <v>18</v>
      </c>
      <c r="LL686">
        <v>36</v>
      </c>
      <c r="LM686" t="s">
        <v>12</v>
      </c>
    </row>
    <row r="687" spans="1:325" ht="15" thickBot="1" x14ac:dyDescent="0.4">
      <c r="A687" s="9" t="s">
        <v>12</v>
      </c>
      <c r="B687" s="10" t="s">
        <v>59</v>
      </c>
      <c r="C687" s="10" t="s">
        <v>19</v>
      </c>
      <c r="D687" s="11">
        <v>43911.469444444447</v>
      </c>
      <c r="E687" s="11">
        <f>DATE(YEAR($D687),MONTH($D687)-2,DAY($D687))</f>
        <v>43851</v>
      </c>
      <c r="F687" s="11">
        <f>DATE(YEAR($E687)+$LL687,MONTH($E687),DAY($E687))</f>
        <v>46043</v>
      </c>
      <c r="G687" s="11">
        <f>DATE(YEAR($F687)+$LL687,MONTH($F687),DAY($F687))</f>
        <v>48234</v>
      </c>
      <c r="H687" s="11">
        <f>DATE(YEAR($G687)+$LL687,MONTH($G687),DAY($G687))</f>
        <v>50426</v>
      </c>
      <c r="I687" s="11">
        <f>DATE(YEAR($H687)+$LL687,MONTH($H687),DAY($H687))</f>
        <v>52617</v>
      </c>
      <c r="J687" s="12">
        <f>DATE(YEAR($I687)+$LL687,MONTH($I687),DAY($I687))</f>
        <v>54809</v>
      </c>
      <c r="K687" s="15"/>
      <c r="L687" s="16">
        <v>1</v>
      </c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  <c r="BT687" s="16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6"/>
      <c r="DD687" s="16"/>
      <c r="DE687" s="16"/>
      <c r="DF687" s="16"/>
      <c r="DG687" s="16"/>
      <c r="DH687" s="16"/>
      <c r="DI687" s="16"/>
      <c r="DJ687" s="16"/>
      <c r="DK687" s="16"/>
      <c r="LK687" t="s">
        <v>16</v>
      </c>
      <c r="LL687">
        <v>6</v>
      </c>
      <c r="LM687" t="s">
        <v>12</v>
      </c>
    </row>
    <row r="688" spans="1:325" ht="15" thickBot="1" x14ac:dyDescent="0.4">
      <c r="A688" s="9" t="s">
        <v>12</v>
      </c>
      <c r="B688" s="10" t="s">
        <v>59</v>
      </c>
      <c r="C688" s="10" t="s">
        <v>20</v>
      </c>
      <c r="D688" s="11">
        <v>44135.774305555555</v>
      </c>
      <c r="E688" s="11">
        <f>DATE(YEAR($D688),MONTH($D688)-1,DAY($D688))</f>
        <v>44105</v>
      </c>
      <c r="F688" s="11">
        <f>DATE(YEAR($E688),MONTH($E688),DAY($E688)+$LL688/10)</f>
        <v>44405</v>
      </c>
      <c r="G688" s="11">
        <f>DATE(YEAR($F688),MONTH($F688),DAY($F688)+$LL688/10)</f>
        <v>44705</v>
      </c>
      <c r="H688" s="11">
        <f>DATE(YEAR($G688),MONTH($G688),DAY($G688)+$LL688/10)</f>
        <v>45005</v>
      </c>
      <c r="I688" s="11">
        <f>DATE(YEAR($H688),MONTH($H688),DAY($H688)+$LL688/10)</f>
        <v>45305</v>
      </c>
      <c r="J688" s="12">
        <f>DATE(YEAR($I688),MONTH($I688),DAY($I688)+$LL688/10)</f>
        <v>45605</v>
      </c>
      <c r="K688" s="15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>
        <v>1</v>
      </c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  <c r="BT688" s="16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>
        <v>1</v>
      </c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6"/>
      <c r="DD688" s="16"/>
      <c r="DE688" s="16"/>
      <c r="DF688" s="16"/>
      <c r="DG688" s="16"/>
      <c r="DH688" s="16"/>
      <c r="DI688" s="16"/>
      <c r="DJ688" s="16"/>
      <c r="DK688" s="16"/>
      <c r="LK688" t="s">
        <v>21</v>
      </c>
      <c r="LL688">
        <v>3000</v>
      </c>
      <c r="LM688" t="s">
        <v>12</v>
      </c>
    </row>
    <row r="689" spans="1:325" ht="15" thickBot="1" x14ac:dyDescent="0.4">
      <c r="A689" s="9" t="s">
        <v>12</v>
      </c>
      <c r="B689" s="10" t="s">
        <v>59</v>
      </c>
      <c r="C689" s="10" t="s">
        <v>22</v>
      </c>
      <c r="D689" s="11">
        <v>44003.638888888891</v>
      </c>
      <c r="E689" s="11">
        <f>DATE(YEAR($D689),MONTH($D689)-2,DAY($D689))</f>
        <v>43942</v>
      </c>
      <c r="F689" s="11">
        <f>DATE(YEAR($E689),MONTH($E689)+$LL689,DAY($E689))</f>
        <v>44672</v>
      </c>
      <c r="G689" s="11">
        <f>DATE(YEAR($F689),MONTH($F689)+$LL689,DAY($F689))</f>
        <v>45403</v>
      </c>
      <c r="H689" s="11">
        <f>DATE(YEAR($G689),MONTH($G689)+$LL689,DAY($G689))</f>
        <v>46133</v>
      </c>
      <c r="I689" s="11">
        <f>DATE(YEAR($H689),MONTH($H689)+$LL689,DAY($H689))</f>
        <v>46864</v>
      </c>
      <c r="J689" s="12">
        <f>DATE(YEAR($I689),MONTH($I689)+$LL689,DAY($I689))</f>
        <v>47594</v>
      </c>
      <c r="K689" s="15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>
        <v>1</v>
      </c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  <c r="BT689" s="16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6"/>
      <c r="DD689" s="16"/>
      <c r="DE689" s="16"/>
      <c r="DF689" s="16"/>
      <c r="DG689" s="16"/>
      <c r="DH689" s="16"/>
      <c r="DI689" s="16"/>
      <c r="DJ689" s="16"/>
      <c r="DK689" s="16"/>
      <c r="LK689" t="s">
        <v>18</v>
      </c>
      <c r="LL689">
        <v>24</v>
      </c>
      <c r="LM689" t="s">
        <v>12</v>
      </c>
    </row>
    <row r="690" spans="1:325" ht="15" thickBot="1" x14ac:dyDescent="0.4">
      <c r="A690" s="9" t="s">
        <v>12</v>
      </c>
      <c r="B690" s="10" t="s">
        <v>59</v>
      </c>
      <c r="C690" s="10" t="s">
        <v>14</v>
      </c>
      <c r="D690" s="11">
        <v>48058.43472222222</v>
      </c>
      <c r="E690" s="11">
        <f>DATE(YEAR($D690),MONTH($D690)-2,DAY($D690))</f>
        <v>47997</v>
      </c>
      <c r="F690" s="11">
        <f>DATE(YEAR($E690)+$LL690,MONTH($E690),DAY($E690))</f>
        <v>52380</v>
      </c>
      <c r="G690" s="11">
        <f>DATE(YEAR($F690)+$LL690,MONTH($F690),DAY($F690))</f>
        <v>56763</v>
      </c>
      <c r="H690" s="11">
        <f>DATE(YEAR($G690)+$LL690,MONTH($G690),DAY($G690))</f>
        <v>61146</v>
      </c>
      <c r="I690" s="11">
        <f>DATE(YEAR($H690)+$LL690,MONTH($H690),DAY($H690))</f>
        <v>65529</v>
      </c>
      <c r="J690" s="12">
        <f>DATE(YEAR($I690)+$LL690,MONTH($I690),DAY($I690))</f>
        <v>69912</v>
      </c>
      <c r="K690" s="15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  <c r="BT690" s="16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6"/>
      <c r="DD690" s="16"/>
      <c r="DE690" s="16"/>
      <c r="DF690" s="16"/>
      <c r="DG690" s="16"/>
      <c r="DH690" s="16"/>
      <c r="DI690" s="16"/>
      <c r="DJ690" s="16"/>
      <c r="DK690" s="16"/>
      <c r="LK690" t="s">
        <v>16</v>
      </c>
      <c r="LL690">
        <v>12</v>
      </c>
      <c r="LM690" t="s">
        <v>12</v>
      </c>
    </row>
    <row r="691" spans="1:325" ht="15" thickBot="1" x14ac:dyDescent="0.4">
      <c r="A691" s="9" t="s">
        <v>12</v>
      </c>
      <c r="B691" s="10" t="s">
        <v>59</v>
      </c>
      <c r="C691" s="10" t="s">
        <v>39</v>
      </c>
      <c r="D691" s="11">
        <v>47577.091666666667</v>
      </c>
      <c r="E691" s="11">
        <f>DATE(YEAR($D691),MONTH($D691)-2,DAY($D691))</f>
        <v>47518</v>
      </c>
      <c r="F691" s="11">
        <f>DATE(YEAR($E691)+$LL691,MONTH($E691),DAY($E691))</f>
        <v>51901</v>
      </c>
      <c r="G691" s="11">
        <f>DATE(YEAR($F691)+$LL691,MONTH($F691),DAY($F691))</f>
        <v>56284</v>
      </c>
      <c r="H691" s="11">
        <f>DATE(YEAR($G691)+$LL691,MONTH($G691),DAY($G691))</f>
        <v>60667</v>
      </c>
      <c r="I691" s="11">
        <f>DATE(YEAR($H691)+$LL691,MONTH($H691),DAY($H691))</f>
        <v>65050</v>
      </c>
      <c r="J691" s="12">
        <f>DATE(YEAR($I691)+$LL691,MONTH($I691),DAY($I691))</f>
        <v>69433</v>
      </c>
      <c r="K691" s="15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  <c r="BT691" s="16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6"/>
      <c r="DD691" s="16"/>
      <c r="DE691" s="16"/>
      <c r="DF691" s="16"/>
      <c r="DG691" s="16"/>
      <c r="DH691" s="16"/>
      <c r="DI691" s="16"/>
      <c r="DJ691" s="16"/>
      <c r="DK691" s="16"/>
      <c r="LK691" t="s">
        <v>16</v>
      </c>
      <c r="LL691">
        <v>12</v>
      </c>
      <c r="LM691" t="s">
        <v>12</v>
      </c>
    </row>
    <row r="692" spans="1:325" ht="15" thickBot="1" x14ac:dyDescent="0.4">
      <c r="A692" s="9" t="s">
        <v>12</v>
      </c>
      <c r="B692" s="10" t="s">
        <v>59</v>
      </c>
      <c r="C692" s="10" t="s">
        <v>43</v>
      </c>
      <c r="D692" s="11">
        <v>44604.976388888892</v>
      </c>
      <c r="E692" s="11">
        <f>DATE(YEAR($D692),MONTH($D692)-1,DAY($D692))</f>
        <v>44573</v>
      </c>
      <c r="F692" s="11">
        <f>DATE(YEAR($E692),MONTH($E692),DAY($E692)+$LL692*30.4/10000)</f>
        <v>45302</v>
      </c>
      <c r="G692" s="11">
        <f>DATE(YEAR($F692),MONTH($F692),DAY($F692)+$LL692*30.4/10000)</f>
        <v>46031</v>
      </c>
      <c r="H692" s="11">
        <f>DATE(YEAR($G692),MONTH($G692),DAY($G692)+$LL692*30.4/10000)</f>
        <v>46760</v>
      </c>
      <c r="I692" s="11">
        <f>DATE(YEAR($H692),MONTH($H692),DAY($H692)+$LL692*30.4/10000)</f>
        <v>47489</v>
      </c>
      <c r="J692" s="12">
        <f>DATE(YEAR($I692),MONTH($I692),DAY($I692)+$LL692*30.4/10000)</f>
        <v>48218</v>
      </c>
      <c r="K692" s="15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  <c r="BT692" s="16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6"/>
      <c r="DD692" s="16"/>
      <c r="DE692" s="16"/>
      <c r="DF692" s="16"/>
      <c r="DG692" s="16"/>
      <c r="DH692" s="16"/>
      <c r="DI692" s="16"/>
      <c r="DJ692" s="16"/>
      <c r="DK692" s="16">
        <v>1</v>
      </c>
      <c r="LK692" t="s">
        <v>15</v>
      </c>
      <c r="LL692">
        <v>240000</v>
      </c>
      <c r="LM692" t="s">
        <v>12</v>
      </c>
    </row>
    <row r="693" spans="1:325" ht="15" thickBot="1" x14ac:dyDescent="0.4">
      <c r="A693" s="9" t="s">
        <v>12</v>
      </c>
      <c r="B693" s="10" t="s">
        <v>59</v>
      </c>
      <c r="C693" s="10" t="s">
        <v>44</v>
      </c>
      <c r="D693" s="11">
        <v>43960.616666666669</v>
      </c>
      <c r="E693" s="11">
        <f>DATE(YEAR($D693),MONTH($D693),DAY($D693)-7)</f>
        <v>43953</v>
      </c>
      <c r="F693" s="11">
        <f>DATE(YEAR($E693),MONTH($E693)+$LL693,DAY($E693))</f>
        <v>44532</v>
      </c>
      <c r="G693" s="11">
        <f>DATE(YEAR($F693),MONTH($F693)+$LL693,DAY($F693))</f>
        <v>45109</v>
      </c>
      <c r="H693" s="11">
        <f>DATE(YEAR($G693),MONTH($G693)+$LL693,DAY($G693))</f>
        <v>45690</v>
      </c>
      <c r="I693" s="11">
        <f>DATE(YEAR($H693),MONTH($H693)+$LL693,DAY($H693))</f>
        <v>46267</v>
      </c>
      <c r="J693" s="12">
        <f>DATE(YEAR($I693),MONTH($I693)+$LL693,DAY($I693))</f>
        <v>46845</v>
      </c>
      <c r="K693" s="15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>
        <v>1</v>
      </c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  <c r="BT693" s="16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6"/>
      <c r="DD693" s="16"/>
      <c r="DE693" s="16">
        <v>1</v>
      </c>
      <c r="DF693" s="16"/>
      <c r="DG693" s="16"/>
      <c r="DH693" s="16"/>
      <c r="DI693" s="16"/>
      <c r="DJ693" s="16"/>
      <c r="DK693" s="16"/>
      <c r="LK693" t="s">
        <v>18</v>
      </c>
      <c r="LL693">
        <v>19</v>
      </c>
      <c r="LM693" t="s">
        <v>12</v>
      </c>
    </row>
    <row r="694" spans="1:325" ht="15" thickBot="1" x14ac:dyDescent="0.4">
      <c r="A694" s="9" t="s">
        <v>12</v>
      </c>
      <c r="B694" s="10" t="s">
        <v>59</v>
      </c>
      <c r="C694" s="10" t="s">
        <v>45</v>
      </c>
      <c r="D694" s="11">
        <v>44050.907638888886</v>
      </c>
      <c r="E694" s="11">
        <f>DATE(YEAR($D694),MONTH($D694),DAY($D694)-7)</f>
        <v>44043</v>
      </c>
      <c r="F694" s="11">
        <f>DATE(YEAR($E694),MONTH($E694)+$LL694,DAY($E694))</f>
        <v>44439</v>
      </c>
      <c r="G694" s="11">
        <f>DATE(YEAR($F694),MONTH($F694)+$LL694,DAY($F694))</f>
        <v>44835</v>
      </c>
      <c r="H694" s="11">
        <f>DATE(YEAR($G694),MONTH($G694)+$LL694,DAY($G694))</f>
        <v>45231</v>
      </c>
      <c r="I694" s="11">
        <f>DATE(YEAR($H694),MONTH($H694)+$LL694,DAY($H694))</f>
        <v>45627</v>
      </c>
      <c r="J694" s="12">
        <f>DATE(YEAR($I694),MONTH($I694)+$LL694,DAY($I694))</f>
        <v>46023</v>
      </c>
      <c r="K694" s="15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>
        <v>1</v>
      </c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  <c r="BT694" s="16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>
        <v>1</v>
      </c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6"/>
      <c r="DD694" s="16"/>
      <c r="DE694" s="16"/>
      <c r="DF694" s="16"/>
      <c r="DG694" s="16"/>
      <c r="DH694" s="16"/>
      <c r="DI694" s="16"/>
      <c r="DJ694" s="16"/>
      <c r="DK694" s="16"/>
      <c r="LK694" t="s">
        <v>18</v>
      </c>
      <c r="LL694">
        <v>13</v>
      </c>
      <c r="LM694" t="s">
        <v>12</v>
      </c>
    </row>
    <row r="695" spans="1:325" ht="15" thickBot="1" x14ac:dyDescent="0.4">
      <c r="A695" s="9" t="s">
        <v>12</v>
      </c>
      <c r="B695" s="10" t="s">
        <v>59</v>
      </c>
      <c r="C695" s="10" t="s">
        <v>35</v>
      </c>
      <c r="D695" s="11">
        <v>44604.976388888892</v>
      </c>
      <c r="E695" s="11">
        <f>DATE(YEAR($D695),MONTH($D695)-1,DAY($D695))</f>
        <v>44573</v>
      </c>
      <c r="F695" s="11">
        <f>DATE(YEAR($E695),MONTH($E695),DAY($E695)+$LL695*30.4/10000)</f>
        <v>45302</v>
      </c>
      <c r="G695" s="11">
        <f>DATE(YEAR($F695),MONTH($F695),DAY($F695)+$LL695*30.4/10000)</f>
        <v>46031</v>
      </c>
      <c r="H695" s="11">
        <f>DATE(YEAR($G695),MONTH($G695),DAY($G695)+$LL695*30.4/10000)</f>
        <v>46760</v>
      </c>
      <c r="I695" s="11">
        <f>DATE(YEAR($H695),MONTH($H695),DAY($H695)+$LL695*30.4/10000)</f>
        <v>47489</v>
      </c>
      <c r="J695" s="12">
        <f>DATE(YEAR($I695),MONTH($I695),DAY($I695)+$LL695*30.4/10000)</f>
        <v>48218</v>
      </c>
      <c r="K695" s="15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  <c r="BT695" s="16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6"/>
      <c r="DD695" s="16"/>
      <c r="DE695" s="16"/>
      <c r="DF695" s="16"/>
      <c r="DG695" s="16"/>
      <c r="DH695" s="16"/>
      <c r="DI695" s="16"/>
      <c r="DJ695" s="16"/>
      <c r="DK695" s="16">
        <v>1</v>
      </c>
      <c r="LK695" t="s">
        <v>15</v>
      </c>
      <c r="LL695">
        <v>240000</v>
      </c>
      <c r="LM695" t="s">
        <v>12</v>
      </c>
    </row>
    <row r="696" spans="1:325" ht="15" thickBot="1" x14ac:dyDescent="0.4">
      <c r="A696" s="9" t="s">
        <v>12</v>
      </c>
      <c r="B696" s="10" t="s">
        <v>59</v>
      </c>
      <c r="C696" s="10" t="s">
        <v>37</v>
      </c>
      <c r="D696" s="11">
        <v>44042.115277777775</v>
      </c>
      <c r="E696" s="11">
        <f>DATE(YEAR($D696),MONTH($D696)-1,DAY($D696))</f>
        <v>44012</v>
      </c>
      <c r="F696" s="11">
        <f>DATE(YEAR($E696),MONTH($E696),DAY($E696)+$LL696*30.4/650)</f>
        <v>44853</v>
      </c>
      <c r="G696" s="11">
        <f>DATE(YEAR($F696),MONTH($F696),DAY($F696)+$LL696*30.4/650)</f>
        <v>45694</v>
      </c>
      <c r="H696" s="11">
        <f>DATE(YEAR($G696),MONTH($G696),DAY($G696)+$LL696*30.4/650)</f>
        <v>46535</v>
      </c>
      <c r="I696" s="11">
        <f>DATE(YEAR($H696),MONTH($H696),DAY($H696)+$LL696*30.4/650)</f>
        <v>47376</v>
      </c>
      <c r="J696" s="12">
        <f>DATE(YEAR($I696),MONTH($I696),DAY($I696)+$LL696*30.4/650)</f>
        <v>48217</v>
      </c>
      <c r="K696" s="15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>
        <v>1</v>
      </c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  <c r="BT696" s="16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6"/>
      <c r="DD696" s="16"/>
      <c r="DE696" s="16"/>
      <c r="DF696" s="16"/>
      <c r="DG696" s="16"/>
      <c r="DH696" s="16"/>
      <c r="DI696" s="16"/>
      <c r="DJ696" s="16"/>
      <c r="DK696" s="16"/>
      <c r="LK696" t="s">
        <v>28</v>
      </c>
      <c r="LL696">
        <v>18000</v>
      </c>
      <c r="LM696" t="s">
        <v>12</v>
      </c>
    </row>
    <row r="697" spans="1:325" ht="15" thickBot="1" x14ac:dyDescent="0.4">
      <c r="A697" s="9" t="s">
        <v>12</v>
      </c>
      <c r="B697" s="10" t="s">
        <v>59</v>
      </c>
      <c r="C697" s="10" t="s">
        <v>36</v>
      </c>
      <c r="D697" s="11">
        <v>44021.617361111108</v>
      </c>
      <c r="E697" s="11">
        <f>DATE(YEAR($D697),MONTH($D697),DAY($D697)-7)</f>
        <v>44014</v>
      </c>
      <c r="F697" s="11">
        <f>DATE(YEAR($E697),MONTH($E697)+$LL697,DAY($E697))</f>
        <v>45140</v>
      </c>
      <c r="G697" s="11">
        <f>DATE(YEAR($F697),MONTH($F697)+$LL697,DAY($F697))</f>
        <v>46267</v>
      </c>
      <c r="H697" s="11">
        <f>DATE(YEAR($G697),MONTH($G697)+$LL697,DAY($G697))</f>
        <v>47393</v>
      </c>
      <c r="I697" s="11">
        <f>DATE(YEAR($H697),MONTH($H697)+$LL697,DAY($H697))</f>
        <v>48520</v>
      </c>
      <c r="J697" s="12">
        <f>DATE(YEAR($I697),MONTH($I697)+$LL697,DAY($I697))</f>
        <v>49645</v>
      </c>
      <c r="K697" s="15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>
        <v>1</v>
      </c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  <c r="BT697" s="16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6"/>
      <c r="DD697" s="16"/>
      <c r="DE697" s="16"/>
      <c r="DF697" s="16"/>
      <c r="DG697" s="16"/>
      <c r="DH697" s="16"/>
      <c r="DI697" s="16"/>
      <c r="DJ697" s="16"/>
      <c r="DK697" s="16"/>
      <c r="LK697" t="s">
        <v>18</v>
      </c>
      <c r="LL697">
        <v>37</v>
      </c>
      <c r="LM697" t="s">
        <v>12</v>
      </c>
    </row>
    <row r="698" spans="1:325" ht="15" thickBot="1" x14ac:dyDescent="0.4">
      <c r="A698" s="9" t="s">
        <v>12</v>
      </c>
      <c r="B698" s="10" t="s">
        <v>59</v>
      </c>
      <c r="C698" s="10" t="s">
        <v>40</v>
      </c>
      <c r="D698" s="11">
        <v>47579.334027777775</v>
      </c>
      <c r="E698" s="11">
        <f>DATE(YEAR($D698),MONTH($D698)-2,DAY($D698))</f>
        <v>47520</v>
      </c>
      <c r="F698" s="11">
        <f>DATE(YEAR($E698)+$LL698,MONTH($E698),DAY($E698))</f>
        <v>51903</v>
      </c>
      <c r="G698" s="11">
        <f>DATE(YEAR($F698)+$LL698,MONTH($F698),DAY($F698))</f>
        <v>56286</v>
      </c>
      <c r="H698" s="11">
        <f>DATE(YEAR($G698)+$LL698,MONTH($G698),DAY($G698))</f>
        <v>60669</v>
      </c>
      <c r="I698" s="11">
        <f>DATE(YEAR($H698)+$LL698,MONTH($H698),DAY($H698))</f>
        <v>65052</v>
      </c>
      <c r="J698" s="12">
        <f>DATE(YEAR($I698)+$LL698,MONTH($I698),DAY($I698))</f>
        <v>69435</v>
      </c>
      <c r="K698" s="15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  <c r="BT698" s="16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6"/>
      <c r="DD698" s="16"/>
      <c r="DE698" s="16"/>
      <c r="DF698" s="16"/>
      <c r="DG698" s="16"/>
      <c r="DH698" s="16"/>
      <c r="DI698" s="16"/>
      <c r="DJ698" s="16"/>
      <c r="DK698" s="16"/>
      <c r="LK698" t="s">
        <v>16</v>
      </c>
      <c r="LL698">
        <v>12</v>
      </c>
      <c r="LM698" t="s">
        <v>12</v>
      </c>
    </row>
    <row r="699" spans="1:325" ht="15" thickBot="1" x14ac:dyDescent="0.4">
      <c r="A699" s="9" t="s">
        <v>12</v>
      </c>
      <c r="B699" s="10" t="s">
        <v>59</v>
      </c>
      <c r="C699" s="10" t="s">
        <v>41</v>
      </c>
      <c r="D699" s="11">
        <v>44604.976388888892</v>
      </c>
      <c r="E699" s="11">
        <f>DATE(YEAR($D699),MONTH($D699)-1,DAY($D699))</f>
        <v>44573</v>
      </c>
      <c r="F699" s="11">
        <f>DATE(YEAR($E699),MONTH($E699),DAY($E699)+$LL699*30.4/10000)</f>
        <v>45302</v>
      </c>
      <c r="G699" s="11">
        <f>DATE(YEAR($F699),MONTH($F699),DAY($F699)+$LL699*30.4/10000)</f>
        <v>46031</v>
      </c>
      <c r="H699" s="11">
        <f>DATE(YEAR($G699),MONTH($G699),DAY($G699)+$LL699*30.4/10000)</f>
        <v>46760</v>
      </c>
      <c r="I699" s="11">
        <f>DATE(YEAR($H699),MONTH($H699),DAY($H699)+$LL699*30.4/10000)</f>
        <v>47489</v>
      </c>
      <c r="J699" s="12">
        <f>DATE(YEAR($I699),MONTH($I699),DAY($I699)+$LL699*30.4/10000)</f>
        <v>48218</v>
      </c>
      <c r="K699" s="15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  <c r="BT699" s="16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6"/>
      <c r="DD699" s="16"/>
      <c r="DE699" s="16"/>
      <c r="DF699" s="16"/>
      <c r="DG699" s="16"/>
      <c r="DH699" s="16"/>
      <c r="DI699" s="16"/>
      <c r="DJ699" s="16"/>
      <c r="DK699" s="16">
        <v>1</v>
      </c>
      <c r="LK699" t="s">
        <v>15</v>
      </c>
      <c r="LL699">
        <v>240000</v>
      </c>
      <c r="LM699" t="s">
        <v>12</v>
      </c>
    </row>
    <row r="700" spans="1:325" ht="15" thickBot="1" x14ac:dyDescent="0.4">
      <c r="A700" s="9" t="s">
        <v>12</v>
      </c>
      <c r="B700" s="10" t="s">
        <v>59</v>
      </c>
      <c r="C700" s="10" t="s">
        <v>42</v>
      </c>
      <c r="D700" s="11">
        <v>45381.045138888891</v>
      </c>
      <c r="E700" s="11">
        <f>DATE(YEAR($D700),MONTH($D700)-1,DAY($D700))</f>
        <v>45352</v>
      </c>
      <c r="F700" s="11">
        <f>DATE(YEAR($E700)+$LL700,MONTH($E700),DAY($E700))</f>
        <v>48274</v>
      </c>
      <c r="G700" s="11">
        <f>DATE(YEAR($F700)+$LL700,MONTH($F700),DAY($F700))</f>
        <v>51196</v>
      </c>
      <c r="H700" s="11">
        <f>DATE(YEAR($G700)+$LL700,MONTH($G700),DAY($G700))</f>
        <v>54118</v>
      </c>
      <c r="I700" s="11">
        <f>DATE(YEAR($H700)+$LL700,MONTH($H700),DAY($H700))</f>
        <v>57040</v>
      </c>
      <c r="J700" s="12">
        <f>DATE(YEAR($I700)+$LL700,MONTH($I700),DAY($I700))</f>
        <v>59962</v>
      </c>
      <c r="K700" s="15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  <c r="BT700" s="16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6"/>
      <c r="DD700" s="16"/>
      <c r="DE700" s="16"/>
      <c r="DF700" s="16"/>
      <c r="DG700" s="16"/>
      <c r="DH700" s="16"/>
      <c r="DI700" s="16"/>
      <c r="DJ700" s="16"/>
      <c r="DK700" s="16"/>
      <c r="LK700" t="s">
        <v>16</v>
      </c>
      <c r="LL700">
        <v>8</v>
      </c>
      <c r="LM700" t="s">
        <v>12</v>
      </c>
    </row>
    <row r="701" spans="1:325" ht="15" thickBot="1" x14ac:dyDescent="0.4">
      <c r="A701" s="9" t="s">
        <v>12</v>
      </c>
      <c r="B701" s="10" t="s">
        <v>59</v>
      </c>
      <c r="C701" s="10" t="s">
        <v>32</v>
      </c>
      <c r="D701" s="11">
        <v>44604.976388888892</v>
      </c>
      <c r="E701" s="11">
        <f>DATE(YEAR($D701),MONTH($D701)-1,DAY($D701))</f>
        <v>44573</v>
      </c>
      <c r="F701" s="11">
        <f>DATE(YEAR($E701),MONTH($E701),DAY($E701)+$LL701*30.4/10000)</f>
        <v>45302</v>
      </c>
      <c r="G701" s="11">
        <f>DATE(YEAR($F701),MONTH($F701),DAY($F701)+$LL701*30.4/10000)</f>
        <v>46031</v>
      </c>
      <c r="H701" s="11">
        <f>DATE(YEAR($G701),MONTH($G701),DAY($G701)+$LL701*30.4/10000)</f>
        <v>46760</v>
      </c>
      <c r="I701" s="11">
        <f>DATE(YEAR($H701),MONTH($H701),DAY($H701)+$LL701*30.4/10000)</f>
        <v>47489</v>
      </c>
      <c r="J701" s="12">
        <f>DATE(YEAR($I701),MONTH($I701),DAY($I701)+$LL701*30.4/10000)</f>
        <v>48218</v>
      </c>
      <c r="K701" s="15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  <c r="BT701" s="16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6"/>
      <c r="DD701" s="16"/>
      <c r="DE701" s="16"/>
      <c r="DF701" s="16"/>
      <c r="DG701" s="16"/>
      <c r="DH701" s="16"/>
      <c r="DI701" s="16"/>
      <c r="DJ701" s="16"/>
      <c r="DK701" s="16">
        <v>1</v>
      </c>
      <c r="LK701" t="s">
        <v>15</v>
      </c>
      <c r="LL701">
        <v>240000</v>
      </c>
      <c r="LM701" t="s">
        <v>12</v>
      </c>
    </row>
    <row r="702" spans="1:325" ht="15" thickBot="1" x14ac:dyDescent="0.4">
      <c r="A702" s="9" t="s">
        <v>12</v>
      </c>
      <c r="B702" s="10" t="s">
        <v>59</v>
      </c>
      <c r="C702" s="10" t="s">
        <v>33</v>
      </c>
      <c r="D702" s="11">
        <v>44148.811111111114</v>
      </c>
      <c r="E702" s="11">
        <f>DATE(YEAR($D702),MONTH($D702)-1,DAY($D702))</f>
        <v>44117</v>
      </c>
      <c r="F702" s="11">
        <f>DATE(YEAR($E702),MONTH($E702),DAY($E702)+$LL702/10)</f>
        <v>44717</v>
      </c>
      <c r="G702" s="11">
        <f>DATE(YEAR($F702),MONTH($F702),DAY($F702)+$LL702/10)</f>
        <v>45317</v>
      </c>
      <c r="H702" s="11">
        <f>DATE(YEAR($G702),MONTH($G702),DAY($G702)+$LL702/10)</f>
        <v>45917</v>
      </c>
      <c r="I702" s="11">
        <f>DATE(YEAR($H702),MONTH($H702),DAY($H702)+$LL702/10)</f>
        <v>46517</v>
      </c>
      <c r="J702" s="12">
        <f>DATE(YEAR($I702),MONTH($I702),DAY($I702)+$LL702/10)</f>
        <v>47117</v>
      </c>
      <c r="K702" s="15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>
        <v>1</v>
      </c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  <c r="BT702" s="16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6"/>
      <c r="DD702" s="16"/>
      <c r="DE702" s="16"/>
      <c r="DF702" s="16"/>
      <c r="DG702" s="16"/>
      <c r="DH702" s="16"/>
      <c r="DI702" s="16"/>
      <c r="DJ702" s="16"/>
      <c r="DK702" s="16"/>
      <c r="LK702" t="s">
        <v>21</v>
      </c>
      <c r="LL702">
        <v>6000</v>
      </c>
      <c r="LM702" t="s">
        <v>12</v>
      </c>
    </row>
    <row r="703" spans="1:325" ht="15" thickBot="1" x14ac:dyDescent="0.4">
      <c r="A703" s="9" t="s">
        <v>12</v>
      </c>
      <c r="B703" s="10" t="s">
        <v>59</v>
      </c>
      <c r="C703" s="10" t="s">
        <v>34</v>
      </c>
      <c r="D703" s="11">
        <v>44021.293055555558</v>
      </c>
      <c r="E703" s="11">
        <f>DATE(YEAR($D703),MONTH($D703),DAY($D703)-7)</f>
        <v>44014</v>
      </c>
      <c r="F703" s="11">
        <f>DATE(YEAR($E703),MONTH($E703)+$LL703,DAY($E703))</f>
        <v>45140</v>
      </c>
      <c r="G703" s="11">
        <f>DATE(YEAR($F703),MONTH($F703)+$LL703,DAY($F703))</f>
        <v>46267</v>
      </c>
      <c r="H703" s="11">
        <f>DATE(YEAR($G703),MONTH($G703)+$LL703,DAY($G703))</f>
        <v>47393</v>
      </c>
      <c r="I703" s="11">
        <f>DATE(YEAR($H703),MONTH($H703)+$LL703,DAY($H703))</f>
        <v>48520</v>
      </c>
      <c r="J703" s="12">
        <f>DATE(YEAR($I703),MONTH($I703)+$LL703,DAY($I703))</f>
        <v>49645</v>
      </c>
      <c r="K703" s="15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>
        <v>1</v>
      </c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  <c r="BT703" s="16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6"/>
      <c r="DD703" s="16"/>
      <c r="DE703" s="16"/>
      <c r="DF703" s="16"/>
      <c r="DG703" s="16"/>
      <c r="DH703" s="16"/>
      <c r="DI703" s="16"/>
      <c r="DJ703" s="16"/>
      <c r="DK703" s="16"/>
      <c r="LK703" t="s">
        <v>18</v>
      </c>
      <c r="LL703">
        <v>37</v>
      </c>
      <c r="LM703" t="s">
        <v>12</v>
      </c>
    </row>
    <row r="704" spans="1:325" ht="15" thickBot="1" x14ac:dyDescent="0.4">
      <c r="A704" s="9" t="s">
        <v>12</v>
      </c>
      <c r="B704" s="10" t="s">
        <v>59</v>
      </c>
      <c r="C704" s="10" t="s">
        <v>38</v>
      </c>
      <c r="D704" s="11">
        <v>44042.115277777775</v>
      </c>
      <c r="E704" s="11">
        <f>DATE(YEAR($D704),MONTH($D704)-1,DAY($D704))</f>
        <v>44012</v>
      </c>
      <c r="F704" s="11">
        <f>DATE(YEAR($E704),MONTH($E704),DAY($E704)+$LL704*30.4/650)</f>
        <v>44853</v>
      </c>
      <c r="G704" s="11">
        <f>DATE(YEAR($F704),MONTH($F704),DAY($F704)+$LL704*30.4/650)</f>
        <v>45694</v>
      </c>
      <c r="H704" s="11">
        <f>DATE(YEAR($G704),MONTH($G704),DAY($G704)+$LL704*30.4/650)</f>
        <v>46535</v>
      </c>
      <c r="I704" s="11">
        <f>DATE(YEAR($H704),MONTH($H704),DAY($H704)+$LL704*30.4/650)</f>
        <v>47376</v>
      </c>
      <c r="J704" s="12">
        <f>DATE(YEAR($I704),MONTH($I704),DAY($I704)+$LL704*30.4/650)</f>
        <v>48217</v>
      </c>
      <c r="K704" s="15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>
        <v>1</v>
      </c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  <c r="BT704" s="16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6"/>
      <c r="DD704" s="16"/>
      <c r="DE704" s="16"/>
      <c r="DF704" s="16"/>
      <c r="DG704" s="16"/>
      <c r="DH704" s="16"/>
      <c r="DI704" s="16"/>
      <c r="DJ704" s="16"/>
      <c r="DK704" s="16"/>
      <c r="LK704" t="s">
        <v>28</v>
      </c>
      <c r="LL704">
        <v>18000</v>
      </c>
      <c r="LM704" t="s">
        <v>12</v>
      </c>
    </row>
    <row r="705" spans="1:325" ht="15" thickBot="1" x14ac:dyDescent="0.4">
      <c r="A705" s="9" t="s">
        <v>12</v>
      </c>
      <c r="B705" s="10" t="s">
        <v>59</v>
      </c>
      <c r="C705" s="10" t="s">
        <v>29</v>
      </c>
      <c r="D705" s="11">
        <v>44110.111805555556</v>
      </c>
      <c r="E705" s="11">
        <f>DATE(YEAR($D705),MONTH($D705),DAY($D705)-7)</f>
        <v>44103</v>
      </c>
      <c r="F705" s="11">
        <f>DATE(YEAR($E705),MONTH($E705)+$LL705,DAY($E705))</f>
        <v>44498</v>
      </c>
      <c r="G705" s="11">
        <f>DATE(YEAR($F705),MONTH($F705)+$LL705,DAY($F705))</f>
        <v>44894</v>
      </c>
      <c r="H705" s="11">
        <f>DATE(YEAR($G705),MONTH($G705)+$LL705,DAY($G705))</f>
        <v>45289</v>
      </c>
      <c r="I705" s="11">
        <f>DATE(YEAR($H705),MONTH($H705)+$LL705,DAY($H705))</f>
        <v>45686</v>
      </c>
      <c r="J705" s="12">
        <f>DATE(YEAR($I705),MONTH($I705)+$LL705,DAY($I705))</f>
        <v>46082</v>
      </c>
      <c r="K705" s="15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>
        <v>1</v>
      </c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  <c r="BT705" s="16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>
        <v>1</v>
      </c>
      <c r="DA705" s="16"/>
      <c r="DB705" s="16"/>
      <c r="DC705" s="16"/>
      <c r="DD705" s="16"/>
      <c r="DE705" s="16"/>
      <c r="DF705" s="16"/>
      <c r="DG705" s="16"/>
      <c r="DH705" s="16"/>
      <c r="DI705" s="16"/>
      <c r="DJ705" s="16"/>
      <c r="DK705" s="16"/>
      <c r="LK705" t="s">
        <v>18</v>
      </c>
      <c r="LL705">
        <v>13</v>
      </c>
      <c r="LM705" t="s">
        <v>12</v>
      </c>
    </row>
    <row r="706" spans="1:325" ht="15" thickBot="1" x14ac:dyDescent="0.4">
      <c r="A706" s="9" t="s">
        <v>12</v>
      </c>
      <c r="B706" s="10" t="s">
        <v>59</v>
      </c>
      <c r="C706" s="10" t="s">
        <v>31</v>
      </c>
      <c r="D706" s="11">
        <v>45068.313888888886</v>
      </c>
      <c r="E706" s="11">
        <f>DATE(YEAR($D706),MONTH($D706)-1,DAY($D706))</f>
        <v>45038</v>
      </c>
      <c r="F706" s="11">
        <f>DATE(YEAR($E706),MONTH($E706),DAY($E706)+$LL706/10)</f>
        <v>47138</v>
      </c>
      <c r="G706" s="11">
        <f>DATE(YEAR($F706),MONTH($F706),DAY($F706)+$LL706/10)</f>
        <v>49238</v>
      </c>
      <c r="H706" s="11">
        <f>DATE(YEAR($G706),MONTH($G706),DAY($G706)+$LL706/10)</f>
        <v>51338</v>
      </c>
      <c r="I706" s="11">
        <f>DATE(YEAR($H706),MONTH($H706),DAY($H706)+$LL706/10)</f>
        <v>53438</v>
      </c>
      <c r="J706" s="12">
        <f>DATE(YEAR($I706),MONTH($I706),DAY($I706)+$LL706/10)</f>
        <v>55538</v>
      </c>
      <c r="K706" s="15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  <c r="BT706" s="16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6"/>
      <c r="DD706" s="16"/>
      <c r="DE706" s="16"/>
      <c r="DF706" s="16"/>
      <c r="DG706" s="16"/>
      <c r="DH706" s="16"/>
      <c r="DI706" s="16"/>
      <c r="DJ706" s="16"/>
      <c r="DK706" s="16"/>
      <c r="LK706" t="s">
        <v>21</v>
      </c>
      <c r="LL706">
        <v>21000</v>
      </c>
      <c r="LM706" t="s">
        <v>12</v>
      </c>
    </row>
    <row r="707" spans="1:325" ht="15" thickBot="1" x14ac:dyDescent="0.4">
      <c r="A707" s="9" t="s">
        <v>12</v>
      </c>
      <c r="B707" s="10" t="s">
        <v>60</v>
      </c>
      <c r="C707" s="10" t="s">
        <v>38</v>
      </c>
      <c r="D707" s="11">
        <v>43916.620138888888</v>
      </c>
      <c r="E707" s="11">
        <f>DATE(YEAR($D707),MONTH($D707)-1,DAY($D707))</f>
        <v>43887</v>
      </c>
      <c r="F707" s="11">
        <f>DATE(YEAR($E707),MONTH($E707),DAY($E707)+$LL707*30.4/650)</f>
        <v>44728</v>
      </c>
      <c r="G707" s="11">
        <f>DATE(YEAR($F707),MONTH($F707),DAY($F707)+$LL707*30.4/650)</f>
        <v>45569</v>
      </c>
      <c r="H707" s="11">
        <f>DATE(YEAR($G707),MONTH($G707),DAY($G707)+$LL707*30.4/650)</f>
        <v>46410</v>
      </c>
      <c r="I707" s="11">
        <f>DATE(YEAR($H707),MONTH($H707),DAY($H707)+$LL707*30.4/650)</f>
        <v>47251</v>
      </c>
      <c r="J707" s="12">
        <f>DATE(YEAR($I707),MONTH($I707),DAY($I707)+$LL707*30.4/650)</f>
        <v>48092</v>
      </c>
      <c r="K707" s="15"/>
      <c r="L707" s="16"/>
      <c r="M707" s="16"/>
      <c r="N707" s="16"/>
      <c r="O707" s="16"/>
      <c r="P707" s="16"/>
      <c r="Q707" s="16">
        <v>1</v>
      </c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  <c r="BT707" s="16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6"/>
      <c r="DD707" s="16"/>
      <c r="DE707" s="16"/>
      <c r="DF707" s="16"/>
      <c r="DG707" s="16"/>
      <c r="DH707" s="16"/>
      <c r="DI707" s="16"/>
      <c r="DJ707" s="16"/>
      <c r="DK707" s="16"/>
      <c r="LK707" t="s">
        <v>28</v>
      </c>
      <c r="LL707">
        <v>18000</v>
      </c>
      <c r="LM707" t="s">
        <v>12</v>
      </c>
    </row>
    <row r="708" spans="1:325" ht="15" thickBot="1" x14ac:dyDescent="0.4">
      <c r="A708" s="9" t="s">
        <v>12</v>
      </c>
      <c r="B708" s="10" t="s">
        <v>60</v>
      </c>
      <c r="C708" s="10" t="s">
        <v>29</v>
      </c>
      <c r="D708" s="11">
        <v>44074.361111111109</v>
      </c>
      <c r="E708" s="11">
        <f>DATE(YEAR($D708),MONTH($D708),DAY($D708)-7)</f>
        <v>44067</v>
      </c>
      <c r="F708" s="11">
        <f>DATE(YEAR($E708),MONTH($E708)+$LL708,DAY($E708))</f>
        <v>44463</v>
      </c>
      <c r="G708" s="11">
        <f>DATE(YEAR($F708),MONTH($F708)+$LL708,DAY($F708))</f>
        <v>44858</v>
      </c>
      <c r="H708" s="11">
        <f>DATE(YEAR($G708),MONTH($G708)+$LL708,DAY($G708))</f>
        <v>45254</v>
      </c>
      <c r="I708" s="11">
        <f>DATE(YEAR($H708),MONTH($H708)+$LL708,DAY($H708))</f>
        <v>45650</v>
      </c>
      <c r="J708" s="12">
        <f>DATE(YEAR($I708),MONTH($I708)+$LL708,DAY($I708))</f>
        <v>46046</v>
      </c>
      <c r="K708" s="15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>
        <v>1</v>
      </c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  <c r="BT708" s="16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>
        <v>1</v>
      </c>
      <c r="CV708" s="16"/>
      <c r="CW708" s="16"/>
      <c r="CX708" s="16"/>
      <c r="CY708" s="16"/>
      <c r="CZ708" s="16"/>
      <c r="DA708" s="16"/>
      <c r="DB708" s="16"/>
      <c r="DC708" s="16"/>
      <c r="DD708" s="16"/>
      <c r="DE708" s="16"/>
      <c r="DF708" s="16"/>
      <c r="DG708" s="16"/>
      <c r="DH708" s="16"/>
      <c r="DI708" s="16"/>
      <c r="DJ708" s="16"/>
      <c r="DK708" s="16"/>
      <c r="LK708" t="s">
        <v>18</v>
      </c>
      <c r="LL708">
        <v>13</v>
      </c>
      <c r="LM708" t="s">
        <v>12</v>
      </c>
    </row>
    <row r="709" spans="1:325" ht="15" thickBot="1" x14ac:dyDescent="0.4">
      <c r="A709" s="9" t="s">
        <v>12</v>
      </c>
      <c r="B709" s="10" t="s">
        <v>60</v>
      </c>
      <c r="C709" s="10" t="s">
        <v>30</v>
      </c>
      <c r="D709" s="11">
        <v>44036.15902777778</v>
      </c>
      <c r="E709" s="11">
        <f>DATE(YEAR($D709),MONTH($D709),DAY($D709)-7)</f>
        <v>44029</v>
      </c>
      <c r="F709" s="11">
        <f>DATE(YEAR($E709),MONTH($E709)+$LL709,DAY($E709))</f>
        <v>44425</v>
      </c>
      <c r="G709" s="11">
        <f>DATE(YEAR($F709),MONTH($F709)+$LL709,DAY($F709))</f>
        <v>44821</v>
      </c>
      <c r="H709" s="11">
        <f>DATE(YEAR($G709),MONTH($G709)+$LL709,DAY($G709))</f>
        <v>45216</v>
      </c>
      <c r="I709" s="11">
        <f>DATE(YEAR($H709),MONTH($H709)+$LL709,DAY($H709))</f>
        <v>45613</v>
      </c>
      <c r="J709" s="12">
        <f>DATE(YEAR($I709),MONTH($I709)+$LL709,DAY($I709))</f>
        <v>46008</v>
      </c>
      <c r="K709" s="15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>
        <v>1</v>
      </c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  <c r="BT709" s="16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>
        <v>1</v>
      </c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6"/>
      <c r="DD709" s="16"/>
      <c r="DE709" s="16"/>
      <c r="DF709" s="16"/>
      <c r="DG709" s="16"/>
      <c r="DH709" s="16"/>
      <c r="DI709" s="16"/>
      <c r="DJ709" s="16"/>
      <c r="DK709" s="16"/>
      <c r="LK709" t="s">
        <v>18</v>
      </c>
      <c r="LL709">
        <v>13</v>
      </c>
      <c r="LM709" t="s">
        <v>12</v>
      </c>
    </row>
    <row r="710" spans="1:325" ht="15" thickBot="1" x14ac:dyDescent="0.4">
      <c r="A710" s="9" t="s">
        <v>12</v>
      </c>
      <c r="B710" s="10" t="s">
        <v>60</v>
      </c>
      <c r="C710" s="10" t="s">
        <v>31</v>
      </c>
      <c r="D710" s="11">
        <v>57431.069444444445</v>
      </c>
      <c r="E710" s="11">
        <f t="shared" ref="E710:E717" si="30">DATE(YEAR($D710),MONTH($D710)-1,DAY($D710))</f>
        <v>57403</v>
      </c>
      <c r="F710" s="11">
        <f>DATE(YEAR($E710),MONTH($E710),DAY($E710)+$LL710/10)</f>
        <v>59503</v>
      </c>
      <c r="G710" s="11">
        <f>DATE(YEAR($F710),MONTH($F710),DAY($F710)+$LL710/10)</f>
        <v>61603</v>
      </c>
      <c r="H710" s="11">
        <f>DATE(YEAR($G710),MONTH($G710),DAY($G710)+$LL710/10)</f>
        <v>63703</v>
      </c>
      <c r="I710" s="11">
        <f>DATE(YEAR($H710),MONTH($H710),DAY($H710)+$LL710/10)</f>
        <v>65803</v>
      </c>
      <c r="J710" s="12">
        <f>DATE(YEAR($I710),MONTH($I710),DAY($I710)+$LL710/10)</f>
        <v>67903</v>
      </c>
      <c r="K710" s="15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  <c r="BT710" s="16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6"/>
      <c r="DD710" s="16"/>
      <c r="DE710" s="16"/>
      <c r="DF710" s="16"/>
      <c r="DG710" s="16"/>
      <c r="DH710" s="16"/>
      <c r="DI710" s="16"/>
      <c r="DJ710" s="16"/>
      <c r="DK710" s="16"/>
      <c r="LK710" t="s">
        <v>21</v>
      </c>
      <c r="LL710">
        <v>21000</v>
      </c>
      <c r="LM710" t="s">
        <v>12</v>
      </c>
    </row>
    <row r="711" spans="1:325" ht="15" thickBot="1" x14ac:dyDescent="0.4">
      <c r="A711" s="9" t="s">
        <v>12</v>
      </c>
      <c r="B711" s="10" t="s">
        <v>60</v>
      </c>
      <c r="C711" s="10" t="s">
        <v>24</v>
      </c>
      <c r="D711" s="11">
        <v>47668.506944444445</v>
      </c>
      <c r="E711" s="11">
        <f t="shared" si="30"/>
        <v>47638</v>
      </c>
      <c r="F711" s="11">
        <f>DATE(YEAR($E711),MONTH($E711),DAY($E711)+$LL711*30.4/10000)</f>
        <v>51286</v>
      </c>
      <c r="G711" s="11">
        <f>DATE(YEAR($F711),MONTH($F711),DAY($F711)+$LL711*30.4/10000)</f>
        <v>54934</v>
      </c>
      <c r="H711" s="11">
        <f>DATE(YEAR($G711),MONTH($G711),DAY($G711)+$LL711*30.4/10000)</f>
        <v>58582</v>
      </c>
      <c r="I711" s="11">
        <f>DATE(YEAR($H711),MONTH($H711),DAY($H711)+$LL711*30.4/10000)</f>
        <v>62230</v>
      </c>
      <c r="J711" s="12">
        <f>DATE(YEAR($I711),MONTH($I711),DAY($I711)+$LL711*30.4/10000)</f>
        <v>65878</v>
      </c>
      <c r="K711" s="15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  <c r="BT711" s="16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6"/>
      <c r="DD711" s="16"/>
      <c r="DE711" s="16"/>
      <c r="DF711" s="16"/>
      <c r="DG711" s="16"/>
      <c r="DH711" s="16"/>
      <c r="DI711" s="16"/>
      <c r="DJ711" s="16"/>
      <c r="DK711" s="16"/>
      <c r="LK711" t="s">
        <v>15</v>
      </c>
      <c r="LL711">
        <v>1200000</v>
      </c>
      <c r="LM711" t="s">
        <v>12</v>
      </c>
    </row>
    <row r="712" spans="1:325" ht="15" thickBot="1" x14ac:dyDescent="0.4">
      <c r="A712" s="9" t="s">
        <v>12</v>
      </c>
      <c r="B712" s="10" t="s">
        <v>60</v>
      </c>
      <c r="C712" s="10" t="s">
        <v>25</v>
      </c>
      <c r="D712" s="11">
        <v>44444.626388888886</v>
      </c>
      <c r="E712" s="11">
        <f t="shared" si="30"/>
        <v>44413</v>
      </c>
      <c r="F712" s="11">
        <f>DATE(YEAR($E712),MONTH($E712),DAY($E712)+$LL712*30.4/10000)</f>
        <v>45142</v>
      </c>
      <c r="G712" s="11">
        <f>DATE(YEAR($F712),MONTH($F712),DAY($F712)+$LL712*30.4/10000)</f>
        <v>45871</v>
      </c>
      <c r="H712" s="11">
        <f>DATE(YEAR($G712),MONTH($G712),DAY($G712)+$LL712*30.4/10000)</f>
        <v>46600</v>
      </c>
      <c r="I712" s="11">
        <f>DATE(YEAR($H712),MONTH($H712),DAY($H712)+$LL712*30.4/10000)</f>
        <v>47329</v>
      </c>
      <c r="J712" s="12">
        <f>DATE(YEAR($I712),MONTH($I712),DAY($I712)+$LL712*30.4/10000)</f>
        <v>48058</v>
      </c>
      <c r="K712" s="15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  <c r="BT712" s="16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>
        <v>1</v>
      </c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6"/>
      <c r="DD712" s="16"/>
      <c r="DE712" s="16"/>
      <c r="DF712" s="16"/>
      <c r="DG712" s="16"/>
      <c r="DH712" s="16"/>
      <c r="DI712" s="16"/>
      <c r="DJ712" s="16"/>
      <c r="DK712" s="16"/>
      <c r="LK712" t="s">
        <v>15</v>
      </c>
      <c r="LL712">
        <v>240000</v>
      </c>
      <c r="LM712" t="s">
        <v>12</v>
      </c>
    </row>
    <row r="713" spans="1:325" ht="15" thickBot="1" x14ac:dyDescent="0.4">
      <c r="A713" s="9" t="s">
        <v>12</v>
      </c>
      <c r="B713" s="10" t="s">
        <v>60</v>
      </c>
      <c r="C713" s="10" t="s">
        <v>26</v>
      </c>
      <c r="D713" s="11">
        <v>44171.025694444441</v>
      </c>
      <c r="E713" s="11">
        <f t="shared" si="30"/>
        <v>44141</v>
      </c>
      <c r="F713" s="11">
        <f>DATE(YEAR($E713),MONTH($E713),DAY($E713)+$LL713/10)</f>
        <v>45191</v>
      </c>
      <c r="G713" s="11">
        <f>DATE(YEAR($F713),MONTH($F713),DAY($F713)+$LL713/10)</f>
        <v>46241</v>
      </c>
      <c r="H713" s="11">
        <f>DATE(YEAR($G713),MONTH($G713),DAY($G713)+$LL713/10)</f>
        <v>47291</v>
      </c>
      <c r="I713" s="11">
        <f>DATE(YEAR($H713),MONTH($H713),DAY($H713)+$LL713/10)</f>
        <v>48341</v>
      </c>
      <c r="J713" s="12">
        <f>DATE(YEAR($I713),MONTH($I713),DAY($I713)+$LL713/10)</f>
        <v>49391</v>
      </c>
      <c r="K713" s="15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>
        <v>1</v>
      </c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  <c r="BT713" s="16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6"/>
      <c r="DD713" s="16"/>
      <c r="DE713" s="16"/>
      <c r="DF713" s="16"/>
      <c r="DG713" s="16"/>
      <c r="DH713" s="16"/>
      <c r="DI713" s="16"/>
      <c r="DJ713" s="16"/>
      <c r="DK713" s="16"/>
      <c r="LK713" t="s">
        <v>21</v>
      </c>
      <c r="LL713">
        <v>10500</v>
      </c>
      <c r="LM713" t="s">
        <v>12</v>
      </c>
    </row>
    <row r="714" spans="1:325" ht="15" thickBot="1" x14ac:dyDescent="0.4">
      <c r="A714" s="9" t="s">
        <v>12</v>
      </c>
      <c r="B714" s="10" t="s">
        <v>60</v>
      </c>
      <c r="C714" s="10" t="s">
        <v>26</v>
      </c>
      <c r="D714" s="11">
        <v>50537.587500000001</v>
      </c>
      <c r="E714" s="11">
        <f t="shared" si="30"/>
        <v>50507</v>
      </c>
      <c r="F714" s="11">
        <f>DATE(YEAR($E714),MONTH($E714),DAY($E714)+$LL714/10)</f>
        <v>51557</v>
      </c>
      <c r="G714" s="11">
        <f>DATE(YEAR($F714),MONTH($F714),DAY($F714)+$LL714/10)</f>
        <v>52607</v>
      </c>
      <c r="H714" s="11">
        <f>DATE(YEAR($G714),MONTH($G714),DAY($G714)+$LL714/10)</f>
        <v>53657</v>
      </c>
      <c r="I714" s="11">
        <f>DATE(YEAR($H714),MONTH($H714),DAY($H714)+$LL714/10)</f>
        <v>54707</v>
      </c>
      <c r="J714" s="12">
        <f>DATE(YEAR($I714),MONTH($I714),DAY($I714)+$LL714/10)</f>
        <v>55757</v>
      </c>
      <c r="K714" s="15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  <c r="BT714" s="16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6"/>
      <c r="DD714" s="16"/>
      <c r="DE714" s="16"/>
      <c r="DF714" s="16"/>
      <c r="DG714" s="16"/>
      <c r="DH714" s="16"/>
      <c r="DI714" s="16"/>
      <c r="DJ714" s="16"/>
      <c r="DK714" s="16"/>
      <c r="LK714" t="s">
        <v>21</v>
      </c>
      <c r="LL714">
        <v>10500</v>
      </c>
      <c r="LM714" t="s">
        <v>12</v>
      </c>
    </row>
    <row r="715" spans="1:325" ht="15" thickBot="1" x14ac:dyDescent="0.4">
      <c r="A715" s="9" t="s">
        <v>12</v>
      </c>
      <c r="B715" s="10" t="s">
        <v>60</v>
      </c>
      <c r="C715" s="10" t="s">
        <v>27</v>
      </c>
      <c r="D715" s="11">
        <v>43916.620138888888</v>
      </c>
      <c r="E715" s="11">
        <f t="shared" si="30"/>
        <v>43887</v>
      </c>
      <c r="F715" s="11">
        <f>DATE(YEAR($E715),MONTH($E715),DAY($E715)+$LL715*30.4/650)</f>
        <v>44728</v>
      </c>
      <c r="G715" s="11">
        <f>DATE(YEAR($F715),MONTH($F715),DAY($F715)+$LL715*30.4/650)</f>
        <v>45569</v>
      </c>
      <c r="H715" s="11">
        <f>DATE(YEAR($G715),MONTH($G715),DAY($G715)+$LL715*30.4/650)</f>
        <v>46410</v>
      </c>
      <c r="I715" s="11">
        <f>DATE(YEAR($H715),MONTH($H715),DAY($H715)+$LL715*30.4/650)</f>
        <v>47251</v>
      </c>
      <c r="J715" s="12">
        <f>DATE(YEAR($I715),MONTH($I715),DAY($I715)+$LL715*30.4/650)</f>
        <v>48092</v>
      </c>
      <c r="K715" s="15"/>
      <c r="L715" s="16"/>
      <c r="M715" s="16"/>
      <c r="N715" s="16"/>
      <c r="O715" s="16"/>
      <c r="P715" s="16"/>
      <c r="Q715" s="16">
        <v>1</v>
      </c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  <c r="BT715" s="16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6"/>
      <c r="DD715" s="16"/>
      <c r="DE715" s="16"/>
      <c r="DF715" s="16"/>
      <c r="DG715" s="16"/>
      <c r="DH715" s="16"/>
      <c r="DI715" s="16"/>
      <c r="DJ715" s="16"/>
      <c r="DK715" s="16"/>
      <c r="LK715" t="s">
        <v>28</v>
      </c>
      <c r="LL715">
        <v>18000</v>
      </c>
      <c r="LM715" t="s">
        <v>12</v>
      </c>
    </row>
    <row r="716" spans="1:325" ht="15" thickBot="1" x14ac:dyDescent="0.4">
      <c r="A716" s="9" t="s">
        <v>12</v>
      </c>
      <c r="B716" s="10" t="s">
        <v>60</v>
      </c>
      <c r="C716" s="10" t="s">
        <v>23</v>
      </c>
      <c r="D716" s="11">
        <v>43949.963194444441</v>
      </c>
      <c r="E716" s="11">
        <f t="shared" si="30"/>
        <v>43918</v>
      </c>
      <c r="F716" s="11">
        <f>DATE(YEAR($E716),MONTH($E716),DAY($E716)+$LL716/10)</f>
        <v>44068</v>
      </c>
      <c r="G716" s="11">
        <f>DATE(YEAR($F716),MONTH($F716),DAY($F716)+$LL716/10)</f>
        <v>44218</v>
      </c>
      <c r="H716" s="11">
        <f>DATE(YEAR($G716),MONTH($G716),DAY($G716)+$LL716/10)</f>
        <v>44368</v>
      </c>
      <c r="I716" s="11">
        <f>DATE(YEAR($H716),MONTH($H716),DAY($H716)+$LL716/10)</f>
        <v>44518</v>
      </c>
      <c r="J716" s="12">
        <f>DATE(YEAR($I716),MONTH($I716),DAY($I716)+$LL716/10)</f>
        <v>44668</v>
      </c>
      <c r="K716" s="15"/>
      <c r="L716" s="16"/>
      <c r="M716" s="16"/>
      <c r="N716" s="16"/>
      <c r="O716" s="16"/>
      <c r="P716" s="16"/>
      <c r="Q716" s="16"/>
      <c r="R716" s="16"/>
      <c r="S716" s="16"/>
      <c r="T716" s="16"/>
      <c r="U716" s="16">
        <v>1</v>
      </c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>
        <v>1</v>
      </c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>
        <v>1</v>
      </c>
      <c r="BM716" s="16"/>
      <c r="BN716" s="16"/>
      <c r="BO716" s="16"/>
      <c r="BP716" s="16"/>
      <c r="BQ716" s="16"/>
      <c r="BR716" s="16"/>
      <c r="BS716" s="16"/>
      <c r="BT716" s="16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>
        <v>1</v>
      </c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6">
        <v>1</v>
      </c>
      <c r="DD716" s="16"/>
      <c r="DE716" s="16"/>
      <c r="DF716" s="16"/>
      <c r="DG716" s="16"/>
      <c r="DH716" s="16"/>
      <c r="DI716" s="16"/>
      <c r="DJ716" s="16"/>
      <c r="DK716" s="16"/>
      <c r="LK716" t="s">
        <v>21</v>
      </c>
      <c r="LL716">
        <v>1500</v>
      </c>
      <c r="LM716" t="s">
        <v>12</v>
      </c>
    </row>
    <row r="717" spans="1:325" ht="15" thickBot="1" x14ac:dyDescent="0.4">
      <c r="A717" s="9" t="s">
        <v>12</v>
      </c>
      <c r="B717" s="10" t="s">
        <v>60</v>
      </c>
      <c r="C717" s="10" t="s">
        <v>20</v>
      </c>
      <c r="D717" s="11">
        <v>44205.444444444445</v>
      </c>
      <c r="E717" s="11">
        <f t="shared" si="30"/>
        <v>44174</v>
      </c>
      <c r="F717" s="11">
        <f>DATE(YEAR($E717),MONTH($E717),DAY($E717)+$LL717/10)</f>
        <v>44474</v>
      </c>
      <c r="G717" s="11">
        <f>DATE(YEAR($F717),MONTH($F717),DAY($F717)+$LL717/10)</f>
        <v>44774</v>
      </c>
      <c r="H717" s="11">
        <f>DATE(YEAR($G717),MONTH($G717),DAY($G717)+$LL717/10)</f>
        <v>45074</v>
      </c>
      <c r="I717" s="11">
        <f>DATE(YEAR($H717),MONTH($H717),DAY($H717)+$LL717/10)</f>
        <v>45374</v>
      </c>
      <c r="J717" s="12">
        <f>DATE(YEAR($I717),MONTH($I717),DAY($I717)+$LL717/10)</f>
        <v>45674</v>
      </c>
      <c r="K717" s="15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>
        <v>1</v>
      </c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  <c r="BT717" s="16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>
        <v>1</v>
      </c>
      <c r="CX717" s="16"/>
      <c r="CY717" s="16"/>
      <c r="CZ717" s="16"/>
      <c r="DA717" s="16"/>
      <c r="DB717" s="16"/>
      <c r="DC717" s="16"/>
      <c r="DD717" s="16"/>
      <c r="DE717" s="16"/>
      <c r="DF717" s="16"/>
      <c r="DG717" s="16"/>
      <c r="DH717" s="16"/>
      <c r="DI717" s="16"/>
      <c r="DJ717" s="16"/>
      <c r="DK717" s="16"/>
      <c r="LK717" t="s">
        <v>21</v>
      </c>
      <c r="LL717">
        <v>3000</v>
      </c>
      <c r="LM717" t="s">
        <v>12</v>
      </c>
    </row>
    <row r="718" spans="1:325" ht="15" thickBot="1" x14ac:dyDescent="0.4">
      <c r="A718" s="9" t="s">
        <v>12</v>
      </c>
      <c r="B718" s="10" t="s">
        <v>60</v>
      </c>
      <c r="C718" s="10" t="s">
        <v>14</v>
      </c>
      <c r="D718" s="11">
        <v>47949.344444444447</v>
      </c>
      <c r="E718" s="11">
        <f>DATE(YEAR($D718),MONTH($D718)-2,DAY($D718))</f>
        <v>47890</v>
      </c>
      <c r="F718" s="11">
        <f>DATE(YEAR($E718)+$LL718,MONTH($E718),DAY($E718))</f>
        <v>52273</v>
      </c>
      <c r="G718" s="11">
        <f>DATE(YEAR($F718)+$LL718,MONTH($F718),DAY($F718))</f>
        <v>56656</v>
      </c>
      <c r="H718" s="11">
        <f>DATE(YEAR($G718)+$LL718,MONTH($G718),DAY($G718))</f>
        <v>61039</v>
      </c>
      <c r="I718" s="11">
        <f>DATE(YEAR($H718)+$LL718,MONTH($H718),DAY($H718))</f>
        <v>65422</v>
      </c>
      <c r="J718" s="12">
        <f>DATE(YEAR($I718)+$LL718,MONTH($I718),DAY($I718))</f>
        <v>69805</v>
      </c>
      <c r="K718" s="15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  <c r="BT718" s="16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6"/>
      <c r="DD718" s="16"/>
      <c r="DE718" s="16"/>
      <c r="DF718" s="16"/>
      <c r="DG718" s="16"/>
      <c r="DH718" s="16"/>
      <c r="DI718" s="16"/>
      <c r="DJ718" s="16"/>
      <c r="DK718" s="16"/>
      <c r="LK718" t="s">
        <v>16</v>
      </c>
      <c r="LL718">
        <v>12</v>
      </c>
      <c r="LM718" t="s">
        <v>12</v>
      </c>
    </row>
    <row r="719" spans="1:325" ht="15" thickBot="1" x14ac:dyDescent="0.4">
      <c r="A719" s="9" t="s">
        <v>12</v>
      </c>
      <c r="B719" s="10" t="s">
        <v>60</v>
      </c>
      <c r="C719" s="10" t="s">
        <v>14</v>
      </c>
      <c r="D719" s="11">
        <v>44654.869444444441</v>
      </c>
      <c r="E719" s="11">
        <f>DATE(YEAR($D719),MONTH($D719)-2,DAY($D719))</f>
        <v>44595</v>
      </c>
      <c r="F719" s="11">
        <f>DATE(YEAR($E719),MONTH($E719),DAY($E719)+$LL719*30.4/10000)</f>
        <v>45507</v>
      </c>
      <c r="G719" s="11">
        <f>DATE(YEAR($F719),MONTH($F719),DAY($F719)+$LL719*30.4/10000)</f>
        <v>46419</v>
      </c>
      <c r="H719" s="11">
        <f>DATE(YEAR($G719),MONTH($G719),DAY($G719)+$LL719*30.4/10000)</f>
        <v>47331</v>
      </c>
      <c r="I719" s="11">
        <f>DATE(YEAR($H719),MONTH($H719),DAY($H719)+$LL719*30.4/10000)</f>
        <v>48243</v>
      </c>
      <c r="J719" s="12">
        <f>DATE(YEAR($I719),MONTH($I719),DAY($I719)+$LL719*30.4/10000)</f>
        <v>49155</v>
      </c>
      <c r="K719" s="15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  <c r="BT719" s="16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6"/>
      <c r="DD719" s="16"/>
      <c r="DE719" s="16"/>
      <c r="DF719" s="16"/>
      <c r="DG719" s="16"/>
      <c r="DH719" s="16"/>
      <c r="DI719" s="16"/>
      <c r="DJ719" s="16"/>
      <c r="DK719" s="16"/>
      <c r="LK719" t="s">
        <v>15</v>
      </c>
      <c r="LL719">
        <v>300000</v>
      </c>
      <c r="LM719" t="s">
        <v>12</v>
      </c>
    </row>
    <row r="720" spans="1:325" ht="15" thickBot="1" x14ac:dyDescent="0.4">
      <c r="A720" s="9" t="s">
        <v>12</v>
      </c>
      <c r="B720" s="10" t="s">
        <v>60</v>
      </c>
      <c r="C720" s="10" t="s">
        <v>17</v>
      </c>
      <c r="D720" s="11">
        <v>44176.62222222222</v>
      </c>
      <c r="E720" s="11">
        <f>DATE(YEAR($D720),MONTH($D720)-2,DAY($D720))</f>
        <v>44115</v>
      </c>
      <c r="F720" s="11">
        <f>DATE(YEAR($E720),MONTH($E720)+$LL720,DAY($E720))</f>
        <v>45210</v>
      </c>
      <c r="G720" s="11">
        <f>DATE(YEAR($F720),MONTH($F720)+$LL720,DAY($F720))</f>
        <v>46306</v>
      </c>
      <c r="H720" s="11">
        <f>DATE(YEAR($G720),MONTH($G720)+$LL720,DAY($G720))</f>
        <v>47402</v>
      </c>
      <c r="I720" s="11">
        <f>DATE(YEAR($H720),MONTH($H720)+$LL720,DAY($H720))</f>
        <v>48498</v>
      </c>
      <c r="J720" s="12">
        <f>DATE(YEAR($I720),MONTH($I720)+$LL720,DAY($I720))</f>
        <v>49593</v>
      </c>
      <c r="K720" s="15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>
        <v>1</v>
      </c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  <c r="BT720" s="16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6"/>
      <c r="DD720" s="16"/>
      <c r="DE720" s="16"/>
      <c r="DF720" s="16"/>
      <c r="DG720" s="16"/>
      <c r="DH720" s="16"/>
      <c r="DI720" s="16"/>
      <c r="DJ720" s="16"/>
      <c r="DK720" s="16"/>
      <c r="LK720" t="s">
        <v>18</v>
      </c>
      <c r="LL720">
        <v>36</v>
      </c>
      <c r="LM720" t="s">
        <v>12</v>
      </c>
    </row>
    <row r="721" spans="1:325" ht="15" thickBot="1" x14ac:dyDescent="0.4">
      <c r="A721" s="9" t="s">
        <v>12</v>
      </c>
      <c r="B721" s="10" t="s">
        <v>60</v>
      </c>
      <c r="C721" s="10" t="s">
        <v>19</v>
      </c>
      <c r="D721" s="11">
        <v>44176.724305555559</v>
      </c>
      <c r="E721" s="11">
        <f>DATE(YEAR($D721),MONTH($D721)-2,DAY($D721))</f>
        <v>44115</v>
      </c>
      <c r="F721" s="11">
        <f>DATE(YEAR($E721)+$LL721,MONTH($E721),DAY($E721))</f>
        <v>46306</v>
      </c>
      <c r="G721" s="11">
        <f>DATE(YEAR($F721)+$LL721,MONTH($F721),DAY($F721))</f>
        <v>48498</v>
      </c>
      <c r="H721" s="11">
        <f>DATE(YEAR($G721)+$LL721,MONTH($G721),DAY($G721))</f>
        <v>50689</v>
      </c>
      <c r="I721" s="11">
        <f>DATE(YEAR($H721)+$LL721,MONTH($H721),DAY($H721))</f>
        <v>52881</v>
      </c>
      <c r="J721" s="12">
        <f>DATE(YEAR($I721)+$LL721,MONTH($I721),DAY($I721))</f>
        <v>55072</v>
      </c>
      <c r="K721" s="15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>
        <v>1</v>
      </c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  <c r="BT721" s="16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6"/>
      <c r="DD721" s="16"/>
      <c r="DE721" s="16"/>
      <c r="DF721" s="16"/>
      <c r="DG721" s="16"/>
      <c r="DH721" s="16"/>
      <c r="DI721" s="16"/>
      <c r="DJ721" s="16"/>
      <c r="DK721" s="16"/>
      <c r="LK721" t="s">
        <v>16</v>
      </c>
      <c r="LL721">
        <v>6</v>
      </c>
      <c r="LM721" t="s">
        <v>12</v>
      </c>
    </row>
    <row r="722" spans="1:325" ht="15" thickBot="1" x14ac:dyDescent="0.4">
      <c r="A722" s="9" t="s">
        <v>12</v>
      </c>
      <c r="B722" s="10" t="s">
        <v>60</v>
      </c>
      <c r="C722" s="10" t="s">
        <v>20</v>
      </c>
      <c r="D722" s="11">
        <v>44281.272916666669</v>
      </c>
      <c r="E722" s="11">
        <f>DATE(YEAR($D722),MONTH($D722)-1,DAY($D722))</f>
        <v>44253</v>
      </c>
      <c r="F722" s="11">
        <f>DATE(YEAR($E722),MONTH($E722),DAY($E722)+$LL722/10)</f>
        <v>44553</v>
      </c>
      <c r="G722" s="11">
        <f>DATE(YEAR($F722),MONTH($F722),DAY($F722)+$LL722/10)</f>
        <v>44853</v>
      </c>
      <c r="H722" s="11">
        <f>DATE(YEAR($G722),MONTH($G722),DAY($G722)+$LL722/10)</f>
        <v>45153</v>
      </c>
      <c r="I722" s="11">
        <f>DATE(YEAR($H722),MONTH($H722),DAY($H722)+$LL722/10)</f>
        <v>45453</v>
      </c>
      <c r="J722" s="12">
        <f>DATE(YEAR($I722),MONTH($I722),DAY($I722)+$LL722/10)</f>
        <v>45753</v>
      </c>
      <c r="K722" s="15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>
        <v>1</v>
      </c>
      <c r="BR722" s="16"/>
      <c r="BS722" s="16"/>
      <c r="BT722" s="16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6"/>
      <c r="DD722" s="16"/>
      <c r="DE722" s="16"/>
      <c r="DF722" s="16"/>
      <c r="DG722" s="16"/>
      <c r="DH722" s="16">
        <v>1</v>
      </c>
      <c r="DI722" s="16"/>
      <c r="DJ722" s="16"/>
      <c r="DK722" s="16"/>
      <c r="LK722" t="s">
        <v>21</v>
      </c>
      <c r="LL722">
        <v>3000</v>
      </c>
      <c r="LM722" t="s">
        <v>12</v>
      </c>
    </row>
    <row r="723" spans="1:325" ht="15" thickBot="1" x14ac:dyDescent="0.4">
      <c r="A723" s="9" t="s">
        <v>12</v>
      </c>
      <c r="B723" s="10" t="s">
        <v>60</v>
      </c>
      <c r="C723" s="10" t="s">
        <v>22</v>
      </c>
      <c r="D723" s="11">
        <v>44167.161805555559</v>
      </c>
      <c r="E723" s="11">
        <f>DATE(YEAR($D723),MONTH($D723)-2,DAY($D723))</f>
        <v>44106</v>
      </c>
      <c r="F723" s="11">
        <f>DATE(YEAR($E723),MONTH($E723)+$LL723,DAY($E723))</f>
        <v>44836</v>
      </c>
      <c r="G723" s="11">
        <f>DATE(YEAR($F723),MONTH($F723)+$LL723,DAY($F723))</f>
        <v>45567</v>
      </c>
      <c r="H723" s="11">
        <f>DATE(YEAR($G723),MONTH($G723)+$LL723,DAY($G723))</f>
        <v>46297</v>
      </c>
      <c r="I723" s="11">
        <f>DATE(YEAR($H723),MONTH($H723)+$LL723,DAY($H723))</f>
        <v>47028</v>
      </c>
      <c r="J723" s="12">
        <f>DATE(YEAR($I723),MONTH($I723)+$LL723,DAY($I723))</f>
        <v>47758</v>
      </c>
      <c r="K723" s="15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>
        <v>1</v>
      </c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  <c r="BT723" s="16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6"/>
      <c r="DD723" s="16"/>
      <c r="DE723" s="16"/>
      <c r="DF723" s="16"/>
      <c r="DG723" s="16"/>
      <c r="DH723" s="16"/>
      <c r="DI723" s="16"/>
      <c r="DJ723" s="16"/>
      <c r="DK723" s="16"/>
      <c r="LK723" t="s">
        <v>18</v>
      </c>
      <c r="LL723">
        <v>24</v>
      </c>
      <c r="LM723" t="s">
        <v>12</v>
      </c>
    </row>
    <row r="724" spans="1:325" ht="15" thickBot="1" x14ac:dyDescent="0.4">
      <c r="A724" s="9" t="s">
        <v>12</v>
      </c>
      <c r="B724" s="10" t="s">
        <v>60</v>
      </c>
      <c r="C724" s="10" t="s">
        <v>23</v>
      </c>
      <c r="D724" s="11">
        <v>43941.026388888888</v>
      </c>
      <c r="E724" s="11">
        <f>DATE(YEAR($D724),MONTH($D724)-1,DAY($D724))</f>
        <v>43910</v>
      </c>
      <c r="F724" s="11">
        <f>DATE(YEAR($E724),MONTH($E724),DAY($E724)+$LL724/10)</f>
        <v>44060</v>
      </c>
      <c r="G724" s="11">
        <f>DATE(YEAR($F724),MONTH($F724),DAY($F724)+$LL724/10)</f>
        <v>44210</v>
      </c>
      <c r="H724" s="11">
        <f>DATE(YEAR($G724),MONTH($G724),DAY($G724)+$LL724/10)</f>
        <v>44360</v>
      </c>
      <c r="I724" s="11">
        <f>DATE(YEAR($H724),MONTH($H724),DAY($H724)+$LL724/10)</f>
        <v>44510</v>
      </c>
      <c r="J724" s="12">
        <f>DATE(YEAR($I724),MONTH($I724),DAY($I724)+$LL724/10)</f>
        <v>44660</v>
      </c>
      <c r="K724" s="15"/>
      <c r="L724" s="16"/>
      <c r="M724" s="16"/>
      <c r="N724" s="16"/>
      <c r="O724" s="16"/>
      <c r="P724" s="16"/>
      <c r="Q724" s="16"/>
      <c r="R724" s="16"/>
      <c r="S724" s="16"/>
      <c r="T724" s="16">
        <v>1</v>
      </c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>
        <v>1</v>
      </c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>
        <v>1</v>
      </c>
      <c r="BL724" s="16"/>
      <c r="BM724" s="16"/>
      <c r="BN724" s="16"/>
      <c r="BO724" s="16"/>
      <c r="BP724" s="16"/>
      <c r="BQ724" s="16"/>
      <c r="BR724" s="16"/>
      <c r="BS724" s="16"/>
      <c r="BT724" s="16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>
        <v>1</v>
      </c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>
        <v>1</v>
      </c>
      <c r="DC724" s="16"/>
      <c r="DD724" s="16"/>
      <c r="DE724" s="16"/>
      <c r="DF724" s="16"/>
      <c r="DG724" s="16"/>
      <c r="DH724" s="16"/>
      <c r="DI724" s="16"/>
      <c r="DJ724" s="16"/>
      <c r="DK724" s="16"/>
      <c r="LK724" t="s">
        <v>21</v>
      </c>
      <c r="LL724">
        <v>1500</v>
      </c>
      <c r="LM724" t="s">
        <v>12</v>
      </c>
    </row>
    <row r="725" spans="1:325" ht="15" thickBot="1" x14ac:dyDescent="0.4">
      <c r="A725" s="9" t="s">
        <v>12</v>
      </c>
      <c r="B725" s="10" t="s">
        <v>60</v>
      </c>
      <c r="C725" s="10" t="s">
        <v>14</v>
      </c>
      <c r="D725" s="11">
        <v>44795.11041666667</v>
      </c>
      <c r="E725" s="11">
        <f t="shared" ref="E725:E739" si="31">DATE(YEAR($D725),MONTH($D725)-2,DAY($D725))</f>
        <v>44734</v>
      </c>
      <c r="F725" s="11">
        <f>DATE(YEAR($E725),MONTH($E725),DAY($E725)+$LL725*30.4/10000)</f>
        <v>45646</v>
      </c>
      <c r="G725" s="11">
        <f>DATE(YEAR($F725),MONTH($F725),DAY($F725)+$LL725*30.4/10000)</f>
        <v>46558</v>
      </c>
      <c r="H725" s="11">
        <f>DATE(YEAR($G725),MONTH($G725),DAY($G725)+$LL725*30.4/10000)</f>
        <v>47470</v>
      </c>
      <c r="I725" s="11">
        <f>DATE(YEAR($H725),MONTH($H725),DAY($H725)+$LL725*30.4/10000)</f>
        <v>48382</v>
      </c>
      <c r="J725" s="12">
        <f>DATE(YEAR($I725),MONTH($I725),DAY($I725)+$LL725*30.4/10000)</f>
        <v>49294</v>
      </c>
      <c r="K725" s="15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  <c r="BT725" s="16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6"/>
      <c r="DD725" s="16"/>
      <c r="DE725" s="16"/>
      <c r="DF725" s="16"/>
      <c r="DG725" s="16"/>
      <c r="DH725" s="16"/>
      <c r="DI725" s="16"/>
      <c r="DJ725" s="16"/>
      <c r="DK725" s="16"/>
      <c r="LK725" t="s">
        <v>15</v>
      </c>
      <c r="LL725">
        <v>300000</v>
      </c>
      <c r="LM725" t="s">
        <v>12</v>
      </c>
    </row>
    <row r="726" spans="1:325" ht="15" thickBot="1" x14ac:dyDescent="0.4">
      <c r="A726" s="9" t="s">
        <v>12</v>
      </c>
      <c r="B726" s="10" t="s">
        <v>60</v>
      </c>
      <c r="C726" s="10" t="s">
        <v>14</v>
      </c>
      <c r="D726" s="11">
        <v>44321.022916666669</v>
      </c>
      <c r="E726" s="11">
        <f t="shared" si="31"/>
        <v>44260</v>
      </c>
      <c r="F726" s="11">
        <f>DATE(YEAR($E726),MONTH($E726),DAY($E726)+$LL726*30.4/10000)</f>
        <v>45172</v>
      </c>
      <c r="G726" s="11">
        <f>DATE(YEAR($F726),MONTH($F726),DAY($F726)+$LL726*30.4/10000)</f>
        <v>46084</v>
      </c>
      <c r="H726" s="11">
        <f>DATE(YEAR($G726),MONTH($G726),DAY($G726)+$LL726*30.4/10000)</f>
        <v>46996</v>
      </c>
      <c r="I726" s="11">
        <f>DATE(YEAR($H726),MONTH($H726),DAY($H726)+$LL726*30.4/10000)</f>
        <v>47908</v>
      </c>
      <c r="J726" s="12">
        <f>DATE(YEAR($I726),MONTH($I726),DAY($I726)+$LL726*30.4/10000)</f>
        <v>48820</v>
      </c>
      <c r="K726" s="15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>
        <v>1</v>
      </c>
      <c r="BS726" s="16"/>
      <c r="BT726" s="16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6"/>
      <c r="DD726" s="16"/>
      <c r="DE726" s="16"/>
      <c r="DF726" s="16"/>
      <c r="DG726" s="16"/>
      <c r="DH726" s="16"/>
      <c r="DI726" s="16"/>
      <c r="DJ726" s="16"/>
      <c r="DK726" s="16"/>
      <c r="LK726" t="s">
        <v>15</v>
      </c>
      <c r="LL726">
        <v>300000</v>
      </c>
      <c r="LM726" t="s">
        <v>12</v>
      </c>
    </row>
    <row r="727" spans="1:325" ht="15" thickBot="1" x14ac:dyDescent="0.4">
      <c r="A727" s="9" t="s">
        <v>12</v>
      </c>
      <c r="B727" s="10" t="s">
        <v>60</v>
      </c>
      <c r="C727" s="10" t="s">
        <v>14</v>
      </c>
      <c r="D727" s="11">
        <v>47494</v>
      </c>
      <c r="E727" s="11">
        <f t="shared" si="31"/>
        <v>47433</v>
      </c>
      <c r="F727" s="11">
        <f>DATE(YEAR($E727)+$LL727,MONTH($E727),DAY($E727))</f>
        <v>51816</v>
      </c>
      <c r="G727" s="11">
        <f>DATE(YEAR($F727)+$LL727,MONTH($F727),DAY($F727))</f>
        <v>56199</v>
      </c>
      <c r="H727" s="11">
        <f>DATE(YEAR($G727)+$LL727,MONTH($G727),DAY($G727))</f>
        <v>60582</v>
      </c>
      <c r="I727" s="11">
        <f>DATE(YEAR($H727)+$LL727,MONTH($H727),DAY($H727))</f>
        <v>64965</v>
      </c>
      <c r="J727" s="12">
        <f>DATE(YEAR($I727)+$LL727,MONTH($I727),DAY($I727))</f>
        <v>69348</v>
      </c>
      <c r="K727" s="15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  <c r="BT727" s="16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6"/>
      <c r="DD727" s="16"/>
      <c r="DE727" s="16"/>
      <c r="DF727" s="16"/>
      <c r="DG727" s="16"/>
      <c r="DH727" s="16"/>
      <c r="DI727" s="16"/>
      <c r="DJ727" s="16"/>
      <c r="DK727" s="16"/>
      <c r="LK727" t="s">
        <v>16</v>
      </c>
      <c r="LL727">
        <v>12</v>
      </c>
      <c r="LM727" t="s">
        <v>12</v>
      </c>
    </row>
    <row r="728" spans="1:325" ht="15" thickBot="1" x14ac:dyDescent="0.4">
      <c r="A728" s="9" t="s">
        <v>12</v>
      </c>
      <c r="B728" s="10" t="s">
        <v>60</v>
      </c>
      <c r="C728" s="10" t="s">
        <v>14</v>
      </c>
      <c r="D728" s="11">
        <v>44597.373611111114</v>
      </c>
      <c r="E728" s="11">
        <f t="shared" si="31"/>
        <v>44535</v>
      </c>
      <c r="F728" s="11">
        <f>DATE(YEAR($E728),MONTH($E728),DAY($E728)+$LL728*30.4/10000)</f>
        <v>45447</v>
      </c>
      <c r="G728" s="11">
        <f>DATE(YEAR($F728),MONTH($F728),DAY($F728)+$LL728*30.4/10000)</f>
        <v>46359</v>
      </c>
      <c r="H728" s="11">
        <f>DATE(YEAR($G728),MONTH($G728),DAY($G728)+$LL728*30.4/10000)</f>
        <v>47271</v>
      </c>
      <c r="I728" s="11">
        <f>DATE(YEAR($H728),MONTH($H728),DAY($H728)+$LL728*30.4/10000)</f>
        <v>48183</v>
      </c>
      <c r="J728" s="12">
        <f>DATE(YEAR($I728),MONTH($I728),DAY($I728)+$LL728*30.4/10000)</f>
        <v>49095</v>
      </c>
      <c r="K728" s="15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  <c r="BT728" s="16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6"/>
      <c r="DD728" s="16"/>
      <c r="DE728" s="16">
        <v>1</v>
      </c>
      <c r="DF728" s="16"/>
      <c r="DG728" s="16"/>
      <c r="DH728" s="16"/>
      <c r="DI728" s="16"/>
      <c r="DJ728" s="16"/>
      <c r="DK728" s="16"/>
      <c r="LK728" t="s">
        <v>15</v>
      </c>
      <c r="LL728">
        <v>300000</v>
      </c>
      <c r="LM728" t="s">
        <v>12</v>
      </c>
    </row>
    <row r="729" spans="1:325" ht="15" thickBot="1" x14ac:dyDescent="0.4">
      <c r="A729" s="9" t="s">
        <v>12</v>
      </c>
      <c r="B729" s="10" t="s">
        <v>60</v>
      </c>
      <c r="C729" s="10" t="s">
        <v>14</v>
      </c>
      <c r="D729" s="11">
        <v>47956.458333333336</v>
      </c>
      <c r="E729" s="11">
        <f t="shared" si="31"/>
        <v>47897</v>
      </c>
      <c r="F729" s="11">
        <f>DATE(YEAR($E729)+$LL729,MONTH($E729),DAY($E729))</f>
        <v>52280</v>
      </c>
      <c r="G729" s="11">
        <f>DATE(YEAR($F729)+$LL729,MONTH($F729),DAY($F729))</f>
        <v>56663</v>
      </c>
      <c r="H729" s="11">
        <f>DATE(YEAR($G729)+$LL729,MONTH($G729),DAY($G729))</f>
        <v>61046</v>
      </c>
      <c r="I729" s="11">
        <f>DATE(YEAR($H729)+$LL729,MONTH($H729),DAY($H729))</f>
        <v>65429</v>
      </c>
      <c r="J729" s="12">
        <f>DATE(YEAR($I729)+$LL729,MONTH($I729),DAY($I729))</f>
        <v>69812</v>
      </c>
      <c r="K729" s="15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  <c r="BT729" s="16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6"/>
      <c r="DD729" s="16"/>
      <c r="DE729" s="16"/>
      <c r="DF729" s="16"/>
      <c r="DG729" s="16"/>
      <c r="DH729" s="16"/>
      <c r="DI729" s="16"/>
      <c r="DJ729" s="16"/>
      <c r="DK729" s="16"/>
      <c r="LK729" t="s">
        <v>16</v>
      </c>
      <c r="LL729">
        <v>12</v>
      </c>
      <c r="LM729" t="s">
        <v>12</v>
      </c>
    </row>
    <row r="730" spans="1:325" ht="15" thickBot="1" x14ac:dyDescent="0.4">
      <c r="A730" s="9" t="s">
        <v>12</v>
      </c>
      <c r="B730" s="10" t="s">
        <v>60</v>
      </c>
      <c r="C730" s="10" t="s">
        <v>14</v>
      </c>
      <c r="D730" s="11">
        <v>44321.020833333336</v>
      </c>
      <c r="E730" s="11">
        <f t="shared" si="31"/>
        <v>44260</v>
      </c>
      <c r="F730" s="11">
        <f>DATE(YEAR($E730),MONTH($E730),DAY($E730)+$LL730*30.4/10000)</f>
        <v>45172</v>
      </c>
      <c r="G730" s="11">
        <f>DATE(YEAR($F730),MONTH($F730),DAY($F730)+$LL730*30.4/10000)</f>
        <v>46084</v>
      </c>
      <c r="H730" s="11">
        <f>DATE(YEAR($G730),MONTH($G730),DAY($G730)+$LL730*30.4/10000)</f>
        <v>46996</v>
      </c>
      <c r="I730" s="11">
        <f>DATE(YEAR($H730),MONTH($H730),DAY($H730)+$LL730*30.4/10000)</f>
        <v>47908</v>
      </c>
      <c r="J730" s="12">
        <f>DATE(YEAR($I730),MONTH($I730),DAY($I730)+$LL730*30.4/10000)</f>
        <v>48820</v>
      </c>
      <c r="K730" s="15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>
        <v>1</v>
      </c>
      <c r="BS730" s="16"/>
      <c r="BT730" s="16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6"/>
      <c r="DI730" s="16"/>
      <c r="DJ730" s="16"/>
      <c r="DK730" s="16"/>
      <c r="LK730" t="s">
        <v>15</v>
      </c>
      <c r="LL730">
        <v>300000</v>
      </c>
      <c r="LM730" t="s">
        <v>12</v>
      </c>
    </row>
    <row r="731" spans="1:325" ht="15" thickBot="1" x14ac:dyDescent="0.4">
      <c r="A731" s="9" t="s">
        <v>12</v>
      </c>
      <c r="B731" s="10" t="s">
        <v>60</v>
      </c>
      <c r="C731" s="10" t="s">
        <v>14</v>
      </c>
      <c r="D731" s="11">
        <v>47492.625</v>
      </c>
      <c r="E731" s="11">
        <f t="shared" si="31"/>
        <v>47431</v>
      </c>
      <c r="F731" s="11">
        <f>DATE(YEAR($E731)+$LL731,MONTH($E731),DAY($E731))</f>
        <v>51814</v>
      </c>
      <c r="G731" s="11">
        <f>DATE(YEAR($F731)+$LL731,MONTH($F731),DAY($F731))</f>
        <v>56197</v>
      </c>
      <c r="H731" s="11">
        <f>DATE(YEAR($G731)+$LL731,MONTH($G731),DAY($G731))</f>
        <v>60580</v>
      </c>
      <c r="I731" s="11">
        <f>DATE(YEAR($H731)+$LL731,MONTH($H731),DAY($H731))</f>
        <v>64963</v>
      </c>
      <c r="J731" s="12">
        <f>DATE(YEAR($I731)+$LL731,MONTH($I731),DAY($I731))</f>
        <v>69346</v>
      </c>
      <c r="K731" s="15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  <c r="BT731" s="16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6"/>
      <c r="DD731" s="16"/>
      <c r="DE731" s="16"/>
      <c r="DF731" s="16"/>
      <c r="DG731" s="16"/>
      <c r="DH731" s="16"/>
      <c r="DI731" s="16"/>
      <c r="DJ731" s="16"/>
      <c r="DK731" s="16"/>
      <c r="LK731" t="s">
        <v>16</v>
      </c>
      <c r="LL731">
        <v>12</v>
      </c>
      <c r="LM731" t="s">
        <v>12</v>
      </c>
    </row>
    <row r="732" spans="1:325" ht="15" thickBot="1" x14ac:dyDescent="0.4">
      <c r="A732" s="9" t="s">
        <v>12</v>
      </c>
      <c r="B732" s="10" t="s">
        <v>60</v>
      </c>
      <c r="C732" s="10" t="s">
        <v>14</v>
      </c>
      <c r="D732" s="11">
        <v>44597.371527777781</v>
      </c>
      <c r="E732" s="11">
        <f t="shared" si="31"/>
        <v>44535</v>
      </c>
      <c r="F732" s="11">
        <f>DATE(YEAR($E732),MONTH($E732),DAY($E732)+$LL732*30.4/10000)</f>
        <v>45447</v>
      </c>
      <c r="G732" s="11">
        <f>DATE(YEAR($F732),MONTH($F732),DAY($F732)+$LL732*30.4/10000)</f>
        <v>46359</v>
      </c>
      <c r="H732" s="11">
        <f>DATE(YEAR($G732),MONTH($G732),DAY($G732)+$LL732*30.4/10000)</f>
        <v>47271</v>
      </c>
      <c r="I732" s="11">
        <f>DATE(YEAR($H732),MONTH($H732),DAY($H732)+$LL732*30.4/10000)</f>
        <v>48183</v>
      </c>
      <c r="J732" s="12">
        <f>DATE(YEAR($I732),MONTH($I732),DAY($I732)+$LL732*30.4/10000)</f>
        <v>49095</v>
      </c>
      <c r="K732" s="15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6"/>
      <c r="DD732" s="16"/>
      <c r="DE732" s="16">
        <v>1</v>
      </c>
      <c r="DF732" s="16"/>
      <c r="DG732" s="16"/>
      <c r="DH732" s="16"/>
      <c r="DI732" s="16"/>
      <c r="DJ732" s="16"/>
      <c r="DK732" s="16"/>
      <c r="LK732" t="s">
        <v>15</v>
      </c>
      <c r="LL732">
        <v>300000</v>
      </c>
      <c r="LM732" t="s">
        <v>12</v>
      </c>
    </row>
    <row r="733" spans="1:325" ht="15" thickBot="1" x14ac:dyDescent="0.4">
      <c r="A733" s="9" t="s">
        <v>12</v>
      </c>
      <c r="B733" s="10" t="s">
        <v>60</v>
      </c>
      <c r="C733" s="10" t="s">
        <v>14</v>
      </c>
      <c r="D733" s="11">
        <v>47912.56527777778</v>
      </c>
      <c r="E733" s="11">
        <f t="shared" si="31"/>
        <v>47853</v>
      </c>
      <c r="F733" s="11">
        <f>DATE(YEAR($E733)+$LL733,MONTH($E733),DAY($E733))</f>
        <v>52236</v>
      </c>
      <c r="G733" s="11">
        <f>DATE(YEAR($F733)+$LL733,MONTH($F733),DAY($F733))</f>
        <v>56619</v>
      </c>
      <c r="H733" s="11">
        <f>DATE(YEAR($G733)+$LL733,MONTH($G733),DAY($G733))</f>
        <v>61002</v>
      </c>
      <c r="I733" s="11">
        <f>DATE(YEAR($H733)+$LL733,MONTH($H733),DAY($H733))</f>
        <v>65385</v>
      </c>
      <c r="J733" s="12">
        <f>DATE(YEAR($I733)+$LL733,MONTH($I733),DAY($I733))</f>
        <v>69768</v>
      </c>
      <c r="K733" s="15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  <c r="BT733" s="16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6"/>
      <c r="DD733" s="16"/>
      <c r="DE733" s="16"/>
      <c r="DF733" s="16"/>
      <c r="DG733" s="16"/>
      <c r="DH733" s="16"/>
      <c r="DI733" s="16"/>
      <c r="DJ733" s="16"/>
      <c r="DK733" s="16"/>
      <c r="LK733" t="s">
        <v>16</v>
      </c>
      <c r="LL733">
        <v>12</v>
      </c>
      <c r="LM733" t="s">
        <v>12</v>
      </c>
    </row>
    <row r="734" spans="1:325" ht="15" thickBot="1" x14ac:dyDescent="0.4">
      <c r="A734" s="9" t="s">
        <v>12</v>
      </c>
      <c r="B734" s="10" t="s">
        <v>60</v>
      </c>
      <c r="C734" s="10" t="s">
        <v>14</v>
      </c>
      <c r="D734" s="11">
        <v>47949.344444444447</v>
      </c>
      <c r="E734" s="11">
        <f t="shared" si="31"/>
        <v>47890</v>
      </c>
      <c r="F734" s="11">
        <f>DATE(YEAR($E734)+$LL734,MONTH($E734),DAY($E734))</f>
        <v>52273</v>
      </c>
      <c r="G734" s="11">
        <f>DATE(YEAR($F734)+$LL734,MONTH($F734),DAY($F734))</f>
        <v>56656</v>
      </c>
      <c r="H734" s="11">
        <f>DATE(YEAR($G734)+$LL734,MONTH($G734),DAY($G734))</f>
        <v>61039</v>
      </c>
      <c r="I734" s="11">
        <f>DATE(YEAR($H734)+$LL734,MONTH($H734),DAY($H734))</f>
        <v>65422</v>
      </c>
      <c r="J734" s="12">
        <f>DATE(YEAR($I734)+$LL734,MONTH($I734),DAY($I734))</f>
        <v>69805</v>
      </c>
      <c r="K734" s="15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  <c r="BT734" s="16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6"/>
      <c r="DD734" s="16"/>
      <c r="DE734" s="16"/>
      <c r="DF734" s="16"/>
      <c r="DG734" s="16"/>
      <c r="DH734" s="16"/>
      <c r="DI734" s="16"/>
      <c r="DJ734" s="16"/>
      <c r="DK734" s="16"/>
      <c r="LK734" t="s">
        <v>16</v>
      </c>
      <c r="LL734">
        <v>12</v>
      </c>
      <c r="LM734" t="s">
        <v>12</v>
      </c>
    </row>
    <row r="735" spans="1:325" ht="15" thickBot="1" x14ac:dyDescent="0.4">
      <c r="A735" s="9" t="s">
        <v>12</v>
      </c>
      <c r="B735" s="10" t="s">
        <v>60</v>
      </c>
      <c r="C735" s="10" t="s">
        <v>14</v>
      </c>
      <c r="D735" s="11">
        <v>44654.869444444441</v>
      </c>
      <c r="E735" s="11">
        <f t="shared" si="31"/>
        <v>44595</v>
      </c>
      <c r="F735" s="11">
        <f>DATE(YEAR($E735),MONTH($E735),DAY($E735)+$LL735*30.4/10000)</f>
        <v>45507</v>
      </c>
      <c r="G735" s="11">
        <f>DATE(YEAR($F735),MONTH($F735),DAY($F735)+$LL735*30.4/10000)</f>
        <v>46419</v>
      </c>
      <c r="H735" s="11">
        <f>DATE(YEAR($G735),MONTH($G735),DAY($G735)+$LL735*30.4/10000)</f>
        <v>47331</v>
      </c>
      <c r="I735" s="11">
        <f>DATE(YEAR($H735),MONTH($H735),DAY($H735)+$LL735*30.4/10000)</f>
        <v>48243</v>
      </c>
      <c r="J735" s="12">
        <f>DATE(YEAR($I735),MONTH($I735),DAY($I735)+$LL735*30.4/10000)</f>
        <v>49155</v>
      </c>
      <c r="K735" s="15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  <c r="BT735" s="16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6"/>
      <c r="DD735" s="16"/>
      <c r="DE735" s="16"/>
      <c r="DF735" s="16"/>
      <c r="DG735" s="16"/>
      <c r="DH735" s="16"/>
      <c r="DI735" s="16"/>
      <c r="DJ735" s="16"/>
      <c r="DK735" s="16"/>
      <c r="LK735" t="s">
        <v>15</v>
      </c>
      <c r="LL735">
        <v>300000</v>
      </c>
      <c r="LM735" t="s">
        <v>12</v>
      </c>
    </row>
    <row r="736" spans="1:325" ht="15" thickBot="1" x14ac:dyDescent="0.4">
      <c r="A736" s="9" t="s">
        <v>12</v>
      </c>
      <c r="B736" s="10" t="s">
        <v>60</v>
      </c>
      <c r="C736" s="10" t="s">
        <v>14</v>
      </c>
      <c r="D736" s="11">
        <v>48069.646527777775</v>
      </c>
      <c r="E736" s="11">
        <f t="shared" si="31"/>
        <v>48008</v>
      </c>
      <c r="F736" s="11">
        <f>DATE(YEAR($E736)+$LL736,MONTH($E736),DAY($E736))</f>
        <v>52391</v>
      </c>
      <c r="G736" s="11">
        <f>DATE(YEAR($F736)+$LL736,MONTH($F736),DAY($F736))</f>
        <v>56774</v>
      </c>
      <c r="H736" s="11">
        <f>DATE(YEAR($G736)+$LL736,MONTH($G736),DAY($G736))</f>
        <v>61157</v>
      </c>
      <c r="I736" s="11">
        <f>DATE(YEAR($H736)+$LL736,MONTH($H736),DAY($H736))</f>
        <v>65540</v>
      </c>
      <c r="J736" s="12">
        <f>DATE(YEAR($I736)+$LL736,MONTH($I736),DAY($I736))</f>
        <v>69923</v>
      </c>
      <c r="K736" s="15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  <c r="BT736" s="16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6"/>
      <c r="DD736" s="16"/>
      <c r="DE736" s="16"/>
      <c r="DF736" s="16"/>
      <c r="DG736" s="16"/>
      <c r="DH736" s="16"/>
      <c r="DI736" s="16"/>
      <c r="DJ736" s="16"/>
      <c r="DK736" s="16"/>
      <c r="LK736" t="s">
        <v>16</v>
      </c>
      <c r="LL736">
        <v>12</v>
      </c>
      <c r="LM736" t="s">
        <v>12</v>
      </c>
    </row>
    <row r="737" spans="1:325" ht="15" thickBot="1" x14ac:dyDescent="0.4">
      <c r="A737" s="9" t="s">
        <v>12</v>
      </c>
      <c r="B737" s="10" t="s">
        <v>60</v>
      </c>
      <c r="C737" s="10" t="s">
        <v>14</v>
      </c>
      <c r="D737" s="11">
        <v>44795.11041666667</v>
      </c>
      <c r="E737" s="11">
        <f t="shared" si="31"/>
        <v>44734</v>
      </c>
      <c r="F737" s="11">
        <f>DATE(YEAR($E737),MONTH($E737),DAY($E737)+$LL737*30.4/10000)</f>
        <v>45646</v>
      </c>
      <c r="G737" s="11">
        <f>DATE(YEAR($F737),MONTH($F737),DAY($F737)+$LL737*30.4/10000)</f>
        <v>46558</v>
      </c>
      <c r="H737" s="11">
        <f>DATE(YEAR($G737),MONTH($G737),DAY($G737)+$LL737*30.4/10000)</f>
        <v>47470</v>
      </c>
      <c r="I737" s="11">
        <f>DATE(YEAR($H737),MONTH($H737),DAY($H737)+$LL737*30.4/10000)</f>
        <v>48382</v>
      </c>
      <c r="J737" s="12">
        <f>DATE(YEAR($I737),MONTH($I737),DAY($I737)+$LL737*30.4/10000)</f>
        <v>49294</v>
      </c>
      <c r="K737" s="15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  <c r="BT737" s="16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6"/>
      <c r="DD737" s="16"/>
      <c r="DE737" s="16"/>
      <c r="DF737" s="16"/>
      <c r="DG737" s="16"/>
      <c r="DH737" s="16"/>
      <c r="DI737" s="16"/>
      <c r="DJ737" s="16"/>
      <c r="DK737" s="16"/>
      <c r="LK737" t="s">
        <v>15</v>
      </c>
      <c r="LL737">
        <v>300000</v>
      </c>
      <c r="LM737" t="s">
        <v>12</v>
      </c>
    </row>
    <row r="738" spans="1:325" ht="15" thickBot="1" x14ac:dyDescent="0.4">
      <c r="A738" s="9" t="s">
        <v>12</v>
      </c>
      <c r="B738" s="10" t="s">
        <v>60</v>
      </c>
      <c r="C738" s="10" t="s">
        <v>14</v>
      </c>
      <c r="D738" s="11">
        <v>48069.646527777775</v>
      </c>
      <c r="E738" s="11">
        <f t="shared" si="31"/>
        <v>48008</v>
      </c>
      <c r="F738" s="11">
        <f>DATE(YEAR($E738)+$LL738,MONTH($E738),DAY($E738))</f>
        <v>52391</v>
      </c>
      <c r="G738" s="11">
        <f>DATE(YEAR($F738)+$LL738,MONTH($F738),DAY($F738))</f>
        <v>56774</v>
      </c>
      <c r="H738" s="11">
        <f>DATE(YEAR($G738)+$LL738,MONTH($G738),DAY($G738))</f>
        <v>61157</v>
      </c>
      <c r="I738" s="11">
        <f>DATE(YEAR($H738)+$LL738,MONTH($H738),DAY($H738))</f>
        <v>65540</v>
      </c>
      <c r="J738" s="12">
        <f>DATE(YEAR($I738)+$LL738,MONTH($I738),DAY($I738))</f>
        <v>69923</v>
      </c>
      <c r="K738" s="15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  <c r="BT738" s="16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6"/>
      <c r="DD738" s="16"/>
      <c r="DE738" s="16"/>
      <c r="DF738" s="16"/>
      <c r="DG738" s="16"/>
      <c r="DH738" s="16"/>
      <c r="DI738" s="16"/>
      <c r="DJ738" s="16"/>
      <c r="DK738" s="16"/>
      <c r="LK738" t="s">
        <v>16</v>
      </c>
      <c r="LL738">
        <v>12</v>
      </c>
      <c r="LM738" t="s">
        <v>12</v>
      </c>
    </row>
    <row r="739" spans="1:325" ht="15" thickBot="1" x14ac:dyDescent="0.4">
      <c r="A739" s="9" t="s">
        <v>12</v>
      </c>
      <c r="B739" s="10" t="s">
        <v>60</v>
      </c>
      <c r="C739" s="10" t="s">
        <v>39</v>
      </c>
      <c r="D739" s="11">
        <v>47831.088194444441</v>
      </c>
      <c r="E739" s="11">
        <f t="shared" si="31"/>
        <v>47770</v>
      </c>
      <c r="F739" s="11">
        <f>DATE(YEAR($E739)+$LL739,MONTH($E739),DAY($E739))</f>
        <v>52153</v>
      </c>
      <c r="G739" s="11">
        <f>DATE(YEAR($F739)+$LL739,MONTH($F739),DAY($F739))</f>
        <v>56536</v>
      </c>
      <c r="H739" s="11">
        <f>DATE(YEAR($G739)+$LL739,MONTH($G739),DAY($G739))</f>
        <v>60919</v>
      </c>
      <c r="I739" s="11">
        <f>DATE(YEAR($H739)+$LL739,MONTH($H739),DAY($H739))</f>
        <v>65302</v>
      </c>
      <c r="J739" s="12">
        <f>DATE(YEAR($I739)+$LL739,MONTH($I739),DAY($I739))</f>
        <v>69685</v>
      </c>
      <c r="K739" s="15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  <c r="BT739" s="16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6"/>
      <c r="DD739" s="16"/>
      <c r="DE739" s="16"/>
      <c r="DF739" s="16"/>
      <c r="DG739" s="16"/>
      <c r="DH739" s="16"/>
      <c r="DI739" s="16"/>
      <c r="DJ739" s="16"/>
      <c r="DK739" s="16"/>
      <c r="LK739" t="s">
        <v>16</v>
      </c>
      <c r="LL739">
        <v>12</v>
      </c>
      <c r="LM739" t="s">
        <v>12</v>
      </c>
    </row>
    <row r="740" spans="1:325" ht="15" thickBot="1" x14ac:dyDescent="0.4">
      <c r="A740" s="9" t="s">
        <v>12</v>
      </c>
      <c r="B740" s="10" t="s">
        <v>60</v>
      </c>
      <c r="C740" s="10" t="s">
        <v>44</v>
      </c>
      <c r="D740" s="11">
        <v>43835.59375</v>
      </c>
      <c r="E740" s="11">
        <f>DATE(YEAR($D740),MONTH($D740),DAY($D740)-7)</f>
        <v>43828</v>
      </c>
      <c r="F740" s="11">
        <f>DATE(YEAR($E740),MONTH($E740)+$LL740,DAY($E740))</f>
        <v>44406</v>
      </c>
      <c r="G740" s="11">
        <f>DATE(YEAR($F740),MONTH($F740)+$LL740,DAY($F740))</f>
        <v>44986</v>
      </c>
      <c r="H740" s="11">
        <f>DATE(YEAR($G740),MONTH($G740)+$LL740,DAY($G740))</f>
        <v>45566</v>
      </c>
      <c r="I740" s="11">
        <f>DATE(YEAR($H740),MONTH($H740)+$LL740,DAY($H740))</f>
        <v>46143</v>
      </c>
      <c r="J740" s="12">
        <f>DATE(YEAR($I740),MONTH($I740)+$LL740,DAY($I740))</f>
        <v>46722</v>
      </c>
      <c r="K740" s="15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  <c r="BT740" s="16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>
        <v>1</v>
      </c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6"/>
      <c r="DD740" s="16"/>
      <c r="DE740" s="16"/>
      <c r="DF740" s="16"/>
      <c r="DG740" s="16"/>
      <c r="DH740" s="16"/>
      <c r="DI740" s="16"/>
      <c r="DJ740" s="16"/>
      <c r="DK740" s="16"/>
      <c r="LK740" t="s">
        <v>18</v>
      </c>
      <c r="LL740">
        <v>19</v>
      </c>
      <c r="LM740" t="s">
        <v>12</v>
      </c>
    </row>
    <row r="741" spans="1:325" ht="15" thickBot="1" x14ac:dyDescent="0.4">
      <c r="A741" s="9" t="s">
        <v>12</v>
      </c>
      <c r="B741" s="10" t="s">
        <v>60</v>
      </c>
      <c r="C741" s="10" t="s">
        <v>43</v>
      </c>
      <c r="D741" s="11">
        <v>44444.626388888886</v>
      </c>
      <c r="E741" s="11">
        <f>DATE(YEAR($D741),MONTH($D741)-1,DAY($D741))</f>
        <v>44413</v>
      </c>
      <c r="F741" s="11">
        <f>DATE(YEAR($E741),MONTH($E741),DAY($E741)+$LL741*30.4/10000)</f>
        <v>45142</v>
      </c>
      <c r="G741" s="11">
        <f>DATE(YEAR($F741),MONTH($F741),DAY($F741)+$LL741*30.4/10000)</f>
        <v>45871</v>
      </c>
      <c r="H741" s="11">
        <f>DATE(YEAR($G741),MONTH($G741),DAY($G741)+$LL741*30.4/10000)</f>
        <v>46600</v>
      </c>
      <c r="I741" s="11">
        <f>DATE(YEAR($H741),MONTH($H741),DAY($H741)+$LL741*30.4/10000)</f>
        <v>47329</v>
      </c>
      <c r="J741" s="12">
        <f>DATE(YEAR($I741),MONTH($I741),DAY($I741)+$LL741*30.4/10000)</f>
        <v>48058</v>
      </c>
      <c r="K741" s="15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  <c r="BT741" s="16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>
        <v>1</v>
      </c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6"/>
      <c r="DD741" s="16"/>
      <c r="DE741" s="16"/>
      <c r="DF741" s="16"/>
      <c r="DG741" s="16"/>
      <c r="DH741" s="16"/>
      <c r="DI741" s="16"/>
      <c r="DJ741" s="16"/>
      <c r="DK741" s="16"/>
      <c r="LK741" t="s">
        <v>15</v>
      </c>
      <c r="LL741">
        <v>240000</v>
      </c>
      <c r="LM741" t="s">
        <v>12</v>
      </c>
    </row>
    <row r="742" spans="1:325" ht="15" thickBot="1" x14ac:dyDescent="0.4">
      <c r="A742" s="9" t="s">
        <v>12</v>
      </c>
      <c r="B742" s="10" t="s">
        <v>60</v>
      </c>
      <c r="C742" s="10" t="s">
        <v>36</v>
      </c>
      <c r="D742" s="11">
        <v>44308.620138888888</v>
      </c>
      <c r="E742" s="11">
        <f>DATE(YEAR($D742),MONTH($D742),DAY($D742)-7)</f>
        <v>44301</v>
      </c>
      <c r="F742" s="11">
        <f>DATE(YEAR($E742),MONTH($E742)+$LL742,DAY($E742))</f>
        <v>45427</v>
      </c>
      <c r="G742" s="11">
        <f>DATE(YEAR($F742),MONTH($F742)+$LL742,DAY($F742))</f>
        <v>46553</v>
      </c>
      <c r="H742" s="11">
        <f>DATE(YEAR($G742),MONTH($G742)+$LL742,DAY($G742))</f>
        <v>47679</v>
      </c>
      <c r="I742" s="11">
        <f>DATE(YEAR($H742),MONTH($H742)+$LL742,DAY($H742))</f>
        <v>48806</v>
      </c>
      <c r="J742" s="12">
        <f>DATE(YEAR($I742),MONTH($I742)+$LL742,DAY($I742))</f>
        <v>49933</v>
      </c>
      <c r="K742" s="15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  <c r="BT742" s="16"/>
      <c r="BU742" s="16"/>
      <c r="BV742" s="16"/>
      <c r="BW742" s="16"/>
      <c r="BX742" s="16">
        <v>1</v>
      </c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6"/>
      <c r="DD742" s="16"/>
      <c r="DE742" s="16"/>
      <c r="DF742" s="16"/>
      <c r="DG742" s="16"/>
      <c r="DH742" s="16"/>
      <c r="DI742" s="16"/>
      <c r="DJ742" s="16"/>
      <c r="DK742" s="16"/>
      <c r="LK742" t="s">
        <v>18</v>
      </c>
      <c r="LL742">
        <v>37</v>
      </c>
      <c r="LM742" t="s">
        <v>12</v>
      </c>
    </row>
    <row r="743" spans="1:325" ht="15" thickBot="1" x14ac:dyDescent="0.4">
      <c r="A743" s="9" t="s">
        <v>12</v>
      </c>
      <c r="B743" s="10" t="s">
        <v>60</v>
      </c>
      <c r="C743" s="10" t="s">
        <v>37</v>
      </c>
      <c r="D743" s="11">
        <v>43916.620138888888</v>
      </c>
      <c r="E743" s="11">
        <f>DATE(YEAR($D743),MONTH($D743)-1,DAY($D743))</f>
        <v>43887</v>
      </c>
      <c r="F743" s="11">
        <f>DATE(YEAR($E743),MONTH($E743),DAY($E743)+$LL743*30.4/650)</f>
        <v>44728</v>
      </c>
      <c r="G743" s="11">
        <f>DATE(YEAR($F743),MONTH($F743),DAY($F743)+$LL743*30.4/650)</f>
        <v>45569</v>
      </c>
      <c r="H743" s="11">
        <f>DATE(YEAR($G743),MONTH($G743),DAY($G743)+$LL743*30.4/650)</f>
        <v>46410</v>
      </c>
      <c r="I743" s="11">
        <f>DATE(YEAR($H743),MONTH($H743),DAY($H743)+$LL743*30.4/650)</f>
        <v>47251</v>
      </c>
      <c r="J743" s="12">
        <f>DATE(YEAR($I743),MONTH($I743),DAY($I743)+$LL743*30.4/650)</f>
        <v>48092</v>
      </c>
      <c r="K743" s="15"/>
      <c r="L743" s="16"/>
      <c r="M743" s="16"/>
      <c r="N743" s="16"/>
      <c r="O743" s="16"/>
      <c r="P743" s="16"/>
      <c r="Q743" s="16">
        <v>1</v>
      </c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  <c r="BT743" s="16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6"/>
      <c r="DD743" s="16"/>
      <c r="DE743" s="16"/>
      <c r="DF743" s="16"/>
      <c r="DG743" s="16"/>
      <c r="DH743" s="16"/>
      <c r="DI743" s="16"/>
      <c r="DJ743" s="16"/>
      <c r="DK743" s="16"/>
      <c r="LK743" t="s">
        <v>28</v>
      </c>
      <c r="LL743">
        <v>18000</v>
      </c>
      <c r="LM743" t="s">
        <v>12</v>
      </c>
    </row>
    <row r="744" spans="1:325" ht="15" thickBot="1" x14ac:dyDescent="0.4">
      <c r="A744" s="9" t="s">
        <v>12</v>
      </c>
      <c r="B744" s="10" t="s">
        <v>60</v>
      </c>
      <c r="C744" s="10" t="s">
        <v>35</v>
      </c>
      <c r="D744" s="11">
        <v>44444.626388888886</v>
      </c>
      <c r="E744" s="11">
        <f>DATE(YEAR($D744),MONTH($D744)-1,DAY($D744))</f>
        <v>44413</v>
      </c>
      <c r="F744" s="11">
        <f>DATE(YEAR($E744),MONTH($E744),DAY($E744)+$LL744*30.4/10000)</f>
        <v>45142</v>
      </c>
      <c r="G744" s="11">
        <f>DATE(YEAR($F744),MONTH($F744),DAY($F744)+$LL744*30.4/10000)</f>
        <v>45871</v>
      </c>
      <c r="H744" s="11">
        <f>DATE(YEAR($G744),MONTH($G744),DAY($G744)+$LL744*30.4/10000)</f>
        <v>46600</v>
      </c>
      <c r="I744" s="11">
        <f>DATE(YEAR($H744),MONTH($H744),DAY($H744)+$LL744*30.4/10000)</f>
        <v>47329</v>
      </c>
      <c r="J744" s="12">
        <f>DATE(YEAR($I744),MONTH($I744),DAY($I744)+$LL744*30.4/10000)</f>
        <v>48058</v>
      </c>
      <c r="K744" s="15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  <c r="BT744" s="16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>
        <v>1</v>
      </c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6"/>
      <c r="DD744" s="16"/>
      <c r="DE744" s="16"/>
      <c r="DF744" s="16"/>
      <c r="DG744" s="16"/>
      <c r="DH744" s="16"/>
      <c r="DI744" s="16"/>
      <c r="DJ744" s="16"/>
      <c r="DK744" s="16"/>
      <c r="LK744" t="s">
        <v>15</v>
      </c>
      <c r="LL744">
        <v>240000</v>
      </c>
      <c r="LM744" t="s">
        <v>12</v>
      </c>
    </row>
    <row r="745" spans="1:325" ht="15" thickBot="1" x14ac:dyDescent="0.4">
      <c r="A745" s="9" t="s">
        <v>12</v>
      </c>
      <c r="B745" s="10" t="s">
        <v>60</v>
      </c>
      <c r="C745" s="10" t="s">
        <v>42</v>
      </c>
      <c r="D745" s="11">
        <v>45669.62222222222</v>
      </c>
      <c r="E745" s="11">
        <f>DATE(YEAR($D745),MONTH($D745)-1,DAY($D745))</f>
        <v>45638</v>
      </c>
      <c r="F745" s="11">
        <f>DATE(YEAR($E745)+$LL745,MONTH($E745),DAY($E745))</f>
        <v>48560</v>
      </c>
      <c r="G745" s="11">
        <f>DATE(YEAR($F745)+$LL745,MONTH($F745),DAY($F745))</f>
        <v>51482</v>
      </c>
      <c r="H745" s="11">
        <f>DATE(YEAR($G745)+$LL745,MONTH($G745),DAY($G745))</f>
        <v>54404</v>
      </c>
      <c r="I745" s="11">
        <f>DATE(YEAR($H745)+$LL745,MONTH($H745),DAY($H745))</f>
        <v>57326</v>
      </c>
      <c r="J745" s="12">
        <f>DATE(YEAR($I745)+$LL745,MONTH($I745),DAY($I745))</f>
        <v>60248</v>
      </c>
      <c r="K745" s="15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  <c r="BT745" s="16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6"/>
      <c r="DD745" s="16"/>
      <c r="DE745" s="16"/>
      <c r="DF745" s="16"/>
      <c r="DG745" s="16"/>
      <c r="DH745" s="16"/>
      <c r="DI745" s="16"/>
      <c r="DJ745" s="16"/>
      <c r="DK745" s="16"/>
      <c r="LK745" t="s">
        <v>16</v>
      </c>
      <c r="LL745">
        <v>8</v>
      </c>
      <c r="LM745" t="s">
        <v>12</v>
      </c>
    </row>
    <row r="746" spans="1:325" ht="15" thickBot="1" x14ac:dyDescent="0.4">
      <c r="A746" s="9" t="s">
        <v>12</v>
      </c>
      <c r="B746" s="10" t="s">
        <v>60</v>
      </c>
      <c r="C746" s="10" t="s">
        <v>40</v>
      </c>
      <c r="D746" s="11">
        <v>47851.616666666669</v>
      </c>
      <c r="E746" s="11">
        <f>DATE(YEAR($D746),MONTH($D746)-2,DAY($D746))</f>
        <v>47790</v>
      </c>
      <c r="F746" s="11">
        <f>DATE(YEAR($E746)+$LL746,MONTH($E746),DAY($E746))</f>
        <v>52173</v>
      </c>
      <c r="G746" s="11">
        <f>DATE(YEAR($F746)+$LL746,MONTH($F746),DAY($F746))</f>
        <v>56556</v>
      </c>
      <c r="H746" s="11">
        <f>DATE(YEAR($G746)+$LL746,MONTH($G746),DAY($G746))</f>
        <v>60939</v>
      </c>
      <c r="I746" s="11">
        <f>DATE(YEAR($H746)+$LL746,MONTH($H746),DAY($H746))</f>
        <v>65322</v>
      </c>
      <c r="J746" s="12">
        <f>DATE(YEAR($I746)+$LL746,MONTH($I746),DAY($I746))</f>
        <v>69705</v>
      </c>
      <c r="K746" s="15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  <c r="BT746" s="16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6"/>
      <c r="DD746" s="16"/>
      <c r="DE746" s="16"/>
      <c r="DF746" s="16"/>
      <c r="DG746" s="16"/>
      <c r="DH746" s="16"/>
      <c r="DI746" s="16"/>
      <c r="DJ746" s="16"/>
      <c r="DK746" s="16"/>
      <c r="LK746" t="s">
        <v>16</v>
      </c>
      <c r="LL746">
        <v>12</v>
      </c>
      <c r="LM746" t="s">
        <v>12</v>
      </c>
    </row>
    <row r="747" spans="1:325" ht="15" thickBot="1" x14ac:dyDescent="0.4">
      <c r="A747" s="9" t="s">
        <v>12</v>
      </c>
      <c r="B747" s="10" t="s">
        <v>60</v>
      </c>
      <c r="C747" s="10" t="s">
        <v>41</v>
      </c>
      <c r="D747" s="11">
        <v>44444.626388888886</v>
      </c>
      <c r="E747" s="11">
        <f>DATE(YEAR($D747),MONTH($D747)-1,DAY($D747))</f>
        <v>44413</v>
      </c>
      <c r="F747" s="11">
        <f>DATE(YEAR($E747),MONTH($E747),DAY($E747)+$LL747*30.4/10000)</f>
        <v>45142</v>
      </c>
      <c r="G747" s="11">
        <f>DATE(YEAR($F747),MONTH($F747),DAY($F747)+$LL747*30.4/10000)</f>
        <v>45871</v>
      </c>
      <c r="H747" s="11">
        <f>DATE(YEAR($G747),MONTH($G747),DAY($G747)+$LL747*30.4/10000)</f>
        <v>46600</v>
      </c>
      <c r="I747" s="11">
        <f>DATE(YEAR($H747),MONTH($H747),DAY($H747)+$LL747*30.4/10000)</f>
        <v>47329</v>
      </c>
      <c r="J747" s="12">
        <f>DATE(YEAR($I747),MONTH($I747),DAY($I747)+$LL747*30.4/10000)</f>
        <v>48058</v>
      </c>
      <c r="K747" s="15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  <c r="BT747" s="16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>
        <v>1</v>
      </c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6"/>
      <c r="DD747" s="16"/>
      <c r="DE747" s="16"/>
      <c r="DF747" s="16"/>
      <c r="DG747" s="16"/>
      <c r="DH747" s="16"/>
      <c r="DI747" s="16"/>
      <c r="DJ747" s="16"/>
      <c r="DK747" s="16"/>
      <c r="LK747" t="s">
        <v>15</v>
      </c>
      <c r="LL747">
        <v>240000</v>
      </c>
      <c r="LM747" t="s">
        <v>12</v>
      </c>
    </row>
    <row r="748" spans="1:325" ht="15" thickBot="1" x14ac:dyDescent="0.4">
      <c r="A748" s="9" t="s">
        <v>12</v>
      </c>
      <c r="B748" s="10" t="s">
        <v>60</v>
      </c>
      <c r="C748" s="10" t="s">
        <v>45</v>
      </c>
      <c r="D748" s="11">
        <v>44055.068055555559</v>
      </c>
      <c r="E748" s="11">
        <f>DATE(YEAR($D748),MONTH($D748),DAY($D748)-7)</f>
        <v>44048</v>
      </c>
      <c r="F748" s="11">
        <f>DATE(YEAR($E748),MONTH($E748)+$LL748,DAY($E748))</f>
        <v>44444</v>
      </c>
      <c r="G748" s="11">
        <f>DATE(YEAR($F748),MONTH($F748)+$LL748,DAY($F748))</f>
        <v>44839</v>
      </c>
      <c r="H748" s="11">
        <f>DATE(YEAR($G748),MONTH($G748)+$LL748,DAY($G748))</f>
        <v>45235</v>
      </c>
      <c r="I748" s="11">
        <f>DATE(YEAR($H748),MONTH($H748)+$LL748,DAY($H748))</f>
        <v>45631</v>
      </c>
      <c r="J748" s="12">
        <f>DATE(YEAR($I748),MONTH($I748)+$LL748,DAY($I748))</f>
        <v>46027</v>
      </c>
      <c r="K748" s="15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>
        <v>1</v>
      </c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  <c r="BT748" s="16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>
        <v>1</v>
      </c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6"/>
      <c r="DD748" s="16"/>
      <c r="DE748" s="16"/>
      <c r="DF748" s="16"/>
      <c r="DG748" s="16"/>
      <c r="DH748" s="16"/>
      <c r="DI748" s="16"/>
      <c r="DJ748" s="16"/>
      <c r="DK748" s="16"/>
      <c r="LK748" t="s">
        <v>18</v>
      </c>
      <c r="LL748">
        <v>13</v>
      </c>
      <c r="LM748" t="s">
        <v>12</v>
      </c>
    </row>
    <row r="749" spans="1:325" ht="15" thickBot="1" x14ac:dyDescent="0.4">
      <c r="A749" s="9" t="s">
        <v>12</v>
      </c>
      <c r="B749" s="10" t="s">
        <v>60</v>
      </c>
      <c r="C749" s="10" t="s">
        <v>31</v>
      </c>
      <c r="D749" s="11">
        <v>45049.835416666669</v>
      </c>
      <c r="E749" s="11">
        <f>DATE(YEAR($D749),MONTH($D749)-1,DAY($D749))</f>
        <v>45019</v>
      </c>
      <c r="F749" s="11">
        <f>DATE(YEAR($E749),MONTH($E749),DAY($E749)+$LL749/10)</f>
        <v>47119</v>
      </c>
      <c r="G749" s="11">
        <f>DATE(YEAR($F749),MONTH($F749),DAY($F749)+$LL749/10)</f>
        <v>49219</v>
      </c>
      <c r="H749" s="11">
        <f>DATE(YEAR($G749),MONTH($G749),DAY($G749)+$LL749/10)</f>
        <v>51319</v>
      </c>
      <c r="I749" s="11">
        <f>DATE(YEAR($H749),MONTH($H749),DAY($H749)+$LL749/10)</f>
        <v>53419</v>
      </c>
      <c r="J749" s="12">
        <f>DATE(YEAR($I749),MONTH($I749),DAY($I749)+$LL749/10)</f>
        <v>55519</v>
      </c>
      <c r="K749" s="15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  <c r="BT749" s="16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6"/>
      <c r="DD749" s="16"/>
      <c r="DE749" s="16"/>
      <c r="DF749" s="16"/>
      <c r="DG749" s="16"/>
      <c r="DH749" s="16"/>
      <c r="DI749" s="16"/>
      <c r="DJ749" s="16"/>
      <c r="DK749" s="16"/>
      <c r="LK749" t="s">
        <v>21</v>
      </c>
      <c r="LL749">
        <v>21000</v>
      </c>
      <c r="LM749" t="s">
        <v>12</v>
      </c>
    </row>
    <row r="750" spans="1:325" ht="15" thickBot="1" x14ac:dyDescent="0.4">
      <c r="A750" s="9" t="s">
        <v>12</v>
      </c>
      <c r="B750" s="10" t="s">
        <v>60</v>
      </c>
      <c r="C750" s="10" t="s">
        <v>32</v>
      </c>
      <c r="D750" s="11">
        <v>44444.626388888886</v>
      </c>
      <c r="E750" s="11">
        <f>DATE(YEAR($D750),MONTH($D750)-1,DAY($D750))</f>
        <v>44413</v>
      </c>
      <c r="F750" s="11">
        <f>DATE(YEAR($E750),MONTH($E750),DAY($E750)+$LL750*30.4/10000)</f>
        <v>45142</v>
      </c>
      <c r="G750" s="11">
        <f>DATE(YEAR($F750),MONTH($F750),DAY($F750)+$LL750*30.4/10000)</f>
        <v>45871</v>
      </c>
      <c r="H750" s="11">
        <f>DATE(YEAR($G750),MONTH($G750),DAY($G750)+$LL750*30.4/10000)</f>
        <v>46600</v>
      </c>
      <c r="I750" s="11">
        <f>DATE(YEAR($H750),MONTH($H750),DAY($H750)+$LL750*30.4/10000)</f>
        <v>47329</v>
      </c>
      <c r="J750" s="12">
        <f>DATE(YEAR($I750),MONTH($I750),DAY($I750)+$LL750*30.4/10000)</f>
        <v>48058</v>
      </c>
      <c r="K750" s="15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  <c r="BT750" s="16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>
        <v>1</v>
      </c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6"/>
      <c r="DD750" s="16"/>
      <c r="DE750" s="16"/>
      <c r="DF750" s="16"/>
      <c r="DG750" s="16"/>
      <c r="DH750" s="16"/>
      <c r="DI750" s="16"/>
      <c r="DJ750" s="16"/>
      <c r="DK750" s="16"/>
      <c r="LK750" t="s">
        <v>15</v>
      </c>
      <c r="LL750">
        <v>240000</v>
      </c>
      <c r="LM750" t="s">
        <v>12</v>
      </c>
    </row>
    <row r="751" spans="1:325" ht="15" thickBot="1" x14ac:dyDescent="0.4">
      <c r="A751" s="9" t="s">
        <v>12</v>
      </c>
      <c r="B751" s="10" t="s">
        <v>60</v>
      </c>
      <c r="C751" s="10" t="s">
        <v>33</v>
      </c>
      <c r="D751" s="11">
        <v>44195.765972222223</v>
      </c>
      <c r="E751" s="11">
        <f>DATE(YEAR($D751),MONTH($D751)-1,DAY($D751))</f>
        <v>44165</v>
      </c>
      <c r="F751" s="11">
        <f>DATE(YEAR($E751),MONTH($E751),DAY($E751)+$LL751/10)</f>
        <v>44765</v>
      </c>
      <c r="G751" s="11">
        <f>DATE(YEAR($F751),MONTH($F751),DAY($F751)+$LL751/10)</f>
        <v>45365</v>
      </c>
      <c r="H751" s="11">
        <f>DATE(YEAR($G751),MONTH($G751),DAY($G751)+$LL751/10)</f>
        <v>45965</v>
      </c>
      <c r="I751" s="11">
        <f>DATE(YEAR($H751),MONTH($H751),DAY($H751)+$LL751/10)</f>
        <v>46565</v>
      </c>
      <c r="J751" s="12">
        <f>DATE(YEAR($I751),MONTH($I751),DAY($I751)+$LL751/10)</f>
        <v>47165</v>
      </c>
      <c r="K751" s="15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>
        <v>1</v>
      </c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  <c r="BT751" s="16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6"/>
      <c r="DD751" s="16"/>
      <c r="DE751" s="16"/>
      <c r="DF751" s="16"/>
      <c r="DG751" s="16"/>
      <c r="DH751" s="16"/>
      <c r="DI751" s="16"/>
      <c r="DJ751" s="16"/>
      <c r="DK751" s="16"/>
      <c r="LK751" t="s">
        <v>21</v>
      </c>
      <c r="LL751">
        <v>6000</v>
      </c>
      <c r="LM751" t="s">
        <v>12</v>
      </c>
    </row>
    <row r="752" spans="1:325" ht="15" thickBot="1" x14ac:dyDescent="0.4">
      <c r="A752" s="9" t="s">
        <v>12</v>
      </c>
      <c r="B752" s="10" t="s">
        <v>60</v>
      </c>
      <c r="C752" s="10" t="s">
        <v>33</v>
      </c>
      <c r="D752" s="11">
        <v>44278.763194444444</v>
      </c>
      <c r="E752" s="11">
        <f>DATE(YEAR($D752),MONTH($D752)-1,DAY($D752))</f>
        <v>44250</v>
      </c>
      <c r="F752" s="11">
        <f>DATE(YEAR($E752),MONTH($E752),DAY($E752)+$LL752/10)</f>
        <v>44850</v>
      </c>
      <c r="G752" s="11">
        <f>DATE(YEAR($F752),MONTH($F752),DAY($F752)+$LL752/10)</f>
        <v>45450</v>
      </c>
      <c r="H752" s="11">
        <f>DATE(YEAR($G752),MONTH($G752),DAY($G752)+$LL752/10)</f>
        <v>46050</v>
      </c>
      <c r="I752" s="11">
        <f>DATE(YEAR($H752),MONTH($H752),DAY($H752)+$LL752/10)</f>
        <v>46650</v>
      </c>
      <c r="J752" s="12">
        <f>DATE(YEAR($I752),MONTH($I752),DAY($I752)+$LL752/10)</f>
        <v>47250</v>
      </c>
      <c r="K752" s="15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>
        <v>1</v>
      </c>
      <c r="BR752" s="16"/>
      <c r="BS752" s="16"/>
      <c r="BT752" s="16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6"/>
      <c r="DD752" s="16"/>
      <c r="DE752" s="16"/>
      <c r="DF752" s="16"/>
      <c r="DG752" s="16"/>
      <c r="DH752" s="16"/>
      <c r="DI752" s="16"/>
      <c r="DJ752" s="16"/>
      <c r="DK752" s="16"/>
      <c r="LK752" t="s">
        <v>21</v>
      </c>
      <c r="LL752">
        <v>6000</v>
      </c>
      <c r="LM752" t="s">
        <v>12</v>
      </c>
    </row>
    <row r="753" spans="1:325" ht="15" thickBot="1" x14ac:dyDescent="0.4">
      <c r="A753" s="9" t="s">
        <v>12</v>
      </c>
      <c r="B753" s="10" t="s">
        <v>60</v>
      </c>
      <c r="C753" s="10" t="s">
        <v>34</v>
      </c>
      <c r="D753" s="11">
        <v>44308.620138888888</v>
      </c>
      <c r="E753" s="11">
        <f>DATE(YEAR($D753),MONTH($D753),DAY($D753)-7)</f>
        <v>44301</v>
      </c>
      <c r="F753" s="11">
        <f>DATE(YEAR($E753),MONTH($E753)+$LL753,DAY($E753))</f>
        <v>45427</v>
      </c>
      <c r="G753" s="11">
        <f>DATE(YEAR($F753),MONTH($F753)+$LL753,DAY($F753))</f>
        <v>46553</v>
      </c>
      <c r="H753" s="11">
        <f>DATE(YEAR($G753),MONTH($G753)+$LL753,DAY($G753))</f>
        <v>47679</v>
      </c>
      <c r="I753" s="11">
        <f>DATE(YEAR($H753),MONTH($H753)+$LL753,DAY($H753))</f>
        <v>48806</v>
      </c>
      <c r="J753" s="12">
        <f>DATE(YEAR($I753),MONTH($I753)+$LL753,DAY($I753))</f>
        <v>49933</v>
      </c>
      <c r="K753" s="15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  <c r="BT753" s="16"/>
      <c r="BU753" s="16"/>
      <c r="BV753" s="16"/>
      <c r="BW753" s="16"/>
      <c r="BX753" s="16">
        <v>1</v>
      </c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6"/>
      <c r="DD753" s="16"/>
      <c r="DE753" s="16"/>
      <c r="DF753" s="16"/>
      <c r="DG753" s="16"/>
      <c r="DH753" s="16"/>
      <c r="DI753" s="16"/>
      <c r="DJ753" s="16"/>
      <c r="DK753" s="16"/>
      <c r="LK753" t="s">
        <v>18</v>
      </c>
      <c r="LL753">
        <v>37</v>
      </c>
      <c r="LM753" t="s">
        <v>12</v>
      </c>
    </row>
    <row r="754" spans="1:325" ht="15" thickBot="1" x14ac:dyDescent="0.4">
      <c r="A754" s="9" t="s">
        <v>12</v>
      </c>
      <c r="B754" s="10" t="s">
        <v>61</v>
      </c>
      <c r="C754" s="10" t="s">
        <v>42</v>
      </c>
      <c r="D754" s="11">
        <v>45660.472222222219</v>
      </c>
      <c r="E754" s="11">
        <f>DATE(YEAR($D754),MONTH($D754)-1,DAY($D754))</f>
        <v>45629</v>
      </c>
      <c r="F754" s="11">
        <f>DATE(YEAR($E754)+$LL754,MONTH($E754),DAY($E754))</f>
        <v>48551</v>
      </c>
      <c r="G754" s="11">
        <f>DATE(YEAR($F754)+$LL754,MONTH($F754),DAY($F754))</f>
        <v>51473</v>
      </c>
      <c r="H754" s="11">
        <f>DATE(YEAR($G754)+$LL754,MONTH($G754),DAY($G754))</f>
        <v>54395</v>
      </c>
      <c r="I754" s="11">
        <f>DATE(YEAR($H754)+$LL754,MONTH($H754),DAY($H754))</f>
        <v>57317</v>
      </c>
      <c r="J754" s="12">
        <f>DATE(YEAR($I754)+$LL754,MONTH($I754),DAY($I754))</f>
        <v>60239</v>
      </c>
      <c r="K754" s="15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  <c r="BT754" s="16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6"/>
      <c r="DD754" s="16"/>
      <c r="DE754" s="16"/>
      <c r="DF754" s="16"/>
      <c r="DG754" s="16"/>
      <c r="DH754" s="16"/>
      <c r="DI754" s="16"/>
      <c r="DJ754" s="16"/>
      <c r="DK754" s="16"/>
      <c r="LK754" t="s">
        <v>16</v>
      </c>
      <c r="LL754">
        <v>8</v>
      </c>
      <c r="LM754" t="s">
        <v>12</v>
      </c>
    </row>
    <row r="755" spans="1:325" ht="15" thickBot="1" x14ac:dyDescent="0.4">
      <c r="A755" s="9" t="s">
        <v>12</v>
      </c>
      <c r="B755" s="10" t="s">
        <v>61</v>
      </c>
      <c r="C755" s="10" t="s">
        <v>39</v>
      </c>
      <c r="D755" s="11">
        <v>48027.422222222223</v>
      </c>
      <c r="E755" s="11">
        <f>DATE(YEAR($D755),MONTH($D755)-2,DAY($D755))</f>
        <v>47966</v>
      </c>
      <c r="F755" s="11">
        <f>DATE(YEAR($E755)+$LL755,MONTH($E755),DAY($E755))</f>
        <v>52349</v>
      </c>
      <c r="G755" s="11">
        <f>DATE(YEAR($F755)+$LL755,MONTH($F755),DAY($F755))</f>
        <v>56732</v>
      </c>
      <c r="H755" s="11">
        <f>DATE(YEAR($G755)+$LL755,MONTH($G755),DAY($G755))</f>
        <v>61115</v>
      </c>
      <c r="I755" s="11">
        <f>DATE(YEAR($H755)+$LL755,MONTH($H755),DAY($H755))</f>
        <v>65498</v>
      </c>
      <c r="J755" s="12">
        <f>DATE(YEAR($I755)+$LL755,MONTH($I755),DAY($I755))</f>
        <v>69881</v>
      </c>
      <c r="K755" s="15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  <c r="BT755" s="16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6"/>
      <c r="DD755" s="16"/>
      <c r="DE755" s="16"/>
      <c r="DF755" s="16"/>
      <c r="DG755" s="16"/>
      <c r="DH755" s="16"/>
      <c r="DI755" s="16"/>
      <c r="DJ755" s="16"/>
      <c r="DK755" s="16"/>
      <c r="LK755" t="s">
        <v>16</v>
      </c>
      <c r="LL755">
        <v>12</v>
      </c>
      <c r="LM755" t="s">
        <v>12</v>
      </c>
    </row>
    <row r="756" spans="1:325" ht="15" thickBot="1" x14ac:dyDescent="0.4">
      <c r="A756" s="9" t="s">
        <v>12</v>
      </c>
      <c r="B756" s="10" t="s">
        <v>61</v>
      </c>
      <c r="C756" s="10" t="s">
        <v>44</v>
      </c>
      <c r="D756" s="11">
        <v>44374.509027777778</v>
      </c>
      <c r="E756" s="11">
        <f>DATE(YEAR($D756),MONTH($D756),DAY($D756)-7)</f>
        <v>44367</v>
      </c>
      <c r="F756" s="11">
        <f>DATE(YEAR($E756),MONTH($E756)+$LL756,DAY($E756))</f>
        <v>44946</v>
      </c>
      <c r="G756" s="11">
        <f>DATE(YEAR($F756),MONTH($F756)+$LL756,DAY($F756))</f>
        <v>45524</v>
      </c>
      <c r="H756" s="11">
        <f>DATE(YEAR($G756),MONTH($G756)+$LL756,DAY($G756))</f>
        <v>46101</v>
      </c>
      <c r="I756" s="11">
        <f>DATE(YEAR($H756),MONTH($H756)+$LL756,DAY($H756))</f>
        <v>46680</v>
      </c>
      <c r="J756" s="12">
        <f>DATE(YEAR($I756),MONTH($I756)+$LL756,DAY($I756))</f>
        <v>47258</v>
      </c>
      <c r="K756" s="15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  <c r="BT756" s="16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>
        <v>1</v>
      </c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6"/>
      <c r="DD756" s="16"/>
      <c r="DE756" s="16"/>
      <c r="DF756" s="16"/>
      <c r="DG756" s="16"/>
      <c r="DH756" s="16"/>
      <c r="DI756" s="16"/>
      <c r="DJ756" s="16"/>
      <c r="DK756" s="16"/>
      <c r="LK756" t="s">
        <v>18</v>
      </c>
      <c r="LL756">
        <v>19</v>
      </c>
      <c r="LM756" t="s">
        <v>12</v>
      </c>
    </row>
    <row r="757" spans="1:325" ht="15" thickBot="1" x14ac:dyDescent="0.4">
      <c r="A757" s="9" t="s">
        <v>12</v>
      </c>
      <c r="B757" s="10" t="s">
        <v>61</v>
      </c>
      <c r="C757" s="10" t="s">
        <v>45</v>
      </c>
      <c r="D757" s="11">
        <v>44045.636805555558</v>
      </c>
      <c r="E757" s="11">
        <f>DATE(YEAR($D757),MONTH($D757),DAY($D757)-7)</f>
        <v>44038</v>
      </c>
      <c r="F757" s="11">
        <f>DATE(YEAR($E757),MONTH($E757)+$LL757,DAY($E757))</f>
        <v>44434</v>
      </c>
      <c r="G757" s="11">
        <f>DATE(YEAR($F757),MONTH($F757)+$LL757,DAY($F757))</f>
        <v>44830</v>
      </c>
      <c r="H757" s="11">
        <f>DATE(YEAR($G757),MONTH($G757)+$LL757,DAY($G757))</f>
        <v>45225</v>
      </c>
      <c r="I757" s="11">
        <f>DATE(YEAR($H757),MONTH($H757)+$LL757,DAY($H757))</f>
        <v>45622</v>
      </c>
      <c r="J757" s="12">
        <f>DATE(YEAR($I757),MONTH($I757)+$LL757,DAY($I757))</f>
        <v>46017</v>
      </c>
      <c r="K757" s="15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>
        <v>1</v>
      </c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  <c r="BT757" s="16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>
        <v>1</v>
      </c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6"/>
      <c r="DD757" s="16"/>
      <c r="DE757" s="16"/>
      <c r="DF757" s="16"/>
      <c r="DG757" s="16"/>
      <c r="DH757" s="16"/>
      <c r="DI757" s="16"/>
      <c r="DJ757" s="16"/>
      <c r="DK757" s="16"/>
      <c r="LK757" t="s">
        <v>18</v>
      </c>
      <c r="LL757">
        <v>13</v>
      </c>
      <c r="LM757" t="s">
        <v>12</v>
      </c>
    </row>
    <row r="758" spans="1:325" ht="15" thickBot="1" x14ac:dyDescent="0.4">
      <c r="A758" s="9" t="s">
        <v>12</v>
      </c>
      <c r="B758" s="10" t="s">
        <v>61</v>
      </c>
      <c r="C758" s="10" t="s">
        <v>43</v>
      </c>
      <c r="D758" s="11">
        <v>44209.392361111109</v>
      </c>
      <c r="E758" s="11">
        <f>DATE(YEAR($D758),MONTH($D758)-1,DAY($D758))</f>
        <v>44178</v>
      </c>
      <c r="F758" s="11">
        <f>DATE(YEAR($E758),MONTH($E758),DAY($E758)+$LL758*30.4/10000)</f>
        <v>44907</v>
      </c>
      <c r="G758" s="11">
        <f>DATE(YEAR($F758),MONTH($F758),DAY($F758)+$LL758*30.4/10000)</f>
        <v>45636</v>
      </c>
      <c r="H758" s="11">
        <f>DATE(YEAR($G758),MONTH($G758),DAY($G758)+$LL758*30.4/10000)</f>
        <v>46365</v>
      </c>
      <c r="I758" s="11">
        <f>DATE(YEAR($H758),MONTH($H758),DAY($H758)+$LL758*30.4/10000)</f>
        <v>47094</v>
      </c>
      <c r="J758" s="12">
        <f>DATE(YEAR($I758),MONTH($I758),DAY($I758)+$LL758*30.4/10000)</f>
        <v>47823</v>
      </c>
      <c r="K758" s="15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>
        <v>1</v>
      </c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  <c r="BT758" s="16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6"/>
      <c r="DD758" s="16"/>
      <c r="DE758" s="16"/>
      <c r="DF758" s="16"/>
      <c r="DG758" s="16"/>
      <c r="DH758" s="16"/>
      <c r="DI758" s="16"/>
      <c r="DJ758" s="16"/>
      <c r="DK758" s="16"/>
      <c r="LK758" t="s">
        <v>15</v>
      </c>
      <c r="LL758">
        <v>240000</v>
      </c>
      <c r="LM758" t="s">
        <v>12</v>
      </c>
    </row>
    <row r="759" spans="1:325" ht="15" thickBot="1" x14ac:dyDescent="0.4">
      <c r="A759" s="9" t="s">
        <v>12</v>
      </c>
      <c r="B759" s="10" t="s">
        <v>61</v>
      </c>
      <c r="C759" s="10" t="s">
        <v>38</v>
      </c>
      <c r="D759" s="11">
        <v>44122.198611111111</v>
      </c>
      <c r="E759" s="11">
        <f>DATE(YEAR($D759),MONTH($D759)-1,DAY($D759))</f>
        <v>44092</v>
      </c>
      <c r="F759" s="11">
        <f>DATE(YEAR($E759),MONTH($E759),DAY($E759)+$LL759*30.4/650)</f>
        <v>44933</v>
      </c>
      <c r="G759" s="11">
        <f>DATE(YEAR($F759),MONTH($F759),DAY($F759)+$LL759*30.4/650)</f>
        <v>45774</v>
      </c>
      <c r="H759" s="11">
        <f>DATE(YEAR($G759),MONTH($G759),DAY($G759)+$LL759*30.4/650)</f>
        <v>46615</v>
      </c>
      <c r="I759" s="11">
        <f>DATE(YEAR($H759),MONTH($H759),DAY($H759)+$LL759*30.4/650)</f>
        <v>47456</v>
      </c>
      <c r="J759" s="12">
        <f>DATE(YEAR($I759),MONTH($I759),DAY($I759)+$LL759*30.4/650)</f>
        <v>48297</v>
      </c>
      <c r="K759" s="15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>
        <v>1</v>
      </c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  <c r="BT759" s="16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6"/>
      <c r="DD759" s="16"/>
      <c r="DE759" s="16"/>
      <c r="DF759" s="16"/>
      <c r="DG759" s="16"/>
      <c r="DH759" s="16"/>
      <c r="DI759" s="16"/>
      <c r="DJ759" s="16"/>
      <c r="DK759" s="16"/>
      <c r="LK759" t="s">
        <v>28</v>
      </c>
      <c r="LL759">
        <v>18000</v>
      </c>
      <c r="LM759" t="s">
        <v>12</v>
      </c>
    </row>
    <row r="760" spans="1:325" ht="15" thickBot="1" x14ac:dyDescent="0.4">
      <c r="A760" s="9" t="s">
        <v>12</v>
      </c>
      <c r="B760" s="10" t="s">
        <v>61</v>
      </c>
      <c r="C760" s="10" t="s">
        <v>35</v>
      </c>
      <c r="D760" s="11">
        <v>44209.392361111109</v>
      </c>
      <c r="E760" s="11">
        <f>DATE(YEAR($D760),MONTH($D760)-1,DAY($D760))</f>
        <v>44178</v>
      </c>
      <c r="F760" s="11">
        <f>DATE(YEAR($E760),MONTH($E760),DAY($E760)+$LL760*30.4/10000)</f>
        <v>44907</v>
      </c>
      <c r="G760" s="11">
        <f>DATE(YEAR($F760),MONTH($F760),DAY($F760)+$LL760*30.4/10000)</f>
        <v>45636</v>
      </c>
      <c r="H760" s="11">
        <f>DATE(YEAR($G760),MONTH($G760),DAY($G760)+$LL760*30.4/10000)</f>
        <v>46365</v>
      </c>
      <c r="I760" s="11">
        <f>DATE(YEAR($H760),MONTH($H760),DAY($H760)+$LL760*30.4/10000)</f>
        <v>47094</v>
      </c>
      <c r="J760" s="12">
        <f>DATE(YEAR($I760),MONTH($I760),DAY($I760)+$LL760*30.4/10000)</f>
        <v>47823</v>
      </c>
      <c r="K760" s="15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>
        <v>1</v>
      </c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  <c r="BT760" s="16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6"/>
      <c r="DD760" s="16"/>
      <c r="DE760" s="16"/>
      <c r="DF760" s="16"/>
      <c r="DG760" s="16"/>
      <c r="DH760" s="16"/>
      <c r="DI760" s="16"/>
      <c r="DJ760" s="16"/>
      <c r="DK760" s="16"/>
      <c r="LK760" t="s">
        <v>15</v>
      </c>
      <c r="LL760">
        <v>240000</v>
      </c>
      <c r="LM760" t="s">
        <v>12</v>
      </c>
    </row>
    <row r="761" spans="1:325" ht="15" thickBot="1" x14ac:dyDescent="0.4">
      <c r="A761" s="9" t="s">
        <v>12</v>
      </c>
      <c r="B761" s="10" t="s">
        <v>61</v>
      </c>
      <c r="C761" s="10" t="s">
        <v>37</v>
      </c>
      <c r="D761" s="11">
        <v>44122.198611111111</v>
      </c>
      <c r="E761" s="11">
        <f>DATE(YEAR($D761),MONTH($D761)-1,DAY($D761))</f>
        <v>44092</v>
      </c>
      <c r="F761" s="11">
        <f>DATE(YEAR($E761),MONTH($E761),DAY($E761)+$LL761*30.4/650)</f>
        <v>44933</v>
      </c>
      <c r="G761" s="11">
        <f>DATE(YEAR($F761),MONTH($F761),DAY($F761)+$LL761*30.4/650)</f>
        <v>45774</v>
      </c>
      <c r="H761" s="11">
        <f>DATE(YEAR($G761),MONTH($G761),DAY($G761)+$LL761*30.4/650)</f>
        <v>46615</v>
      </c>
      <c r="I761" s="11">
        <f>DATE(YEAR($H761),MONTH($H761),DAY($H761)+$LL761*30.4/650)</f>
        <v>47456</v>
      </c>
      <c r="J761" s="12">
        <f>DATE(YEAR($I761),MONTH($I761),DAY($I761)+$LL761*30.4/650)</f>
        <v>48297</v>
      </c>
      <c r="K761" s="15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>
        <v>1</v>
      </c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  <c r="BT761" s="16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6"/>
      <c r="DD761" s="16"/>
      <c r="DE761" s="16"/>
      <c r="DF761" s="16"/>
      <c r="DG761" s="16"/>
      <c r="DH761" s="16"/>
      <c r="DI761" s="16"/>
      <c r="DJ761" s="16"/>
      <c r="DK761" s="16"/>
      <c r="LK761" t="s">
        <v>28</v>
      </c>
      <c r="LL761">
        <v>18000</v>
      </c>
      <c r="LM761" t="s">
        <v>12</v>
      </c>
    </row>
    <row r="762" spans="1:325" ht="15" thickBot="1" x14ac:dyDescent="0.4">
      <c r="A762" s="9" t="s">
        <v>12</v>
      </c>
      <c r="B762" s="10" t="s">
        <v>61</v>
      </c>
      <c r="C762" s="10" t="s">
        <v>36</v>
      </c>
      <c r="D762" s="11">
        <v>44349.393055555556</v>
      </c>
      <c r="E762" s="11">
        <f>DATE(YEAR($D762),MONTH($D762),DAY($D762)-7)</f>
        <v>44342</v>
      </c>
      <c r="F762" s="11">
        <f>DATE(YEAR($E762),MONTH($E762)+$LL762,DAY($E762))</f>
        <v>45469</v>
      </c>
      <c r="G762" s="11">
        <f>DATE(YEAR($F762),MONTH($F762)+$LL762,DAY($F762))</f>
        <v>46594</v>
      </c>
      <c r="H762" s="11">
        <f>DATE(YEAR($G762),MONTH($G762)+$LL762,DAY($G762))</f>
        <v>47721</v>
      </c>
      <c r="I762" s="11">
        <f>DATE(YEAR($H762),MONTH($H762)+$LL762,DAY($H762))</f>
        <v>48848</v>
      </c>
      <c r="J762" s="12">
        <f>DATE(YEAR($I762),MONTH($I762)+$LL762,DAY($I762))</f>
        <v>49974</v>
      </c>
      <c r="K762" s="15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  <c r="BT762" s="16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>
        <v>1</v>
      </c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6"/>
      <c r="DD762" s="16"/>
      <c r="DE762" s="16"/>
      <c r="DF762" s="16"/>
      <c r="DG762" s="16"/>
      <c r="DH762" s="16"/>
      <c r="DI762" s="16"/>
      <c r="DJ762" s="16"/>
      <c r="DK762" s="16"/>
      <c r="LK762" t="s">
        <v>18</v>
      </c>
      <c r="LL762">
        <v>37</v>
      </c>
      <c r="LM762" t="s">
        <v>12</v>
      </c>
    </row>
    <row r="763" spans="1:325" ht="15" thickBot="1" x14ac:dyDescent="0.4">
      <c r="A763" s="9" t="s">
        <v>12</v>
      </c>
      <c r="B763" s="10" t="s">
        <v>61</v>
      </c>
      <c r="C763" s="10" t="s">
        <v>40</v>
      </c>
      <c r="D763" s="11">
        <v>48027.386111111111</v>
      </c>
      <c r="E763" s="11">
        <f>DATE(YEAR($D763),MONTH($D763)-2,DAY($D763))</f>
        <v>47966</v>
      </c>
      <c r="F763" s="11">
        <f>DATE(YEAR($E763)+$LL763,MONTH($E763),DAY($E763))</f>
        <v>52349</v>
      </c>
      <c r="G763" s="11">
        <f>DATE(YEAR($F763)+$LL763,MONTH($F763),DAY($F763))</f>
        <v>56732</v>
      </c>
      <c r="H763" s="11">
        <f>DATE(YEAR($G763)+$LL763,MONTH($G763),DAY($G763))</f>
        <v>61115</v>
      </c>
      <c r="I763" s="11">
        <f>DATE(YEAR($H763)+$LL763,MONTH($H763),DAY($H763))</f>
        <v>65498</v>
      </c>
      <c r="J763" s="12">
        <f>DATE(YEAR($I763)+$LL763,MONTH($I763),DAY($I763))</f>
        <v>69881</v>
      </c>
      <c r="K763" s="15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  <c r="BT763" s="16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6"/>
      <c r="DD763" s="16"/>
      <c r="DE763" s="16"/>
      <c r="DF763" s="16"/>
      <c r="DG763" s="16"/>
      <c r="DH763" s="16"/>
      <c r="DI763" s="16"/>
      <c r="DJ763" s="16"/>
      <c r="DK763" s="16"/>
      <c r="LK763" t="s">
        <v>16</v>
      </c>
      <c r="LL763">
        <v>12</v>
      </c>
      <c r="LM763" t="s">
        <v>12</v>
      </c>
    </row>
    <row r="764" spans="1:325" ht="15" thickBot="1" x14ac:dyDescent="0.4">
      <c r="A764" s="9" t="s">
        <v>12</v>
      </c>
      <c r="B764" s="10" t="s">
        <v>61</v>
      </c>
      <c r="C764" s="10" t="s">
        <v>41</v>
      </c>
      <c r="D764" s="11">
        <v>44209.392361111109</v>
      </c>
      <c r="E764" s="11">
        <f>DATE(YEAR($D764),MONTH($D764)-1,DAY($D764))</f>
        <v>44178</v>
      </c>
      <c r="F764" s="11">
        <f>DATE(YEAR($E764),MONTH($E764),DAY($E764)+$LL764*30.4/10000)</f>
        <v>44907</v>
      </c>
      <c r="G764" s="11">
        <f>DATE(YEAR($F764),MONTH($F764),DAY($F764)+$LL764*30.4/10000)</f>
        <v>45636</v>
      </c>
      <c r="H764" s="11">
        <f>DATE(YEAR($G764),MONTH($G764),DAY($G764)+$LL764*30.4/10000)</f>
        <v>46365</v>
      </c>
      <c r="I764" s="11">
        <f>DATE(YEAR($H764),MONTH($H764),DAY($H764)+$LL764*30.4/10000)</f>
        <v>47094</v>
      </c>
      <c r="J764" s="12">
        <f>DATE(YEAR($I764),MONTH($I764),DAY($I764)+$LL764*30.4/10000)</f>
        <v>47823</v>
      </c>
      <c r="K764" s="15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>
        <v>1</v>
      </c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  <c r="BT764" s="16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6"/>
      <c r="DD764" s="16"/>
      <c r="DE764" s="16"/>
      <c r="DF764" s="16"/>
      <c r="DG764" s="16"/>
      <c r="DH764" s="16"/>
      <c r="DI764" s="16"/>
      <c r="DJ764" s="16"/>
      <c r="DK764" s="16"/>
      <c r="LK764" t="s">
        <v>15</v>
      </c>
      <c r="LL764">
        <v>240000</v>
      </c>
      <c r="LM764" t="s">
        <v>12</v>
      </c>
    </row>
    <row r="765" spans="1:325" ht="15" thickBot="1" x14ac:dyDescent="0.4">
      <c r="A765" s="9" t="s">
        <v>12</v>
      </c>
      <c r="B765" s="10" t="s">
        <v>61</v>
      </c>
      <c r="C765" s="10" t="s">
        <v>33</v>
      </c>
      <c r="D765" s="11">
        <v>46143.244444444441</v>
      </c>
      <c r="E765" s="11">
        <f>DATE(YEAR($D765),MONTH($D765)-1,DAY($D765))</f>
        <v>46113</v>
      </c>
      <c r="F765" s="11">
        <f>DATE(YEAR($E765),MONTH($E765),DAY($E765)+$LL765/10)</f>
        <v>46713</v>
      </c>
      <c r="G765" s="11">
        <f>DATE(YEAR($F765),MONTH($F765),DAY($F765)+$LL765/10)</f>
        <v>47313</v>
      </c>
      <c r="H765" s="11">
        <f>DATE(YEAR($G765),MONTH($G765),DAY($G765)+$LL765/10)</f>
        <v>47913</v>
      </c>
      <c r="I765" s="11">
        <f>DATE(YEAR($H765),MONTH($H765),DAY($H765)+$LL765/10)</f>
        <v>48513</v>
      </c>
      <c r="J765" s="12">
        <f>DATE(YEAR($I765),MONTH($I765),DAY($I765)+$LL765/10)</f>
        <v>49113</v>
      </c>
      <c r="K765" s="15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  <c r="BT765" s="16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6"/>
      <c r="DD765" s="16"/>
      <c r="DE765" s="16"/>
      <c r="DF765" s="16"/>
      <c r="DG765" s="16"/>
      <c r="DH765" s="16"/>
      <c r="DI765" s="16"/>
      <c r="DJ765" s="16"/>
      <c r="DK765" s="16"/>
      <c r="LK765" t="s">
        <v>21</v>
      </c>
      <c r="LL765">
        <v>6000</v>
      </c>
      <c r="LM765" t="s">
        <v>12</v>
      </c>
    </row>
    <row r="766" spans="1:325" ht="15" thickBot="1" x14ac:dyDescent="0.4">
      <c r="A766" s="9" t="s">
        <v>12</v>
      </c>
      <c r="B766" s="10" t="s">
        <v>61</v>
      </c>
      <c r="C766" s="10" t="s">
        <v>32</v>
      </c>
      <c r="D766" s="11">
        <v>44078.755555555559</v>
      </c>
      <c r="E766" s="11">
        <f>DATE(YEAR($D766),MONTH($D766)-1,DAY($D766))</f>
        <v>44047</v>
      </c>
      <c r="F766" s="11">
        <f>DATE(YEAR($E766),MONTH($E766),DAY($E766)+$LL766*30.4/10000)</f>
        <v>44776</v>
      </c>
      <c r="G766" s="11">
        <f>DATE(YEAR($F766),MONTH($F766),DAY($F766)+$LL766*30.4/10000)</f>
        <v>45505</v>
      </c>
      <c r="H766" s="11">
        <f>DATE(YEAR($G766),MONTH($G766),DAY($G766)+$LL766*30.4/10000)</f>
        <v>46234</v>
      </c>
      <c r="I766" s="11">
        <f>DATE(YEAR($H766),MONTH($H766),DAY($H766)+$LL766*30.4/10000)</f>
        <v>46963</v>
      </c>
      <c r="J766" s="12">
        <f>DATE(YEAR($I766),MONTH($I766),DAY($I766)+$LL766*30.4/10000)</f>
        <v>47692</v>
      </c>
      <c r="K766" s="15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>
        <v>1</v>
      </c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  <c r="BT766" s="16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6"/>
      <c r="DD766" s="16"/>
      <c r="DE766" s="16"/>
      <c r="DF766" s="16"/>
      <c r="DG766" s="16"/>
      <c r="DH766" s="16"/>
      <c r="DI766" s="16"/>
      <c r="DJ766" s="16"/>
      <c r="DK766" s="16"/>
      <c r="LK766" t="s">
        <v>15</v>
      </c>
      <c r="LL766">
        <v>240000</v>
      </c>
      <c r="LM766" t="s">
        <v>12</v>
      </c>
    </row>
    <row r="767" spans="1:325" ht="15" thickBot="1" x14ac:dyDescent="0.4">
      <c r="A767" s="9" t="s">
        <v>12</v>
      </c>
      <c r="B767" s="10" t="s">
        <v>61</v>
      </c>
      <c r="C767" s="10" t="s">
        <v>33</v>
      </c>
      <c r="D767" s="11">
        <v>43890.886805555558</v>
      </c>
      <c r="E767" s="11">
        <f>DATE(YEAR($D767),MONTH($D767)-1,DAY($D767))</f>
        <v>43859</v>
      </c>
      <c r="F767" s="11">
        <f>DATE(YEAR($E767),MONTH($E767),DAY($E767)+$LL767/10)</f>
        <v>44459</v>
      </c>
      <c r="G767" s="11">
        <f>DATE(YEAR($F767),MONTH($F767),DAY($F767)+$LL767/10)</f>
        <v>45059</v>
      </c>
      <c r="H767" s="11">
        <f>DATE(YEAR($G767),MONTH($G767),DAY($G767)+$LL767/10)</f>
        <v>45659</v>
      </c>
      <c r="I767" s="11">
        <f>DATE(YEAR($H767),MONTH($H767),DAY($H767)+$LL767/10)</f>
        <v>46259</v>
      </c>
      <c r="J767" s="12">
        <f>DATE(YEAR($I767),MONTH($I767),DAY($I767)+$LL767/10)</f>
        <v>46859</v>
      </c>
      <c r="K767" s="15"/>
      <c r="L767" s="16"/>
      <c r="M767" s="16">
        <v>1</v>
      </c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  <c r="BT767" s="16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>
        <v>1</v>
      </c>
      <c r="CV767" s="16"/>
      <c r="CW767" s="16"/>
      <c r="CX767" s="16"/>
      <c r="CY767" s="16"/>
      <c r="CZ767" s="16"/>
      <c r="DA767" s="16"/>
      <c r="DB767" s="16"/>
      <c r="DC767" s="16"/>
      <c r="DD767" s="16"/>
      <c r="DE767" s="16"/>
      <c r="DF767" s="16"/>
      <c r="DG767" s="16"/>
      <c r="DH767" s="16"/>
      <c r="DI767" s="16"/>
      <c r="DJ767" s="16"/>
      <c r="DK767" s="16"/>
      <c r="LK767" t="s">
        <v>21</v>
      </c>
      <c r="LL767">
        <v>6000</v>
      </c>
      <c r="LM767" t="s">
        <v>12</v>
      </c>
    </row>
    <row r="768" spans="1:325" ht="15" thickBot="1" x14ac:dyDescent="0.4">
      <c r="A768" s="9" t="s">
        <v>12</v>
      </c>
      <c r="B768" s="10" t="s">
        <v>61</v>
      </c>
      <c r="C768" s="10" t="s">
        <v>34</v>
      </c>
      <c r="D768" s="11">
        <v>44363.461111111108</v>
      </c>
      <c r="E768" s="11">
        <f>DATE(YEAR($D768),MONTH($D768),DAY($D768)-7)</f>
        <v>44356</v>
      </c>
      <c r="F768" s="11">
        <f>DATE(YEAR($E768),MONTH($E768)+$LL768,DAY($E768))</f>
        <v>45482</v>
      </c>
      <c r="G768" s="11">
        <f>DATE(YEAR($F768),MONTH($F768)+$LL768,DAY($F768))</f>
        <v>46608</v>
      </c>
      <c r="H768" s="11">
        <f>DATE(YEAR($G768),MONTH($G768)+$LL768,DAY($G768))</f>
        <v>47735</v>
      </c>
      <c r="I768" s="11">
        <f>DATE(YEAR($H768),MONTH($H768)+$LL768,DAY($H768))</f>
        <v>48861</v>
      </c>
      <c r="J768" s="12">
        <f>DATE(YEAR($I768),MONTH($I768)+$LL768,DAY($I768))</f>
        <v>49988</v>
      </c>
      <c r="K768" s="15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  <c r="BT768" s="16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>
        <v>1</v>
      </c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6"/>
      <c r="DD768" s="16"/>
      <c r="DE768" s="16"/>
      <c r="DF768" s="16"/>
      <c r="DG768" s="16"/>
      <c r="DH768" s="16"/>
      <c r="DI768" s="16"/>
      <c r="DJ768" s="16"/>
      <c r="DK768" s="16"/>
      <c r="LK768" t="s">
        <v>18</v>
      </c>
      <c r="LL768">
        <v>37</v>
      </c>
      <c r="LM768" t="s">
        <v>12</v>
      </c>
    </row>
    <row r="769" spans="1:325" ht="15" thickBot="1" x14ac:dyDescent="0.4">
      <c r="A769" s="9" t="s">
        <v>12</v>
      </c>
      <c r="B769" s="10" t="s">
        <v>61</v>
      </c>
      <c r="C769" s="10" t="s">
        <v>30</v>
      </c>
      <c r="D769" s="11">
        <v>44048.289583333331</v>
      </c>
      <c r="E769" s="11">
        <f>DATE(YEAR($D769),MONTH($D769),DAY($D769)-7)</f>
        <v>44041</v>
      </c>
      <c r="F769" s="11">
        <f>DATE(YEAR($E769),MONTH($E769)+$LL769,DAY($E769))</f>
        <v>44437</v>
      </c>
      <c r="G769" s="11">
        <f>DATE(YEAR($F769),MONTH($F769)+$LL769,DAY($F769))</f>
        <v>44833</v>
      </c>
      <c r="H769" s="11">
        <f>DATE(YEAR($G769),MONTH($G769)+$LL769,DAY($G769))</f>
        <v>45228</v>
      </c>
      <c r="I769" s="11">
        <f>DATE(YEAR($H769),MONTH($H769)+$LL769,DAY($H769))</f>
        <v>45625</v>
      </c>
      <c r="J769" s="12">
        <f>DATE(YEAR($I769),MONTH($I769)+$LL769,DAY($I769))</f>
        <v>46020</v>
      </c>
      <c r="K769" s="15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>
        <v>1</v>
      </c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  <c r="BT769" s="16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>
        <v>1</v>
      </c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6"/>
      <c r="DD769" s="16"/>
      <c r="DE769" s="16"/>
      <c r="DF769" s="16"/>
      <c r="DG769" s="16"/>
      <c r="DH769" s="16"/>
      <c r="DI769" s="16"/>
      <c r="DJ769" s="16"/>
      <c r="DK769" s="16"/>
      <c r="LK769" t="s">
        <v>18</v>
      </c>
      <c r="LL769">
        <v>13</v>
      </c>
      <c r="LM769" t="s">
        <v>12</v>
      </c>
    </row>
    <row r="770" spans="1:325" ht="15" thickBot="1" x14ac:dyDescent="0.4">
      <c r="A770" s="9" t="s">
        <v>12</v>
      </c>
      <c r="B770" s="10" t="s">
        <v>61</v>
      </c>
      <c r="C770" s="10" t="s">
        <v>29</v>
      </c>
      <c r="D770" s="11">
        <v>44046.429861111108</v>
      </c>
      <c r="E770" s="11">
        <f>DATE(YEAR($D770),MONTH($D770),DAY($D770)-7)</f>
        <v>44039</v>
      </c>
      <c r="F770" s="11">
        <f>DATE(YEAR($E770),MONTH($E770)+$LL770,DAY($E770))</f>
        <v>44435</v>
      </c>
      <c r="G770" s="11">
        <f>DATE(YEAR($F770),MONTH($F770)+$LL770,DAY($F770))</f>
        <v>44831</v>
      </c>
      <c r="H770" s="11">
        <f>DATE(YEAR($G770),MONTH($G770)+$LL770,DAY($G770))</f>
        <v>45226</v>
      </c>
      <c r="I770" s="11">
        <f>DATE(YEAR($H770),MONTH($H770)+$LL770,DAY($H770))</f>
        <v>45623</v>
      </c>
      <c r="J770" s="12">
        <f>DATE(YEAR($I770),MONTH($I770)+$LL770,DAY($I770))</f>
        <v>46018</v>
      </c>
      <c r="K770" s="15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>
        <v>1</v>
      </c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  <c r="BT770" s="16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>
        <v>1</v>
      </c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6"/>
      <c r="DD770" s="16"/>
      <c r="DE770" s="16"/>
      <c r="DF770" s="16"/>
      <c r="DG770" s="16"/>
      <c r="DH770" s="16"/>
      <c r="DI770" s="16"/>
      <c r="DJ770" s="16"/>
      <c r="DK770" s="16"/>
      <c r="LK770" t="s">
        <v>18</v>
      </c>
      <c r="LL770">
        <v>13</v>
      </c>
      <c r="LM770" t="s">
        <v>12</v>
      </c>
    </row>
    <row r="771" spans="1:325" ht="15" thickBot="1" x14ac:dyDescent="0.4">
      <c r="A771" s="9" t="s">
        <v>12</v>
      </c>
      <c r="B771" s="10" t="s">
        <v>61</v>
      </c>
      <c r="C771" s="10" t="s">
        <v>31</v>
      </c>
      <c r="D771" s="11">
        <v>45407.911111111112</v>
      </c>
      <c r="E771" s="11">
        <f t="shared" ref="E771:E780" si="32">DATE(YEAR($D771),MONTH($D771)-1,DAY($D771))</f>
        <v>45376</v>
      </c>
      <c r="F771" s="11">
        <f>DATE(YEAR($E771),MONTH($E771),DAY($E771)+$LL771/10)</f>
        <v>47476</v>
      </c>
      <c r="G771" s="11">
        <f>DATE(YEAR($F771),MONTH($F771),DAY($F771)+$LL771/10)</f>
        <v>49576</v>
      </c>
      <c r="H771" s="11">
        <f>DATE(YEAR($G771),MONTH($G771),DAY($G771)+$LL771/10)</f>
        <v>51676</v>
      </c>
      <c r="I771" s="11">
        <f>DATE(YEAR($H771),MONTH($H771),DAY($H771)+$LL771/10)</f>
        <v>53776</v>
      </c>
      <c r="J771" s="12">
        <f>DATE(YEAR($I771),MONTH($I771),DAY($I771)+$LL771/10)</f>
        <v>55876</v>
      </c>
      <c r="K771" s="15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  <c r="BT771" s="16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6"/>
      <c r="DD771" s="16"/>
      <c r="DE771" s="16"/>
      <c r="DF771" s="16"/>
      <c r="DG771" s="16"/>
      <c r="DH771" s="16"/>
      <c r="DI771" s="16"/>
      <c r="DJ771" s="16"/>
      <c r="DK771" s="16"/>
      <c r="LK771" t="s">
        <v>21</v>
      </c>
      <c r="LL771">
        <v>21000</v>
      </c>
      <c r="LM771" t="s">
        <v>12</v>
      </c>
    </row>
    <row r="772" spans="1:325" ht="15" thickBot="1" x14ac:dyDescent="0.4">
      <c r="A772" s="9" t="s">
        <v>12</v>
      </c>
      <c r="B772" s="10" t="s">
        <v>61</v>
      </c>
      <c r="C772" s="10" t="s">
        <v>31</v>
      </c>
      <c r="D772" s="11">
        <v>45065.451388888891</v>
      </c>
      <c r="E772" s="11">
        <f t="shared" si="32"/>
        <v>45035</v>
      </c>
      <c r="F772" s="11">
        <f>DATE(YEAR($E772),MONTH($E772),DAY($E772)+$LL772/10)</f>
        <v>47135</v>
      </c>
      <c r="G772" s="11">
        <f>DATE(YEAR($F772),MONTH($F772),DAY($F772)+$LL772/10)</f>
        <v>49235</v>
      </c>
      <c r="H772" s="11">
        <f>DATE(YEAR($G772),MONTH($G772),DAY($G772)+$LL772/10)</f>
        <v>51335</v>
      </c>
      <c r="I772" s="11">
        <f>DATE(YEAR($H772),MONTH($H772),DAY($H772)+$LL772/10)</f>
        <v>53435</v>
      </c>
      <c r="J772" s="12">
        <f>DATE(YEAR($I772),MONTH($I772),DAY($I772)+$LL772/10)</f>
        <v>55535</v>
      </c>
      <c r="K772" s="15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  <c r="BT772" s="16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6"/>
      <c r="DD772" s="16"/>
      <c r="DE772" s="16"/>
      <c r="DF772" s="16"/>
      <c r="DG772" s="16"/>
      <c r="DH772" s="16"/>
      <c r="DI772" s="16"/>
      <c r="DJ772" s="16"/>
      <c r="DK772" s="16"/>
      <c r="LK772" t="s">
        <v>21</v>
      </c>
      <c r="LL772">
        <v>21000</v>
      </c>
      <c r="LM772" t="s">
        <v>12</v>
      </c>
    </row>
    <row r="773" spans="1:325" ht="15" thickBot="1" x14ac:dyDescent="0.4">
      <c r="A773" s="9" t="s">
        <v>12</v>
      </c>
      <c r="B773" s="10" t="s">
        <v>61</v>
      </c>
      <c r="C773" s="10" t="s">
        <v>24</v>
      </c>
      <c r="D773" s="11">
        <v>47285.146527777775</v>
      </c>
      <c r="E773" s="11">
        <f t="shared" si="32"/>
        <v>47254</v>
      </c>
      <c r="F773" s="11">
        <f>DATE(YEAR($E773),MONTH($E773),DAY($E773)+$LL773*30.4/10000)</f>
        <v>50902</v>
      </c>
      <c r="G773" s="11">
        <f>DATE(YEAR($F773),MONTH($F773),DAY($F773)+$LL773*30.4/10000)</f>
        <v>54550</v>
      </c>
      <c r="H773" s="11">
        <f>DATE(YEAR($G773),MONTH($G773),DAY($G773)+$LL773*30.4/10000)</f>
        <v>58198</v>
      </c>
      <c r="I773" s="11">
        <f>DATE(YEAR($H773),MONTH($H773),DAY($H773)+$LL773*30.4/10000)</f>
        <v>61846</v>
      </c>
      <c r="J773" s="12">
        <f>DATE(YEAR($I773),MONTH($I773),DAY($I773)+$LL773*30.4/10000)</f>
        <v>65494</v>
      </c>
      <c r="K773" s="15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  <c r="BT773" s="16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6"/>
      <c r="DD773" s="16"/>
      <c r="DE773" s="16"/>
      <c r="DF773" s="16"/>
      <c r="DG773" s="16"/>
      <c r="DH773" s="16"/>
      <c r="DI773" s="16"/>
      <c r="DJ773" s="16"/>
      <c r="DK773" s="16"/>
      <c r="LK773" t="s">
        <v>15</v>
      </c>
      <c r="LL773">
        <v>1200000</v>
      </c>
      <c r="LM773" t="s">
        <v>12</v>
      </c>
    </row>
    <row r="774" spans="1:325" ht="15" thickBot="1" x14ac:dyDescent="0.4">
      <c r="A774" s="9" t="s">
        <v>12</v>
      </c>
      <c r="B774" s="10" t="s">
        <v>61</v>
      </c>
      <c r="C774" s="10" t="s">
        <v>25</v>
      </c>
      <c r="D774" s="11">
        <v>44209.392361111109</v>
      </c>
      <c r="E774" s="11">
        <f t="shared" si="32"/>
        <v>44178</v>
      </c>
      <c r="F774" s="11">
        <f>DATE(YEAR($E774),MONTH($E774),DAY($E774)+$LL774*30.4/10000)</f>
        <v>44907</v>
      </c>
      <c r="G774" s="11">
        <f>DATE(YEAR($F774),MONTH($F774),DAY($F774)+$LL774*30.4/10000)</f>
        <v>45636</v>
      </c>
      <c r="H774" s="11">
        <f>DATE(YEAR($G774),MONTH($G774),DAY($G774)+$LL774*30.4/10000)</f>
        <v>46365</v>
      </c>
      <c r="I774" s="11">
        <f>DATE(YEAR($H774),MONTH($H774),DAY($H774)+$LL774*30.4/10000)</f>
        <v>47094</v>
      </c>
      <c r="J774" s="12">
        <f>DATE(YEAR($I774),MONTH($I774),DAY($I774)+$LL774*30.4/10000)</f>
        <v>47823</v>
      </c>
      <c r="K774" s="15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>
        <v>1</v>
      </c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  <c r="BT774" s="16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6"/>
      <c r="DD774" s="16"/>
      <c r="DE774" s="16"/>
      <c r="DF774" s="16"/>
      <c r="DG774" s="16"/>
      <c r="DH774" s="16"/>
      <c r="DI774" s="16"/>
      <c r="DJ774" s="16"/>
      <c r="DK774" s="16"/>
      <c r="LK774" t="s">
        <v>15</v>
      </c>
      <c r="LL774">
        <v>240000</v>
      </c>
      <c r="LM774" t="s">
        <v>12</v>
      </c>
    </row>
    <row r="775" spans="1:325" ht="15" thickBot="1" x14ac:dyDescent="0.4">
      <c r="A775" s="9" t="s">
        <v>12</v>
      </c>
      <c r="B775" s="10" t="s">
        <v>61</v>
      </c>
      <c r="C775" s="10" t="s">
        <v>26</v>
      </c>
      <c r="D775" s="11">
        <v>44247.939583333333</v>
      </c>
      <c r="E775" s="11">
        <f t="shared" si="32"/>
        <v>44216</v>
      </c>
      <c r="F775" s="11">
        <f>DATE(YEAR($E775),MONTH($E775),DAY($E775)+$LL775/10)</f>
        <v>45266</v>
      </c>
      <c r="G775" s="11">
        <f>DATE(YEAR($F775),MONTH($F775),DAY($F775)+$LL775/10)</f>
        <v>46316</v>
      </c>
      <c r="H775" s="11">
        <f>DATE(YEAR($G775),MONTH($G775),DAY($G775)+$LL775/10)</f>
        <v>47366</v>
      </c>
      <c r="I775" s="11">
        <f>DATE(YEAR($H775),MONTH($H775),DAY($H775)+$LL775/10)</f>
        <v>48416</v>
      </c>
      <c r="J775" s="12">
        <f>DATE(YEAR($I775),MONTH($I775),DAY($I775)+$LL775/10)</f>
        <v>49466</v>
      </c>
      <c r="K775" s="15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>
        <v>1</v>
      </c>
      <c r="BM775" s="16"/>
      <c r="BN775" s="16"/>
      <c r="BO775" s="16"/>
      <c r="BP775" s="16"/>
      <c r="BQ775" s="16"/>
      <c r="BR775" s="16"/>
      <c r="BS775" s="16"/>
      <c r="BT775" s="16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6"/>
      <c r="DD775" s="16"/>
      <c r="DE775" s="16"/>
      <c r="DF775" s="16"/>
      <c r="DG775" s="16"/>
      <c r="DH775" s="16"/>
      <c r="DI775" s="16"/>
      <c r="DJ775" s="16"/>
      <c r="DK775" s="16"/>
      <c r="LK775" t="s">
        <v>21</v>
      </c>
      <c r="LL775">
        <v>10500</v>
      </c>
      <c r="LM775" t="s">
        <v>12</v>
      </c>
    </row>
    <row r="776" spans="1:325" ht="15" thickBot="1" x14ac:dyDescent="0.4">
      <c r="A776" s="9" t="s">
        <v>12</v>
      </c>
      <c r="B776" s="10" t="s">
        <v>61</v>
      </c>
      <c r="C776" s="10" t="s">
        <v>26</v>
      </c>
      <c r="D776" s="11">
        <v>45032.364583333336</v>
      </c>
      <c r="E776" s="11">
        <f t="shared" si="32"/>
        <v>45001</v>
      </c>
      <c r="F776" s="11">
        <f>DATE(YEAR($E776),MONTH($E776),DAY($E776)+$LL776/10)</f>
        <v>46051</v>
      </c>
      <c r="G776" s="11">
        <f>DATE(YEAR($F776),MONTH($F776),DAY($F776)+$LL776/10)</f>
        <v>47101</v>
      </c>
      <c r="H776" s="11">
        <f>DATE(YEAR($G776),MONTH($G776),DAY($G776)+$LL776/10)</f>
        <v>48151</v>
      </c>
      <c r="I776" s="11">
        <f>DATE(YEAR($H776),MONTH($H776),DAY($H776)+$LL776/10)</f>
        <v>49201</v>
      </c>
      <c r="J776" s="12">
        <f>DATE(YEAR($I776),MONTH($I776),DAY($I776)+$LL776/10)</f>
        <v>50251</v>
      </c>
      <c r="K776" s="15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  <c r="BT776" s="16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6"/>
      <c r="DD776" s="16"/>
      <c r="DE776" s="16"/>
      <c r="DF776" s="16"/>
      <c r="DG776" s="16"/>
      <c r="DH776" s="16"/>
      <c r="DI776" s="16"/>
      <c r="DJ776" s="16"/>
      <c r="DK776" s="16"/>
      <c r="LK776" t="s">
        <v>21</v>
      </c>
      <c r="LL776">
        <v>10500</v>
      </c>
      <c r="LM776" t="s">
        <v>12</v>
      </c>
    </row>
    <row r="777" spans="1:325" ht="15" thickBot="1" x14ac:dyDescent="0.4">
      <c r="A777" s="9" t="s">
        <v>12</v>
      </c>
      <c r="B777" s="10" t="s">
        <v>61</v>
      </c>
      <c r="C777" s="10" t="s">
        <v>27</v>
      </c>
      <c r="D777" s="11">
        <v>44122.198611111111</v>
      </c>
      <c r="E777" s="11">
        <f t="shared" si="32"/>
        <v>44092</v>
      </c>
      <c r="F777" s="11">
        <f>DATE(YEAR($E777),MONTH($E777),DAY($E777)+$LL777*30.4/650)</f>
        <v>44933</v>
      </c>
      <c r="G777" s="11">
        <f>DATE(YEAR($F777),MONTH($F777),DAY($F777)+$LL777*30.4/650)</f>
        <v>45774</v>
      </c>
      <c r="H777" s="11">
        <f>DATE(YEAR($G777),MONTH($G777),DAY($G777)+$LL777*30.4/650)</f>
        <v>46615</v>
      </c>
      <c r="I777" s="11">
        <f>DATE(YEAR($H777),MONTH($H777),DAY($H777)+$LL777*30.4/650)</f>
        <v>47456</v>
      </c>
      <c r="J777" s="12">
        <f>DATE(YEAR($I777),MONTH($I777),DAY($I777)+$LL777*30.4/650)</f>
        <v>48297</v>
      </c>
      <c r="K777" s="15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>
        <v>1</v>
      </c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  <c r="BT777" s="16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6"/>
      <c r="DD777" s="16"/>
      <c r="DE777" s="16"/>
      <c r="DF777" s="16"/>
      <c r="DG777" s="16"/>
      <c r="DH777" s="16"/>
      <c r="DI777" s="16"/>
      <c r="DJ777" s="16"/>
      <c r="DK777" s="16"/>
      <c r="LK777" t="s">
        <v>28</v>
      </c>
      <c r="LL777">
        <v>18000</v>
      </c>
      <c r="LM777" t="s">
        <v>12</v>
      </c>
    </row>
    <row r="778" spans="1:325" ht="15" thickBot="1" x14ac:dyDescent="0.4">
      <c r="A778" s="9" t="s">
        <v>12</v>
      </c>
      <c r="B778" s="10" t="s">
        <v>61</v>
      </c>
      <c r="C778" s="10" t="s">
        <v>23</v>
      </c>
      <c r="D778" s="11">
        <v>44285.296527777777</v>
      </c>
      <c r="E778" s="11">
        <f t="shared" si="32"/>
        <v>44257</v>
      </c>
      <c r="F778" s="11">
        <f>DATE(YEAR($E778),MONTH($E778),DAY($E778)+$LL778/10)</f>
        <v>44407</v>
      </c>
      <c r="G778" s="11">
        <f>DATE(YEAR($F778),MONTH($F778),DAY($F778)+$LL778/10)</f>
        <v>44557</v>
      </c>
      <c r="H778" s="11">
        <f>DATE(YEAR($G778),MONTH($G778),DAY($G778)+$LL778/10)</f>
        <v>44707</v>
      </c>
      <c r="I778" s="11">
        <f>DATE(YEAR($H778),MONTH($H778),DAY($H778)+$LL778/10)</f>
        <v>44857</v>
      </c>
      <c r="J778" s="12">
        <f>DATE(YEAR($I778),MONTH($I778),DAY($I778)+$LL778/10)</f>
        <v>45007</v>
      </c>
      <c r="K778" s="15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>
        <v>1</v>
      </c>
      <c r="BS778" s="16"/>
      <c r="BT778" s="16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>
        <v>1</v>
      </c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6"/>
      <c r="DD778" s="16"/>
      <c r="DE778" s="16"/>
      <c r="DF778" s="16"/>
      <c r="DG778" s="16"/>
      <c r="DH778" s="16"/>
      <c r="DI778" s="16">
        <v>1</v>
      </c>
      <c r="DJ778" s="16"/>
      <c r="DK778" s="16"/>
      <c r="LK778" t="s">
        <v>21</v>
      </c>
      <c r="LL778">
        <v>1500</v>
      </c>
      <c r="LM778" t="s">
        <v>12</v>
      </c>
    </row>
    <row r="779" spans="1:325" ht="15" thickBot="1" x14ac:dyDescent="0.4">
      <c r="A779" s="9" t="s">
        <v>12</v>
      </c>
      <c r="B779" s="10" t="s">
        <v>61</v>
      </c>
      <c r="C779" s="10" t="s">
        <v>20</v>
      </c>
      <c r="D779" s="11">
        <v>44904.612500000003</v>
      </c>
      <c r="E779" s="11">
        <f t="shared" si="32"/>
        <v>44874</v>
      </c>
      <c r="F779" s="11">
        <f>DATE(YEAR($E779),MONTH($E779),DAY($E779)+$LL779/10)</f>
        <v>45174</v>
      </c>
      <c r="G779" s="11">
        <f>DATE(YEAR($F779),MONTH($F779),DAY($F779)+$LL779/10)</f>
        <v>45474</v>
      </c>
      <c r="H779" s="11">
        <f>DATE(YEAR($G779),MONTH($G779),DAY($G779)+$LL779/10)</f>
        <v>45774</v>
      </c>
      <c r="I779" s="11">
        <f>DATE(YEAR($H779),MONTH($H779),DAY($H779)+$LL779/10)</f>
        <v>46074</v>
      </c>
      <c r="J779" s="12">
        <f>DATE(YEAR($I779),MONTH($I779),DAY($I779)+$LL779/10)</f>
        <v>46374</v>
      </c>
      <c r="K779" s="15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  <c r="BT779" s="16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6"/>
      <c r="DD779" s="16"/>
      <c r="DE779" s="16"/>
      <c r="DF779" s="16"/>
      <c r="DG779" s="16"/>
      <c r="DH779" s="16"/>
      <c r="DI779" s="16"/>
      <c r="DJ779" s="16"/>
      <c r="DK779" s="16"/>
      <c r="LK779" t="s">
        <v>21</v>
      </c>
      <c r="LL779">
        <v>3000</v>
      </c>
      <c r="LM779" t="s">
        <v>12</v>
      </c>
    </row>
    <row r="780" spans="1:325" ht="15" thickBot="1" x14ac:dyDescent="0.4">
      <c r="A780" s="9" t="s">
        <v>12</v>
      </c>
      <c r="B780" s="10" t="s">
        <v>61</v>
      </c>
      <c r="C780" s="10" t="s">
        <v>23</v>
      </c>
      <c r="D780" s="11">
        <v>43849.62222222222</v>
      </c>
      <c r="E780" s="11">
        <f t="shared" si="32"/>
        <v>43818</v>
      </c>
      <c r="F780" s="11">
        <f>DATE(YEAR($E780),MONTH($E780),DAY($E780)+$LL780/10)</f>
        <v>43968</v>
      </c>
      <c r="G780" s="11">
        <f>DATE(YEAR($F780),MONTH($F780),DAY($F780)+$LL780/10)</f>
        <v>44118</v>
      </c>
      <c r="H780" s="11">
        <f>DATE(YEAR($G780),MONTH($G780),DAY($G780)+$LL780/10)</f>
        <v>44268</v>
      </c>
      <c r="I780" s="11">
        <f>DATE(YEAR($H780),MONTH($H780),DAY($H780)+$LL780/10)</f>
        <v>44418</v>
      </c>
      <c r="J780" s="12">
        <f>DATE(YEAR($I780),MONTH($I780),DAY($I780)+$LL780/10)</f>
        <v>44568</v>
      </c>
      <c r="K780" s="15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>
        <v>1</v>
      </c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>
        <v>1</v>
      </c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>
        <v>1</v>
      </c>
      <c r="BT780" s="16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>
        <v>1</v>
      </c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6"/>
      <c r="DD780" s="16"/>
      <c r="DE780" s="16"/>
      <c r="DF780" s="16"/>
      <c r="DG780" s="16"/>
      <c r="DH780" s="16"/>
      <c r="DI780" s="16"/>
      <c r="DJ780" s="16">
        <v>1</v>
      </c>
      <c r="DK780" s="16"/>
      <c r="LK780" t="s">
        <v>21</v>
      </c>
      <c r="LL780">
        <v>1500</v>
      </c>
      <c r="LM780" t="s">
        <v>12</v>
      </c>
    </row>
    <row r="781" spans="1:325" ht="15" thickBot="1" x14ac:dyDescent="0.4">
      <c r="A781" s="9" t="s">
        <v>12</v>
      </c>
      <c r="B781" s="10" t="s">
        <v>61</v>
      </c>
      <c r="C781" s="10" t="s">
        <v>14</v>
      </c>
      <c r="D781" s="11">
        <v>44618.534722222219</v>
      </c>
      <c r="E781" s="11">
        <f t="shared" ref="E781:E788" si="33">DATE(YEAR($D781),MONTH($D781)-2,DAY($D781))</f>
        <v>44556</v>
      </c>
      <c r="F781" s="11">
        <f>DATE(YEAR($E781),MONTH($E781),DAY($E781)+$LL781*30.4/10000)</f>
        <v>45468</v>
      </c>
      <c r="G781" s="11">
        <f>DATE(YEAR($F781),MONTH($F781),DAY($F781)+$LL781*30.4/10000)</f>
        <v>46380</v>
      </c>
      <c r="H781" s="11">
        <f>DATE(YEAR($G781),MONTH($G781),DAY($G781)+$LL781*30.4/10000)</f>
        <v>47292</v>
      </c>
      <c r="I781" s="11">
        <f>DATE(YEAR($H781),MONTH($H781),DAY($H781)+$LL781*30.4/10000)</f>
        <v>48204</v>
      </c>
      <c r="J781" s="12">
        <f>DATE(YEAR($I781),MONTH($I781),DAY($I781)+$LL781*30.4/10000)</f>
        <v>49116</v>
      </c>
      <c r="K781" s="15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  <c r="BT781" s="16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6"/>
      <c r="DD781" s="16"/>
      <c r="DE781" s="16"/>
      <c r="DF781" s="16"/>
      <c r="DG781" s="16"/>
      <c r="DH781" s="16">
        <v>1</v>
      </c>
      <c r="DI781" s="16"/>
      <c r="DJ781" s="16"/>
      <c r="DK781" s="16"/>
      <c r="LK781" t="s">
        <v>15</v>
      </c>
      <c r="LL781">
        <v>300000</v>
      </c>
      <c r="LM781" t="s">
        <v>12</v>
      </c>
    </row>
    <row r="782" spans="1:325" ht="15" thickBot="1" x14ac:dyDescent="0.4">
      <c r="A782" s="9" t="s">
        <v>12</v>
      </c>
      <c r="B782" s="10" t="s">
        <v>61</v>
      </c>
      <c r="C782" s="10" t="s">
        <v>14</v>
      </c>
      <c r="D782" s="11">
        <v>48007.5</v>
      </c>
      <c r="E782" s="11">
        <f t="shared" si="33"/>
        <v>47946</v>
      </c>
      <c r="F782" s="11">
        <f>DATE(YEAR($E782)+$LL782,MONTH($E782),DAY($E782))</f>
        <v>52329</v>
      </c>
      <c r="G782" s="11">
        <f>DATE(YEAR($F782)+$LL782,MONTH($F782),DAY($F782))</f>
        <v>56712</v>
      </c>
      <c r="H782" s="11">
        <f>DATE(YEAR($G782)+$LL782,MONTH($G782),DAY($G782))</f>
        <v>61095</v>
      </c>
      <c r="I782" s="11">
        <f>DATE(YEAR($H782)+$LL782,MONTH($H782),DAY($H782))</f>
        <v>65478</v>
      </c>
      <c r="J782" s="12">
        <f>DATE(YEAR($I782)+$LL782,MONTH($I782),DAY($I782))</f>
        <v>69861</v>
      </c>
      <c r="K782" s="15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  <c r="BT782" s="16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6"/>
      <c r="DD782" s="16"/>
      <c r="DE782" s="16"/>
      <c r="DF782" s="16"/>
      <c r="DG782" s="16"/>
      <c r="DH782" s="16"/>
      <c r="DI782" s="16"/>
      <c r="DJ782" s="16"/>
      <c r="DK782" s="16"/>
      <c r="LK782" t="s">
        <v>16</v>
      </c>
      <c r="LL782">
        <v>12</v>
      </c>
      <c r="LM782" t="s">
        <v>12</v>
      </c>
    </row>
    <row r="783" spans="1:325" ht="15" thickBot="1" x14ac:dyDescent="0.4">
      <c r="A783" s="9" t="s">
        <v>12</v>
      </c>
      <c r="B783" s="10" t="s">
        <v>61</v>
      </c>
      <c r="C783" s="10" t="s">
        <v>17</v>
      </c>
      <c r="D783" s="11">
        <v>44185.604166666664</v>
      </c>
      <c r="E783" s="11">
        <f t="shared" si="33"/>
        <v>44124</v>
      </c>
      <c r="F783" s="11">
        <f>DATE(YEAR($E783),MONTH($E783)+$LL783,DAY($E783))</f>
        <v>45219</v>
      </c>
      <c r="G783" s="11">
        <f>DATE(YEAR($F783),MONTH($F783)+$LL783,DAY($F783))</f>
        <v>46315</v>
      </c>
      <c r="H783" s="11">
        <f>DATE(YEAR($G783),MONTH($G783)+$LL783,DAY($G783))</f>
        <v>47411</v>
      </c>
      <c r="I783" s="11">
        <f>DATE(YEAR($H783),MONTH($H783)+$LL783,DAY($H783))</f>
        <v>48507</v>
      </c>
      <c r="J783" s="12">
        <f>DATE(YEAR($I783),MONTH($I783)+$LL783,DAY($I783))</f>
        <v>49602</v>
      </c>
      <c r="K783" s="15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>
        <v>1</v>
      </c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  <c r="BT783" s="16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6"/>
      <c r="DD783" s="16"/>
      <c r="DE783" s="16"/>
      <c r="DF783" s="16"/>
      <c r="DG783" s="16"/>
      <c r="DH783" s="16"/>
      <c r="DI783" s="16"/>
      <c r="DJ783" s="16"/>
      <c r="DK783" s="16"/>
      <c r="LK783" t="s">
        <v>18</v>
      </c>
      <c r="LL783">
        <v>36</v>
      </c>
      <c r="LM783" t="s">
        <v>12</v>
      </c>
    </row>
    <row r="784" spans="1:325" ht="15" thickBot="1" x14ac:dyDescent="0.4">
      <c r="A784" s="9" t="s">
        <v>12</v>
      </c>
      <c r="B784" s="10" t="s">
        <v>61</v>
      </c>
      <c r="C784" s="10" t="s">
        <v>14</v>
      </c>
      <c r="D784" s="11">
        <v>44618.056250000001</v>
      </c>
      <c r="E784" s="11">
        <f t="shared" si="33"/>
        <v>44556</v>
      </c>
      <c r="F784" s="11">
        <f>DATE(YEAR($E784),MONTH($E784),DAY($E784)+$LL784*30.4/10000)</f>
        <v>45468</v>
      </c>
      <c r="G784" s="11">
        <f>DATE(YEAR($F784),MONTH($F784),DAY($F784)+$LL784*30.4/10000)</f>
        <v>46380</v>
      </c>
      <c r="H784" s="11">
        <f>DATE(YEAR($G784),MONTH($G784),DAY($G784)+$LL784*30.4/10000)</f>
        <v>47292</v>
      </c>
      <c r="I784" s="11">
        <f>DATE(YEAR($H784),MONTH($H784),DAY($H784)+$LL784*30.4/10000)</f>
        <v>48204</v>
      </c>
      <c r="J784" s="12">
        <f>DATE(YEAR($I784),MONTH($I784),DAY($I784)+$LL784*30.4/10000)</f>
        <v>49116</v>
      </c>
      <c r="K784" s="15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  <c r="BT784" s="16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6"/>
      <c r="DD784" s="16"/>
      <c r="DE784" s="16"/>
      <c r="DF784" s="16"/>
      <c r="DG784" s="16"/>
      <c r="DH784" s="16">
        <v>1</v>
      </c>
      <c r="DI784" s="16"/>
      <c r="DJ784" s="16"/>
      <c r="DK784" s="16"/>
      <c r="LK784" t="s">
        <v>15</v>
      </c>
      <c r="LL784">
        <v>300000</v>
      </c>
      <c r="LM784" t="s">
        <v>12</v>
      </c>
    </row>
    <row r="785" spans="1:325" ht="15" thickBot="1" x14ac:dyDescent="0.4">
      <c r="A785" s="9" t="s">
        <v>12</v>
      </c>
      <c r="B785" s="10" t="s">
        <v>61</v>
      </c>
      <c r="C785" s="10" t="s">
        <v>14</v>
      </c>
      <c r="D785" s="11">
        <v>47981.583333333336</v>
      </c>
      <c r="E785" s="11">
        <f t="shared" si="33"/>
        <v>47920</v>
      </c>
      <c r="F785" s="11">
        <f>DATE(YEAR($E785)+$LL785,MONTH($E785),DAY($E785))</f>
        <v>52303</v>
      </c>
      <c r="G785" s="11">
        <f>DATE(YEAR($F785)+$LL785,MONTH($F785),DAY($F785))</f>
        <v>56686</v>
      </c>
      <c r="H785" s="11">
        <f>DATE(YEAR($G785)+$LL785,MONTH($G785),DAY($G785))</f>
        <v>61069</v>
      </c>
      <c r="I785" s="11">
        <f>DATE(YEAR($H785)+$LL785,MONTH($H785),DAY($H785))</f>
        <v>65452</v>
      </c>
      <c r="J785" s="12">
        <f>DATE(YEAR($I785)+$LL785,MONTH($I785),DAY($I785))</f>
        <v>69835</v>
      </c>
      <c r="K785" s="15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  <c r="BT785" s="16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6"/>
      <c r="DD785" s="16"/>
      <c r="DE785" s="16"/>
      <c r="DF785" s="16"/>
      <c r="DG785" s="16"/>
      <c r="DH785" s="16"/>
      <c r="DI785" s="16"/>
      <c r="DJ785" s="16"/>
      <c r="DK785" s="16"/>
      <c r="LK785" t="s">
        <v>16</v>
      </c>
      <c r="LL785">
        <v>12</v>
      </c>
      <c r="LM785" t="s">
        <v>12</v>
      </c>
    </row>
    <row r="786" spans="1:325" ht="15" thickBot="1" x14ac:dyDescent="0.4">
      <c r="A786" s="9" t="s">
        <v>12</v>
      </c>
      <c r="B786" s="10" t="s">
        <v>61</v>
      </c>
      <c r="C786" s="10" t="s">
        <v>14</v>
      </c>
      <c r="D786" s="11">
        <v>44618.056250000001</v>
      </c>
      <c r="E786" s="11">
        <f t="shared" si="33"/>
        <v>44556</v>
      </c>
      <c r="F786" s="11">
        <f>DATE(YEAR($E786),MONTH($E786),DAY($E786)+$LL786*30.4/10000)</f>
        <v>45468</v>
      </c>
      <c r="G786" s="11">
        <f>DATE(YEAR($F786),MONTH($F786),DAY($F786)+$LL786*30.4/10000)</f>
        <v>46380</v>
      </c>
      <c r="H786" s="11">
        <f>DATE(YEAR($G786),MONTH($G786),DAY($G786)+$LL786*30.4/10000)</f>
        <v>47292</v>
      </c>
      <c r="I786" s="11">
        <f>DATE(YEAR($H786),MONTH($H786),DAY($H786)+$LL786*30.4/10000)</f>
        <v>48204</v>
      </c>
      <c r="J786" s="12">
        <f>DATE(YEAR($I786),MONTH($I786),DAY($I786)+$LL786*30.4/10000)</f>
        <v>49116</v>
      </c>
      <c r="K786" s="15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  <c r="BT786" s="16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6"/>
      <c r="DD786" s="16"/>
      <c r="DE786" s="16"/>
      <c r="DF786" s="16"/>
      <c r="DG786" s="16"/>
      <c r="DH786" s="16">
        <v>1</v>
      </c>
      <c r="DI786" s="16"/>
      <c r="DJ786" s="16"/>
      <c r="DK786" s="16"/>
      <c r="LK786" t="s">
        <v>15</v>
      </c>
      <c r="LL786">
        <v>300000</v>
      </c>
      <c r="LM786" t="s">
        <v>12</v>
      </c>
    </row>
    <row r="787" spans="1:325" ht="15" thickBot="1" x14ac:dyDescent="0.4">
      <c r="A787" s="9" t="s">
        <v>12</v>
      </c>
      <c r="B787" s="10" t="s">
        <v>61</v>
      </c>
      <c r="C787" s="10" t="s">
        <v>14</v>
      </c>
      <c r="D787" s="11">
        <v>47981.583333333336</v>
      </c>
      <c r="E787" s="11">
        <f t="shared" si="33"/>
        <v>47920</v>
      </c>
      <c r="F787" s="11">
        <f>DATE(YEAR($E787)+$LL787,MONTH($E787),DAY($E787))</f>
        <v>52303</v>
      </c>
      <c r="G787" s="11">
        <f>DATE(YEAR($F787)+$LL787,MONTH($F787),DAY($F787))</f>
        <v>56686</v>
      </c>
      <c r="H787" s="11">
        <f>DATE(YEAR($G787)+$LL787,MONTH($G787),DAY($G787))</f>
        <v>61069</v>
      </c>
      <c r="I787" s="11">
        <f>DATE(YEAR($H787)+$LL787,MONTH($H787),DAY($H787))</f>
        <v>65452</v>
      </c>
      <c r="J787" s="12">
        <f>DATE(YEAR($I787)+$LL787,MONTH($I787),DAY($I787))</f>
        <v>69835</v>
      </c>
      <c r="K787" s="15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  <c r="BT787" s="16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6"/>
      <c r="DD787" s="16"/>
      <c r="DE787" s="16"/>
      <c r="DF787" s="16"/>
      <c r="DG787" s="16"/>
      <c r="DH787" s="16"/>
      <c r="DI787" s="16"/>
      <c r="DJ787" s="16"/>
      <c r="DK787" s="16"/>
      <c r="LK787" t="s">
        <v>16</v>
      </c>
      <c r="LL787">
        <v>12</v>
      </c>
      <c r="LM787" t="s">
        <v>12</v>
      </c>
    </row>
    <row r="788" spans="1:325" ht="15" thickBot="1" x14ac:dyDescent="0.4">
      <c r="A788" s="9" t="s">
        <v>12</v>
      </c>
      <c r="B788" s="10" t="s">
        <v>61</v>
      </c>
      <c r="C788" s="10" t="s">
        <v>19</v>
      </c>
      <c r="D788" s="11">
        <v>44183.151388888888</v>
      </c>
      <c r="E788" s="11">
        <f t="shared" si="33"/>
        <v>44122</v>
      </c>
      <c r="F788" s="11">
        <f>DATE(YEAR($E788)+$LL788,MONTH($E788),DAY($E788))</f>
        <v>46313</v>
      </c>
      <c r="G788" s="11">
        <f>DATE(YEAR($F788)+$LL788,MONTH($F788),DAY($F788))</f>
        <v>48505</v>
      </c>
      <c r="H788" s="11">
        <f>DATE(YEAR($G788)+$LL788,MONTH($G788),DAY($G788))</f>
        <v>50696</v>
      </c>
      <c r="I788" s="11">
        <f>DATE(YEAR($H788)+$LL788,MONTH($H788),DAY($H788))</f>
        <v>52888</v>
      </c>
      <c r="J788" s="12">
        <f>DATE(YEAR($I788)+$LL788,MONTH($I788),DAY($I788))</f>
        <v>55079</v>
      </c>
      <c r="K788" s="15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>
        <v>1</v>
      </c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  <c r="BT788" s="16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6"/>
      <c r="DD788" s="16"/>
      <c r="DE788" s="16"/>
      <c r="DF788" s="16"/>
      <c r="DG788" s="16"/>
      <c r="DH788" s="16"/>
      <c r="DI788" s="16"/>
      <c r="DJ788" s="16"/>
      <c r="DK788" s="16"/>
      <c r="LK788" t="s">
        <v>16</v>
      </c>
      <c r="LL788">
        <v>6</v>
      </c>
      <c r="LM788" t="s">
        <v>12</v>
      </c>
    </row>
    <row r="789" spans="1:325" ht="15" thickBot="1" x14ac:dyDescent="0.4">
      <c r="A789" s="9" t="s">
        <v>12</v>
      </c>
      <c r="B789" s="10" t="s">
        <v>61</v>
      </c>
      <c r="C789" s="10" t="s">
        <v>20</v>
      </c>
      <c r="D789" s="11">
        <v>43870.947222222225</v>
      </c>
      <c r="E789" s="11">
        <f>DATE(YEAR($D789),MONTH($D789)-1,DAY($D789))</f>
        <v>43839</v>
      </c>
      <c r="F789" s="11">
        <f>DATE(YEAR($E789),MONTH($E789),DAY($E789)+$LL789/10)</f>
        <v>44139</v>
      </c>
      <c r="G789" s="11">
        <f>DATE(YEAR($F789),MONTH($F789),DAY($F789)+$LL789/10)</f>
        <v>44439</v>
      </c>
      <c r="H789" s="11">
        <f>DATE(YEAR($G789),MONTH($G789),DAY($G789)+$LL789/10)</f>
        <v>44739</v>
      </c>
      <c r="I789" s="11">
        <f>DATE(YEAR($H789),MONTH($H789),DAY($H789)+$LL789/10)</f>
        <v>45039</v>
      </c>
      <c r="J789" s="12">
        <f>DATE(YEAR($I789),MONTH($I789),DAY($I789)+$LL789/10)</f>
        <v>45339</v>
      </c>
      <c r="K789" s="15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>
        <v>1</v>
      </c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  <c r="BT789" s="16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>
        <v>1</v>
      </c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6"/>
      <c r="DD789" s="16"/>
      <c r="DE789" s="16"/>
      <c r="DF789" s="16"/>
      <c r="DG789" s="16"/>
      <c r="DH789" s="16"/>
      <c r="DI789" s="16"/>
      <c r="DJ789" s="16"/>
      <c r="DK789" s="16"/>
      <c r="LK789" t="s">
        <v>21</v>
      </c>
      <c r="LL789">
        <v>3000</v>
      </c>
      <c r="LM789" t="s">
        <v>12</v>
      </c>
    </row>
    <row r="790" spans="1:325" ht="15" thickBot="1" x14ac:dyDescent="0.4">
      <c r="A790" s="9" t="s">
        <v>12</v>
      </c>
      <c r="B790" s="10" t="s">
        <v>61</v>
      </c>
      <c r="C790" s="10" t="s">
        <v>22</v>
      </c>
      <c r="D790" s="11">
        <v>44153.155555555553</v>
      </c>
      <c r="E790" s="11">
        <f t="shared" ref="E790:E800" si="34">DATE(YEAR($D790),MONTH($D790)-2,DAY($D790))</f>
        <v>44092</v>
      </c>
      <c r="F790" s="11">
        <f>DATE(YEAR($E790),MONTH($E790)+$LL790,DAY($E790))</f>
        <v>44822</v>
      </c>
      <c r="G790" s="11">
        <f>DATE(YEAR($F790),MONTH($F790)+$LL790,DAY($F790))</f>
        <v>45553</v>
      </c>
      <c r="H790" s="11">
        <f>DATE(YEAR($G790),MONTH($G790)+$LL790,DAY($G790))</f>
        <v>46283</v>
      </c>
      <c r="I790" s="11">
        <f>DATE(YEAR($H790),MONTH($H790)+$LL790,DAY($H790))</f>
        <v>47014</v>
      </c>
      <c r="J790" s="12">
        <f>DATE(YEAR($I790),MONTH($I790)+$LL790,DAY($I790))</f>
        <v>47744</v>
      </c>
      <c r="K790" s="15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>
        <v>1</v>
      </c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  <c r="BT790" s="16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6"/>
      <c r="DD790" s="16"/>
      <c r="DE790" s="16"/>
      <c r="DF790" s="16"/>
      <c r="DG790" s="16"/>
      <c r="DH790" s="16"/>
      <c r="DI790" s="16"/>
      <c r="DJ790" s="16"/>
      <c r="DK790" s="16"/>
      <c r="LK790" t="s">
        <v>18</v>
      </c>
      <c r="LL790">
        <v>24</v>
      </c>
      <c r="LM790" t="s">
        <v>12</v>
      </c>
    </row>
    <row r="791" spans="1:325" ht="15" thickBot="1" x14ac:dyDescent="0.4">
      <c r="A791" s="9" t="s">
        <v>12</v>
      </c>
      <c r="B791" s="10" t="s">
        <v>61</v>
      </c>
      <c r="C791" s="10" t="s">
        <v>14</v>
      </c>
      <c r="D791" s="11">
        <v>44645.677777777775</v>
      </c>
      <c r="E791" s="11">
        <f t="shared" si="34"/>
        <v>44586</v>
      </c>
      <c r="F791" s="11">
        <f>DATE(YEAR($E791),MONTH($E791),DAY($E791)+$LL791*30.4/10000)</f>
        <v>45498</v>
      </c>
      <c r="G791" s="11">
        <f>DATE(YEAR($F791),MONTH($F791),DAY($F791)+$LL791*30.4/10000)</f>
        <v>46410</v>
      </c>
      <c r="H791" s="11">
        <f>DATE(YEAR($G791),MONTH($G791),DAY($G791)+$LL791*30.4/10000)</f>
        <v>47322</v>
      </c>
      <c r="I791" s="11">
        <f>DATE(YEAR($H791),MONTH($H791),DAY($H791)+$LL791*30.4/10000)</f>
        <v>48234</v>
      </c>
      <c r="J791" s="12">
        <f>DATE(YEAR($I791),MONTH($I791),DAY($I791)+$LL791*30.4/10000)</f>
        <v>49146</v>
      </c>
      <c r="K791" s="15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  <c r="BT791" s="16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6"/>
      <c r="DD791" s="16"/>
      <c r="DE791" s="16"/>
      <c r="DF791" s="16"/>
      <c r="DG791" s="16"/>
      <c r="DH791" s="16"/>
      <c r="DI791" s="16"/>
      <c r="DJ791" s="16"/>
      <c r="DK791" s="16"/>
      <c r="LK791" t="s">
        <v>15</v>
      </c>
      <c r="LL791">
        <v>300000</v>
      </c>
      <c r="LM791" t="s">
        <v>12</v>
      </c>
    </row>
    <row r="792" spans="1:325" ht="15" thickBot="1" x14ac:dyDescent="0.4">
      <c r="A792" s="9" t="s">
        <v>12</v>
      </c>
      <c r="B792" s="10" t="s">
        <v>61</v>
      </c>
      <c r="C792" s="10" t="s">
        <v>14</v>
      </c>
      <c r="D792" s="11">
        <v>48018.479166666664</v>
      </c>
      <c r="E792" s="11">
        <f t="shared" si="34"/>
        <v>47957</v>
      </c>
      <c r="F792" s="11">
        <f>DATE(YEAR($E792)+$LL792,MONTH($E792),DAY($E792))</f>
        <v>52340</v>
      </c>
      <c r="G792" s="11">
        <f>DATE(YEAR($F792)+$LL792,MONTH($F792),DAY($F792))</f>
        <v>56723</v>
      </c>
      <c r="H792" s="11">
        <f>DATE(YEAR($G792)+$LL792,MONTH($G792),DAY($G792))</f>
        <v>61106</v>
      </c>
      <c r="I792" s="11">
        <f>DATE(YEAR($H792)+$LL792,MONTH($H792),DAY($H792))</f>
        <v>65489</v>
      </c>
      <c r="J792" s="12">
        <f>DATE(YEAR($I792)+$LL792,MONTH($I792),DAY($I792))</f>
        <v>69872</v>
      </c>
      <c r="K792" s="15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  <c r="BT792" s="16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6"/>
      <c r="DD792" s="16"/>
      <c r="DE792" s="16"/>
      <c r="DF792" s="16"/>
      <c r="DG792" s="16"/>
      <c r="DH792" s="16"/>
      <c r="DI792" s="16"/>
      <c r="DJ792" s="16"/>
      <c r="DK792" s="16"/>
      <c r="LK792" t="s">
        <v>16</v>
      </c>
      <c r="LL792">
        <v>12</v>
      </c>
      <c r="LM792" t="s">
        <v>12</v>
      </c>
    </row>
    <row r="793" spans="1:325" ht="15" thickBot="1" x14ac:dyDescent="0.4">
      <c r="A793" s="9" t="s">
        <v>12</v>
      </c>
      <c r="B793" s="10" t="s">
        <v>61</v>
      </c>
      <c r="C793" s="10" t="s">
        <v>14</v>
      </c>
      <c r="D793" s="11">
        <v>44645.175000000003</v>
      </c>
      <c r="E793" s="11">
        <f t="shared" si="34"/>
        <v>44586</v>
      </c>
      <c r="F793" s="11">
        <f>DATE(YEAR($E793),MONTH($E793),DAY($E793)+$LL793*30.4/10000)</f>
        <v>45498</v>
      </c>
      <c r="G793" s="11">
        <f>DATE(YEAR($F793),MONTH($F793),DAY($F793)+$LL793*30.4/10000)</f>
        <v>46410</v>
      </c>
      <c r="H793" s="11">
        <f>DATE(YEAR($G793),MONTH($G793),DAY($G793)+$LL793*30.4/10000)</f>
        <v>47322</v>
      </c>
      <c r="I793" s="11">
        <f>DATE(YEAR($H793),MONTH($H793),DAY($H793)+$LL793*30.4/10000)</f>
        <v>48234</v>
      </c>
      <c r="J793" s="12">
        <f>DATE(YEAR($I793),MONTH($I793),DAY($I793)+$LL793*30.4/10000)</f>
        <v>49146</v>
      </c>
      <c r="K793" s="15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  <c r="BT793" s="16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6"/>
      <c r="DD793" s="16"/>
      <c r="DE793" s="16"/>
      <c r="DF793" s="16"/>
      <c r="DG793" s="16"/>
      <c r="DH793" s="16"/>
      <c r="DI793" s="16"/>
      <c r="DJ793" s="16"/>
      <c r="DK793" s="16"/>
      <c r="LK793" t="s">
        <v>15</v>
      </c>
      <c r="LL793">
        <v>300000</v>
      </c>
      <c r="LM793" t="s">
        <v>12</v>
      </c>
    </row>
    <row r="794" spans="1:325" ht="15" thickBot="1" x14ac:dyDescent="0.4">
      <c r="A794" s="9" t="s">
        <v>12</v>
      </c>
      <c r="B794" s="10" t="s">
        <v>61</v>
      </c>
      <c r="C794" s="10" t="s">
        <v>14</v>
      </c>
      <c r="D794" s="11">
        <v>48012.625</v>
      </c>
      <c r="E794" s="11">
        <f t="shared" si="34"/>
        <v>47951</v>
      </c>
      <c r="F794" s="11">
        <f>DATE(YEAR($E794)+$LL794,MONTH($E794),DAY($E794))</f>
        <v>52334</v>
      </c>
      <c r="G794" s="11">
        <f>DATE(YEAR($F794)+$LL794,MONTH($F794),DAY($F794))</f>
        <v>56717</v>
      </c>
      <c r="H794" s="11">
        <f>DATE(YEAR($G794)+$LL794,MONTH($G794),DAY($G794))</f>
        <v>61100</v>
      </c>
      <c r="I794" s="11">
        <f>DATE(YEAR($H794)+$LL794,MONTH($H794),DAY($H794))</f>
        <v>65483</v>
      </c>
      <c r="J794" s="12">
        <f>DATE(YEAR($I794)+$LL794,MONTH($I794),DAY($I794))</f>
        <v>69866</v>
      </c>
      <c r="K794" s="15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  <c r="BT794" s="16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6"/>
      <c r="DD794" s="16"/>
      <c r="DE794" s="16"/>
      <c r="DF794" s="16"/>
      <c r="DG794" s="16"/>
      <c r="DH794" s="16"/>
      <c r="DI794" s="16"/>
      <c r="DJ794" s="16"/>
      <c r="DK794" s="16"/>
      <c r="LK794" t="s">
        <v>16</v>
      </c>
      <c r="LL794">
        <v>12</v>
      </c>
      <c r="LM794" t="s">
        <v>12</v>
      </c>
    </row>
    <row r="795" spans="1:325" ht="15" thickBot="1" x14ac:dyDescent="0.4">
      <c r="A795" s="9" t="s">
        <v>12</v>
      </c>
      <c r="B795" s="10" t="s">
        <v>61</v>
      </c>
      <c r="C795" s="10" t="s">
        <v>14</v>
      </c>
      <c r="D795" s="11">
        <v>44645.677777777775</v>
      </c>
      <c r="E795" s="11">
        <f t="shared" si="34"/>
        <v>44586</v>
      </c>
      <c r="F795" s="11">
        <f>DATE(YEAR($E795),MONTH($E795),DAY($E795)+$LL795*30.4/10000)</f>
        <v>45498</v>
      </c>
      <c r="G795" s="11">
        <f>DATE(YEAR($F795),MONTH($F795),DAY($F795)+$LL795*30.4/10000)</f>
        <v>46410</v>
      </c>
      <c r="H795" s="11">
        <f>DATE(YEAR($G795),MONTH($G795),DAY($G795)+$LL795*30.4/10000)</f>
        <v>47322</v>
      </c>
      <c r="I795" s="11">
        <f>DATE(YEAR($H795),MONTH($H795),DAY($H795)+$LL795*30.4/10000)</f>
        <v>48234</v>
      </c>
      <c r="J795" s="12">
        <f>DATE(YEAR($I795),MONTH($I795),DAY($I795)+$LL795*30.4/10000)</f>
        <v>49146</v>
      </c>
      <c r="K795" s="15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  <c r="BT795" s="16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6"/>
      <c r="DD795" s="16"/>
      <c r="DE795" s="16"/>
      <c r="DF795" s="16"/>
      <c r="DG795" s="16"/>
      <c r="DH795" s="16"/>
      <c r="DI795" s="16"/>
      <c r="DJ795" s="16"/>
      <c r="DK795" s="16"/>
      <c r="LK795" t="s">
        <v>15</v>
      </c>
      <c r="LL795">
        <v>300000</v>
      </c>
      <c r="LM795" t="s">
        <v>12</v>
      </c>
    </row>
    <row r="796" spans="1:325" ht="15" thickBot="1" x14ac:dyDescent="0.4">
      <c r="A796" s="9" t="s">
        <v>12</v>
      </c>
      <c r="B796" s="10" t="s">
        <v>61</v>
      </c>
      <c r="C796" s="10" t="s">
        <v>14</v>
      </c>
      <c r="D796" s="11">
        <v>48025.525000000001</v>
      </c>
      <c r="E796" s="11">
        <f t="shared" si="34"/>
        <v>47964</v>
      </c>
      <c r="F796" s="11">
        <f>DATE(YEAR($E796)+$LL796,MONTH($E796),DAY($E796))</f>
        <v>52347</v>
      </c>
      <c r="G796" s="11">
        <f>DATE(YEAR($F796)+$LL796,MONTH($F796),DAY($F796))</f>
        <v>56730</v>
      </c>
      <c r="H796" s="11">
        <f>DATE(YEAR($G796)+$LL796,MONTH($G796),DAY($G796))</f>
        <v>61113</v>
      </c>
      <c r="I796" s="11">
        <f>DATE(YEAR($H796)+$LL796,MONTH($H796),DAY($H796))</f>
        <v>65496</v>
      </c>
      <c r="J796" s="12">
        <f>DATE(YEAR($I796)+$LL796,MONTH($I796),DAY($I796))</f>
        <v>69879</v>
      </c>
      <c r="K796" s="15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  <c r="BT796" s="16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6"/>
      <c r="DD796" s="16"/>
      <c r="DE796" s="16"/>
      <c r="DF796" s="16"/>
      <c r="DG796" s="16"/>
      <c r="DH796" s="16"/>
      <c r="DI796" s="16"/>
      <c r="DJ796" s="16"/>
      <c r="DK796" s="16"/>
      <c r="LK796" t="s">
        <v>16</v>
      </c>
      <c r="LL796">
        <v>12</v>
      </c>
      <c r="LM796" t="s">
        <v>12</v>
      </c>
    </row>
    <row r="797" spans="1:325" ht="15" thickBot="1" x14ac:dyDescent="0.4">
      <c r="A797" s="9" t="s">
        <v>12</v>
      </c>
      <c r="B797" s="10" t="s">
        <v>61</v>
      </c>
      <c r="C797" s="10" t="s">
        <v>14</v>
      </c>
      <c r="D797" s="11">
        <v>44618.534722222219</v>
      </c>
      <c r="E797" s="11">
        <f t="shared" si="34"/>
        <v>44556</v>
      </c>
      <c r="F797" s="11">
        <f>DATE(YEAR($E797),MONTH($E797),DAY($E797)+$LL797*30.4/10000)</f>
        <v>45468</v>
      </c>
      <c r="G797" s="11">
        <f>DATE(YEAR($F797),MONTH($F797),DAY($F797)+$LL797*30.4/10000)</f>
        <v>46380</v>
      </c>
      <c r="H797" s="11">
        <f>DATE(YEAR($G797),MONTH($G797),DAY($G797)+$LL797*30.4/10000)</f>
        <v>47292</v>
      </c>
      <c r="I797" s="11">
        <f>DATE(YEAR($H797),MONTH($H797),DAY($H797)+$LL797*30.4/10000)</f>
        <v>48204</v>
      </c>
      <c r="J797" s="12">
        <f>DATE(YEAR($I797),MONTH($I797),DAY($I797)+$LL797*30.4/10000)</f>
        <v>49116</v>
      </c>
      <c r="K797" s="15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  <c r="BT797" s="16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6"/>
      <c r="DD797" s="16"/>
      <c r="DE797" s="16"/>
      <c r="DF797" s="16"/>
      <c r="DG797" s="16"/>
      <c r="DH797" s="16">
        <v>1</v>
      </c>
      <c r="DI797" s="16"/>
      <c r="DJ797" s="16"/>
      <c r="DK797" s="16"/>
      <c r="LK797" t="s">
        <v>15</v>
      </c>
      <c r="LL797">
        <v>300000</v>
      </c>
      <c r="LM797" t="s">
        <v>12</v>
      </c>
    </row>
    <row r="798" spans="1:325" ht="15" thickBot="1" x14ac:dyDescent="0.4">
      <c r="A798" s="9" t="s">
        <v>12</v>
      </c>
      <c r="B798" s="10" t="s">
        <v>61</v>
      </c>
      <c r="C798" s="10" t="s">
        <v>14</v>
      </c>
      <c r="D798" s="11">
        <v>48011.350694444445</v>
      </c>
      <c r="E798" s="11">
        <f t="shared" si="34"/>
        <v>47950</v>
      </c>
      <c r="F798" s="11">
        <f>DATE(YEAR($E798)+$LL798,MONTH($E798),DAY($E798))</f>
        <v>52333</v>
      </c>
      <c r="G798" s="11">
        <f>DATE(YEAR($F798)+$LL798,MONTH($F798),DAY($F798))</f>
        <v>56716</v>
      </c>
      <c r="H798" s="11">
        <f>DATE(YEAR($G798)+$LL798,MONTH($G798),DAY($G798))</f>
        <v>61099</v>
      </c>
      <c r="I798" s="11">
        <f>DATE(YEAR($H798)+$LL798,MONTH($H798),DAY($H798))</f>
        <v>65482</v>
      </c>
      <c r="J798" s="12">
        <f>DATE(YEAR($I798)+$LL798,MONTH($I798),DAY($I798))</f>
        <v>69865</v>
      </c>
      <c r="K798" s="15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  <c r="BT798" s="16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6"/>
      <c r="DD798" s="16"/>
      <c r="DE798" s="16"/>
      <c r="DF798" s="16"/>
      <c r="DG798" s="16"/>
      <c r="DH798" s="16"/>
      <c r="DI798" s="16"/>
      <c r="DJ798" s="16"/>
      <c r="DK798" s="16"/>
      <c r="LK798" t="s">
        <v>16</v>
      </c>
      <c r="LL798">
        <v>12</v>
      </c>
      <c r="LM798" t="s">
        <v>12</v>
      </c>
    </row>
    <row r="799" spans="1:325" ht="15" thickBot="1" x14ac:dyDescent="0.4">
      <c r="A799" s="9" t="s">
        <v>12</v>
      </c>
      <c r="B799" s="10" t="s">
        <v>61</v>
      </c>
      <c r="C799" s="10" t="s">
        <v>14</v>
      </c>
      <c r="D799" s="11">
        <v>44645.175000000003</v>
      </c>
      <c r="E799" s="11">
        <f t="shared" si="34"/>
        <v>44586</v>
      </c>
      <c r="F799" s="11">
        <f>DATE(YEAR($E799),MONTH($E799),DAY($E799)+$LL799*30.4/10000)</f>
        <v>45498</v>
      </c>
      <c r="G799" s="11">
        <f>DATE(YEAR($F799),MONTH($F799),DAY($F799)+$LL799*30.4/10000)</f>
        <v>46410</v>
      </c>
      <c r="H799" s="11">
        <f>DATE(YEAR($G799),MONTH($G799),DAY($G799)+$LL799*30.4/10000)</f>
        <v>47322</v>
      </c>
      <c r="I799" s="11">
        <f>DATE(YEAR($H799),MONTH($H799),DAY($H799)+$LL799*30.4/10000)</f>
        <v>48234</v>
      </c>
      <c r="J799" s="12">
        <f>DATE(YEAR($I799),MONTH($I799),DAY($I799)+$LL799*30.4/10000)</f>
        <v>49146</v>
      </c>
      <c r="K799" s="15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  <c r="BT799" s="16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6"/>
      <c r="DD799" s="16"/>
      <c r="DE799" s="16"/>
      <c r="DF799" s="16"/>
      <c r="DG799" s="16"/>
      <c r="DH799" s="16"/>
      <c r="DI799" s="16"/>
      <c r="DJ799" s="16"/>
      <c r="DK799" s="16"/>
      <c r="LK799" t="s">
        <v>15</v>
      </c>
      <c r="LL799">
        <v>300000</v>
      </c>
      <c r="LM799" t="s">
        <v>12</v>
      </c>
    </row>
    <row r="800" spans="1:325" ht="15" thickBot="1" x14ac:dyDescent="0.4">
      <c r="A800" s="9" t="s">
        <v>12</v>
      </c>
      <c r="B800" s="10" t="s">
        <v>61</v>
      </c>
      <c r="C800" s="10" t="s">
        <v>14</v>
      </c>
      <c r="D800" s="11">
        <v>48002.625</v>
      </c>
      <c r="E800" s="11">
        <f t="shared" si="34"/>
        <v>47941</v>
      </c>
      <c r="F800" s="11">
        <f>DATE(YEAR($E800)+$LL800,MONTH($E800),DAY($E800))</f>
        <v>52324</v>
      </c>
      <c r="G800" s="11">
        <f>DATE(YEAR($F800)+$LL800,MONTH($F800),DAY($F800))</f>
        <v>56707</v>
      </c>
      <c r="H800" s="11">
        <f>DATE(YEAR($G800)+$LL800,MONTH($G800),DAY($G800))</f>
        <v>61090</v>
      </c>
      <c r="I800" s="11">
        <f>DATE(YEAR($H800)+$LL800,MONTH($H800),DAY($H800))</f>
        <v>65473</v>
      </c>
      <c r="J800" s="12">
        <f>DATE(YEAR($I800)+$LL800,MONTH($I800),DAY($I800))</f>
        <v>69856</v>
      </c>
      <c r="K800" s="15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  <c r="BT800" s="16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6"/>
      <c r="DD800" s="16"/>
      <c r="DE800" s="16"/>
      <c r="DF800" s="16"/>
      <c r="DG800" s="16"/>
      <c r="DH800" s="16"/>
      <c r="DI800" s="16"/>
      <c r="DJ800" s="16"/>
      <c r="DK800" s="16"/>
      <c r="LK800" t="s">
        <v>16</v>
      </c>
      <c r="LL800">
        <v>12</v>
      </c>
      <c r="LM800" t="s">
        <v>12</v>
      </c>
    </row>
    <row r="801" spans="1:325" ht="15" thickBot="1" x14ac:dyDescent="0.4">
      <c r="A801" s="9" t="s">
        <v>12</v>
      </c>
      <c r="B801" s="10" t="s">
        <v>62</v>
      </c>
      <c r="C801" s="10" t="s">
        <v>29</v>
      </c>
      <c r="D801" s="11">
        <v>44015.12222222222</v>
      </c>
      <c r="E801" s="11">
        <f>DATE(YEAR($D801),MONTH($D801),DAY($D801)-7)</f>
        <v>44008</v>
      </c>
      <c r="F801" s="11">
        <f>DATE(YEAR($E801),MONTH($E801)+$LL801,DAY($E801))</f>
        <v>44403</v>
      </c>
      <c r="G801" s="11">
        <f>DATE(YEAR($F801),MONTH($F801)+$LL801,DAY($F801))</f>
        <v>44799</v>
      </c>
      <c r="H801" s="11">
        <f>DATE(YEAR($G801),MONTH($G801)+$LL801,DAY($G801))</f>
        <v>45195</v>
      </c>
      <c r="I801" s="11">
        <f>DATE(YEAR($H801),MONTH($H801)+$LL801,DAY($H801))</f>
        <v>45591</v>
      </c>
      <c r="J801" s="12">
        <f>DATE(YEAR($I801),MONTH($I801)+$LL801,DAY($I801))</f>
        <v>45987</v>
      </c>
      <c r="K801" s="15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>
        <v>1</v>
      </c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  <c r="BT801" s="16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>
        <v>1</v>
      </c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6"/>
      <c r="DD801" s="16"/>
      <c r="DE801" s="16"/>
      <c r="DF801" s="16"/>
      <c r="DG801" s="16"/>
      <c r="DH801" s="16"/>
      <c r="DI801" s="16"/>
      <c r="DJ801" s="16"/>
      <c r="DK801" s="16"/>
      <c r="LK801" t="s">
        <v>18</v>
      </c>
      <c r="LL801">
        <v>13</v>
      </c>
      <c r="LM801" t="s">
        <v>12</v>
      </c>
    </row>
    <row r="802" spans="1:325" ht="15" thickBot="1" x14ac:dyDescent="0.4">
      <c r="A802" s="9" t="s">
        <v>12</v>
      </c>
      <c r="B802" s="10" t="s">
        <v>62</v>
      </c>
      <c r="C802" s="10" t="s">
        <v>31</v>
      </c>
      <c r="D802" s="11">
        <v>43870.967361111114</v>
      </c>
      <c r="E802" s="11">
        <f t="shared" ref="E802:E809" si="35">DATE(YEAR($D802),MONTH($D802)-1,DAY($D802))</f>
        <v>43839</v>
      </c>
      <c r="F802" s="11">
        <f>DATE(YEAR($E802),MONTH($E802),DAY($E802)+$LL802/10)</f>
        <v>45939</v>
      </c>
      <c r="G802" s="11">
        <f>DATE(YEAR($F802),MONTH($F802),DAY($F802)+$LL802/10)</f>
        <v>48039</v>
      </c>
      <c r="H802" s="11">
        <f>DATE(YEAR($G802),MONTH($G802),DAY($G802)+$LL802/10)</f>
        <v>50139</v>
      </c>
      <c r="I802" s="11">
        <f>DATE(YEAR($H802),MONTH($H802),DAY($H802)+$LL802/10)</f>
        <v>52239</v>
      </c>
      <c r="J802" s="12">
        <f>DATE(YEAR($I802),MONTH($I802),DAY($I802)+$LL802/10)</f>
        <v>54339</v>
      </c>
      <c r="K802" s="15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  <c r="BT802" s="16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6"/>
      <c r="DD802" s="16"/>
      <c r="DE802" s="16"/>
      <c r="DF802" s="16"/>
      <c r="DG802" s="16"/>
      <c r="DH802" s="16"/>
      <c r="DI802" s="16"/>
      <c r="DJ802" s="16"/>
      <c r="DK802" s="16"/>
      <c r="LK802" t="s">
        <v>21</v>
      </c>
      <c r="LL802">
        <v>21000</v>
      </c>
      <c r="LM802" t="s">
        <v>12</v>
      </c>
    </row>
    <row r="803" spans="1:325" ht="15" thickBot="1" x14ac:dyDescent="0.4">
      <c r="A803" s="9" t="s">
        <v>12</v>
      </c>
      <c r="B803" s="10" t="s">
        <v>62</v>
      </c>
      <c r="C803" s="10" t="s">
        <v>31</v>
      </c>
      <c r="D803" s="11">
        <v>46324.495833333334</v>
      </c>
      <c r="E803" s="11">
        <f t="shared" si="35"/>
        <v>46294</v>
      </c>
      <c r="F803" s="11">
        <f>DATE(YEAR($E803),MONTH($E803),DAY($E803)+$LL803/10)</f>
        <v>48394</v>
      </c>
      <c r="G803" s="11">
        <f>DATE(YEAR($F803),MONTH($F803),DAY($F803)+$LL803/10)</f>
        <v>50494</v>
      </c>
      <c r="H803" s="11">
        <f>DATE(YEAR($G803),MONTH($G803),DAY($G803)+$LL803/10)</f>
        <v>52594</v>
      </c>
      <c r="I803" s="11">
        <f>DATE(YEAR($H803),MONTH($H803),DAY($H803)+$LL803/10)</f>
        <v>54694</v>
      </c>
      <c r="J803" s="12">
        <f>DATE(YEAR($I803),MONTH($I803),DAY($I803)+$LL803/10)</f>
        <v>56794</v>
      </c>
      <c r="K803" s="15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  <c r="BT803" s="16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6"/>
      <c r="DD803" s="16"/>
      <c r="DE803" s="16"/>
      <c r="DF803" s="16"/>
      <c r="DG803" s="16"/>
      <c r="DH803" s="16"/>
      <c r="DI803" s="16"/>
      <c r="DJ803" s="16"/>
      <c r="DK803" s="16"/>
      <c r="LK803" t="s">
        <v>21</v>
      </c>
      <c r="LL803">
        <v>21000</v>
      </c>
      <c r="LM803" t="s">
        <v>12</v>
      </c>
    </row>
    <row r="804" spans="1:325" ht="15" thickBot="1" x14ac:dyDescent="0.4">
      <c r="A804" s="9" t="s">
        <v>12</v>
      </c>
      <c r="B804" s="10" t="s">
        <v>62</v>
      </c>
      <c r="C804" s="10" t="s">
        <v>24</v>
      </c>
      <c r="D804" s="11">
        <v>47207.245833333334</v>
      </c>
      <c r="E804" s="11">
        <f t="shared" si="35"/>
        <v>47179</v>
      </c>
      <c r="F804" s="11">
        <f>DATE(YEAR($E804),MONTH($E804),DAY($E804)+$LL804*30.4/10000)</f>
        <v>50827</v>
      </c>
      <c r="G804" s="11">
        <f>DATE(YEAR($F804),MONTH($F804),DAY($F804)+$LL804*30.4/10000)</f>
        <v>54475</v>
      </c>
      <c r="H804" s="11">
        <f>DATE(YEAR($G804),MONTH($G804),DAY($G804)+$LL804*30.4/10000)</f>
        <v>58123</v>
      </c>
      <c r="I804" s="11">
        <f>DATE(YEAR($H804),MONTH($H804),DAY($H804)+$LL804*30.4/10000)</f>
        <v>61771</v>
      </c>
      <c r="J804" s="12">
        <f>DATE(YEAR($I804),MONTH($I804),DAY($I804)+$LL804*30.4/10000)</f>
        <v>65419</v>
      </c>
      <c r="K804" s="15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  <c r="BT804" s="16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6"/>
      <c r="DD804" s="16"/>
      <c r="DE804" s="16"/>
      <c r="DF804" s="16"/>
      <c r="DG804" s="16"/>
      <c r="DH804" s="16"/>
      <c r="DI804" s="16"/>
      <c r="DJ804" s="16"/>
      <c r="DK804" s="16"/>
      <c r="LK804" t="s">
        <v>15</v>
      </c>
      <c r="LL804">
        <v>1200000</v>
      </c>
      <c r="LM804" t="s">
        <v>12</v>
      </c>
    </row>
    <row r="805" spans="1:325" ht="15" thickBot="1" x14ac:dyDescent="0.4">
      <c r="A805" s="9" t="s">
        <v>12</v>
      </c>
      <c r="B805" s="10" t="s">
        <v>62</v>
      </c>
      <c r="C805" s="10" t="s">
        <v>25</v>
      </c>
      <c r="D805" s="11">
        <v>44248.767361111109</v>
      </c>
      <c r="E805" s="11">
        <f t="shared" si="35"/>
        <v>44217</v>
      </c>
      <c r="F805" s="11">
        <f>DATE(YEAR($E805),MONTH($E805),DAY($E805)+$LL805*30.4/10000)</f>
        <v>44946</v>
      </c>
      <c r="G805" s="11">
        <f>DATE(YEAR($F805),MONTH($F805),DAY($F805)+$LL805*30.4/10000)</f>
        <v>45675</v>
      </c>
      <c r="H805" s="11">
        <f>DATE(YEAR($G805),MONTH($G805),DAY($G805)+$LL805*30.4/10000)</f>
        <v>46404</v>
      </c>
      <c r="I805" s="11">
        <f>DATE(YEAR($H805),MONTH($H805),DAY($H805)+$LL805*30.4/10000)</f>
        <v>47133</v>
      </c>
      <c r="J805" s="12">
        <f>DATE(YEAR($I805),MONTH($I805),DAY($I805)+$LL805*30.4/10000)</f>
        <v>47862</v>
      </c>
      <c r="K805" s="15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>
        <v>1</v>
      </c>
      <c r="BM805" s="16"/>
      <c r="BN805" s="16"/>
      <c r="BO805" s="16"/>
      <c r="BP805" s="16"/>
      <c r="BQ805" s="16"/>
      <c r="BR805" s="16"/>
      <c r="BS805" s="16"/>
      <c r="BT805" s="16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6"/>
      <c r="DD805" s="16"/>
      <c r="DE805" s="16"/>
      <c r="DF805" s="16"/>
      <c r="DG805" s="16"/>
      <c r="DH805" s="16"/>
      <c r="DI805" s="16"/>
      <c r="DJ805" s="16"/>
      <c r="DK805" s="16"/>
      <c r="LK805" t="s">
        <v>15</v>
      </c>
      <c r="LL805">
        <v>240000</v>
      </c>
      <c r="LM805" t="s">
        <v>12</v>
      </c>
    </row>
    <row r="806" spans="1:325" ht="15" thickBot="1" x14ac:dyDescent="0.4">
      <c r="A806" s="9" t="s">
        <v>12</v>
      </c>
      <c r="B806" s="10" t="s">
        <v>62</v>
      </c>
      <c r="C806" s="10" t="s">
        <v>26</v>
      </c>
      <c r="D806" s="11">
        <v>43861.775000000001</v>
      </c>
      <c r="E806" s="11">
        <f t="shared" si="35"/>
        <v>43830</v>
      </c>
      <c r="F806" s="11">
        <f>DATE(YEAR($E806),MONTH($E806),DAY($E806)+$LL806/10)</f>
        <v>44880</v>
      </c>
      <c r="G806" s="11">
        <f>DATE(YEAR($F806),MONTH($F806),DAY($F806)+$LL806/10)</f>
        <v>45930</v>
      </c>
      <c r="H806" s="11">
        <f>DATE(YEAR($G806),MONTH($G806),DAY($G806)+$LL806/10)</f>
        <v>46980</v>
      </c>
      <c r="I806" s="11">
        <f>DATE(YEAR($H806),MONTH($H806),DAY($H806)+$LL806/10)</f>
        <v>48030</v>
      </c>
      <c r="J806" s="12">
        <f>DATE(YEAR($I806),MONTH($I806),DAY($I806)+$LL806/10)</f>
        <v>49080</v>
      </c>
      <c r="K806" s="15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  <c r="BT806" s="16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6"/>
      <c r="DD806" s="16"/>
      <c r="DE806" s="16"/>
      <c r="DF806" s="16"/>
      <c r="DG806" s="16"/>
      <c r="DH806" s="16"/>
      <c r="DI806" s="16"/>
      <c r="DJ806" s="16"/>
      <c r="DK806" s="16"/>
      <c r="LK806" t="s">
        <v>21</v>
      </c>
      <c r="LL806">
        <v>10500</v>
      </c>
      <c r="LM806" t="s">
        <v>12</v>
      </c>
    </row>
    <row r="807" spans="1:325" ht="15" thickBot="1" x14ac:dyDescent="0.4">
      <c r="A807" s="9" t="s">
        <v>12</v>
      </c>
      <c r="B807" s="10" t="s">
        <v>62</v>
      </c>
      <c r="C807" s="10" t="s">
        <v>26</v>
      </c>
      <c r="D807" s="11">
        <v>44954.257638888892</v>
      </c>
      <c r="E807" s="11">
        <f t="shared" si="35"/>
        <v>44923</v>
      </c>
      <c r="F807" s="11">
        <f>DATE(YEAR($E807),MONTH($E807),DAY($E807)+$LL807/10)</f>
        <v>45973</v>
      </c>
      <c r="G807" s="11">
        <f>DATE(YEAR($F807),MONTH($F807),DAY($F807)+$LL807/10)</f>
        <v>47023</v>
      </c>
      <c r="H807" s="11">
        <f>DATE(YEAR($G807),MONTH($G807),DAY($G807)+$LL807/10)</f>
        <v>48073</v>
      </c>
      <c r="I807" s="11">
        <f>DATE(YEAR($H807),MONTH($H807),DAY($H807)+$LL807/10)</f>
        <v>49123</v>
      </c>
      <c r="J807" s="12">
        <f>DATE(YEAR($I807),MONTH($I807),DAY($I807)+$LL807/10)</f>
        <v>50173</v>
      </c>
      <c r="K807" s="15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  <c r="BT807" s="16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6"/>
      <c r="DD807" s="16"/>
      <c r="DE807" s="16"/>
      <c r="DF807" s="16"/>
      <c r="DG807" s="16"/>
      <c r="DH807" s="16"/>
      <c r="DI807" s="16"/>
      <c r="DJ807" s="16"/>
      <c r="DK807" s="16"/>
      <c r="LK807" t="s">
        <v>21</v>
      </c>
      <c r="LL807">
        <v>10500</v>
      </c>
      <c r="LM807" t="s">
        <v>12</v>
      </c>
    </row>
    <row r="808" spans="1:325" ht="15" thickBot="1" x14ac:dyDescent="0.4">
      <c r="A808" s="9" t="s">
        <v>12</v>
      </c>
      <c r="B808" s="10" t="s">
        <v>62</v>
      </c>
      <c r="C808" s="10" t="s">
        <v>27</v>
      </c>
      <c r="D808" s="11">
        <v>44643.739583333336</v>
      </c>
      <c r="E808" s="11">
        <f t="shared" si="35"/>
        <v>44615</v>
      </c>
      <c r="F808" s="11">
        <f>DATE(YEAR($E808),MONTH($E808),DAY($E808)+$LL808*30.4/650)</f>
        <v>45456</v>
      </c>
      <c r="G808" s="11">
        <f>DATE(YEAR($F808),MONTH($F808),DAY($F808)+$LL808*30.4/650)</f>
        <v>46297</v>
      </c>
      <c r="H808" s="11">
        <f>DATE(YEAR($G808),MONTH($G808),DAY($G808)+$LL808*30.4/650)</f>
        <v>47138</v>
      </c>
      <c r="I808" s="11">
        <f>DATE(YEAR($H808),MONTH($H808),DAY($H808)+$LL808*30.4/650)</f>
        <v>47979</v>
      </c>
      <c r="J808" s="12">
        <f>DATE(YEAR($I808),MONTH($I808),DAY($I808)+$LL808*30.4/650)</f>
        <v>48820</v>
      </c>
      <c r="K808" s="15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  <c r="BT808" s="16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6"/>
      <c r="DD808" s="16"/>
      <c r="DE808" s="16"/>
      <c r="DF808" s="16"/>
      <c r="DG808" s="16"/>
      <c r="DH808" s="16"/>
      <c r="DI808" s="16"/>
      <c r="DJ808" s="16"/>
      <c r="DK808" s="16"/>
      <c r="LK808" t="s">
        <v>28</v>
      </c>
      <c r="LL808">
        <v>18000</v>
      </c>
      <c r="LM808" t="s">
        <v>12</v>
      </c>
    </row>
    <row r="809" spans="1:325" ht="15" thickBot="1" x14ac:dyDescent="0.4">
      <c r="A809" s="9" t="s">
        <v>12</v>
      </c>
      <c r="B809" s="10" t="s">
        <v>62</v>
      </c>
      <c r="C809" s="10" t="s">
        <v>23</v>
      </c>
      <c r="D809" s="11">
        <v>43991.839583333334</v>
      </c>
      <c r="E809" s="11">
        <f t="shared" si="35"/>
        <v>43960</v>
      </c>
      <c r="F809" s="11">
        <f>DATE(YEAR($E809),MONTH($E809),DAY($E809)+$LL809/10)</f>
        <v>44110</v>
      </c>
      <c r="G809" s="11">
        <f>DATE(YEAR($F809),MONTH($F809),DAY($F809)+$LL809/10)</f>
        <v>44260</v>
      </c>
      <c r="H809" s="11">
        <f>DATE(YEAR($G809),MONTH($G809),DAY($G809)+$LL809/10)</f>
        <v>44410</v>
      </c>
      <c r="I809" s="11">
        <f>DATE(YEAR($H809),MONTH($H809),DAY($H809)+$LL809/10)</f>
        <v>44560</v>
      </c>
      <c r="J809" s="12">
        <f>DATE(YEAR($I809),MONTH($I809),DAY($I809)+$LL809/10)</f>
        <v>44710</v>
      </c>
      <c r="K809" s="15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>
        <v>1</v>
      </c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>
        <v>1</v>
      </c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>
        <v>1</v>
      </c>
      <c r="BS809" s="16"/>
      <c r="BT809" s="16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>
        <v>1</v>
      </c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6"/>
      <c r="DD809" s="16"/>
      <c r="DE809" s="16"/>
      <c r="DF809" s="16"/>
      <c r="DG809" s="16"/>
      <c r="DH809" s="16"/>
      <c r="DI809" s="16">
        <v>1</v>
      </c>
      <c r="DJ809" s="16"/>
      <c r="DK809" s="16"/>
      <c r="LK809" t="s">
        <v>21</v>
      </c>
      <c r="LL809">
        <v>1500</v>
      </c>
      <c r="LM809" t="s">
        <v>12</v>
      </c>
    </row>
    <row r="810" spans="1:325" ht="15" thickBot="1" x14ac:dyDescent="0.4">
      <c r="A810" s="9" t="s">
        <v>12</v>
      </c>
      <c r="B810" s="10" t="s">
        <v>62</v>
      </c>
      <c r="C810" s="10" t="s">
        <v>17</v>
      </c>
      <c r="D810" s="11">
        <v>44172.625</v>
      </c>
      <c r="E810" s="11">
        <f>DATE(YEAR($D810),MONTH($D810)-2,DAY($D810))</f>
        <v>44111</v>
      </c>
      <c r="F810" s="11">
        <f>DATE(YEAR($E810),MONTH($E810)+$LL810,DAY($E810))</f>
        <v>45206</v>
      </c>
      <c r="G810" s="11">
        <f>DATE(YEAR($F810),MONTH($F810)+$LL810,DAY($F810))</f>
        <v>46302</v>
      </c>
      <c r="H810" s="11">
        <f>DATE(YEAR($G810),MONTH($G810)+$LL810,DAY($G810))</f>
        <v>47398</v>
      </c>
      <c r="I810" s="11">
        <f>DATE(YEAR($H810),MONTH($H810)+$LL810,DAY($H810))</f>
        <v>48494</v>
      </c>
      <c r="J810" s="12">
        <f>DATE(YEAR($I810),MONTH($I810)+$LL810,DAY($I810))</f>
        <v>49589</v>
      </c>
      <c r="K810" s="15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>
        <v>1</v>
      </c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  <c r="BT810" s="16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6"/>
      <c r="DD810" s="16"/>
      <c r="DE810" s="16"/>
      <c r="DF810" s="16"/>
      <c r="DG810" s="16"/>
      <c r="DH810" s="16"/>
      <c r="DI810" s="16"/>
      <c r="DJ810" s="16"/>
      <c r="DK810" s="16"/>
      <c r="LK810" t="s">
        <v>18</v>
      </c>
      <c r="LL810">
        <v>36</v>
      </c>
      <c r="LM810" t="s">
        <v>12</v>
      </c>
    </row>
    <row r="811" spans="1:325" ht="15" thickBot="1" x14ac:dyDescent="0.4">
      <c r="A811" s="9" t="s">
        <v>12</v>
      </c>
      <c r="B811" s="10" t="s">
        <v>62</v>
      </c>
      <c r="C811" s="10" t="s">
        <v>19</v>
      </c>
      <c r="D811" s="11">
        <v>44189.666666666664</v>
      </c>
      <c r="E811" s="11">
        <f>DATE(YEAR($D811),MONTH($D811)-2,DAY($D811))</f>
        <v>44128</v>
      </c>
      <c r="F811" s="11">
        <f>DATE(YEAR($E811)+$LL811,MONTH($E811),DAY($E811))</f>
        <v>46319</v>
      </c>
      <c r="G811" s="11">
        <f>DATE(YEAR($F811)+$LL811,MONTH($F811),DAY($F811))</f>
        <v>48511</v>
      </c>
      <c r="H811" s="11">
        <f>DATE(YEAR($G811)+$LL811,MONTH($G811),DAY($G811))</f>
        <v>50702</v>
      </c>
      <c r="I811" s="11">
        <f>DATE(YEAR($H811)+$LL811,MONTH($H811),DAY($H811))</f>
        <v>52894</v>
      </c>
      <c r="J811" s="12">
        <f>DATE(YEAR($I811)+$LL811,MONTH($I811),DAY($I811))</f>
        <v>55085</v>
      </c>
      <c r="K811" s="15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>
        <v>1</v>
      </c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  <c r="BT811" s="16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6"/>
      <c r="DD811" s="16"/>
      <c r="DE811" s="16"/>
      <c r="DF811" s="16"/>
      <c r="DG811" s="16"/>
      <c r="DH811" s="16"/>
      <c r="DI811" s="16"/>
      <c r="DJ811" s="16"/>
      <c r="DK811" s="16"/>
      <c r="LK811" t="s">
        <v>16</v>
      </c>
      <c r="LL811">
        <v>6</v>
      </c>
      <c r="LM811" t="s">
        <v>12</v>
      </c>
    </row>
    <row r="812" spans="1:325" ht="15" thickBot="1" x14ac:dyDescent="0.4">
      <c r="A812" s="9" t="s">
        <v>12</v>
      </c>
      <c r="B812" s="10" t="s">
        <v>62</v>
      </c>
      <c r="C812" s="10" t="s">
        <v>20</v>
      </c>
      <c r="D812" s="11">
        <v>43991.839583333334</v>
      </c>
      <c r="E812" s="11">
        <f>DATE(YEAR($D812),MONTH($D812)-1,DAY($D812))</f>
        <v>43960</v>
      </c>
      <c r="F812" s="11">
        <f>DATE(YEAR($E812),MONTH($E812),DAY($E812)+$LL812/10)</f>
        <v>44260</v>
      </c>
      <c r="G812" s="11">
        <f>DATE(YEAR($F812),MONTH($F812),DAY($F812)+$LL812/10)</f>
        <v>44560</v>
      </c>
      <c r="H812" s="11">
        <f>DATE(YEAR($G812),MONTH($G812),DAY($G812)+$LL812/10)</f>
        <v>44860</v>
      </c>
      <c r="I812" s="11">
        <f>DATE(YEAR($H812),MONTH($H812),DAY($H812)+$LL812/10)</f>
        <v>45160</v>
      </c>
      <c r="J812" s="12">
        <f>DATE(YEAR($I812),MONTH($I812),DAY($I812)+$LL812/10)</f>
        <v>45460</v>
      </c>
      <c r="K812" s="15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>
        <v>1</v>
      </c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>
        <v>1</v>
      </c>
      <c r="BS812" s="16"/>
      <c r="BT812" s="16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6"/>
      <c r="DD812" s="16"/>
      <c r="DE812" s="16"/>
      <c r="DF812" s="16"/>
      <c r="DG812" s="16"/>
      <c r="DH812" s="16"/>
      <c r="DI812" s="16">
        <v>1</v>
      </c>
      <c r="DJ812" s="16"/>
      <c r="DK812" s="16"/>
      <c r="LK812" t="s">
        <v>21</v>
      </c>
      <c r="LL812">
        <v>3000</v>
      </c>
      <c r="LM812" t="s">
        <v>12</v>
      </c>
    </row>
    <row r="813" spans="1:325" ht="15" thickBot="1" x14ac:dyDescent="0.4">
      <c r="A813" s="9" t="s">
        <v>12</v>
      </c>
      <c r="B813" s="10" t="s">
        <v>62</v>
      </c>
      <c r="C813" s="10" t="s">
        <v>20</v>
      </c>
      <c r="D813" s="11">
        <v>44088.569444444445</v>
      </c>
      <c r="E813" s="11">
        <f>DATE(YEAR($D813),MONTH($D813)-1,DAY($D813))</f>
        <v>44057</v>
      </c>
      <c r="F813" s="11">
        <f>DATE(YEAR($E813),MONTH($E813),DAY($E813)+$LL813/10)</f>
        <v>44357</v>
      </c>
      <c r="G813" s="11">
        <f>DATE(YEAR($F813),MONTH($F813),DAY($F813)+$LL813/10)</f>
        <v>44657</v>
      </c>
      <c r="H813" s="11">
        <f>DATE(YEAR($G813),MONTH($G813),DAY($G813)+$LL813/10)</f>
        <v>44957</v>
      </c>
      <c r="I813" s="11">
        <f>DATE(YEAR($H813),MONTH($H813),DAY($H813)+$LL813/10)</f>
        <v>45257</v>
      </c>
      <c r="J813" s="12">
        <f>DATE(YEAR($I813),MONTH($I813),DAY($I813)+$LL813/10)</f>
        <v>45557</v>
      </c>
      <c r="K813" s="15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>
        <v>1</v>
      </c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  <c r="BT813" s="16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>
        <v>1</v>
      </c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6"/>
      <c r="DD813" s="16"/>
      <c r="DE813" s="16"/>
      <c r="DF813" s="16"/>
      <c r="DG813" s="16"/>
      <c r="DH813" s="16"/>
      <c r="DI813" s="16"/>
      <c r="DJ813" s="16"/>
      <c r="DK813" s="16"/>
      <c r="LK813" t="s">
        <v>21</v>
      </c>
      <c r="LL813">
        <v>3000</v>
      </c>
      <c r="LM813" t="s">
        <v>12</v>
      </c>
    </row>
    <row r="814" spans="1:325" ht="15" thickBot="1" x14ac:dyDescent="0.4">
      <c r="A814" s="9" t="s">
        <v>12</v>
      </c>
      <c r="B814" s="10" t="s">
        <v>62</v>
      </c>
      <c r="C814" s="10" t="s">
        <v>22</v>
      </c>
      <c r="D814" s="11">
        <v>44143.173611111109</v>
      </c>
      <c r="E814" s="11">
        <f>DATE(YEAR($D814),MONTH($D814)-2,DAY($D814))</f>
        <v>44082</v>
      </c>
      <c r="F814" s="11">
        <f>DATE(YEAR($E814),MONTH($E814)+$LL814,DAY($E814))</f>
        <v>44812</v>
      </c>
      <c r="G814" s="11">
        <f>DATE(YEAR($F814),MONTH($F814)+$LL814,DAY($F814))</f>
        <v>45543</v>
      </c>
      <c r="H814" s="11">
        <f>DATE(YEAR($G814),MONTH($G814)+$LL814,DAY($G814))</f>
        <v>46273</v>
      </c>
      <c r="I814" s="11">
        <f>DATE(YEAR($H814),MONTH($H814)+$LL814,DAY($H814))</f>
        <v>47004</v>
      </c>
      <c r="J814" s="12">
        <f>DATE(YEAR($I814),MONTH($I814)+$LL814,DAY($I814))</f>
        <v>47734</v>
      </c>
      <c r="K814" s="15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>
        <v>1</v>
      </c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  <c r="BT814" s="16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6"/>
      <c r="DD814" s="16"/>
      <c r="DE814" s="16"/>
      <c r="DF814" s="16"/>
      <c r="DG814" s="16"/>
      <c r="DH814" s="16"/>
      <c r="DI814" s="16"/>
      <c r="DJ814" s="16"/>
      <c r="DK814" s="16"/>
      <c r="LK814" t="s">
        <v>18</v>
      </c>
      <c r="LL814">
        <v>24</v>
      </c>
      <c r="LM814" t="s">
        <v>12</v>
      </c>
    </row>
    <row r="815" spans="1:325" ht="15" thickBot="1" x14ac:dyDescent="0.4">
      <c r="A815" s="9" t="s">
        <v>12</v>
      </c>
      <c r="B815" s="10" t="s">
        <v>62</v>
      </c>
      <c r="C815" s="10" t="s">
        <v>23</v>
      </c>
      <c r="D815" s="11">
        <v>44204.603472222225</v>
      </c>
      <c r="E815" s="11">
        <f>DATE(YEAR($D815),MONTH($D815)-1,DAY($D815))</f>
        <v>44173</v>
      </c>
      <c r="F815" s="11">
        <f>DATE(YEAR($E815),MONTH($E815),DAY($E815)+$LL815/10)</f>
        <v>44323</v>
      </c>
      <c r="G815" s="11">
        <f>DATE(YEAR($F815),MONTH($F815),DAY($F815)+$LL815/10)</f>
        <v>44473</v>
      </c>
      <c r="H815" s="11">
        <f>DATE(YEAR($G815),MONTH($G815),DAY($G815)+$LL815/10)</f>
        <v>44623</v>
      </c>
      <c r="I815" s="11">
        <f>DATE(YEAR($H815),MONTH($H815),DAY($H815)+$LL815/10)</f>
        <v>44773</v>
      </c>
      <c r="J815" s="12">
        <f>DATE(YEAR($I815),MONTH($I815),DAY($I815)+$LL815/10)</f>
        <v>44923</v>
      </c>
      <c r="K815" s="15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>
        <v>1</v>
      </c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  <c r="BT815" s="16"/>
      <c r="BU815" s="16"/>
      <c r="BV815" s="16"/>
      <c r="BW815" s="16"/>
      <c r="BX815" s="16"/>
      <c r="BY815" s="16"/>
      <c r="BZ815" s="16"/>
      <c r="CA815" s="16">
        <v>1</v>
      </c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>
        <v>1</v>
      </c>
      <c r="CX815" s="16"/>
      <c r="CY815" s="16"/>
      <c r="CZ815" s="16"/>
      <c r="DA815" s="16"/>
      <c r="DB815" s="16"/>
      <c r="DC815" s="16"/>
      <c r="DD815" s="16"/>
      <c r="DE815" s="16"/>
      <c r="DF815" s="16"/>
      <c r="DG815" s="16"/>
      <c r="DH815" s="16"/>
      <c r="DI815" s="16"/>
      <c r="DJ815" s="16"/>
      <c r="DK815" s="16"/>
      <c r="LK815" t="s">
        <v>21</v>
      </c>
      <c r="LL815">
        <v>1500</v>
      </c>
      <c r="LM815" t="s">
        <v>12</v>
      </c>
    </row>
    <row r="816" spans="1:325" ht="15" thickBot="1" x14ac:dyDescent="0.4">
      <c r="A816" s="9" t="s">
        <v>12</v>
      </c>
      <c r="B816" s="10" t="s">
        <v>62</v>
      </c>
      <c r="C816" s="10" t="s">
        <v>14</v>
      </c>
      <c r="D816" s="11">
        <v>43916.695833333331</v>
      </c>
      <c r="E816" s="11">
        <f t="shared" ref="E816:E832" si="36">DATE(YEAR($D816),MONTH($D816)-2,DAY($D816))</f>
        <v>43856</v>
      </c>
      <c r="F816" s="11">
        <f>DATE(YEAR($E816),MONTH($E816),DAY($E816)+$LL816*30.4/10000)</f>
        <v>44768</v>
      </c>
      <c r="G816" s="11">
        <f>DATE(YEAR($F816),MONTH($F816),DAY($F816)+$LL816*30.4/10000)</f>
        <v>45680</v>
      </c>
      <c r="H816" s="11">
        <f>DATE(YEAR($G816),MONTH($G816),DAY($G816)+$LL816*30.4/10000)</f>
        <v>46592</v>
      </c>
      <c r="I816" s="11">
        <f>DATE(YEAR($H816),MONTH($H816),DAY($H816)+$LL816*30.4/10000)</f>
        <v>47504</v>
      </c>
      <c r="J816" s="12">
        <f>DATE(YEAR($I816),MONTH($I816),DAY($I816)+$LL816*30.4/10000)</f>
        <v>48416</v>
      </c>
      <c r="K816" s="15"/>
      <c r="L816" s="16">
        <v>1</v>
      </c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  <c r="BT816" s="16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6"/>
      <c r="DD816" s="16"/>
      <c r="DE816" s="16"/>
      <c r="DF816" s="16"/>
      <c r="DG816" s="16"/>
      <c r="DH816" s="16"/>
      <c r="DI816" s="16"/>
      <c r="DJ816" s="16"/>
      <c r="DK816" s="16"/>
      <c r="LK816" t="s">
        <v>15</v>
      </c>
      <c r="LL816">
        <v>300000</v>
      </c>
      <c r="LM816" t="s">
        <v>12</v>
      </c>
    </row>
    <row r="817" spans="1:325" ht="15" thickBot="1" x14ac:dyDescent="0.4">
      <c r="A817" s="9" t="s">
        <v>12</v>
      </c>
      <c r="B817" s="10" t="s">
        <v>62</v>
      </c>
      <c r="C817" s="10" t="s">
        <v>14</v>
      </c>
      <c r="D817" s="11">
        <v>47193.850694444445</v>
      </c>
      <c r="E817" s="11">
        <f t="shared" si="36"/>
        <v>47134</v>
      </c>
      <c r="F817" s="11">
        <f>DATE(YEAR($E817)+$LL817,MONTH($E817),DAY($E817))</f>
        <v>51517</v>
      </c>
      <c r="G817" s="11">
        <f>DATE(YEAR($F817)+$LL817,MONTH($F817),DAY($F817))</f>
        <v>55900</v>
      </c>
      <c r="H817" s="11">
        <f>DATE(YEAR($G817)+$LL817,MONTH($G817),DAY($G817))</f>
        <v>60283</v>
      </c>
      <c r="I817" s="11">
        <f>DATE(YEAR($H817)+$LL817,MONTH($H817),DAY($H817))</f>
        <v>64666</v>
      </c>
      <c r="J817" s="12">
        <f>DATE(YEAR($I817)+$LL817,MONTH($I817),DAY($I817))</f>
        <v>69049</v>
      </c>
      <c r="K817" s="15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  <c r="BT817" s="16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6"/>
      <c r="DD817" s="16"/>
      <c r="DE817" s="16"/>
      <c r="DF817" s="16"/>
      <c r="DG817" s="16"/>
      <c r="DH817" s="16"/>
      <c r="DI817" s="16"/>
      <c r="DJ817" s="16"/>
      <c r="DK817" s="16"/>
      <c r="LK817" t="s">
        <v>16</v>
      </c>
      <c r="LL817">
        <v>12</v>
      </c>
      <c r="LM817" t="s">
        <v>12</v>
      </c>
    </row>
    <row r="818" spans="1:325" ht="15" thickBot="1" x14ac:dyDescent="0.4">
      <c r="A818" s="9" t="s">
        <v>12</v>
      </c>
      <c r="B818" s="10" t="s">
        <v>62</v>
      </c>
      <c r="C818" s="10" t="s">
        <v>14</v>
      </c>
      <c r="D818" s="11">
        <v>45098.331944444442</v>
      </c>
      <c r="E818" s="11">
        <f t="shared" si="36"/>
        <v>45037</v>
      </c>
      <c r="F818" s="11">
        <f>DATE(YEAR($E818),MONTH($E818),DAY($E818)+$LL818*30.4/10000)</f>
        <v>45949</v>
      </c>
      <c r="G818" s="11">
        <f>DATE(YEAR($F818),MONTH($F818),DAY($F818)+$LL818*30.4/10000)</f>
        <v>46861</v>
      </c>
      <c r="H818" s="11">
        <f>DATE(YEAR($G818),MONTH($G818),DAY($G818)+$LL818*30.4/10000)</f>
        <v>47773</v>
      </c>
      <c r="I818" s="11">
        <f>DATE(YEAR($H818),MONTH($H818),DAY($H818)+$LL818*30.4/10000)</f>
        <v>48685</v>
      </c>
      <c r="J818" s="12">
        <f>DATE(YEAR($I818),MONTH($I818),DAY($I818)+$LL818*30.4/10000)</f>
        <v>49597</v>
      </c>
      <c r="K818" s="15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  <c r="BT818" s="16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6"/>
      <c r="DD818" s="16"/>
      <c r="DE818" s="16"/>
      <c r="DF818" s="16"/>
      <c r="DG818" s="16"/>
      <c r="DH818" s="16"/>
      <c r="DI818" s="16"/>
      <c r="DJ818" s="16"/>
      <c r="DK818" s="16"/>
      <c r="LK818" t="s">
        <v>15</v>
      </c>
      <c r="LL818">
        <v>300000</v>
      </c>
      <c r="LM818" t="s">
        <v>12</v>
      </c>
    </row>
    <row r="819" spans="1:325" ht="15" thickBot="1" x14ac:dyDescent="0.4">
      <c r="A819" s="9" t="s">
        <v>12</v>
      </c>
      <c r="B819" s="10" t="s">
        <v>62</v>
      </c>
      <c r="C819" s="10" t="s">
        <v>14</v>
      </c>
      <c r="D819" s="11">
        <v>48132.449305555558</v>
      </c>
      <c r="E819" s="11">
        <f t="shared" si="36"/>
        <v>48071</v>
      </c>
      <c r="F819" s="11">
        <f>DATE(YEAR($E819)+$LL819,MONTH($E819),DAY($E819))</f>
        <v>52454</v>
      </c>
      <c r="G819" s="11">
        <f>DATE(YEAR($F819)+$LL819,MONTH($F819),DAY($F819))</f>
        <v>56837</v>
      </c>
      <c r="H819" s="11">
        <f>DATE(YEAR($G819)+$LL819,MONTH($G819),DAY($G819))</f>
        <v>61220</v>
      </c>
      <c r="I819" s="11">
        <f>DATE(YEAR($H819)+$LL819,MONTH($H819),DAY($H819))</f>
        <v>65603</v>
      </c>
      <c r="J819" s="12">
        <f>DATE(YEAR($I819)+$LL819,MONTH($I819),DAY($I819))</f>
        <v>69986</v>
      </c>
      <c r="K819" s="15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  <c r="BT819" s="16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6"/>
      <c r="DD819" s="16"/>
      <c r="DE819" s="16"/>
      <c r="DF819" s="16"/>
      <c r="DG819" s="16"/>
      <c r="DH819" s="16"/>
      <c r="DI819" s="16"/>
      <c r="DJ819" s="16"/>
      <c r="DK819" s="16"/>
      <c r="LK819" t="s">
        <v>16</v>
      </c>
      <c r="LL819">
        <v>12</v>
      </c>
      <c r="LM819" t="s">
        <v>12</v>
      </c>
    </row>
    <row r="820" spans="1:325" ht="15" thickBot="1" x14ac:dyDescent="0.4">
      <c r="A820" s="9" t="s">
        <v>12</v>
      </c>
      <c r="B820" s="10" t="s">
        <v>62</v>
      </c>
      <c r="C820" s="10" t="s">
        <v>14</v>
      </c>
      <c r="D820" s="11">
        <v>44123.123611111114</v>
      </c>
      <c r="E820" s="11">
        <f t="shared" si="36"/>
        <v>44062</v>
      </c>
      <c r="F820" s="11">
        <f>DATE(YEAR($E820),MONTH($E820),DAY($E820)+$LL820*30.4/10000)</f>
        <v>44974</v>
      </c>
      <c r="G820" s="11">
        <f>DATE(YEAR($F820),MONTH($F820),DAY($F820)+$LL820*30.4/10000)</f>
        <v>45886</v>
      </c>
      <c r="H820" s="11">
        <f>DATE(YEAR($G820),MONTH($G820),DAY($G820)+$LL820*30.4/10000)</f>
        <v>46798</v>
      </c>
      <c r="I820" s="11">
        <f>DATE(YEAR($H820),MONTH($H820),DAY($H820)+$LL820*30.4/10000)</f>
        <v>47710</v>
      </c>
      <c r="J820" s="12">
        <f>DATE(YEAR($I820),MONTH($I820),DAY($I820)+$LL820*30.4/10000)</f>
        <v>48622</v>
      </c>
      <c r="K820" s="15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>
        <v>1</v>
      </c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  <c r="BT820" s="16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6"/>
      <c r="DD820" s="16"/>
      <c r="DE820" s="16"/>
      <c r="DF820" s="16"/>
      <c r="DG820" s="16"/>
      <c r="DH820" s="16"/>
      <c r="DI820" s="16"/>
      <c r="DJ820" s="16"/>
      <c r="DK820" s="16"/>
      <c r="LK820" t="s">
        <v>15</v>
      </c>
      <c r="LL820">
        <v>300000</v>
      </c>
      <c r="LM820" t="s">
        <v>12</v>
      </c>
    </row>
    <row r="821" spans="1:325" ht="15" thickBot="1" x14ac:dyDescent="0.4">
      <c r="A821" s="9" t="s">
        <v>12</v>
      </c>
      <c r="B821" s="10" t="s">
        <v>62</v>
      </c>
      <c r="C821" s="10" t="s">
        <v>14</v>
      </c>
      <c r="D821" s="11">
        <v>47461.666666666664</v>
      </c>
      <c r="E821" s="11">
        <f t="shared" si="36"/>
        <v>47400</v>
      </c>
      <c r="F821" s="11">
        <f>DATE(YEAR($E821)+$LL821,MONTH($E821),DAY($E821))</f>
        <v>51783</v>
      </c>
      <c r="G821" s="11">
        <f>DATE(YEAR($F821)+$LL821,MONTH($F821),DAY($F821))</f>
        <v>56166</v>
      </c>
      <c r="H821" s="11">
        <f>DATE(YEAR($G821)+$LL821,MONTH($G821),DAY($G821))</f>
        <v>60549</v>
      </c>
      <c r="I821" s="11">
        <f>DATE(YEAR($H821)+$LL821,MONTH($H821),DAY($H821))</f>
        <v>64932</v>
      </c>
      <c r="J821" s="12">
        <f>DATE(YEAR($I821)+$LL821,MONTH($I821),DAY($I821))</f>
        <v>69315</v>
      </c>
      <c r="K821" s="15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  <c r="BT821" s="16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6"/>
      <c r="DD821" s="16"/>
      <c r="DE821" s="16"/>
      <c r="DF821" s="16"/>
      <c r="DG821" s="16"/>
      <c r="DH821" s="16"/>
      <c r="DI821" s="16"/>
      <c r="DJ821" s="16"/>
      <c r="DK821" s="16"/>
      <c r="LK821" t="s">
        <v>16</v>
      </c>
      <c r="LL821">
        <v>12</v>
      </c>
      <c r="LM821" t="s">
        <v>12</v>
      </c>
    </row>
    <row r="822" spans="1:325" ht="15" thickBot="1" x14ac:dyDescent="0.4">
      <c r="A822" s="9" t="s">
        <v>12</v>
      </c>
      <c r="B822" s="10" t="s">
        <v>62</v>
      </c>
      <c r="C822" s="10" t="s">
        <v>14</v>
      </c>
      <c r="D822" s="11">
        <v>47304.375</v>
      </c>
      <c r="E822" s="11">
        <f t="shared" si="36"/>
        <v>47243</v>
      </c>
      <c r="F822" s="11">
        <f>DATE(YEAR($E822)+$LL822,MONTH($E822),DAY($E822))</f>
        <v>51626</v>
      </c>
      <c r="G822" s="11">
        <f>DATE(YEAR($F822)+$LL822,MONTH($F822),DAY($F822))</f>
        <v>56009</v>
      </c>
      <c r="H822" s="11">
        <f>DATE(YEAR($G822)+$LL822,MONTH($G822),DAY($G822))</f>
        <v>60392</v>
      </c>
      <c r="I822" s="11">
        <f>DATE(YEAR($H822)+$LL822,MONTH($H822),DAY($H822))</f>
        <v>64775</v>
      </c>
      <c r="J822" s="12">
        <f>DATE(YEAR($I822)+$LL822,MONTH($I822),DAY($I822))</f>
        <v>69158</v>
      </c>
      <c r="K822" s="15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  <c r="BT822" s="16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6"/>
      <c r="DD822" s="16"/>
      <c r="DE822" s="16"/>
      <c r="DF822" s="16"/>
      <c r="DG822" s="16"/>
      <c r="DH822" s="16"/>
      <c r="DI822" s="16"/>
      <c r="DJ822" s="16"/>
      <c r="DK822" s="16"/>
      <c r="LK822" t="s">
        <v>16</v>
      </c>
      <c r="LL822">
        <v>12</v>
      </c>
      <c r="LM822" t="s">
        <v>12</v>
      </c>
    </row>
    <row r="823" spans="1:325" ht="15" thickBot="1" x14ac:dyDescent="0.4">
      <c r="A823" s="9" t="s">
        <v>12</v>
      </c>
      <c r="B823" s="10" t="s">
        <v>62</v>
      </c>
      <c r="C823" s="10" t="s">
        <v>14</v>
      </c>
      <c r="D823" s="11">
        <v>43909.2</v>
      </c>
      <c r="E823" s="11">
        <f t="shared" si="36"/>
        <v>43849</v>
      </c>
      <c r="F823" s="11">
        <f>DATE(YEAR($E823),MONTH($E823),DAY($E823)+$LL823*30.4/10000)</f>
        <v>44761</v>
      </c>
      <c r="G823" s="11">
        <f>DATE(YEAR($F823),MONTH($F823),DAY($F823)+$LL823*30.4/10000)</f>
        <v>45673</v>
      </c>
      <c r="H823" s="11">
        <f>DATE(YEAR($G823),MONTH($G823),DAY($G823)+$LL823*30.4/10000)</f>
        <v>46585</v>
      </c>
      <c r="I823" s="11">
        <f>DATE(YEAR($H823),MONTH($H823),DAY($H823)+$LL823*30.4/10000)</f>
        <v>47497</v>
      </c>
      <c r="J823" s="12">
        <f>DATE(YEAR($I823),MONTH($I823),DAY($I823)+$LL823*30.4/10000)</f>
        <v>48409</v>
      </c>
      <c r="K823" s="15">
        <v>1</v>
      </c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  <c r="BT823" s="16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6"/>
      <c r="DD823" s="16"/>
      <c r="DE823" s="16"/>
      <c r="DF823" s="16"/>
      <c r="DG823" s="16"/>
      <c r="DH823" s="16"/>
      <c r="DI823" s="16"/>
      <c r="DJ823" s="16"/>
      <c r="DK823" s="16"/>
      <c r="LK823" t="s">
        <v>15</v>
      </c>
      <c r="LL823">
        <v>300000</v>
      </c>
      <c r="LM823" t="s">
        <v>12</v>
      </c>
    </row>
    <row r="824" spans="1:325" ht="15" thickBot="1" x14ac:dyDescent="0.4">
      <c r="A824" s="9" t="s">
        <v>12</v>
      </c>
      <c r="B824" s="10" t="s">
        <v>62</v>
      </c>
      <c r="C824" s="10" t="s">
        <v>14</v>
      </c>
      <c r="D824" s="11">
        <v>47458</v>
      </c>
      <c r="E824" s="11">
        <f t="shared" si="36"/>
        <v>47397</v>
      </c>
      <c r="F824" s="11">
        <f>DATE(YEAR($E824)+$LL824,MONTH($E824),DAY($E824))</f>
        <v>51780</v>
      </c>
      <c r="G824" s="11">
        <f>DATE(YEAR($F824)+$LL824,MONTH($F824),DAY($F824))</f>
        <v>56163</v>
      </c>
      <c r="H824" s="11">
        <f>DATE(YEAR($G824)+$LL824,MONTH($G824),DAY($G824))</f>
        <v>60546</v>
      </c>
      <c r="I824" s="11">
        <f>DATE(YEAR($H824)+$LL824,MONTH($H824),DAY($H824))</f>
        <v>64929</v>
      </c>
      <c r="J824" s="12">
        <f>DATE(YEAR($I824)+$LL824,MONTH($I824),DAY($I824))</f>
        <v>69312</v>
      </c>
      <c r="K824" s="15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  <c r="BT824" s="16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6"/>
      <c r="DD824" s="16"/>
      <c r="DE824" s="16"/>
      <c r="DF824" s="16"/>
      <c r="DG824" s="16"/>
      <c r="DH824" s="16"/>
      <c r="DI824" s="16"/>
      <c r="DJ824" s="16"/>
      <c r="DK824" s="16"/>
      <c r="LK824" t="s">
        <v>16</v>
      </c>
      <c r="LL824">
        <v>12</v>
      </c>
      <c r="LM824" t="s">
        <v>12</v>
      </c>
    </row>
    <row r="825" spans="1:325" ht="15" thickBot="1" x14ac:dyDescent="0.4">
      <c r="A825" s="9" t="s">
        <v>12</v>
      </c>
      <c r="B825" s="10" t="s">
        <v>62</v>
      </c>
      <c r="C825" s="10" t="s">
        <v>14</v>
      </c>
      <c r="D825" s="11">
        <v>44581.731944444444</v>
      </c>
      <c r="E825" s="11">
        <f t="shared" si="36"/>
        <v>44520</v>
      </c>
      <c r="F825" s="11">
        <f>DATE(YEAR($E825),MONTH($E825),DAY($E825)+$LL825*30.4/10000)</f>
        <v>45432</v>
      </c>
      <c r="G825" s="11">
        <f>DATE(YEAR($F825),MONTH($F825),DAY($F825)+$LL825*30.4/10000)</f>
        <v>46344</v>
      </c>
      <c r="H825" s="11">
        <f>DATE(YEAR($G825),MONTH($G825),DAY($G825)+$LL825*30.4/10000)</f>
        <v>47256</v>
      </c>
      <c r="I825" s="11">
        <f>DATE(YEAR($H825),MONTH($H825),DAY($H825)+$LL825*30.4/10000)</f>
        <v>48168</v>
      </c>
      <c r="J825" s="12">
        <f>DATE(YEAR($I825),MONTH($I825),DAY($I825)+$LL825*30.4/10000)</f>
        <v>49080</v>
      </c>
      <c r="K825" s="15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  <c r="BT825" s="16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DC825" s="16">
        <v>1</v>
      </c>
      <c r="DD825" s="16"/>
      <c r="DE825" s="16"/>
      <c r="DF825" s="16"/>
      <c r="DG825" s="16"/>
      <c r="DH825" s="16"/>
      <c r="DI825" s="16"/>
      <c r="DJ825" s="16"/>
      <c r="DK825" s="16"/>
      <c r="LK825" t="s">
        <v>15</v>
      </c>
      <c r="LL825">
        <v>300000</v>
      </c>
      <c r="LM825" t="s">
        <v>12</v>
      </c>
    </row>
    <row r="826" spans="1:325" ht="15" thickBot="1" x14ac:dyDescent="0.4">
      <c r="A826" s="9" t="s">
        <v>12</v>
      </c>
      <c r="B826" s="10" t="s">
        <v>62</v>
      </c>
      <c r="C826" s="10" t="s">
        <v>14</v>
      </c>
      <c r="D826" s="11">
        <v>47898.575694444444</v>
      </c>
      <c r="E826" s="11">
        <f t="shared" si="36"/>
        <v>47836</v>
      </c>
      <c r="F826" s="11">
        <f>DATE(YEAR($E826)+$LL826,MONTH($E826),DAY($E826))</f>
        <v>52219</v>
      </c>
      <c r="G826" s="11">
        <f>DATE(YEAR($F826)+$LL826,MONTH($F826),DAY($F826))</f>
        <v>56602</v>
      </c>
      <c r="H826" s="11">
        <f>DATE(YEAR($G826)+$LL826,MONTH($G826),DAY($G826))</f>
        <v>60985</v>
      </c>
      <c r="I826" s="11">
        <f>DATE(YEAR($H826)+$LL826,MONTH($H826),DAY($H826))</f>
        <v>65368</v>
      </c>
      <c r="J826" s="12">
        <f>DATE(YEAR($I826)+$LL826,MONTH($I826),DAY($I826))</f>
        <v>69751</v>
      </c>
      <c r="K826" s="15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  <c r="BT826" s="16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DC826" s="16"/>
      <c r="DD826" s="16"/>
      <c r="DE826" s="16"/>
      <c r="DF826" s="16"/>
      <c r="DG826" s="16"/>
      <c r="DH826" s="16"/>
      <c r="DI826" s="16"/>
      <c r="DJ826" s="16"/>
      <c r="DK826" s="16"/>
      <c r="LK826" t="s">
        <v>16</v>
      </c>
      <c r="LL826">
        <v>12</v>
      </c>
      <c r="LM826" t="s">
        <v>12</v>
      </c>
    </row>
    <row r="827" spans="1:325" ht="15" thickBot="1" x14ac:dyDescent="0.4">
      <c r="A827" s="9" t="s">
        <v>12</v>
      </c>
      <c r="B827" s="10" t="s">
        <v>62</v>
      </c>
      <c r="C827" s="10" t="s">
        <v>14</v>
      </c>
      <c r="D827" s="11">
        <v>44581.729861111111</v>
      </c>
      <c r="E827" s="11">
        <f t="shared" si="36"/>
        <v>44520</v>
      </c>
      <c r="F827" s="11">
        <f>DATE(YEAR($E827),MONTH($E827),DAY($E827)+$LL827*30.4/10000)</f>
        <v>45432</v>
      </c>
      <c r="G827" s="11">
        <f>DATE(YEAR($F827),MONTH($F827),DAY($F827)+$LL827*30.4/10000)</f>
        <v>46344</v>
      </c>
      <c r="H827" s="11">
        <f>DATE(YEAR($G827),MONTH($G827),DAY($G827)+$LL827*30.4/10000)</f>
        <v>47256</v>
      </c>
      <c r="I827" s="11">
        <f>DATE(YEAR($H827),MONTH($H827),DAY($H827)+$LL827*30.4/10000)</f>
        <v>48168</v>
      </c>
      <c r="J827" s="12">
        <f>DATE(YEAR($I827),MONTH($I827),DAY($I827)+$LL827*30.4/10000)</f>
        <v>49080</v>
      </c>
      <c r="K827" s="15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  <c r="BT827" s="16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6">
        <v>1</v>
      </c>
      <c r="DD827" s="16"/>
      <c r="DE827" s="16"/>
      <c r="DF827" s="16"/>
      <c r="DG827" s="16"/>
      <c r="DH827" s="16"/>
      <c r="DI827" s="16"/>
      <c r="DJ827" s="16"/>
      <c r="DK827" s="16"/>
      <c r="LK827" t="s">
        <v>15</v>
      </c>
      <c r="LL827">
        <v>300000</v>
      </c>
      <c r="LM827" t="s">
        <v>12</v>
      </c>
    </row>
    <row r="828" spans="1:325" ht="15" thickBot="1" x14ac:dyDescent="0.4">
      <c r="A828" s="9" t="s">
        <v>12</v>
      </c>
      <c r="B828" s="10" t="s">
        <v>62</v>
      </c>
      <c r="C828" s="10" t="s">
        <v>14</v>
      </c>
      <c r="D828" s="11">
        <v>47911.666666666664</v>
      </c>
      <c r="E828" s="11">
        <f t="shared" si="36"/>
        <v>47852</v>
      </c>
      <c r="F828" s="11">
        <f>DATE(YEAR($E828)+$LL828,MONTH($E828),DAY($E828))</f>
        <v>52235</v>
      </c>
      <c r="G828" s="11">
        <f>DATE(YEAR($F828)+$LL828,MONTH($F828),DAY($F828))</f>
        <v>56618</v>
      </c>
      <c r="H828" s="11">
        <f>DATE(YEAR($G828)+$LL828,MONTH($G828),DAY($G828))</f>
        <v>61001</v>
      </c>
      <c r="I828" s="11">
        <f>DATE(YEAR($H828)+$LL828,MONTH($H828),DAY($H828))</f>
        <v>65384</v>
      </c>
      <c r="J828" s="12">
        <f>DATE(YEAR($I828)+$LL828,MONTH($I828),DAY($I828))</f>
        <v>69767</v>
      </c>
      <c r="K828" s="15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  <c r="BT828" s="16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6"/>
      <c r="DD828" s="16"/>
      <c r="DE828" s="16"/>
      <c r="DF828" s="16"/>
      <c r="DG828" s="16"/>
      <c r="DH828" s="16"/>
      <c r="DI828" s="16"/>
      <c r="DJ828" s="16"/>
      <c r="DK828" s="16"/>
      <c r="LK828" t="s">
        <v>16</v>
      </c>
      <c r="LL828">
        <v>12</v>
      </c>
      <c r="LM828" t="s">
        <v>12</v>
      </c>
    </row>
    <row r="829" spans="1:325" ht="15" thickBot="1" x14ac:dyDescent="0.4">
      <c r="A829" s="9" t="s">
        <v>12</v>
      </c>
      <c r="B829" s="10" t="s">
        <v>62</v>
      </c>
      <c r="C829" s="10" t="s">
        <v>14</v>
      </c>
      <c r="D829" s="11">
        <v>44123.123611111114</v>
      </c>
      <c r="E829" s="11">
        <f t="shared" si="36"/>
        <v>44062</v>
      </c>
      <c r="F829" s="11">
        <f>DATE(YEAR($E829),MONTH($E829),DAY($E829)+$LL829*30.4/10000)</f>
        <v>44974</v>
      </c>
      <c r="G829" s="11">
        <f>DATE(YEAR($F829),MONTH($F829),DAY($F829)+$LL829*30.4/10000)</f>
        <v>45886</v>
      </c>
      <c r="H829" s="11">
        <f>DATE(YEAR($G829),MONTH($G829),DAY($G829)+$LL829*30.4/10000)</f>
        <v>46798</v>
      </c>
      <c r="I829" s="11">
        <f>DATE(YEAR($H829),MONTH($H829),DAY($H829)+$LL829*30.4/10000)</f>
        <v>47710</v>
      </c>
      <c r="J829" s="12">
        <f>DATE(YEAR($I829),MONTH($I829),DAY($I829)+$LL829*30.4/10000)</f>
        <v>48622</v>
      </c>
      <c r="K829" s="15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>
        <v>1</v>
      </c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  <c r="BT829" s="16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6"/>
      <c r="DD829" s="16"/>
      <c r="DE829" s="16"/>
      <c r="DF829" s="16"/>
      <c r="DG829" s="16"/>
      <c r="DH829" s="16"/>
      <c r="DI829" s="16"/>
      <c r="DJ829" s="16"/>
      <c r="DK829" s="16"/>
      <c r="LK829" t="s">
        <v>15</v>
      </c>
      <c r="LL829">
        <v>300000</v>
      </c>
      <c r="LM829" t="s">
        <v>12</v>
      </c>
    </row>
    <row r="830" spans="1:325" ht="15" thickBot="1" x14ac:dyDescent="0.4">
      <c r="A830" s="9" t="s">
        <v>12</v>
      </c>
      <c r="B830" s="10" t="s">
        <v>62</v>
      </c>
      <c r="C830" s="10" t="s">
        <v>14</v>
      </c>
      <c r="D830" s="11">
        <v>44123.12222222222</v>
      </c>
      <c r="E830" s="11">
        <f t="shared" si="36"/>
        <v>44062</v>
      </c>
      <c r="F830" s="11">
        <f>DATE(YEAR($E830),MONTH($E830),DAY($E830)+$LL830*30.4/10000)</f>
        <v>44974</v>
      </c>
      <c r="G830" s="11">
        <f>DATE(YEAR($F830),MONTH($F830),DAY($F830)+$LL830*30.4/10000)</f>
        <v>45886</v>
      </c>
      <c r="H830" s="11">
        <f>DATE(YEAR($G830),MONTH($G830),DAY($G830)+$LL830*30.4/10000)</f>
        <v>46798</v>
      </c>
      <c r="I830" s="11">
        <f>DATE(YEAR($H830),MONTH($H830),DAY($H830)+$LL830*30.4/10000)</f>
        <v>47710</v>
      </c>
      <c r="J830" s="12">
        <f>DATE(YEAR($I830),MONTH($I830),DAY($I830)+$LL830*30.4/10000)</f>
        <v>48622</v>
      </c>
      <c r="K830" s="15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>
        <v>1</v>
      </c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  <c r="BT830" s="16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6"/>
      <c r="DD830" s="16"/>
      <c r="DE830" s="16"/>
      <c r="DF830" s="16"/>
      <c r="DG830" s="16"/>
      <c r="DH830" s="16"/>
      <c r="DI830" s="16"/>
      <c r="DJ830" s="16"/>
      <c r="DK830" s="16"/>
      <c r="LK830" t="s">
        <v>15</v>
      </c>
      <c r="LL830">
        <v>300000</v>
      </c>
      <c r="LM830" t="s">
        <v>12</v>
      </c>
    </row>
    <row r="831" spans="1:325" ht="15" thickBot="1" x14ac:dyDescent="0.4">
      <c r="A831" s="9" t="s">
        <v>12</v>
      </c>
      <c r="B831" s="10" t="s">
        <v>62</v>
      </c>
      <c r="C831" s="10" t="s">
        <v>14</v>
      </c>
      <c r="D831" s="11">
        <v>47460.399305555555</v>
      </c>
      <c r="E831" s="11">
        <f t="shared" si="36"/>
        <v>47399</v>
      </c>
      <c r="F831" s="11">
        <f>DATE(YEAR($E831)+$LL831,MONTH($E831),DAY($E831))</f>
        <v>51782</v>
      </c>
      <c r="G831" s="11">
        <f>DATE(YEAR($F831)+$LL831,MONTH($F831),DAY($F831))</f>
        <v>56165</v>
      </c>
      <c r="H831" s="11">
        <f>DATE(YEAR($G831)+$LL831,MONTH($G831),DAY($G831))</f>
        <v>60548</v>
      </c>
      <c r="I831" s="11">
        <f>DATE(YEAR($H831)+$LL831,MONTH($H831),DAY($H831))</f>
        <v>64931</v>
      </c>
      <c r="J831" s="12">
        <f>DATE(YEAR($I831)+$LL831,MONTH($I831),DAY($I831))</f>
        <v>69314</v>
      </c>
      <c r="K831" s="15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  <c r="BT831" s="16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6"/>
      <c r="DD831" s="16"/>
      <c r="DE831" s="16"/>
      <c r="DF831" s="16"/>
      <c r="DG831" s="16"/>
      <c r="DH831" s="16"/>
      <c r="DI831" s="16"/>
      <c r="DJ831" s="16"/>
      <c r="DK831" s="16"/>
      <c r="LK831" t="s">
        <v>16</v>
      </c>
      <c r="LL831">
        <v>12</v>
      </c>
      <c r="LM831" t="s">
        <v>12</v>
      </c>
    </row>
    <row r="832" spans="1:325" ht="15" thickBot="1" x14ac:dyDescent="0.4">
      <c r="A832" s="9" t="s">
        <v>12</v>
      </c>
      <c r="B832" s="10" t="s">
        <v>62</v>
      </c>
      <c r="C832" s="10" t="s">
        <v>39</v>
      </c>
      <c r="D832" s="11">
        <v>47859.595833333333</v>
      </c>
      <c r="E832" s="11">
        <f t="shared" si="36"/>
        <v>47798</v>
      </c>
      <c r="F832" s="11">
        <f>DATE(YEAR($E832)+$LL832,MONTH($E832),DAY($E832))</f>
        <v>52181</v>
      </c>
      <c r="G832" s="11">
        <f>DATE(YEAR($F832)+$LL832,MONTH($F832),DAY($F832))</f>
        <v>56564</v>
      </c>
      <c r="H832" s="11">
        <f>DATE(YEAR($G832)+$LL832,MONTH($G832),DAY($G832))</f>
        <v>60947</v>
      </c>
      <c r="I832" s="11">
        <f>DATE(YEAR($H832)+$LL832,MONTH($H832),DAY($H832))</f>
        <v>65330</v>
      </c>
      <c r="J832" s="12">
        <f>DATE(YEAR($I832)+$LL832,MONTH($I832),DAY($I832))</f>
        <v>69713</v>
      </c>
      <c r="K832" s="15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  <c r="BT832" s="16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6"/>
      <c r="DD832" s="16"/>
      <c r="DE832" s="16"/>
      <c r="DF832" s="16"/>
      <c r="DG832" s="16"/>
      <c r="DH832" s="16"/>
      <c r="DI832" s="16"/>
      <c r="DJ832" s="16"/>
      <c r="DK832" s="16"/>
      <c r="LK832" t="s">
        <v>16</v>
      </c>
      <c r="LL832">
        <v>12</v>
      </c>
      <c r="LM832" t="s">
        <v>12</v>
      </c>
    </row>
    <row r="833" spans="1:325" ht="15" thickBot="1" x14ac:dyDescent="0.4">
      <c r="A833" s="9" t="s">
        <v>12</v>
      </c>
      <c r="B833" s="10" t="s">
        <v>62</v>
      </c>
      <c r="C833" s="10" t="s">
        <v>44</v>
      </c>
      <c r="D833" s="11">
        <v>43852.603472222225</v>
      </c>
      <c r="E833" s="11">
        <f>DATE(YEAR($D833),MONTH($D833),DAY($D833)-7)</f>
        <v>43845</v>
      </c>
      <c r="F833" s="11">
        <f>DATE(YEAR($E833),MONTH($E833)+$LL833,DAY($E833))</f>
        <v>44423</v>
      </c>
      <c r="G833" s="11">
        <f>DATE(YEAR($F833),MONTH($F833)+$LL833,DAY($F833))</f>
        <v>45000</v>
      </c>
      <c r="H833" s="11">
        <f>DATE(YEAR($G833),MONTH($G833)+$LL833,DAY($G833))</f>
        <v>45580</v>
      </c>
      <c r="I833" s="11">
        <f>DATE(YEAR($H833),MONTH($H833)+$LL833,DAY($H833))</f>
        <v>46157</v>
      </c>
      <c r="J833" s="12">
        <f>DATE(YEAR($I833),MONTH($I833)+$LL833,DAY($I833))</f>
        <v>46736</v>
      </c>
      <c r="K833" s="15">
        <v>1</v>
      </c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  <c r="BT833" s="16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>
        <v>1</v>
      </c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6"/>
      <c r="DD833" s="16"/>
      <c r="DE833" s="16"/>
      <c r="DF833" s="16"/>
      <c r="DG833" s="16"/>
      <c r="DH833" s="16"/>
      <c r="DI833" s="16"/>
      <c r="DJ833" s="16"/>
      <c r="DK833" s="16"/>
      <c r="LK833" t="s">
        <v>18</v>
      </c>
      <c r="LL833">
        <v>19</v>
      </c>
      <c r="LM833" t="s">
        <v>12</v>
      </c>
    </row>
    <row r="834" spans="1:325" ht="15" thickBot="1" x14ac:dyDescent="0.4">
      <c r="A834" s="9" t="s">
        <v>12</v>
      </c>
      <c r="B834" s="10" t="s">
        <v>62</v>
      </c>
      <c r="C834" s="10" t="s">
        <v>45</v>
      </c>
      <c r="D834" s="11">
        <v>44009.123611111114</v>
      </c>
      <c r="E834" s="11">
        <f>DATE(YEAR($D834),MONTH($D834),DAY($D834)-7)</f>
        <v>44002</v>
      </c>
      <c r="F834" s="11">
        <f>DATE(YEAR($E834),MONTH($E834)+$LL834,DAY($E834))</f>
        <v>44397</v>
      </c>
      <c r="G834" s="11">
        <f>DATE(YEAR($F834),MONTH($F834)+$LL834,DAY($F834))</f>
        <v>44793</v>
      </c>
      <c r="H834" s="11">
        <f>DATE(YEAR($G834),MONTH($G834)+$LL834,DAY($G834))</f>
        <v>45189</v>
      </c>
      <c r="I834" s="11">
        <f>DATE(YEAR($H834),MONTH($H834)+$LL834,DAY($H834))</f>
        <v>45585</v>
      </c>
      <c r="J834" s="12">
        <f>DATE(YEAR($I834),MONTH($I834)+$LL834,DAY($I834))</f>
        <v>45981</v>
      </c>
      <c r="K834" s="15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>
        <v>1</v>
      </c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  <c r="BT834" s="16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>
        <v>1</v>
      </c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6"/>
      <c r="DD834" s="16"/>
      <c r="DE834" s="16"/>
      <c r="DF834" s="16"/>
      <c r="DG834" s="16"/>
      <c r="DH834" s="16"/>
      <c r="DI834" s="16"/>
      <c r="DJ834" s="16"/>
      <c r="DK834" s="16"/>
      <c r="LK834" t="s">
        <v>18</v>
      </c>
      <c r="LL834">
        <v>13</v>
      </c>
      <c r="LM834" t="s">
        <v>12</v>
      </c>
    </row>
    <row r="835" spans="1:325" ht="15" thickBot="1" x14ac:dyDescent="0.4">
      <c r="A835" s="9" t="s">
        <v>12</v>
      </c>
      <c r="B835" s="10" t="s">
        <v>62</v>
      </c>
      <c r="C835" s="10" t="s">
        <v>43</v>
      </c>
      <c r="D835" s="11">
        <v>44248.767361111109</v>
      </c>
      <c r="E835" s="11">
        <f>DATE(YEAR($D835),MONTH($D835)-1,DAY($D835))</f>
        <v>44217</v>
      </c>
      <c r="F835" s="11">
        <f>DATE(YEAR($E835),MONTH($E835),DAY($E835)+$LL835*30.4/10000)</f>
        <v>44946</v>
      </c>
      <c r="G835" s="11">
        <f>DATE(YEAR($F835),MONTH($F835),DAY($F835)+$LL835*30.4/10000)</f>
        <v>45675</v>
      </c>
      <c r="H835" s="11">
        <f>DATE(YEAR($G835),MONTH($G835),DAY($G835)+$LL835*30.4/10000)</f>
        <v>46404</v>
      </c>
      <c r="I835" s="11">
        <f>DATE(YEAR($H835),MONTH($H835),DAY($H835)+$LL835*30.4/10000)</f>
        <v>47133</v>
      </c>
      <c r="J835" s="12">
        <f>DATE(YEAR($I835),MONTH($I835),DAY($I835)+$LL835*30.4/10000)</f>
        <v>47862</v>
      </c>
      <c r="K835" s="15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>
        <v>1</v>
      </c>
      <c r="BM835" s="16"/>
      <c r="BN835" s="16"/>
      <c r="BO835" s="16"/>
      <c r="BP835" s="16"/>
      <c r="BQ835" s="16"/>
      <c r="BR835" s="16"/>
      <c r="BS835" s="16"/>
      <c r="BT835" s="16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6"/>
      <c r="DD835" s="16"/>
      <c r="DE835" s="16"/>
      <c r="DF835" s="16"/>
      <c r="DG835" s="16"/>
      <c r="DH835" s="16"/>
      <c r="DI835" s="16"/>
      <c r="DJ835" s="16"/>
      <c r="DK835" s="16"/>
      <c r="LK835" t="s">
        <v>15</v>
      </c>
      <c r="LL835">
        <v>240000</v>
      </c>
      <c r="LM835" t="s">
        <v>12</v>
      </c>
    </row>
    <row r="836" spans="1:325" ht="15" thickBot="1" x14ac:dyDescent="0.4">
      <c r="A836" s="9" t="s">
        <v>12</v>
      </c>
      <c r="B836" s="10" t="s">
        <v>62</v>
      </c>
      <c r="C836" s="10" t="s">
        <v>38</v>
      </c>
      <c r="D836" s="11">
        <v>44643.739583333336</v>
      </c>
      <c r="E836" s="11">
        <f>DATE(YEAR($D836),MONTH($D836)-1,DAY($D836))</f>
        <v>44615</v>
      </c>
      <c r="F836" s="11">
        <f>DATE(YEAR($E836),MONTH($E836),DAY($E836)+$LL836*30.4/650)</f>
        <v>45456</v>
      </c>
      <c r="G836" s="11">
        <f>DATE(YEAR($F836),MONTH($F836),DAY($F836)+$LL836*30.4/650)</f>
        <v>46297</v>
      </c>
      <c r="H836" s="11">
        <f>DATE(YEAR($G836),MONTH($G836),DAY($G836)+$LL836*30.4/650)</f>
        <v>47138</v>
      </c>
      <c r="I836" s="11">
        <f>DATE(YEAR($H836),MONTH($H836),DAY($H836)+$LL836*30.4/650)</f>
        <v>47979</v>
      </c>
      <c r="J836" s="12">
        <f>DATE(YEAR($I836),MONTH($I836),DAY($I836)+$LL836*30.4/650)</f>
        <v>48820</v>
      </c>
      <c r="K836" s="15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  <c r="BT836" s="16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6"/>
      <c r="DD836" s="16"/>
      <c r="DE836" s="16"/>
      <c r="DF836" s="16"/>
      <c r="DG836" s="16"/>
      <c r="DH836" s="16"/>
      <c r="DI836" s="16"/>
      <c r="DJ836" s="16"/>
      <c r="DK836" s="16"/>
      <c r="LK836" t="s">
        <v>28</v>
      </c>
      <c r="LL836">
        <v>18000</v>
      </c>
      <c r="LM836" t="s">
        <v>12</v>
      </c>
    </row>
    <row r="837" spans="1:325" ht="15" thickBot="1" x14ac:dyDescent="0.4">
      <c r="A837" s="9" t="s">
        <v>12</v>
      </c>
      <c r="B837" s="10" t="s">
        <v>62</v>
      </c>
      <c r="C837" s="10" t="s">
        <v>35</v>
      </c>
      <c r="D837" s="11">
        <v>44248.767361111109</v>
      </c>
      <c r="E837" s="11">
        <f>DATE(YEAR($D837),MONTH($D837)-1,DAY($D837))</f>
        <v>44217</v>
      </c>
      <c r="F837" s="11">
        <f>DATE(YEAR($E837),MONTH($E837),DAY($E837)+$LL837*30.4/10000)</f>
        <v>44946</v>
      </c>
      <c r="G837" s="11">
        <f>DATE(YEAR($F837),MONTH($F837),DAY($F837)+$LL837*30.4/10000)</f>
        <v>45675</v>
      </c>
      <c r="H837" s="11">
        <f>DATE(YEAR($G837),MONTH($G837),DAY($G837)+$LL837*30.4/10000)</f>
        <v>46404</v>
      </c>
      <c r="I837" s="11">
        <f>DATE(YEAR($H837),MONTH($H837),DAY($H837)+$LL837*30.4/10000)</f>
        <v>47133</v>
      </c>
      <c r="J837" s="12">
        <f>DATE(YEAR($I837),MONTH($I837),DAY($I837)+$LL837*30.4/10000)</f>
        <v>47862</v>
      </c>
      <c r="K837" s="15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>
        <v>1</v>
      </c>
      <c r="BM837" s="16"/>
      <c r="BN837" s="16"/>
      <c r="BO837" s="16"/>
      <c r="BP837" s="16"/>
      <c r="BQ837" s="16"/>
      <c r="BR837" s="16"/>
      <c r="BS837" s="16"/>
      <c r="BT837" s="16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6"/>
      <c r="DD837" s="16"/>
      <c r="DE837" s="16"/>
      <c r="DF837" s="16"/>
      <c r="DG837" s="16"/>
      <c r="DH837" s="16"/>
      <c r="DI837" s="16"/>
      <c r="DJ837" s="16"/>
      <c r="DK837" s="16"/>
      <c r="LK837" t="s">
        <v>15</v>
      </c>
      <c r="LL837">
        <v>240000</v>
      </c>
      <c r="LM837" t="s">
        <v>12</v>
      </c>
    </row>
    <row r="838" spans="1:325" ht="15" thickBot="1" x14ac:dyDescent="0.4">
      <c r="A838" s="9" t="s">
        <v>12</v>
      </c>
      <c r="B838" s="10" t="s">
        <v>62</v>
      </c>
      <c r="C838" s="10" t="s">
        <v>36</v>
      </c>
      <c r="D838" s="11">
        <v>44334.599305555559</v>
      </c>
      <c r="E838" s="11">
        <f>DATE(YEAR($D838),MONTH($D838),DAY($D838)-7)</f>
        <v>44327</v>
      </c>
      <c r="F838" s="11">
        <f>DATE(YEAR($E838),MONTH($E838)+$LL838,DAY($E838))</f>
        <v>45454</v>
      </c>
      <c r="G838" s="11">
        <f>DATE(YEAR($F838),MONTH($F838)+$LL838,DAY($F838))</f>
        <v>46579</v>
      </c>
      <c r="H838" s="11">
        <f>DATE(YEAR($G838),MONTH($G838)+$LL838,DAY($G838))</f>
        <v>47706</v>
      </c>
      <c r="I838" s="11">
        <f>DATE(YEAR($H838),MONTH($H838)+$LL838,DAY($H838))</f>
        <v>48833</v>
      </c>
      <c r="J838" s="12">
        <f>DATE(YEAR($I838),MONTH($I838)+$LL838,DAY($I838))</f>
        <v>49959</v>
      </c>
      <c r="K838" s="15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  <c r="BT838" s="16"/>
      <c r="BU838" s="16"/>
      <c r="BV838" s="16"/>
      <c r="BW838" s="16"/>
      <c r="BX838" s="16"/>
      <c r="BY838" s="16"/>
      <c r="BZ838" s="16"/>
      <c r="CA838" s="16"/>
      <c r="CB838" s="16">
        <v>1</v>
      </c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6"/>
      <c r="DD838" s="16"/>
      <c r="DE838" s="16"/>
      <c r="DF838" s="16"/>
      <c r="DG838" s="16"/>
      <c r="DH838" s="16"/>
      <c r="DI838" s="16"/>
      <c r="DJ838" s="16"/>
      <c r="DK838" s="16"/>
      <c r="LK838" t="s">
        <v>18</v>
      </c>
      <c r="LL838">
        <v>37</v>
      </c>
      <c r="LM838" t="s">
        <v>12</v>
      </c>
    </row>
    <row r="839" spans="1:325" ht="15" thickBot="1" x14ac:dyDescent="0.4">
      <c r="A839" s="9" t="s">
        <v>12</v>
      </c>
      <c r="B839" s="10" t="s">
        <v>62</v>
      </c>
      <c r="C839" s="10" t="s">
        <v>37</v>
      </c>
      <c r="D839" s="11">
        <v>44643.739583333336</v>
      </c>
      <c r="E839" s="11">
        <f>DATE(YEAR($D839),MONTH($D839)-1,DAY($D839))</f>
        <v>44615</v>
      </c>
      <c r="F839" s="11">
        <f>DATE(YEAR($E839),MONTH($E839),DAY($E839)+$LL839*30.4/650)</f>
        <v>45456</v>
      </c>
      <c r="G839" s="11">
        <f>DATE(YEAR($F839),MONTH($F839),DAY($F839)+$LL839*30.4/650)</f>
        <v>46297</v>
      </c>
      <c r="H839" s="11">
        <f>DATE(YEAR($G839),MONTH($G839),DAY($G839)+$LL839*30.4/650)</f>
        <v>47138</v>
      </c>
      <c r="I839" s="11">
        <f>DATE(YEAR($H839),MONTH($H839),DAY($H839)+$LL839*30.4/650)</f>
        <v>47979</v>
      </c>
      <c r="J839" s="12">
        <f>DATE(YEAR($I839),MONTH($I839),DAY($I839)+$LL839*30.4/650)</f>
        <v>48820</v>
      </c>
      <c r="K839" s="15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  <c r="BT839" s="16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6"/>
      <c r="DD839" s="16"/>
      <c r="DE839" s="16"/>
      <c r="DF839" s="16"/>
      <c r="DG839" s="16"/>
      <c r="DH839" s="16"/>
      <c r="DI839" s="16"/>
      <c r="DJ839" s="16"/>
      <c r="DK839" s="16"/>
      <c r="LK839" t="s">
        <v>28</v>
      </c>
      <c r="LL839">
        <v>18000</v>
      </c>
      <c r="LM839" t="s">
        <v>12</v>
      </c>
    </row>
    <row r="840" spans="1:325" ht="15" thickBot="1" x14ac:dyDescent="0.4">
      <c r="A840" s="9" t="s">
        <v>12</v>
      </c>
      <c r="B840" s="10" t="s">
        <v>62</v>
      </c>
      <c r="C840" s="10" t="s">
        <v>40</v>
      </c>
      <c r="D840" s="11">
        <v>47859.595833333333</v>
      </c>
      <c r="E840" s="11">
        <f>DATE(YEAR($D840),MONTH($D840)-2,DAY($D840))</f>
        <v>47798</v>
      </c>
      <c r="F840" s="11">
        <f>DATE(YEAR($E840)+$LL840,MONTH($E840),DAY($E840))</f>
        <v>52181</v>
      </c>
      <c r="G840" s="11">
        <f>DATE(YEAR($F840)+$LL840,MONTH($F840),DAY($F840))</f>
        <v>56564</v>
      </c>
      <c r="H840" s="11">
        <f>DATE(YEAR($G840)+$LL840,MONTH($G840),DAY($G840))</f>
        <v>60947</v>
      </c>
      <c r="I840" s="11">
        <f>DATE(YEAR($H840)+$LL840,MONTH($H840),DAY($H840))</f>
        <v>65330</v>
      </c>
      <c r="J840" s="12">
        <f>DATE(YEAR($I840)+$LL840,MONTH($I840),DAY($I840))</f>
        <v>69713</v>
      </c>
      <c r="K840" s="15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  <c r="BT840" s="16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6"/>
      <c r="DD840" s="16"/>
      <c r="DE840" s="16"/>
      <c r="DF840" s="16"/>
      <c r="DG840" s="16"/>
      <c r="DH840" s="16"/>
      <c r="DI840" s="16"/>
      <c r="DJ840" s="16"/>
      <c r="DK840" s="16"/>
      <c r="LK840" t="s">
        <v>16</v>
      </c>
      <c r="LL840">
        <v>12</v>
      </c>
      <c r="LM840" t="s">
        <v>12</v>
      </c>
    </row>
    <row r="841" spans="1:325" ht="15" thickBot="1" x14ac:dyDescent="0.4">
      <c r="A841" s="9" t="s">
        <v>12</v>
      </c>
      <c r="B841" s="10" t="s">
        <v>62</v>
      </c>
      <c r="C841" s="10" t="s">
        <v>41</v>
      </c>
      <c r="D841" s="11">
        <v>44248.767361111109</v>
      </c>
      <c r="E841" s="11">
        <f>DATE(YEAR($D841),MONTH($D841)-1,DAY($D841))</f>
        <v>44217</v>
      </c>
      <c r="F841" s="11">
        <f>DATE(YEAR($E841),MONTH($E841),DAY($E841)+$LL841*30.4/10000)</f>
        <v>44946</v>
      </c>
      <c r="G841" s="11">
        <f>DATE(YEAR($F841),MONTH($F841),DAY($F841)+$LL841*30.4/10000)</f>
        <v>45675</v>
      </c>
      <c r="H841" s="11">
        <f>DATE(YEAR($G841),MONTH($G841),DAY($G841)+$LL841*30.4/10000)</f>
        <v>46404</v>
      </c>
      <c r="I841" s="11">
        <f>DATE(YEAR($H841),MONTH($H841),DAY($H841)+$LL841*30.4/10000)</f>
        <v>47133</v>
      </c>
      <c r="J841" s="12">
        <f>DATE(YEAR($I841),MONTH($I841),DAY($I841)+$LL841*30.4/10000)</f>
        <v>47862</v>
      </c>
      <c r="K841" s="15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>
        <v>1</v>
      </c>
      <c r="BM841" s="16"/>
      <c r="BN841" s="16"/>
      <c r="BO841" s="16"/>
      <c r="BP841" s="16"/>
      <c r="BQ841" s="16"/>
      <c r="BR841" s="16"/>
      <c r="BS841" s="16"/>
      <c r="BT841" s="16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6"/>
      <c r="DD841" s="16"/>
      <c r="DE841" s="16"/>
      <c r="DF841" s="16"/>
      <c r="DG841" s="16"/>
      <c r="DH841" s="16"/>
      <c r="DI841" s="16"/>
      <c r="DJ841" s="16"/>
      <c r="DK841" s="16"/>
      <c r="LK841" t="s">
        <v>15</v>
      </c>
      <c r="LL841">
        <v>240000</v>
      </c>
      <c r="LM841" t="s">
        <v>12</v>
      </c>
    </row>
    <row r="842" spans="1:325" ht="15" thickBot="1" x14ac:dyDescent="0.4">
      <c r="A842" s="9" t="s">
        <v>12</v>
      </c>
      <c r="B842" s="10" t="s">
        <v>62</v>
      </c>
      <c r="C842" s="10" t="s">
        <v>42</v>
      </c>
      <c r="D842" s="11">
        <v>45674.654166666667</v>
      </c>
      <c r="E842" s="11">
        <f>DATE(YEAR($D842),MONTH($D842)-1,DAY($D842))</f>
        <v>45643</v>
      </c>
      <c r="F842" s="11">
        <f>DATE(YEAR($E842)+$LL842,MONTH($E842),DAY($E842))</f>
        <v>48565</v>
      </c>
      <c r="G842" s="11">
        <f>DATE(YEAR($F842)+$LL842,MONTH($F842),DAY($F842))</f>
        <v>51487</v>
      </c>
      <c r="H842" s="11">
        <f>DATE(YEAR($G842)+$LL842,MONTH($G842),DAY($G842))</f>
        <v>54409</v>
      </c>
      <c r="I842" s="11">
        <f>DATE(YEAR($H842)+$LL842,MONTH($H842),DAY($H842))</f>
        <v>57331</v>
      </c>
      <c r="J842" s="12">
        <f>DATE(YEAR($I842)+$LL842,MONTH($I842),DAY($I842))</f>
        <v>60253</v>
      </c>
      <c r="K842" s="15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6"/>
      <c r="DI842" s="16"/>
      <c r="DJ842" s="16"/>
      <c r="DK842" s="16"/>
      <c r="LK842" t="s">
        <v>16</v>
      </c>
      <c r="LL842">
        <v>8</v>
      </c>
      <c r="LM842" t="s">
        <v>12</v>
      </c>
    </row>
    <row r="843" spans="1:325" ht="15" thickBot="1" x14ac:dyDescent="0.4">
      <c r="A843" s="9" t="s">
        <v>12</v>
      </c>
      <c r="B843" s="10" t="s">
        <v>62</v>
      </c>
      <c r="C843" s="10" t="s">
        <v>32</v>
      </c>
      <c r="D843" s="11">
        <v>44248.767361111109</v>
      </c>
      <c r="E843" s="11">
        <f>DATE(YEAR($D843),MONTH($D843)-1,DAY($D843))</f>
        <v>44217</v>
      </c>
      <c r="F843" s="11">
        <f>DATE(YEAR($E843),MONTH($E843),DAY($E843)+$LL843*30.4/10000)</f>
        <v>44946</v>
      </c>
      <c r="G843" s="11">
        <f>DATE(YEAR($F843),MONTH($F843),DAY($F843)+$LL843*30.4/10000)</f>
        <v>45675</v>
      </c>
      <c r="H843" s="11">
        <f>DATE(YEAR($G843),MONTH($G843),DAY($G843)+$LL843*30.4/10000)</f>
        <v>46404</v>
      </c>
      <c r="I843" s="11">
        <f>DATE(YEAR($H843),MONTH($H843),DAY($H843)+$LL843*30.4/10000)</f>
        <v>47133</v>
      </c>
      <c r="J843" s="12">
        <f>DATE(YEAR($I843),MONTH($I843),DAY($I843)+$LL843*30.4/10000)</f>
        <v>47862</v>
      </c>
      <c r="K843" s="15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>
        <v>1</v>
      </c>
      <c r="BM843" s="16"/>
      <c r="BN843" s="16"/>
      <c r="BO843" s="16"/>
      <c r="BP843" s="16"/>
      <c r="BQ843" s="16"/>
      <c r="BR843" s="16"/>
      <c r="BS843" s="16"/>
      <c r="BT843" s="16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6"/>
      <c r="DD843" s="16"/>
      <c r="DE843" s="16"/>
      <c r="DF843" s="16"/>
      <c r="DG843" s="16"/>
      <c r="DH843" s="16"/>
      <c r="DI843" s="16"/>
      <c r="DJ843" s="16"/>
      <c r="DK843" s="16"/>
      <c r="LK843" t="s">
        <v>15</v>
      </c>
      <c r="LL843">
        <v>240000</v>
      </c>
      <c r="LM843" t="s">
        <v>12</v>
      </c>
    </row>
    <row r="844" spans="1:325" ht="15" thickBot="1" x14ac:dyDescent="0.4">
      <c r="A844" s="9" t="s">
        <v>12</v>
      </c>
      <c r="B844" s="10" t="s">
        <v>62</v>
      </c>
      <c r="C844" s="10" t="s">
        <v>33</v>
      </c>
      <c r="D844" s="11">
        <v>44427.177083333336</v>
      </c>
      <c r="E844" s="11">
        <f>DATE(YEAR($D844),MONTH($D844)-1,DAY($D844))</f>
        <v>44396</v>
      </c>
      <c r="F844" s="11">
        <f>DATE(YEAR($E844),MONTH($E844),DAY($E844)+$LL844/10)</f>
        <v>44996</v>
      </c>
      <c r="G844" s="11">
        <f>DATE(YEAR($F844),MONTH($F844),DAY($F844)+$LL844/10)</f>
        <v>45596</v>
      </c>
      <c r="H844" s="11">
        <f>DATE(YEAR($G844),MONTH($G844),DAY($G844)+$LL844/10)</f>
        <v>46196</v>
      </c>
      <c r="I844" s="11">
        <f>DATE(YEAR($H844),MONTH($H844),DAY($H844)+$LL844/10)</f>
        <v>46796</v>
      </c>
      <c r="J844" s="12">
        <f>DATE(YEAR($I844),MONTH($I844),DAY($I844)+$LL844/10)</f>
        <v>47396</v>
      </c>
      <c r="K844" s="15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>
        <v>1</v>
      </c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6"/>
      <c r="DI844" s="16"/>
      <c r="DJ844" s="16"/>
      <c r="DK844" s="16"/>
      <c r="LK844" t="s">
        <v>21</v>
      </c>
      <c r="LL844">
        <v>6000</v>
      </c>
      <c r="LM844" t="s">
        <v>12</v>
      </c>
    </row>
    <row r="845" spans="1:325" ht="15" thickBot="1" x14ac:dyDescent="0.4">
      <c r="A845" s="9" t="s">
        <v>12</v>
      </c>
      <c r="B845" s="10" t="s">
        <v>62</v>
      </c>
      <c r="C845" s="10" t="s">
        <v>33</v>
      </c>
      <c r="D845" s="11">
        <v>44144.334027777775</v>
      </c>
      <c r="E845" s="11">
        <f>DATE(YEAR($D845),MONTH($D845)-1,DAY($D845))</f>
        <v>44113</v>
      </c>
      <c r="F845" s="11">
        <f>DATE(YEAR($E845),MONTH($E845),DAY($E845)+$LL845/10)</f>
        <v>44713</v>
      </c>
      <c r="G845" s="11">
        <f>DATE(YEAR($F845),MONTH($F845),DAY($F845)+$LL845/10)</f>
        <v>45313</v>
      </c>
      <c r="H845" s="11">
        <f>DATE(YEAR($G845),MONTH($G845),DAY($G845)+$LL845/10)</f>
        <v>45913</v>
      </c>
      <c r="I845" s="11">
        <f>DATE(YEAR($H845),MONTH($H845),DAY($H845)+$LL845/10)</f>
        <v>46513</v>
      </c>
      <c r="J845" s="12">
        <f>DATE(YEAR($I845),MONTH($I845),DAY($I845)+$LL845/10)</f>
        <v>47113</v>
      </c>
      <c r="K845" s="15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>
        <v>1</v>
      </c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  <c r="BT845" s="16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6"/>
      <c r="DD845" s="16"/>
      <c r="DE845" s="16"/>
      <c r="DF845" s="16"/>
      <c r="DG845" s="16"/>
      <c r="DH845" s="16"/>
      <c r="DI845" s="16"/>
      <c r="DJ845" s="16"/>
      <c r="DK845" s="16"/>
      <c r="LK845" t="s">
        <v>21</v>
      </c>
      <c r="LL845">
        <v>6000</v>
      </c>
      <c r="LM845" t="s">
        <v>12</v>
      </c>
    </row>
    <row r="846" spans="1:325" ht="15" thickBot="1" x14ac:dyDescent="0.4">
      <c r="A846" s="9" t="s">
        <v>12</v>
      </c>
      <c r="B846" s="10" t="s">
        <v>62</v>
      </c>
      <c r="C846" s="10" t="s">
        <v>34</v>
      </c>
      <c r="D846" s="11">
        <v>44333.592361111114</v>
      </c>
      <c r="E846" s="11">
        <f>DATE(YEAR($D846),MONTH($D846),DAY($D846)-7)</f>
        <v>44326</v>
      </c>
      <c r="F846" s="11">
        <f>DATE(YEAR($E846),MONTH($E846)+$LL846,DAY($E846))</f>
        <v>45453</v>
      </c>
      <c r="G846" s="11">
        <f>DATE(YEAR($F846),MONTH($F846)+$LL846,DAY($F846))</f>
        <v>46578</v>
      </c>
      <c r="H846" s="11">
        <f>DATE(YEAR($G846),MONTH($G846)+$LL846,DAY($G846))</f>
        <v>47705</v>
      </c>
      <c r="I846" s="11">
        <f>DATE(YEAR($H846),MONTH($H846)+$LL846,DAY($H846))</f>
        <v>48832</v>
      </c>
      <c r="J846" s="12">
        <f>DATE(YEAR($I846),MONTH($I846)+$LL846,DAY($I846))</f>
        <v>49958</v>
      </c>
      <c r="K846" s="15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  <c r="BT846" s="16"/>
      <c r="BU846" s="16"/>
      <c r="BV846" s="16"/>
      <c r="BW846" s="16"/>
      <c r="BX846" s="16"/>
      <c r="BY846" s="16"/>
      <c r="BZ846" s="16"/>
      <c r="CA846" s="16"/>
      <c r="CB846" s="16">
        <v>1</v>
      </c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6"/>
      <c r="DD846" s="16"/>
      <c r="DE846" s="16"/>
      <c r="DF846" s="16"/>
      <c r="DG846" s="16"/>
      <c r="DH846" s="16"/>
      <c r="DI846" s="16"/>
      <c r="DJ846" s="16"/>
      <c r="DK846" s="16"/>
      <c r="LK846" t="s">
        <v>18</v>
      </c>
      <c r="LL846">
        <v>37</v>
      </c>
      <c r="LM846" t="s">
        <v>12</v>
      </c>
    </row>
    <row r="847" spans="1:325" ht="15" thickBot="1" x14ac:dyDescent="0.4">
      <c r="A847" s="9" t="s">
        <v>12</v>
      </c>
      <c r="B847" s="10" t="s">
        <v>62</v>
      </c>
      <c r="C847" s="10" t="s">
        <v>30</v>
      </c>
      <c r="D847" s="11">
        <v>44003.129861111112</v>
      </c>
      <c r="E847" s="11">
        <f>DATE(YEAR($D847),MONTH($D847),DAY($D847)-7)</f>
        <v>43996</v>
      </c>
      <c r="F847" s="11">
        <f>DATE(YEAR($E847),MONTH($E847)+$LL847,DAY($E847))</f>
        <v>44391</v>
      </c>
      <c r="G847" s="11">
        <f>DATE(YEAR($F847),MONTH($F847)+$LL847,DAY($F847))</f>
        <v>44787</v>
      </c>
      <c r="H847" s="11">
        <f>DATE(YEAR($G847),MONTH($G847)+$LL847,DAY($G847))</f>
        <v>45183</v>
      </c>
      <c r="I847" s="11">
        <f>DATE(YEAR($H847),MONTH($H847)+$LL847,DAY($H847))</f>
        <v>45579</v>
      </c>
      <c r="J847" s="12">
        <f>DATE(YEAR($I847),MONTH($I847)+$LL847,DAY($I847))</f>
        <v>45975</v>
      </c>
      <c r="K847" s="15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>
        <v>1</v>
      </c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  <c r="BT847" s="16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>
        <v>1</v>
      </c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6"/>
      <c r="DD847" s="16"/>
      <c r="DE847" s="16"/>
      <c r="DF847" s="16"/>
      <c r="DG847" s="16"/>
      <c r="DH847" s="16"/>
      <c r="DI847" s="16"/>
      <c r="DJ847" s="16"/>
      <c r="DK847" s="16"/>
      <c r="LK847" t="s">
        <v>18</v>
      </c>
      <c r="LL847">
        <v>13</v>
      </c>
      <c r="LM847" t="s">
        <v>12</v>
      </c>
    </row>
    <row r="848" spans="1:325" ht="15" thickBot="1" x14ac:dyDescent="0.4">
      <c r="A848" s="9" t="s">
        <v>12</v>
      </c>
      <c r="B848" s="10" t="s">
        <v>63</v>
      </c>
      <c r="C848" s="10" t="s">
        <v>42</v>
      </c>
      <c r="D848" s="11">
        <v>44121.958333333336</v>
      </c>
      <c r="E848" s="11">
        <f>DATE(YEAR($D848),MONTH($D848)-1,DAY($D848))</f>
        <v>44091</v>
      </c>
      <c r="F848" s="11">
        <f>DATE(YEAR($E848)+$LL848,MONTH($E848),DAY($E848))</f>
        <v>47013</v>
      </c>
      <c r="G848" s="11">
        <f>DATE(YEAR($F848)+$LL848,MONTH($F848),DAY($F848))</f>
        <v>49935</v>
      </c>
      <c r="H848" s="11">
        <f>DATE(YEAR($G848)+$LL848,MONTH($G848),DAY($G848))</f>
        <v>52857</v>
      </c>
      <c r="I848" s="11">
        <f>DATE(YEAR($H848)+$LL848,MONTH($H848),DAY($H848))</f>
        <v>55779</v>
      </c>
      <c r="J848" s="12">
        <f>DATE(YEAR($I848)+$LL848,MONTH($I848),DAY($I848))</f>
        <v>58701</v>
      </c>
      <c r="K848" s="15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>
        <v>1</v>
      </c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  <c r="BT848" s="16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6"/>
      <c r="DD848" s="16"/>
      <c r="DE848" s="16"/>
      <c r="DF848" s="16"/>
      <c r="DG848" s="16"/>
      <c r="DH848" s="16"/>
      <c r="DI848" s="16"/>
      <c r="DJ848" s="16"/>
      <c r="DK848" s="16"/>
      <c r="LK848" t="s">
        <v>16</v>
      </c>
      <c r="LL848">
        <v>8</v>
      </c>
      <c r="LM848" t="s">
        <v>12</v>
      </c>
    </row>
    <row r="849" spans="1:325" ht="15" thickBot="1" x14ac:dyDescent="0.4">
      <c r="A849" s="9" t="s">
        <v>12</v>
      </c>
      <c r="B849" s="10" t="s">
        <v>63</v>
      </c>
      <c r="C849" s="10" t="s">
        <v>43</v>
      </c>
      <c r="D849" s="11">
        <v>44557.859027777777</v>
      </c>
      <c r="E849" s="11">
        <f>DATE(YEAR($D849),MONTH($D849)-1,DAY($D849))</f>
        <v>44527</v>
      </c>
      <c r="F849" s="11">
        <f>DATE(YEAR($E849),MONTH($E849),DAY($E849)+$LL849*30.4/10000)</f>
        <v>45256</v>
      </c>
      <c r="G849" s="11">
        <f>DATE(YEAR($F849),MONTH($F849),DAY($F849)+$LL849*30.4/10000)</f>
        <v>45985</v>
      </c>
      <c r="H849" s="11">
        <f>DATE(YEAR($G849),MONTH($G849),DAY($G849)+$LL849*30.4/10000)</f>
        <v>46714</v>
      </c>
      <c r="I849" s="11">
        <f>DATE(YEAR($H849),MONTH($H849),DAY($H849)+$LL849*30.4/10000)</f>
        <v>47443</v>
      </c>
      <c r="J849" s="12">
        <f>DATE(YEAR($I849),MONTH($I849),DAY($I849)+$LL849*30.4/10000)</f>
        <v>48172</v>
      </c>
      <c r="K849" s="15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  <c r="BT849" s="16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6"/>
      <c r="DD849" s="16">
        <v>1</v>
      </c>
      <c r="DE849" s="16"/>
      <c r="DF849" s="16"/>
      <c r="DG849" s="16"/>
      <c r="DH849" s="16"/>
      <c r="DI849" s="16"/>
      <c r="DJ849" s="16"/>
      <c r="DK849" s="16"/>
      <c r="LK849" t="s">
        <v>15</v>
      </c>
      <c r="LL849">
        <v>240000</v>
      </c>
      <c r="LM849" t="s">
        <v>12</v>
      </c>
    </row>
    <row r="850" spans="1:325" ht="15" thickBot="1" x14ac:dyDescent="0.4">
      <c r="A850" s="9" t="s">
        <v>12</v>
      </c>
      <c r="B850" s="10" t="s">
        <v>63</v>
      </c>
      <c r="C850" s="10" t="s">
        <v>44</v>
      </c>
      <c r="D850" s="11">
        <v>44393.602083333331</v>
      </c>
      <c r="E850" s="11">
        <f>DATE(YEAR($D850),MONTH($D850),DAY($D850)-7)</f>
        <v>44386</v>
      </c>
      <c r="F850" s="11">
        <f>DATE(YEAR($E850),MONTH($E850)+$LL850,DAY($E850))</f>
        <v>44966</v>
      </c>
      <c r="G850" s="11">
        <f>DATE(YEAR($F850),MONTH($F850)+$LL850,DAY($F850))</f>
        <v>45544</v>
      </c>
      <c r="H850" s="11">
        <f>DATE(YEAR($G850),MONTH($G850)+$LL850,DAY($G850))</f>
        <v>46121</v>
      </c>
      <c r="I850" s="11">
        <f>DATE(YEAR($H850),MONTH($H850)+$LL850,DAY($H850))</f>
        <v>46700</v>
      </c>
      <c r="J850" s="12">
        <f>DATE(YEAR($I850),MONTH($I850)+$LL850,DAY($I850))</f>
        <v>47278</v>
      </c>
      <c r="K850" s="15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  <c r="BT850" s="16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>
        <v>1</v>
      </c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6"/>
      <c r="DD850" s="16"/>
      <c r="DE850" s="16"/>
      <c r="DF850" s="16"/>
      <c r="DG850" s="16"/>
      <c r="DH850" s="16"/>
      <c r="DI850" s="16"/>
      <c r="DJ850" s="16"/>
      <c r="DK850" s="16"/>
      <c r="LK850" t="s">
        <v>18</v>
      </c>
      <c r="LL850">
        <v>19</v>
      </c>
      <c r="LM850" t="s">
        <v>12</v>
      </c>
    </row>
    <row r="851" spans="1:325" ht="15" thickBot="1" x14ac:dyDescent="0.4">
      <c r="A851" s="9" t="s">
        <v>12</v>
      </c>
      <c r="B851" s="10" t="s">
        <v>63</v>
      </c>
      <c r="C851" s="10" t="s">
        <v>45</v>
      </c>
      <c r="D851" s="11">
        <v>44012.925694444442</v>
      </c>
      <c r="E851" s="11">
        <f>DATE(YEAR($D851),MONTH($D851),DAY($D851)-7)</f>
        <v>44005</v>
      </c>
      <c r="F851" s="11">
        <f>DATE(YEAR($E851),MONTH($E851)+$LL851,DAY($E851))</f>
        <v>44400</v>
      </c>
      <c r="G851" s="11">
        <f>DATE(YEAR($F851),MONTH($F851)+$LL851,DAY($F851))</f>
        <v>44796</v>
      </c>
      <c r="H851" s="11">
        <f>DATE(YEAR($G851),MONTH($G851)+$LL851,DAY($G851))</f>
        <v>45192</v>
      </c>
      <c r="I851" s="11">
        <f>DATE(YEAR($H851),MONTH($H851)+$LL851,DAY($H851))</f>
        <v>45588</v>
      </c>
      <c r="J851" s="12">
        <f>DATE(YEAR($I851),MONTH($I851)+$LL851,DAY($I851))</f>
        <v>45984</v>
      </c>
      <c r="K851" s="15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>
        <v>1</v>
      </c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  <c r="BT851" s="16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>
        <v>1</v>
      </c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6"/>
      <c r="DD851" s="16"/>
      <c r="DE851" s="16"/>
      <c r="DF851" s="16"/>
      <c r="DG851" s="16"/>
      <c r="DH851" s="16"/>
      <c r="DI851" s="16"/>
      <c r="DJ851" s="16"/>
      <c r="DK851" s="16"/>
      <c r="LK851" t="s">
        <v>18</v>
      </c>
      <c r="LL851">
        <v>13</v>
      </c>
      <c r="LM851" t="s">
        <v>12</v>
      </c>
    </row>
    <row r="852" spans="1:325" ht="15" thickBot="1" x14ac:dyDescent="0.4">
      <c r="A852" s="9" t="s">
        <v>12</v>
      </c>
      <c r="B852" s="10" t="s">
        <v>63</v>
      </c>
      <c r="C852" s="10" t="s">
        <v>14</v>
      </c>
      <c r="D852" s="11">
        <v>44699.099305555559</v>
      </c>
      <c r="E852" s="11">
        <f>DATE(YEAR($D852),MONTH($D852)-2,DAY($D852))</f>
        <v>44638</v>
      </c>
      <c r="F852" s="11">
        <f>DATE(YEAR($E852),MONTH($E852),DAY($E852)+$LL852*30.4/10000)</f>
        <v>45545</v>
      </c>
      <c r="G852" s="11">
        <f>DATE(YEAR($F852),MONTH($F852),DAY($F852)+$LL852*30.4/10000)</f>
        <v>46452</v>
      </c>
      <c r="H852" s="11">
        <f>DATE(YEAR($G852),MONTH($G852),DAY($G852)+$LL852*30.4/10000)</f>
        <v>47359</v>
      </c>
      <c r="I852" s="11">
        <f>DATE(YEAR($H852),MONTH($H852),DAY($H852)+$LL852*30.4/10000)</f>
        <v>48266</v>
      </c>
      <c r="J852" s="12">
        <f>DATE(YEAR($I852),MONTH($I852),DAY($I852)+$LL852*30.4/10000)</f>
        <v>49173</v>
      </c>
      <c r="K852" s="15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  <c r="BT852" s="16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6"/>
      <c r="DD852" s="16"/>
      <c r="DE852" s="16"/>
      <c r="DF852" s="16"/>
      <c r="DG852" s="16"/>
      <c r="DH852" s="16"/>
      <c r="DI852" s="16"/>
      <c r="DJ852" s="16"/>
      <c r="DK852" s="16"/>
      <c r="LK852" t="s">
        <v>15</v>
      </c>
      <c r="LL852">
        <v>298500</v>
      </c>
      <c r="LM852" t="s">
        <v>12</v>
      </c>
    </row>
    <row r="853" spans="1:325" ht="15" thickBot="1" x14ac:dyDescent="0.4">
      <c r="A853" s="9" t="s">
        <v>12</v>
      </c>
      <c r="B853" s="10" t="s">
        <v>63</v>
      </c>
      <c r="C853" s="10" t="s">
        <v>14</v>
      </c>
      <c r="D853" s="11">
        <v>47914.652777777781</v>
      </c>
      <c r="E853" s="11">
        <f>DATE(YEAR($D853),MONTH($D853)-2,DAY($D853))</f>
        <v>47855</v>
      </c>
      <c r="F853" s="11">
        <f>DATE(YEAR($E853)+$LL853,MONTH($E853),DAY($E853))</f>
        <v>52238</v>
      </c>
      <c r="G853" s="11">
        <f>DATE(YEAR($F853)+$LL853,MONTH($F853),DAY($F853))</f>
        <v>56621</v>
      </c>
      <c r="H853" s="11">
        <f>DATE(YEAR($G853)+$LL853,MONTH($G853),DAY($G853))</f>
        <v>61004</v>
      </c>
      <c r="I853" s="11">
        <f>DATE(YEAR($H853)+$LL853,MONTH($H853),DAY($H853))</f>
        <v>65387</v>
      </c>
      <c r="J853" s="12">
        <f>DATE(YEAR($I853)+$LL853,MONTH($I853),DAY($I853))</f>
        <v>69770</v>
      </c>
      <c r="K853" s="15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  <c r="BT853" s="16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6"/>
      <c r="DD853" s="16"/>
      <c r="DE853" s="16"/>
      <c r="DF853" s="16"/>
      <c r="DG853" s="16"/>
      <c r="DH853" s="16"/>
      <c r="DI853" s="16"/>
      <c r="DJ853" s="16"/>
      <c r="DK853" s="16"/>
      <c r="LK853" t="s">
        <v>16</v>
      </c>
      <c r="LL853">
        <v>12</v>
      </c>
      <c r="LM853" t="s">
        <v>12</v>
      </c>
    </row>
    <row r="854" spans="1:325" ht="15" thickBot="1" x14ac:dyDescent="0.4">
      <c r="A854" s="9" t="s">
        <v>12</v>
      </c>
      <c r="B854" s="10" t="s">
        <v>63</v>
      </c>
      <c r="C854" s="10" t="s">
        <v>14</v>
      </c>
      <c r="D854" s="11">
        <v>44681.800694444442</v>
      </c>
      <c r="E854" s="11">
        <f>DATE(YEAR($D854),MONTH($D854)-2,DAY($D854))</f>
        <v>44622</v>
      </c>
      <c r="F854" s="11">
        <f>DATE(YEAR($E854),MONTH($E854),DAY($E854)+$LL854*30.4/10000)</f>
        <v>45534</v>
      </c>
      <c r="G854" s="11">
        <f>DATE(YEAR($F854),MONTH($F854),DAY($F854)+$LL854*30.4/10000)</f>
        <v>46446</v>
      </c>
      <c r="H854" s="11">
        <f>DATE(YEAR($G854),MONTH($G854),DAY($G854)+$LL854*30.4/10000)</f>
        <v>47358</v>
      </c>
      <c r="I854" s="11">
        <f>DATE(YEAR($H854),MONTH($H854),DAY($H854)+$LL854*30.4/10000)</f>
        <v>48270</v>
      </c>
      <c r="J854" s="12">
        <f>DATE(YEAR($I854),MONTH($I854),DAY($I854)+$LL854*30.4/10000)</f>
        <v>49182</v>
      </c>
      <c r="K854" s="15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  <c r="BT854" s="16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6"/>
      <c r="DD854" s="16"/>
      <c r="DE854" s="16"/>
      <c r="DF854" s="16"/>
      <c r="DG854" s="16"/>
      <c r="DH854" s="16"/>
      <c r="DI854" s="16"/>
      <c r="DJ854" s="16"/>
      <c r="DK854" s="16"/>
      <c r="LK854" t="s">
        <v>15</v>
      </c>
      <c r="LL854">
        <v>300000</v>
      </c>
      <c r="LM854" t="s">
        <v>12</v>
      </c>
    </row>
    <row r="855" spans="1:325" ht="15" thickBot="1" x14ac:dyDescent="0.4">
      <c r="A855" s="9" t="s">
        <v>12</v>
      </c>
      <c r="B855" s="10" t="s">
        <v>63</v>
      </c>
      <c r="C855" s="10" t="s">
        <v>30</v>
      </c>
      <c r="D855" s="11">
        <v>43981.098611111112</v>
      </c>
      <c r="E855" s="11">
        <f>DATE(YEAR($D855),MONTH($D855),DAY($D855)-7)</f>
        <v>43974</v>
      </c>
      <c r="F855" s="11">
        <f>DATE(YEAR($E855),MONTH($E855)+$LL855,DAY($E855))</f>
        <v>44370</v>
      </c>
      <c r="G855" s="11">
        <f>DATE(YEAR($F855),MONTH($F855)+$LL855,DAY($F855))</f>
        <v>44765</v>
      </c>
      <c r="H855" s="11">
        <f>DATE(YEAR($G855),MONTH($G855)+$LL855,DAY($G855))</f>
        <v>45161</v>
      </c>
      <c r="I855" s="11">
        <f>DATE(YEAR($H855),MONTH($H855)+$LL855,DAY($H855))</f>
        <v>45558</v>
      </c>
      <c r="J855" s="12">
        <f>DATE(YEAR($I855),MONTH($I855)+$LL855,DAY($I855))</f>
        <v>45953</v>
      </c>
      <c r="K855" s="15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>
        <v>1</v>
      </c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  <c r="BT855" s="16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>
        <v>1</v>
      </c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6"/>
      <c r="DD855" s="16"/>
      <c r="DE855" s="16"/>
      <c r="DF855" s="16"/>
      <c r="DG855" s="16"/>
      <c r="DH855" s="16"/>
      <c r="DI855" s="16"/>
      <c r="DJ855" s="16"/>
      <c r="DK855" s="16"/>
      <c r="LK855" t="s">
        <v>18</v>
      </c>
      <c r="LL855">
        <v>13</v>
      </c>
      <c r="LM855" t="s">
        <v>12</v>
      </c>
    </row>
    <row r="856" spans="1:325" ht="15" thickBot="1" x14ac:dyDescent="0.4">
      <c r="A856" s="9" t="s">
        <v>12</v>
      </c>
      <c r="B856" s="10" t="s">
        <v>63</v>
      </c>
      <c r="C856" s="10" t="s">
        <v>31</v>
      </c>
      <c r="D856" s="11">
        <v>46025.568055555559</v>
      </c>
      <c r="E856" s="11">
        <f t="shared" ref="E856:E864" si="37">DATE(YEAR($D856),MONTH($D856)-1,DAY($D856))</f>
        <v>45994</v>
      </c>
      <c r="F856" s="11">
        <f>DATE(YEAR($E856),MONTH($E856),DAY($E856)+$LL856/10)</f>
        <v>48094</v>
      </c>
      <c r="G856" s="11">
        <f>DATE(YEAR($F856),MONTH($F856),DAY($F856)+$LL856/10)</f>
        <v>50194</v>
      </c>
      <c r="H856" s="11">
        <f>DATE(YEAR($G856),MONTH($G856),DAY($G856)+$LL856/10)</f>
        <v>52294</v>
      </c>
      <c r="I856" s="11">
        <f>DATE(YEAR($H856),MONTH($H856),DAY($H856)+$LL856/10)</f>
        <v>54394</v>
      </c>
      <c r="J856" s="12">
        <f>DATE(YEAR($I856),MONTH($I856),DAY($I856)+$LL856/10)</f>
        <v>56494</v>
      </c>
      <c r="K856" s="15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  <c r="BT856" s="16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6"/>
      <c r="DD856" s="16"/>
      <c r="DE856" s="16"/>
      <c r="DF856" s="16"/>
      <c r="DG856" s="16"/>
      <c r="DH856" s="16"/>
      <c r="DI856" s="16"/>
      <c r="DJ856" s="16"/>
      <c r="DK856" s="16"/>
      <c r="LK856" t="s">
        <v>21</v>
      </c>
      <c r="LL856">
        <v>21000</v>
      </c>
      <c r="LM856" t="s">
        <v>12</v>
      </c>
    </row>
    <row r="857" spans="1:325" ht="15" thickBot="1" x14ac:dyDescent="0.4">
      <c r="A857" s="9" t="s">
        <v>12</v>
      </c>
      <c r="B857" s="10" t="s">
        <v>63</v>
      </c>
      <c r="C857" s="10" t="s">
        <v>24</v>
      </c>
      <c r="D857" s="11">
        <v>47943.707638888889</v>
      </c>
      <c r="E857" s="11">
        <f t="shared" si="37"/>
        <v>47912</v>
      </c>
      <c r="F857" s="11">
        <f>DATE(YEAR($E857),MONTH($E857),DAY($E857)+$LL857*30.4/10000)</f>
        <v>51560</v>
      </c>
      <c r="G857" s="11">
        <f>DATE(YEAR($F857),MONTH($F857),DAY($F857)+$LL857*30.4/10000)</f>
        <v>55208</v>
      </c>
      <c r="H857" s="11">
        <f>DATE(YEAR($G857),MONTH($G857),DAY($G857)+$LL857*30.4/10000)</f>
        <v>58856</v>
      </c>
      <c r="I857" s="11">
        <f>DATE(YEAR($H857),MONTH($H857),DAY($H857)+$LL857*30.4/10000)</f>
        <v>62504</v>
      </c>
      <c r="J857" s="12">
        <f>DATE(YEAR($I857),MONTH($I857),DAY($I857)+$LL857*30.4/10000)</f>
        <v>66152</v>
      </c>
      <c r="K857" s="15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  <c r="BT857" s="16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6"/>
      <c r="DD857" s="16"/>
      <c r="DE857" s="16"/>
      <c r="DF857" s="16"/>
      <c r="DG857" s="16"/>
      <c r="DH857" s="16"/>
      <c r="DI857" s="16"/>
      <c r="DJ857" s="16"/>
      <c r="DK857" s="16"/>
      <c r="LK857" t="s">
        <v>15</v>
      </c>
      <c r="LL857">
        <v>1200000</v>
      </c>
      <c r="LM857" t="s">
        <v>12</v>
      </c>
    </row>
    <row r="858" spans="1:325" ht="15" thickBot="1" x14ac:dyDescent="0.4">
      <c r="A858" s="9" t="s">
        <v>12</v>
      </c>
      <c r="B858" s="10" t="s">
        <v>63</v>
      </c>
      <c r="C858" s="10" t="s">
        <v>25</v>
      </c>
      <c r="D858" s="11">
        <v>44557.859027777777</v>
      </c>
      <c r="E858" s="11">
        <f t="shared" si="37"/>
        <v>44527</v>
      </c>
      <c r="F858" s="11">
        <f>DATE(YEAR($E858),MONTH($E858),DAY($E858)+$LL858*30.4/10000)</f>
        <v>45256</v>
      </c>
      <c r="G858" s="11">
        <f>DATE(YEAR($F858),MONTH($F858),DAY($F858)+$LL858*30.4/10000)</f>
        <v>45985</v>
      </c>
      <c r="H858" s="11">
        <f>DATE(YEAR($G858),MONTH($G858),DAY($G858)+$LL858*30.4/10000)</f>
        <v>46714</v>
      </c>
      <c r="I858" s="11">
        <f>DATE(YEAR($H858),MONTH($H858),DAY($H858)+$LL858*30.4/10000)</f>
        <v>47443</v>
      </c>
      <c r="J858" s="12">
        <f>DATE(YEAR($I858),MONTH($I858),DAY($I858)+$LL858*30.4/10000)</f>
        <v>48172</v>
      </c>
      <c r="K858" s="15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  <c r="BT858" s="16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6"/>
      <c r="DD858" s="16">
        <v>1</v>
      </c>
      <c r="DE858" s="16"/>
      <c r="DF858" s="16"/>
      <c r="DG858" s="16"/>
      <c r="DH858" s="16"/>
      <c r="DI858" s="16"/>
      <c r="DJ858" s="16"/>
      <c r="DK858" s="16"/>
      <c r="LK858" t="s">
        <v>15</v>
      </c>
      <c r="LL858">
        <v>240000</v>
      </c>
      <c r="LM858" t="s">
        <v>12</v>
      </c>
    </row>
    <row r="859" spans="1:325" ht="15" thickBot="1" x14ac:dyDescent="0.4">
      <c r="A859" s="9" t="s">
        <v>12</v>
      </c>
      <c r="B859" s="10" t="s">
        <v>63</v>
      </c>
      <c r="C859" s="10" t="s">
        <v>26</v>
      </c>
      <c r="D859" s="11">
        <v>44810.397222222222</v>
      </c>
      <c r="E859" s="11">
        <f t="shared" si="37"/>
        <v>44779</v>
      </c>
      <c r="F859" s="11">
        <f>DATE(YEAR($E859),MONTH($E859),DAY($E859)+$LL859/10)</f>
        <v>45829</v>
      </c>
      <c r="G859" s="11">
        <f>DATE(YEAR($F859),MONTH($F859),DAY($F859)+$LL859/10)</f>
        <v>46879</v>
      </c>
      <c r="H859" s="11">
        <f>DATE(YEAR($G859),MONTH($G859),DAY($G859)+$LL859/10)</f>
        <v>47929</v>
      </c>
      <c r="I859" s="11">
        <f>DATE(YEAR($H859),MONTH($H859),DAY($H859)+$LL859/10)</f>
        <v>48979</v>
      </c>
      <c r="J859" s="12">
        <f>DATE(YEAR($I859),MONTH($I859),DAY($I859)+$LL859/10)</f>
        <v>50029</v>
      </c>
      <c r="K859" s="15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  <c r="BT859" s="16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DC859" s="16"/>
      <c r="DD859" s="16"/>
      <c r="DE859" s="16"/>
      <c r="DF859" s="16"/>
      <c r="DG859" s="16"/>
      <c r="DH859" s="16"/>
      <c r="DI859" s="16"/>
      <c r="DJ859" s="16"/>
      <c r="DK859" s="16"/>
      <c r="LK859" t="s">
        <v>21</v>
      </c>
      <c r="LL859">
        <v>10500</v>
      </c>
      <c r="LM859" t="s">
        <v>12</v>
      </c>
    </row>
    <row r="860" spans="1:325" ht="15" thickBot="1" x14ac:dyDescent="0.4">
      <c r="A860" s="9" t="s">
        <v>12</v>
      </c>
      <c r="B860" s="10" t="s">
        <v>63</v>
      </c>
      <c r="C860" s="10" t="s">
        <v>26</v>
      </c>
      <c r="D860" s="11">
        <v>44734.277083333334</v>
      </c>
      <c r="E860" s="11">
        <f t="shared" si="37"/>
        <v>44703</v>
      </c>
      <c r="F860" s="11">
        <f>DATE(YEAR($E860),MONTH($E860),DAY($E860)+$LL860/10)</f>
        <v>45753</v>
      </c>
      <c r="G860" s="11">
        <f>DATE(YEAR($F860),MONTH($F860),DAY($F860)+$LL860/10)</f>
        <v>46803</v>
      </c>
      <c r="H860" s="11">
        <f>DATE(YEAR($G860),MONTH($G860),DAY($G860)+$LL860/10)</f>
        <v>47853</v>
      </c>
      <c r="I860" s="11">
        <f>DATE(YEAR($H860),MONTH($H860),DAY($H860)+$LL860/10)</f>
        <v>48903</v>
      </c>
      <c r="J860" s="12">
        <f>DATE(YEAR($I860),MONTH($I860),DAY($I860)+$LL860/10)</f>
        <v>49953</v>
      </c>
      <c r="K860" s="15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  <c r="BT860" s="16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DC860" s="16"/>
      <c r="DD860" s="16"/>
      <c r="DE860" s="16"/>
      <c r="DF860" s="16"/>
      <c r="DG860" s="16"/>
      <c r="DH860" s="16"/>
      <c r="DI860" s="16"/>
      <c r="DJ860" s="16"/>
      <c r="DK860" s="16"/>
      <c r="LK860" t="s">
        <v>21</v>
      </c>
      <c r="LL860">
        <v>10500</v>
      </c>
      <c r="LM860" t="s">
        <v>12</v>
      </c>
    </row>
    <row r="861" spans="1:325" ht="15" thickBot="1" x14ac:dyDescent="0.4">
      <c r="A861" s="9" t="s">
        <v>12</v>
      </c>
      <c r="B861" s="10" t="s">
        <v>63</v>
      </c>
      <c r="C861" s="10" t="s">
        <v>27</v>
      </c>
      <c r="D861" s="11">
        <v>43850.260416666664</v>
      </c>
      <c r="E861" s="11">
        <f t="shared" si="37"/>
        <v>43819</v>
      </c>
      <c r="F861" s="11">
        <f>DATE(YEAR($E861),MONTH($E861),DAY($E861)+$LL861*30.4/650)</f>
        <v>44660</v>
      </c>
      <c r="G861" s="11">
        <f>DATE(YEAR($F861),MONTH($F861),DAY($F861)+$LL861*30.4/650)</f>
        <v>45501</v>
      </c>
      <c r="H861" s="11">
        <f>DATE(YEAR($G861),MONTH($G861),DAY($G861)+$LL861*30.4/650)</f>
        <v>46342</v>
      </c>
      <c r="I861" s="11">
        <f>DATE(YEAR($H861),MONTH($H861),DAY($H861)+$LL861*30.4/650)</f>
        <v>47183</v>
      </c>
      <c r="J861" s="12">
        <f>DATE(YEAR($I861),MONTH($I861),DAY($I861)+$LL861*30.4/650)</f>
        <v>48024</v>
      </c>
      <c r="K861" s="15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  <c r="BT861" s="16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6"/>
      <c r="DD861" s="16"/>
      <c r="DE861" s="16"/>
      <c r="DF861" s="16"/>
      <c r="DG861" s="16"/>
      <c r="DH861" s="16"/>
      <c r="DI861" s="16"/>
      <c r="DJ861" s="16"/>
      <c r="DK861" s="16"/>
      <c r="LK861" t="s">
        <v>28</v>
      </c>
      <c r="LL861">
        <v>18000</v>
      </c>
      <c r="LM861" t="s">
        <v>12</v>
      </c>
    </row>
    <row r="862" spans="1:325" ht="15" thickBot="1" x14ac:dyDescent="0.4">
      <c r="A862" s="9" t="s">
        <v>12</v>
      </c>
      <c r="B862" s="10" t="s">
        <v>63</v>
      </c>
      <c r="C862" s="10" t="s">
        <v>23</v>
      </c>
      <c r="D862" s="11">
        <v>44522.193055555559</v>
      </c>
      <c r="E862" s="11">
        <f t="shared" si="37"/>
        <v>44491</v>
      </c>
      <c r="F862" s="11">
        <f>DATE(YEAR($E862),MONTH($E862),DAY($E862)+$LL862/10)</f>
        <v>44641</v>
      </c>
      <c r="G862" s="11">
        <f>DATE(YEAR($F862),MONTH($F862),DAY($F862)+$LL862/10)</f>
        <v>44791</v>
      </c>
      <c r="H862" s="11">
        <f>DATE(YEAR($G862),MONTH($G862),DAY($G862)+$LL862/10)</f>
        <v>44941</v>
      </c>
      <c r="I862" s="11">
        <f>DATE(YEAR($H862),MONTH($H862),DAY($H862)+$LL862/10)</f>
        <v>45091</v>
      </c>
      <c r="J862" s="12">
        <f>DATE(YEAR($I862),MONTH($I862),DAY($I862)+$LL862/10)</f>
        <v>45241</v>
      </c>
      <c r="K862" s="15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  <c r="BT862" s="16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>
        <v>1</v>
      </c>
      <c r="CZ862" s="16"/>
      <c r="DA862" s="16"/>
      <c r="DB862" s="16"/>
      <c r="DC862" s="16"/>
      <c r="DD862" s="16"/>
      <c r="DE862" s="16"/>
      <c r="DF862" s="16"/>
      <c r="DG862" s="16"/>
      <c r="DH862" s="16"/>
      <c r="DI862" s="16"/>
      <c r="DJ862" s="16"/>
      <c r="DK862" s="16"/>
      <c r="LK862" t="s">
        <v>21</v>
      </c>
      <c r="LL862">
        <v>1500</v>
      </c>
      <c r="LM862" t="s">
        <v>12</v>
      </c>
    </row>
    <row r="863" spans="1:325" ht="15" thickBot="1" x14ac:dyDescent="0.4">
      <c r="A863" s="9" t="s">
        <v>12</v>
      </c>
      <c r="B863" s="10" t="s">
        <v>63</v>
      </c>
      <c r="C863" s="10" t="s">
        <v>23</v>
      </c>
      <c r="D863" s="11">
        <v>48195.59097222222</v>
      </c>
      <c r="E863" s="11">
        <f t="shared" si="37"/>
        <v>48165</v>
      </c>
      <c r="F863" s="11">
        <f>DATE(YEAR($E863),MONTH($E863),DAY($E863)+$LL863/10)</f>
        <v>48315</v>
      </c>
      <c r="G863" s="11">
        <f>DATE(YEAR($F863),MONTH($F863),DAY($F863)+$LL863/10)</f>
        <v>48465</v>
      </c>
      <c r="H863" s="11">
        <f>DATE(YEAR($G863),MONTH($G863),DAY($G863)+$LL863/10)</f>
        <v>48615</v>
      </c>
      <c r="I863" s="11">
        <f>DATE(YEAR($H863),MONTH($H863),DAY($H863)+$LL863/10)</f>
        <v>48765</v>
      </c>
      <c r="J863" s="12">
        <f>DATE(YEAR($I863),MONTH($I863),DAY($I863)+$LL863/10)</f>
        <v>48915</v>
      </c>
      <c r="K863" s="15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  <c r="BT863" s="16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6"/>
      <c r="DD863" s="16"/>
      <c r="DE863" s="16"/>
      <c r="DF863" s="16"/>
      <c r="DG863" s="16"/>
      <c r="DH863" s="16"/>
      <c r="DI863" s="16"/>
      <c r="DJ863" s="16"/>
      <c r="DK863" s="16"/>
      <c r="LK863" t="s">
        <v>21</v>
      </c>
      <c r="LL863">
        <v>1500</v>
      </c>
      <c r="LM863" t="s">
        <v>12</v>
      </c>
    </row>
    <row r="864" spans="1:325" ht="15" thickBot="1" x14ac:dyDescent="0.4">
      <c r="A864" s="9" t="s">
        <v>12</v>
      </c>
      <c r="B864" s="10" t="s">
        <v>63</v>
      </c>
      <c r="C864" s="10" t="s">
        <v>20</v>
      </c>
      <c r="D864" s="11">
        <v>51054.757638888892</v>
      </c>
      <c r="E864" s="11">
        <f t="shared" si="37"/>
        <v>51024</v>
      </c>
      <c r="F864" s="11">
        <f>DATE(YEAR($E864),MONTH($E864),DAY($E864)+$LL864/10)</f>
        <v>51324</v>
      </c>
      <c r="G864" s="11">
        <f>DATE(YEAR($F864),MONTH($F864),DAY($F864)+$LL864/10)</f>
        <v>51624</v>
      </c>
      <c r="H864" s="11">
        <f>DATE(YEAR($G864),MONTH($G864),DAY($G864)+$LL864/10)</f>
        <v>51924</v>
      </c>
      <c r="I864" s="11">
        <f>DATE(YEAR($H864),MONTH($H864),DAY($H864)+$LL864/10)</f>
        <v>52224</v>
      </c>
      <c r="J864" s="12">
        <f>DATE(YEAR($I864),MONTH($I864),DAY($I864)+$LL864/10)</f>
        <v>52524</v>
      </c>
      <c r="K864" s="15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  <c r="BT864" s="16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6"/>
      <c r="DD864" s="16"/>
      <c r="DE864" s="16"/>
      <c r="DF864" s="16"/>
      <c r="DG864" s="16"/>
      <c r="DH864" s="16"/>
      <c r="DI864" s="16"/>
      <c r="DJ864" s="16"/>
      <c r="DK864" s="16"/>
      <c r="LK864" t="s">
        <v>21</v>
      </c>
      <c r="LL864">
        <v>3000</v>
      </c>
      <c r="LM864" t="s">
        <v>12</v>
      </c>
    </row>
    <row r="865" spans="1:325" ht="15" thickBot="1" x14ac:dyDescent="0.4">
      <c r="A865" s="9" t="s">
        <v>12</v>
      </c>
      <c r="B865" s="10" t="s">
        <v>63</v>
      </c>
      <c r="C865" s="10" t="s">
        <v>14</v>
      </c>
      <c r="D865" s="11">
        <v>47761</v>
      </c>
      <c r="E865" s="11">
        <f>DATE(YEAR($D865),MONTH($D865)-2,DAY($D865))</f>
        <v>47700</v>
      </c>
      <c r="F865" s="11">
        <f>DATE(YEAR($E865)+$LL865,MONTH($E865),DAY($E865))</f>
        <v>52083</v>
      </c>
      <c r="G865" s="11">
        <f>DATE(YEAR($F865)+$LL865,MONTH($F865),DAY($F865))</f>
        <v>56466</v>
      </c>
      <c r="H865" s="11">
        <f>DATE(YEAR($G865)+$LL865,MONTH($G865),DAY($G865))</f>
        <v>60849</v>
      </c>
      <c r="I865" s="11">
        <f>DATE(YEAR($H865)+$LL865,MONTH($H865),DAY($H865))</f>
        <v>65232</v>
      </c>
      <c r="J865" s="12">
        <f>DATE(YEAR($I865)+$LL865,MONTH($I865),DAY($I865))</f>
        <v>69615</v>
      </c>
      <c r="K865" s="15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  <c r="BT865" s="16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DC865" s="16"/>
      <c r="DD865" s="16"/>
      <c r="DE865" s="16"/>
      <c r="DF865" s="16"/>
      <c r="DG865" s="16"/>
      <c r="DH865" s="16"/>
      <c r="DI865" s="16"/>
      <c r="DJ865" s="16"/>
      <c r="DK865" s="16"/>
      <c r="LK865" t="s">
        <v>16</v>
      </c>
      <c r="LL865">
        <v>12</v>
      </c>
      <c r="LM865" t="s">
        <v>12</v>
      </c>
    </row>
    <row r="866" spans="1:325" ht="15" thickBot="1" x14ac:dyDescent="0.4">
      <c r="A866" s="9" t="s">
        <v>12</v>
      </c>
      <c r="B866" s="10" t="s">
        <v>63</v>
      </c>
      <c r="C866" s="10" t="s">
        <v>14</v>
      </c>
      <c r="D866" s="11">
        <v>44541.209027777775</v>
      </c>
      <c r="E866" s="11">
        <f>DATE(YEAR($D866),MONTH($D866)-2,DAY($D866))</f>
        <v>44480</v>
      </c>
      <c r="F866" s="11">
        <f>DATE(YEAR($E866),MONTH($E866),DAY($E866)+$LL866*30.4/10000)</f>
        <v>45392</v>
      </c>
      <c r="G866" s="11">
        <f>DATE(YEAR($F866),MONTH($F866),DAY($F866)+$LL866*30.4/10000)</f>
        <v>46304</v>
      </c>
      <c r="H866" s="11">
        <f>DATE(YEAR($G866),MONTH($G866),DAY($G866)+$LL866*30.4/10000)</f>
        <v>47216</v>
      </c>
      <c r="I866" s="11">
        <f>DATE(YEAR($H866),MONTH($H866),DAY($H866)+$LL866*30.4/10000)</f>
        <v>48128</v>
      </c>
      <c r="J866" s="12">
        <f>DATE(YEAR($I866),MONTH($I866),DAY($I866)+$LL866*30.4/10000)</f>
        <v>49040</v>
      </c>
      <c r="K866" s="15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  <c r="BT866" s="16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>
        <v>1</v>
      </c>
      <c r="CY866" s="16"/>
      <c r="CZ866" s="16"/>
      <c r="DA866" s="16"/>
      <c r="DB866" s="16"/>
      <c r="DC866" s="16"/>
      <c r="DD866" s="16"/>
      <c r="DE866" s="16"/>
      <c r="DF866" s="16"/>
      <c r="DG866" s="16"/>
      <c r="DH866" s="16"/>
      <c r="DI866" s="16"/>
      <c r="DJ866" s="16"/>
      <c r="DK866" s="16"/>
      <c r="LK866" t="s">
        <v>15</v>
      </c>
      <c r="LL866">
        <v>300000</v>
      </c>
      <c r="LM866" t="s">
        <v>12</v>
      </c>
    </row>
    <row r="867" spans="1:325" ht="15" thickBot="1" x14ac:dyDescent="0.4">
      <c r="A867" s="9" t="s">
        <v>12</v>
      </c>
      <c r="B867" s="10" t="s">
        <v>63</v>
      </c>
      <c r="C867" s="10" t="s">
        <v>38</v>
      </c>
      <c r="D867" s="11">
        <v>43850.260416666664</v>
      </c>
      <c r="E867" s="11">
        <f>DATE(YEAR($D867),MONTH($D867)-1,DAY($D867))</f>
        <v>43819</v>
      </c>
      <c r="F867" s="11">
        <f>DATE(YEAR($E867),MONTH($E867),DAY($E867)+$LL867*30.4/650)</f>
        <v>44660</v>
      </c>
      <c r="G867" s="11">
        <f>DATE(YEAR($F867),MONTH($F867),DAY($F867)+$LL867*30.4/650)</f>
        <v>45501</v>
      </c>
      <c r="H867" s="11">
        <f>DATE(YEAR($G867),MONTH($G867),DAY($G867)+$LL867*30.4/650)</f>
        <v>46342</v>
      </c>
      <c r="I867" s="11">
        <f>DATE(YEAR($H867),MONTH($H867),DAY($H867)+$LL867*30.4/650)</f>
        <v>47183</v>
      </c>
      <c r="J867" s="12">
        <f>DATE(YEAR($I867),MONTH($I867),DAY($I867)+$LL867*30.4/650)</f>
        <v>48024</v>
      </c>
      <c r="K867" s="15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  <c r="BT867" s="16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6"/>
      <c r="DD867" s="16"/>
      <c r="DE867" s="16"/>
      <c r="DF867" s="16"/>
      <c r="DG867" s="16"/>
      <c r="DH867" s="16"/>
      <c r="DI867" s="16"/>
      <c r="DJ867" s="16"/>
      <c r="DK867" s="16"/>
      <c r="LK867" t="s">
        <v>28</v>
      </c>
      <c r="LL867">
        <v>18000</v>
      </c>
      <c r="LM867" t="s">
        <v>12</v>
      </c>
    </row>
    <row r="868" spans="1:325" ht="15" thickBot="1" x14ac:dyDescent="0.4">
      <c r="A868" s="9" t="s">
        <v>12</v>
      </c>
      <c r="B868" s="10" t="s">
        <v>63</v>
      </c>
      <c r="C868" s="10" t="s">
        <v>37</v>
      </c>
      <c r="D868" s="11">
        <v>43850.260416666664</v>
      </c>
      <c r="E868" s="11">
        <f>DATE(YEAR($D868),MONTH($D868)-1,DAY($D868))</f>
        <v>43819</v>
      </c>
      <c r="F868" s="11">
        <f>DATE(YEAR($E868),MONTH($E868),DAY($E868)+$LL868*30.4/650)</f>
        <v>44660</v>
      </c>
      <c r="G868" s="11">
        <f>DATE(YEAR($F868),MONTH($F868),DAY($F868)+$LL868*30.4/650)</f>
        <v>45501</v>
      </c>
      <c r="H868" s="11">
        <f>DATE(YEAR($G868),MONTH($G868),DAY($G868)+$LL868*30.4/650)</f>
        <v>46342</v>
      </c>
      <c r="I868" s="11">
        <f>DATE(YEAR($H868),MONTH($H868),DAY($H868)+$LL868*30.4/650)</f>
        <v>47183</v>
      </c>
      <c r="J868" s="12">
        <f>DATE(YEAR($I868),MONTH($I868),DAY($I868)+$LL868*30.4/650)</f>
        <v>48024</v>
      </c>
      <c r="K868" s="15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  <c r="BT868" s="16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6"/>
      <c r="DD868" s="16"/>
      <c r="DE868" s="16"/>
      <c r="DF868" s="16"/>
      <c r="DG868" s="16"/>
      <c r="DH868" s="16"/>
      <c r="DI868" s="16"/>
      <c r="DJ868" s="16"/>
      <c r="DK868" s="16"/>
      <c r="LK868" t="s">
        <v>28</v>
      </c>
      <c r="LL868">
        <v>18000</v>
      </c>
      <c r="LM868" t="s">
        <v>12</v>
      </c>
    </row>
    <row r="869" spans="1:325" ht="15" thickBot="1" x14ac:dyDescent="0.4">
      <c r="A869" s="9" t="s">
        <v>12</v>
      </c>
      <c r="B869" s="10" t="s">
        <v>63</v>
      </c>
      <c r="C869" s="10" t="s">
        <v>36</v>
      </c>
      <c r="D869" s="11">
        <v>44287.335416666669</v>
      </c>
      <c r="E869" s="11">
        <f>DATE(YEAR($D869),MONTH($D869),DAY($D869)-7)</f>
        <v>44280</v>
      </c>
      <c r="F869" s="11">
        <f>DATE(YEAR($E869),MONTH($E869)+$LL869,DAY($E869))</f>
        <v>45407</v>
      </c>
      <c r="G869" s="11">
        <f>DATE(YEAR($F869),MONTH($F869)+$LL869,DAY($F869))</f>
        <v>46532</v>
      </c>
      <c r="H869" s="11">
        <f>DATE(YEAR($G869),MONTH($G869)+$LL869,DAY($G869))</f>
        <v>47659</v>
      </c>
      <c r="I869" s="11">
        <f>DATE(YEAR($H869),MONTH($H869)+$LL869,DAY($H869))</f>
        <v>48785</v>
      </c>
      <c r="J869" s="12">
        <f>DATE(YEAR($I869),MONTH($I869)+$LL869,DAY($I869))</f>
        <v>49912</v>
      </c>
      <c r="K869" s="15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  <c r="BT869" s="16"/>
      <c r="BU869" s="16">
        <v>1</v>
      </c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6"/>
      <c r="DD869" s="16"/>
      <c r="DE869" s="16"/>
      <c r="DF869" s="16"/>
      <c r="DG869" s="16"/>
      <c r="DH869" s="16"/>
      <c r="DI869" s="16"/>
      <c r="DJ869" s="16"/>
      <c r="DK869" s="16"/>
      <c r="LK869" t="s">
        <v>18</v>
      </c>
      <c r="LL869">
        <v>37</v>
      </c>
      <c r="LM869" t="s">
        <v>12</v>
      </c>
    </row>
    <row r="870" spans="1:325" ht="15" thickBot="1" x14ac:dyDescent="0.4">
      <c r="A870" s="9" t="s">
        <v>12</v>
      </c>
      <c r="B870" s="10" t="s">
        <v>63</v>
      </c>
      <c r="C870" s="10" t="s">
        <v>35</v>
      </c>
      <c r="D870" s="11">
        <v>44557.859027777777</v>
      </c>
      <c r="E870" s="11">
        <f>DATE(YEAR($D870),MONTH($D870)-1,DAY($D870))</f>
        <v>44527</v>
      </c>
      <c r="F870" s="11">
        <f>DATE(YEAR($E870),MONTH($E870),DAY($E870)+$LL870*30.4/10000)</f>
        <v>45256</v>
      </c>
      <c r="G870" s="11">
        <f>DATE(YEAR($F870),MONTH($F870),DAY($F870)+$LL870*30.4/10000)</f>
        <v>45985</v>
      </c>
      <c r="H870" s="11">
        <f>DATE(YEAR($G870),MONTH($G870),DAY($G870)+$LL870*30.4/10000)</f>
        <v>46714</v>
      </c>
      <c r="I870" s="11">
        <f>DATE(YEAR($H870),MONTH($H870),DAY($H870)+$LL870*30.4/10000)</f>
        <v>47443</v>
      </c>
      <c r="J870" s="12">
        <f>DATE(YEAR($I870),MONTH($I870),DAY($I870)+$LL870*30.4/10000)</f>
        <v>48172</v>
      </c>
      <c r="K870" s="15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  <c r="BT870" s="16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6"/>
      <c r="DD870" s="16">
        <v>1</v>
      </c>
      <c r="DE870" s="16"/>
      <c r="DF870" s="16"/>
      <c r="DG870" s="16"/>
      <c r="DH870" s="16"/>
      <c r="DI870" s="16"/>
      <c r="DJ870" s="16"/>
      <c r="DK870" s="16"/>
      <c r="LK870" t="s">
        <v>15</v>
      </c>
      <c r="LL870">
        <v>240000</v>
      </c>
      <c r="LM870" t="s">
        <v>12</v>
      </c>
    </row>
    <row r="871" spans="1:325" ht="15" thickBot="1" x14ac:dyDescent="0.4">
      <c r="A871" s="9" t="s">
        <v>12</v>
      </c>
      <c r="B871" s="10" t="s">
        <v>63</v>
      </c>
      <c r="C871" s="10" t="s">
        <v>40</v>
      </c>
      <c r="D871" s="11">
        <v>45947</v>
      </c>
      <c r="E871" s="11">
        <f>DATE(YEAR($D871),MONTH($D871)-2,DAY($D871))</f>
        <v>45886</v>
      </c>
      <c r="F871" s="11">
        <f>DATE(YEAR($E871)+$LL871,MONTH($E871),DAY($E871))</f>
        <v>50269</v>
      </c>
      <c r="G871" s="11">
        <f>DATE(YEAR($F871)+$LL871,MONTH($F871),DAY($F871))</f>
        <v>54652</v>
      </c>
      <c r="H871" s="11">
        <f>DATE(YEAR($G871)+$LL871,MONTH($G871),DAY($G871))</f>
        <v>59035</v>
      </c>
      <c r="I871" s="11">
        <f>DATE(YEAR($H871)+$LL871,MONTH($H871),DAY($H871))</f>
        <v>63418</v>
      </c>
      <c r="J871" s="12">
        <f>DATE(YEAR($I871)+$LL871,MONTH($I871),DAY($I871))</f>
        <v>67801</v>
      </c>
      <c r="K871" s="15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  <c r="BT871" s="16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6"/>
      <c r="DD871" s="16"/>
      <c r="DE871" s="16"/>
      <c r="DF871" s="16"/>
      <c r="DG871" s="16"/>
      <c r="DH871" s="16"/>
      <c r="DI871" s="16"/>
      <c r="DJ871" s="16"/>
      <c r="DK871" s="16"/>
      <c r="LK871" t="s">
        <v>16</v>
      </c>
      <c r="LL871">
        <v>12</v>
      </c>
      <c r="LM871" t="s">
        <v>12</v>
      </c>
    </row>
    <row r="872" spans="1:325" ht="15" thickBot="1" x14ac:dyDescent="0.4">
      <c r="A872" s="9" t="s">
        <v>12</v>
      </c>
      <c r="B872" s="10" t="s">
        <v>63</v>
      </c>
      <c r="C872" s="10" t="s">
        <v>39</v>
      </c>
      <c r="D872" s="11">
        <v>45582</v>
      </c>
      <c r="E872" s="11">
        <f>DATE(YEAR($D872),MONTH($D872)-2,DAY($D872))</f>
        <v>45521</v>
      </c>
      <c r="F872" s="11">
        <f>DATE(YEAR($E872)+$LL872,MONTH($E872),DAY($E872))</f>
        <v>49904</v>
      </c>
      <c r="G872" s="11">
        <f>DATE(YEAR($F872)+$LL872,MONTH($F872),DAY($F872))</f>
        <v>54287</v>
      </c>
      <c r="H872" s="11">
        <f>DATE(YEAR($G872)+$LL872,MONTH($G872),DAY($G872))</f>
        <v>58670</v>
      </c>
      <c r="I872" s="11">
        <f>DATE(YEAR($H872)+$LL872,MONTH($H872),DAY($H872))</f>
        <v>63053</v>
      </c>
      <c r="J872" s="12">
        <f>DATE(YEAR($I872)+$LL872,MONTH($I872),DAY($I872))</f>
        <v>67436</v>
      </c>
      <c r="K872" s="15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  <c r="BT872" s="16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6"/>
      <c r="DD872" s="16"/>
      <c r="DE872" s="16"/>
      <c r="DF872" s="16"/>
      <c r="DG872" s="16"/>
      <c r="DH872" s="16"/>
      <c r="DI872" s="16"/>
      <c r="DJ872" s="16"/>
      <c r="DK872" s="16"/>
      <c r="LK872" t="s">
        <v>16</v>
      </c>
      <c r="LL872">
        <v>12</v>
      </c>
      <c r="LM872" t="s">
        <v>12</v>
      </c>
    </row>
    <row r="873" spans="1:325" ht="15" thickBot="1" x14ac:dyDescent="0.4">
      <c r="A873" s="9" t="s">
        <v>12</v>
      </c>
      <c r="B873" s="10" t="s">
        <v>63</v>
      </c>
      <c r="C873" s="10" t="s">
        <v>41</v>
      </c>
      <c r="D873" s="11">
        <v>44557.859027777777</v>
      </c>
      <c r="E873" s="11">
        <f>DATE(YEAR($D873),MONTH($D873)-1,DAY($D873))</f>
        <v>44527</v>
      </c>
      <c r="F873" s="11">
        <f>DATE(YEAR($E873),MONTH($E873),DAY($E873)+$LL873*30.4/10000)</f>
        <v>45256</v>
      </c>
      <c r="G873" s="11">
        <f>DATE(YEAR($F873),MONTH($F873),DAY($F873)+$LL873*30.4/10000)</f>
        <v>45985</v>
      </c>
      <c r="H873" s="11">
        <f>DATE(YEAR($G873),MONTH($G873),DAY($G873)+$LL873*30.4/10000)</f>
        <v>46714</v>
      </c>
      <c r="I873" s="11">
        <f>DATE(YEAR($H873),MONTH($H873),DAY($H873)+$LL873*30.4/10000)</f>
        <v>47443</v>
      </c>
      <c r="J873" s="12">
        <f>DATE(YEAR($I873),MONTH($I873),DAY($I873)+$LL873*30.4/10000)</f>
        <v>48172</v>
      </c>
      <c r="K873" s="15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  <c r="BT873" s="16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6"/>
      <c r="DD873" s="16">
        <v>1</v>
      </c>
      <c r="DE873" s="16"/>
      <c r="DF873" s="16"/>
      <c r="DG873" s="16"/>
      <c r="DH873" s="16"/>
      <c r="DI873" s="16"/>
      <c r="DJ873" s="16"/>
      <c r="DK873" s="16"/>
      <c r="LK873" t="s">
        <v>15</v>
      </c>
      <c r="LL873">
        <v>240000</v>
      </c>
      <c r="LM873" t="s">
        <v>12</v>
      </c>
    </row>
    <row r="874" spans="1:325" ht="15" thickBot="1" x14ac:dyDescent="0.4">
      <c r="A874" s="9" t="s">
        <v>12</v>
      </c>
      <c r="B874" s="10" t="s">
        <v>63</v>
      </c>
      <c r="C874" s="10" t="s">
        <v>31</v>
      </c>
      <c r="D874" s="11">
        <v>44164.62777777778</v>
      </c>
      <c r="E874" s="11">
        <f>DATE(YEAR($D874),MONTH($D874)-1,DAY($D874))</f>
        <v>44133</v>
      </c>
      <c r="F874" s="11">
        <f>DATE(YEAR($E874),MONTH($E874),DAY($E874)+$LL874/10)</f>
        <v>46233</v>
      </c>
      <c r="G874" s="11">
        <f>DATE(YEAR($F874),MONTH($F874),DAY($F874)+$LL874/10)</f>
        <v>48333</v>
      </c>
      <c r="H874" s="11">
        <f>DATE(YEAR($G874),MONTH($G874),DAY($G874)+$LL874/10)</f>
        <v>50433</v>
      </c>
      <c r="I874" s="11">
        <f>DATE(YEAR($H874),MONTH($H874),DAY($H874)+$LL874/10)</f>
        <v>52533</v>
      </c>
      <c r="J874" s="12">
        <f>DATE(YEAR($I874),MONTH($I874),DAY($I874)+$LL874/10)</f>
        <v>54633</v>
      </c>
      <c r="K874" s="15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>
        <v>1</v>
      </c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LK874" t="s">
        <v>21</v>
      </c>
      <c r="LL874">
        <v>21000</v>
      </c>
      <c r="LM874" t="s">
        <v>12</v>
      </c>
    </row>
    <row r="875" spans="1:325" ht="15" thickBot="1" x14ac:dyDescent="0.4">
      <c r="A875" s="9" t="s">
        <v>12</v>
      </c>
      <c r="B875" s="10" t="s">
        <v>63</v>
      </c>
      <c r="C875" s="10" t="s">
        <v>33</v>
      </c>
      <c r="D875" s="11">
        <v>60179.757638888892</v>
      </c>
      <c r="E875" s="11">
        <f>DATE(YEAR($D875),MONTH($D875)-1,DAY($D875))</f>
        <v>60149</v>
      </c>
      <c r="F875" s="11">
        <f>DATE(YEAR($E875),MONTH($E875),DAY($E875)+$LL875/10)</f>
        <v>60749</v>
      </c>
      <c r="G875" s="11">
        <f>DATE(YEAR($F875),MONTH($F875),DAY($F875)+$LL875/10)</f>
        <v>61349</v>
      </c>
      <c r="H875" s="11">
        <f>DATE(YEAR($G875),MONTH($G875),DAY($G875)+$LL875/10)</f>
        <v>61949</v>
      </c>
      <c r="I875" s="11">
        <f>DATE(YEAR($H875),MONTH($H875),DAY($H875)+$LL875/10)</f>
        <v>62549</v>
      </c>
      <c r="J875" s="12">
        <f>DATE(YEAR($I875),MONTH($I875),DAY($I875)+$LL875/10)</f>
        <v>63149</v>
      </c>
      <c r="K875" s="15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LK875" t="s">
        <v>21</v>
      </c>
      <c r="LL875">
        <v>6000</v>
      </c>
      <c r="LM875" t="s">
        <v>12</v>
      </c>
    </row>
    <row r="876" spans="1:325" ht="15" thickBot="1" x14ac:dyDescent="0.4">
      <c r="A876" s="9" t="s">
        <v>12</v>
      </c>
      <c r="B876" s="10" t="s">
        <v>63</v>
      </c>
      <c r="C876" s="10" t="s">
        <v>33</v>
      </c>
      <c r="D876" s="11">
        <v>45221.190972222219</v>
      </c>
      <c r="E876" s="11">
        <f>DATE(YEAR($D876),MONTH($D876)-1,DAY($D876))</f>
        <v>45191</v>
      </c>
      <c r="F876" s="11">
        <f>DATE(YEAR($E876),MONTH($E876),DAY($E876)+$LL876/10)</f>
        <v>45791</v>
      </c>
      <c r="G876" s="11">
        <f>DATE(YEAR($F876),MONTH($F876),DAY($F876)+$LL876/10)</f>
        <v>46391</v>
      </c>
      <c r="H876" s="11">
        <f>DATE(YEAR($G876),MONTH($G876),DAY($G876)+$LL876/10)</f>
        <v>46991</v>
      </c>
      <c r="I876" s="11">
        <f>DATE(YEAR($H876),MONTH($H876),DAY($H876)+$LL876/10)</f>
        <v>47591</v>
      </c>
      <c r="J876" s="12">
        <f>DATE(YEAR($I876),MONTH($I876),DAY($I876)+$LL876/10)</f>
        <v>48191</v>
      </c>
      <c r="K876" s="15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  <c r="BT876" s="16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DC876" s="16"/>
      <c r="DD876" s="16"/>
      <c r="DE876" s="16"/>
      <c r="DF876" s="16"/>
      <c r="DG876" s="16"/>
      <c r="DH876" s="16"/>
      <c r="DI876" s="16"/>
      <c r="DJ876" s="16"/>
      <c r="DK876" s="16"/>
      <c r="LK876" t="s">
        <v>21</v>
      </c>
      <c r="LL876">
        <v>6000</v>
      </c>
      <c r="LM876" t="s">
        <v>12</v>
      </c>
    </row>
    <row r="877" spans="1:325" ht="15" thickBot="1" x14ac:dyDescent="0.4">
      <c r="A877" s="9" t="s">
        <v>12</v>
      </c>
      <c r="B877" s="10" t="s">
        <v>63</v>
      </c>
      <c r="C877" s="10" t="s">
        <v>34</v>
      </c>
      <c r="D877" s="11">
        <v>44287.636805555558</v>
      </c>
      <c r="E877" s="11">
        <f>DATE(YEAR($D877),MONTH($D877),DAY($D877)-7)</f>
        <v>44280</v>
      </c>
      <c r="F877" s="11">
        <f>DATE(YEAR($E877),MONTH($E877)+$LL877,DAY($E877))</f>
        <v>45407</v>
      </c>
      <c r="G877" s="11">
        <f>DATE(YEAR($F877),MONTH($F877)+$LL877,DAY($F877))</f>
        <v>46532</v>
      </c>
      <c r="H877" s="11">
        <f>DATE(YEAR($G877),MONTH($G877)+$LL877,DAY($G877))</f>
        <v>47659</v>
      </c>
      <c r="I877" s="11">
        <f>DATE(YEAR($H877),MONTH($H877)+$LL877,DAY($H877))</f>
        <v>48785</v>
      </c>
      <c r="J877" s="12">
        <f>DATE(YEAR($I877),MONTH($I877)+$LL877,DAY($I877))</f>
        <v>49912</v>
      </c>
      <c r="K877" s="15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  <c r="BT877" s="16"/>
      <c r="BU877" s="16">
        <v>1</v>
      </c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6"/>
      <c r="DI877" s="16"/>
      <c r="DJ877" s="16"/>
      <c r="DK877" s="16"/>
      <c r="LK877" t="s">
        <v>18</v>
      </c>
      <c r="LL877">
        <v>37</v>
      </c>
      <c r="LM877" t="s">
        <v>12</v>
      </c>
    </row>
    <row r="878" spans="1:325" ht="15" thickBot="1" x14ac:dyDescent="0.4">
      <c r="A878" s="9" t="s">
        <v>12</v>
      </c>
      <c r="B878" s="10" t="s">
        <v>63</v>
      </c>
      <c r="C878" s="10" t="s">
        <v>32</v>
      </c>
      <c r="D878" s="11">
        <v>44557.859027777777</v>
      </c>
      <c r="E878" s="11">
        <f>DATE(YEAR($D878),MONTH($D878)-1,DAY($D878))</f>
        <v>44527</v>
      </c>
      <c r="F878" s="11">
        <f>DATE(YEAR($E878),MONTH($E878),DAY($E878)+$LL878*30.4/10000)</f>
        <v>45256</v>
      </c>
      <c r="G878" s="11">
        <f>DATE(YEAR($F878),MONTH($F878),DAY($F878)+$LL878*30.4/10000)</f>
        <v>45985</v>
      </c>
      <c r="H878" s="11">
        <f>DATE(YEAR($G878),MONTH($G878),DAY($G878)+$LL878*30.4/10000)</f>
        <v>46714</v>
      </c>
      <c r="I878" s="11">
        <f>DATE(YEAR($H878),MONTH($H878),DAY($H878)+$LL878*30.4/10000)</f>
        <v>47443</v>
      </c>
      <c r="J878" s="12">
        <f>DATE(YEAR($I878),MONTH($I878),DAY($I878)+$LL878*30.4/10000)</f>
        <v>48172</v>
      </c>
      <c r="K878" s="15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  <c r="BT878" s="16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6"/>
      <c r="DD878" s="16">
        <v>1</v>
      </c>
      <c r="DE878" s="16"/>
      <c r="DF878" s="16"/>
      <c r="DG878" s="16"/>
      <c r="DH878" s="16"/>
      <c r="DI878" s="16"/>
      <c r="DJ878" s="16"/>
      <c r="DK878" s="16"/>
      <c r="LK878" t="s">
        <v>15</v>
      </c>
      <c r="LL878">
        <v>240000</v>
      </c>
      <c r="LM878" t="s">
        <v>12</v>
      </c>
    </row>
    <row r="879" spans="1:325" ht="15" thickBot="1" x14ac:dyDescent="0.4">
      <c r="A879" s="9" t="s">
        <v>12</v>
      </c>
      <c r="B879" s="10" t="s">
        <v>63</v>
      </c>
      <c r="C879" s="10" t="s">
        <v>29</v>
      </c>
      <c r="D879" s="11">
        <v>43985.697916666664</v>
      </c>
      <c r="E879" s="11">
        <f>DATE(YEAR($D879),MONTH($D879),DAY($D879)-7)</f>
        <v>43978</v>
      </c>
      <c r="F879" s="11">
        <f>DATE(YEAR($E879),MONTH($E879)+$LL879,DAY($E879))</f>
        <v>44374</v>
      </c>
      <c r="G879" s="11">
        <f>DATE(YEAR($F879),MONTH($F879)+$LL879,DAY($F879))</f>
        <v>44769</v>
      </c>
      <c r="H879" s="11">
        <f>DATE(YEAR($G879),MONTH($G879)+$LL879,DAY($G879))</f>
        <v>45165</v>
      </c>
      <c r="I879" s="11">
        <f>DATE(YEAR($H879),MONTH($H879)+$LL879,DAY($H879))</f>
        <v>45562</v>
      </c>
      <c r="J879" s="12">
        <f>DATE(YEAR($I879),MONTH($I879)+$LL879,DAY($I879))</f>
        <v>45957</v>
      </c>
      <c r="K879" s="15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>
        <v>1</v>
      </c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>
        <v>1</v>
      </c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6"/>
      <c r="DI879" s="16"/>
      <c r="DJ879" s="16"/>
      <c r="DK879" s="16"/>
      <c r="LK879" t="s">
        <v>18</v>
      </c>
      <c r="LL879">
        <v>13</v>
      </c>
      <c r="LM879" t="s">
        <v>12</v>
      </c>
    </row>
    <row r="880" spans="1:325" ht="15" thickBot="1" x14ac:dyDescent="0.4">
      <c r="A880" s="9" t="s">
        <v>12</v>
      </c>
      <c r="B880" s="10" t="s">
        <v>63</v>
      </c>
      <c r="C880" s="10" t="s">
        <v>14</v>
      </c>
      <c r="D880" s="11">
        <v>47913.584722222222</v>
      </c>
      <c r="E880" s="11">
        <f t="shared" ref="E880:E888" si="38">DATE(YEAR($D880),MONTH($D880)-2,DAY($D880))</f>
        <v>47854</v>
      </c>
      <c r="F880" s="11">
        <f>DATE(YEAR($E880)+$LL880,MONTH($E880),DAY($E880))</f>
        <v>52237</v>
      </c>
      <c r="G880" s="11">
        <f>DATE(YEAR($F880)+$LL880,MONTH($F880),DAY($F880))</f>
        <v>56620</v>
      </c>
      <c r="H880" s="11">
        <f>DATE(YEAR($G880)+$LL880,MONTH($G880),DAY($G880))</f>
        <v>61003</v>
      </c>
      <c r="I880" s="11">
        <f>DATE(YEAR($H880)+$LL880,MONTH($H880),DAY($H880))</f>
        <v>65386</v>
      </c>
      <c r="J880" s="12">
        <f>DATE(YEAR($I880)+$LL880,MONTH($I880),DAY($I880))</f>
        <v>69769</v>
      </c>
      <c r="K880" s="15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  <c r="BT880" s="16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6"/>
      <c r="DD880" s="16"/>
      <c r="DE880" s="16"/>
      <c r="DF880" s="16"/>
      <c r="DG880" s="16"/>
      <c r="DH880" s="16"/>
      <c r="DI880" s="16"/>
      <c r="DJ880" s="16"/>
      <c r="DK880" s="16"/>
      <c r="LK880" t="s">
        <v>16</v>
      </c>
      <c r="LL880">
        <v>12</v>
      </c>
      <c r="LM880" t="s">
        <v>12</v>
      </c>
    </row>
    <row r="881" spans="1:325" ht="15" thickBot="1" x14ac:dyDescent="0.4">
      <c r="A881" s="9" t="s">
        <v>12</v>
      </c>
      <c r="B881" s="10" t="s">
        <v>63</v>
      </c>
      <c r="C881" s="10" t="s">
        <v>14</v>
      </c>
      <c r="D881" s="11">
        <v>47761</v>
      </c>
      <c r="E881" s="11">
        <f t="shared" si="38"/>
        <v>47700</v>
      </c>
      <c r="F881" s="11">
        <f>DATE(YEAR($E881)+$LL881,MONTH($E881),DAY($E881))</f>
        <v>52083</v>
      </c>
      <c r="G881" s="11">
        <f>DATE(YEAR($F881)+$LL881,MONTH($F881),DAY($F881))</f>
        <v>56466</v>
      </c>
      <c r="H881" s="11">
        <f>DATE(YEAR($G881)+$LL881,MONTH($G881),DAY($G881))</f>
        <v>60849</v>
      </c>
      <c r="I881" s="11">
        <f>DATE(YEAR($H881)+$LL881,MONTH($H881),DAY($H881))</f>
        <v>65232</v>
      </c>
      <c r="J881" s="12">
        <f>DATE(YEAR($I881)+$LL881,MONTH($I881),DAY($I881))</f>
        <v>69615</v>
      </c>
      <c r="K881" s="15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  <c r="BT881" s="16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6"/>
      <c r="DD881" s="16"/>
      <c r="DE881" s="16"/>
      <c r="DF881" s="16"/>
      <c r="DG881" s="16"/>
      <c r="DH881" s="16"/>
      <c r="DI881" s="16"/>
      <c r="DJ881" s="16"/>
      <c r="DK881" s="16"/>
      <c r="LK881" t="s">
        <v>16</v>
      </c>
      <c r="LL881">
        <v>12</v>
      </c>
      <c r="LM881" t="s">
        <v>12</v>
      </c>
    </row>
    <row r="882" spans="1:325" ht="15" thickBot="1" x14ac:dyDescent="0.4">
      <c r="A882" s="9" t="s">
        <v>12</v>
      </c>
      <c r="B882" s="10" t="s">
        <v>63</v>
      </c>
      <c r="C882" s="10" t="s">
        <v>14</v>
      </c>
      <c r="D882" s="11">
        <v>44541.209027777775</v>
      </c>
      <c r="E882" s="11">
        <f t="shared" si="38"/>
        <v>44480</v>
      </c>
      <c r="F882" s="11">
        <f>DATE(YEAR($E882),MONTH($E882),DAY($E882)+$LL882*30.4/10000)</f>
        <v>45392</v>
      </c>
      <c r="G882" s="11">
        <f>DATE(YEAR($F882),MONTH($F882),DAY($F882)+$LL882*30.4/10000)</f>
        <v>46304</v>
      </c>
      <c r="H882" s="11">
        <f>DATE(YEAR($G882),MONTH($G882),DAY($G882)+$LL882*30.4/10000)</f>
        <v>47216</v>
      </c>
      <c r="I882" s="11">
        <f>DATE(YEAR($H882),MONTH($H882),DAY($H882)+$LL882*30.4/10000)</f>
        <v>48128</v>
      </c>
      <c r="J882" s="12">
        <f>DATE(YEAR($I882),MONTH($I882),DAY($I882)+$LL882*30.4/10000)</f>
        <v>49040</v>
      </c>
      <c r="K882" s="15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  <c r="BT882" s="16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>
        <v>1</v>
      </c>
      <c r="CY882" s="16"/>
      <c r="CZ882" s="16"/>
      <c r="DA882" s="16"/>
      <c r="DB882" s="16"/>
      <c r="DC882" s="16"/>
      <c r="DD882" s="16"/>
      <c r="DE882" s="16"/>
      <c r="DF882" s="16"/>
      <c r="DG882" s="16"/>
      <c r="DH882" s="16"/>
      <c r="DI882" s="16"/>
      <c r="DJ882" s="16"/>
      <c r="DK882" s="16"/>
      <c r="LK882" t="s">
        <v>15</v>
      </c>
      <c r="LL882">
        <v>300000</v>
      </c>
      <c r="LM882" t="s">
        <v>12</v>
      </c>
    </row>
    <row r="883" spans="1:325" ht="15" thickBot="1" x14ac:dyDescent="0.4">
      <c r="A883" s="9" t="s">
        <v>12</v>
      </c>
      <c r="B883" s="10" t="s">
        <v>63</v>
      </c>
      <c r="C883" s="10" t="s">
        <v>14</v>
      </c>
      <c r="D883" s="11">
        <v>47761</v>
      </c>
      <c r="E883" s="11">
        <f t="shared" si="38"/>
        <v>47700</v>
      </c>
      <c r="F883" s="11">
        <f>DATE(YEAR($E883)+$LL883,MONTH($E883),DAY($E883))</f>
        <v>52083</v>
      </c>
      <c r="G883" s="11">
        <f>DATE(YEAR($F883)+$LL883,MONTH($F883),DAY($F883))</f>
        <v>56466</v>
      </c>
      <c r="H883" s="11">
        <f>DATE(YEAR($G883)+$LL883,MONTH($G883),DAY($G883))</f>
        <v>60849</v>
      </c>
      <c r="I883" s="11">
        <f>DATE(YEAR($H883)+$LL883,MONTH($H883),DAY($H883))</f>
        <v>65232</v>
      </c>
      <c r="J883" s="12">
        <f>DATE(YEAR($I883)+$LL883,MONTH($I883),DAY($I883))</f>
        <v>69615</v>
      </c>
      <c r="K883" s="15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  <c r="BT883" s="16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6"/>
      <c r="DD883" s="16"/>
      <c r="DE883" s="16"/>
      <c r="DF883" s="16"/>
      <c r="DG883" s="16"/>
      <c r="DH883" s="16"/>
      <c r="DI883" s="16"/>
      <c r="DJ883" s="16"/>
      <c r="DK883" s="16"/>
      <c r="LK883" t="s">
        <v>16</v>
      </c>
      <c r="LL883">
        <v>12</v>
      </c>
      <c r="LM883" t="s">
        <v>12</v>
      </c>
    </row>
    <row r="884" spans="1:325" ht="15" thickBot="1" x14ac:dyDescent="0.4">
      <c r="A884" s="9" t="s">
        <v>12</v>
      </c>
      <c r="B884" s="10" t="s">
        <v>63</v>
      </c>
      <c r="C884" s="10" t="s">
        <v>14</v>
      </c>
      <c r="D884" s="11">
        <v>44541.209027777775</v>
      </c>
      <c r="E884" s="11">
        <f t="shared" si="38"/>
        <v>44480</v>
      </c>
      <c r="F884" s="11">
        <f>DATE(YEAR($E884),MONTH($E884),DAY($E884)+$LL884*30.4/10000)</f>
        <v>45392</v>
      </c>
      <c r="G884" s="11">
        <f>DATE(YEAR($F884),MONTH($F884),DAY($F884)+$LL884*30.4/10000)</f>
        <v>46304</v>
      </c>
      <c r="H884" s="11">
        <f>DATE(YEAR($G884),MONTH($G884),DAY($G884)+$LL884*30.4/10000)</f>
        <v>47216</v>
      </c>
      <c r="I884" s="11">
        <f>DATE(YEAR($H884),MONTH($H884),DAY($H884)+$LL884*30.4/10000)</f>
        <v>48128</v>
      </c>
      <c r="J884" s="12">
        <f>DATE(YEAR($I884),MONTH($I884),DAY($I884)+$LL884*30.4/10000)</f>
        <v>49040</v>
      </c>
      <c r="K884" s="15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  <c r="BT884" s="16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>
        <v>1</v>
      </c>
      <c r="CY884" s="16"/>
      <c r="CZ884" s="16"/>
      <c r="DA884" s="16"/>
      <c r="DB884" s="16"/>
      <c r="DC884" s="16"/>
      <c r="DD884" s="16"/>
      <c r="DE884" s="16"/>
      <c r="DF884" s="16"/>
      <c r="DG884" s="16"/>
      <c r="DH884" s="16"/>
      <c r="DI884" s="16"/>
      <c r="DJ884" s="16"/>
      <c r="DK884" s="16"/>
      <c r="LK884" t="s">
        <v>15</v>
      </c>
      <c r="LL884">
        <v>300000</v>
      </c>
      <c r="LM884" t="s">
        <v>12</v>
      </c>
    </row>
    <row r="885" spans="1:325" ht="15" thickBot="1" x14ac:dyDescent="0.4">
      <c r="A885" s="9" t="s">
        <v>12</v>
      </c>
      <c r="B885" s="10" t="s">
        <v>63</v>
      </c>
      <c r="C885" s="10" t="s">
        <v>14</v>
      </c>
      <c r="D885" s="11">
        <v>47761</v>
      </c>
      <c r="E885" s="11">
        <f t="shared" si="38"/>
        <v>47700</v>
      </c>
      <c r="F885" s="11">
        <f>DATE(YEAR($E885)+$LL885,MONTH($E885),DAY($E885))</f>
        <v>52083</v>
      </c>
      <c r="G885" s="11">
        <f>DATE(YEAR($F885)+$LL885,MONTH($F885),DAY($F885))</f>
        <v>56466</v>
      </c>
      <c r="H885" s="11">
        <f>DATE(YEAR($G885)+$LL885,MONTH($G885),DAY($G885))</f>
        <v>60849</v>
      </c>
      <c r="I885" s="11">
        <f>DATE(YEAR($H885)+$LL885,MONTH($H885),DAY($H885))</f>
        <v>65232</v>
      </c>
      <c r="J885" s="12">
        <f>DATE(YEAR($I885)+$LL885,MONTH($I885),DAY($I885))</f>
        <v>69615</v>
      </c>
      <c r="K885" s="15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  <c r="BT885" s="16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6"/>
      <c r="DD885" s="16"/>
      <c r="DE885" s="16"/>
      <c r="DF885" s="16"/>
      <c r="DG885" s="16"/>
      <c r="DH885" s="16"/>
      <c r="DI885" s="16"/>
      <c r="DJ885" s="16"/>
      <c r="DK885" s="16"/>
      <c r="LK885" t="s">
        <v>16</v>
      </c>
      <c r="LL885">
        <v>12</v>
      </c>
      <c r="LM885" t="s">
        <v>12</v>
      </c>
    </row>
    <row r="886" spans="1:325" ht="15" thickBot="1" x14ac:dyDescent="0.4">
      <c r="A886" s="9" t="s">
        <v>12</v>
      </c>
      <c r="B886" s="10" t="s">
        <v>63</v>
      </c>
      <c r="C886" s="10" t="s">
        <v>14</v>
      </c>
      <c r="D886" s="11">
        <v>44541.209027777775</v>
      </c>
      <c r="E886" s="11">
        <f t="shared" si="38"/>
        <v>44480</v>
      </c>
      <c r="F886" s="11">
        <f>DATE(YEAR($E886),MONTH($E886),DAY($E886)+$LL886*30.4/10000)</f>
        <v>45392</v>
      </c>
      <c r="G886" s="11">
        <f>DATE(YEAR($F886),MONTH($F886),DAY($F886)+$LL886*30.4/10000)</f>
        <v>46304</v>
      </c>
      <c r="H886" s="11">
        <f>DATE(YEAR($G886),MONTH($G886),DAY($G886)+$LL886*30.4/10000)</f>
        <v>47216</v>
      </c>
      <c r="I886" s="11">
        <f>DATE(YEAR($H886),MONTH($H886),DAY($H886)+$LL886*30.4/10000)</f>
        <v>48128</v>
      </c>
      <c r="J886" s="12">
        <f>DATE(YEAR($I886),MONTH($I886),DAY($I886)+$LL886*30.4/10000)</f>
        <v>49040</v>
      </c>
      <c r="K886" s="15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  <c r="BT886" s="16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>
        <v>1</v>
      </c>
      <c r="CY886" s="16"/>
      <c r="CZ886" s="16"/>
      <c r="DA886" s="16"/>
      <c r="DB886" s="16"/>
      <c r="DC886" s="16"/>
      <c r="DD886" s="16"/>
      <c r="DE886" s="16"/>
      <c r="DF886" s="16"/>
      <c r="DG886" s="16"/>
      <c r="DH886" s="16"/>
      <c r="DI886" s="16"/>
      <c r="DJ886" s="16"/>
      <c r="DK886" s="16"/>
      <c r="LK886" t="s">
        <v>15</v>
      </c>
      <c r="LL886">
        <v>300000</v>
      </c>
      <c r="LM886" t="s">
        <v>12</v>
      </c>
    </row>
    <row r="887" spans="1:325" ht="15" thickBot="1" x14ac:dyDescent="0.4">
      <c r="A887" s="9" t="s">
        <v>12</v>
      </c>
      <c r="B887" s="10" t="s">
        <v>63</v>
      </c>
      <c r="C887" s="10" t="s">
        <v>17</v>
      </c>
      <c r="D887" s="11">
        <v>44213.53402777778</v>
      </c>
      <c r="E887" s="11">
        <f t="shared" si="38"/>
        <v>44152</v>
      </c>
      <c r="F887" s="11">
        <f>DATE(YEAR($E887),MONTH($E887)+$LL887,DAY($E887))</f>
        <v>45247</v>
      </c>
      <c r="G887" s="11">
        <f>DATE(YEAR($F887),MONTH($F887)+$LL887,DAY($F887))</f>
        <v>46343</v>
      </c>
      <c r="H887" s="11">
        <f>DATE(YEAR($G887),MONTH($G887)+$LL887,DAY($G887))</f>
        <v>47439</v>
      </c>
      <c r="I887" s="11">
        <f>DATE(YEAR($H887),MONTH($H887)+$LL887,DAY($H887))</f>
        <v>48535</v>
      </c>
      <c r="J887" s="12">
        <f>DATE(YEAR($I887),MONTH($I887)+$LL887,DAY($I887))</f>
        <v>49630</v>
      </c>
      <c r="K887" s="15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>
        <v>1</v>
      </c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  <c r="BT887" s="16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6"/>
      <c r="DD887" s="16"/>
      <c r="DE887" s="16"/>
      <c r="DF887" s="16"/>
      <c r="DG887" s="16"/>
      <c r="DH887" s="16"/>
      <c r="DI887" s="16"/>
      <c r="DJ887" s="16"/>
      <c r="DK887" s="16"/>
      <c r="LK887" t="s">
        <v>18</v>
      </c>
      <c r="LL887">
        <v>36</v>
      </c>
      <c r="LM887" t="s">
        <v>12</v>
      </c>
    </row>
    <row r="888" spans="1:325" ht="15" thickBot="1" x14ac:dyDescent="0.4">
      <c r="A888" s="9" t="s">
        <v>12</v>
      </c>
      <c r="B888" s="10" t="s">
        <v>63</v>
      </c>
      <c r="C888" s="10" t="s">
        <v>19</v>
      </c>
      <c r="D888" s="11">
        <v>44218.551388888889</v>
      </c>
      <c r="E888" s="11">
        <f t="shared" si="38"/>
        <v>44157</v>
      </c>
      <c r="F888" s="11">
        <f>DATE(YEAR($E888)+$LL888,MONTH($E888),DAY($E888))</f>
        <v>46348</v>
      </c>
      <c r="G888" s="11">
        <f>DATE(YEAR($F888)+$LL888,MONTH($F888),DAY($F888))</f>
        <v>48540</v>
      </c>
      <c r="H888" s="11">
        <f>DATE(YEAR($G888)+$LL888,MONTH($G888),DAY($G888))</f>
        <v>50731</v>
      </c>
      <c r="I888" s="11">
        <f>DATE(YEAR($H888)+$LL888,MONTH($H888),DAY($H888))</f>
        <v>52923</v>
      </c>
      <c r="J888" s="12">
        <f>DATE(YEAR($I888)+$LL888,MONTH($I888),DAY($I888))</f>
        <v>55114</v>
      </c>
      <c r="K888" s="15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>
        <v>1</v>
      </c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  <c r="BT888" s="16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6"/>
      <c r="DD888" s="16"/>
      <c r="DE888" s="16"/>
      <c r="DF888" s="16"/>
      <c r="DG888" s="16"/>
      <c r="DH888" s="16"/>
      <c r="DI888" s="16"/>
      <c r="DJ888" s="16"/>
      <c r="DK888" s="16"/>
      <c r="LK888" t="s">
        <v>16</v>
      </c>
      <c r="LL888">
        <v>6</v>
      </c>
      <c r="LM888" t="s">
        <v>12</v>
      </c>
    </row>
    <row r="889" spans="1:325" ht="15" thickBot="1" x14ac:dyDescent="0.4">
      <c r="A889" s="9" t="s">
        <v>12</v>
      </c>
      <c r="B889" s="10" t="s">
        <v>63</v>
      </c>
      <c r="C889" s="10" t="s">
        <v>20</v>
      </c>
      <c r="D889" s="11">
        <v>45282.609722222223</v>
      </c>
      <c r="E889" s="11">
        <f>DATE(YEAR($D889),MONTH($D889)-1,DAY($D889))</f>
        <v>45252</v>
      </c>
      <c r="F889" s="11">
        <f>DATE(YEAR($E889),MONTH($E889),DAY($E889)+$LL889/10)</f>
        <v>45552</v>
      </c>
      <c r="G889" s="11">
        <f>DATE(YEAR($F889),MONTH($F889),DAY($F889)+$LL889/10)</f>
        <v>45852</v>
      </c>
      <c r="H889" s="11">
        <f>DATE(YEAR($G889),MONTH($G889),DAY($G889)+$LL889/10)</f>
        <v>46152</v>
      </c>
      <c r="I889" s="11">
        <f>DATE(YEAR($H889),MONTH($H889),DAY($H889)+$LL889/10)</f>
        <v>46452</v>
      </c>
      <c r="J889" s="12">
        <f>DATE(YEAR($I889),MONTH($I889),DAY($I889)+$LL889/10)</f>
        <v>46752</v>
      </c>
      <c r="K889" s="15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  <c r="BT889" s="16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6"/>
      <c r="DD889" s="16"/>
      <c r="DE889" s="16"/>
      <c r="DF889" s="16"/>
      <c r="DG889" s="16"/>
      <c r="DH889" s="16"/>
      <c r="DI889" s="16"/>
      <c r="DJ889" s="16"/>
      <c r="DK889" s="16"/>
      <c r="LK889" t="s">
        <v>21</v>
      </c>
      <c r="LL889">
        <v>3000</v>
      </c>
      <c r="LM889" t="s">
        <v>12</v>
      </c>
    </row>
    <row r="890" spans="1:325" ht="15" thickBot="1" x14ac:dyDescent="0.4">
      <c r="A890" s="9" t="s">
        <v>12</v>
      </c>
      <c r="B890" s="10" t="s">
        <v>63</v>
      </c>
      <c r="C890" s="10" t="s">
        <v>22</v>
      </c>
      <c r="D890" s="11">
        <v>44188.051388888889</v>
      </c>
      <c r="E890" s="11">
        <f t="shared" ref="E890:E902" si="39">DATE(YEAR($D890),MONTH($D890)-2,DAY($D890))</f>
        <v>44127</v>
      </c>
      <c r="F890" s="11">
        <f>DATE(YEAR($E890),MONTH($E890)+$LL890,DAY($E890))</f>
        <v>44857</v>
      </c>
      <c r="G890" s="11">
        <f>DATE(YEAR($F890),MONTH($F890)+$LL890,DAY($F890))</f>
        <v>45588</v>
      </c>
      <c r="H890" s="11">
        <f>DATE(YEAR($G890),MONTH($G890)+$LL890,DAY($G890))</f>
        <v>46318</v>
      </c>
      <c r="I890" s="11">
        <f>DATE(YEAR($H890),MONTH($H890)+$LL890,DAY($H890))</f>
        <v>47049</v>
      </c>
      <c r="J890" s="12">
        <f>DATE(YEAR($I890),MONTH($I890)+$LL890,DAY($I890))</f>
        <v>47779</v>
      </c>
      <c r="K890" s="15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>
        <v>1</v>
      </c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  <c r="BT890" s="16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DC890" s="16"/>
      <c r="DD890" s="16"/>
      <c r="DE890" s="16"/>
      <c r="DF890" s="16"/>
      <c r="DG890" s="16"/>
      <c r="DH890" s="16"/>
      <c r="DI890" s="16"/>
      <c r="DJ890" s="16"/>
      <c r="DK890" s="16"/>
      <c r="LK890" t="s">
        <v>18</v>
      </c>
      <c r="LL890">
        <v>24</v>
      </c>
      <c r="LM890" t="s">
        <v>12</v>
      </c>
    </row>
    <row r="891" spans="1:325" ht="15" thickBot="1" x14ac:dyDescent="0.4">
      <c r="A891" s="9" t="s">
        <v>12</v>
      </c>
      <c r="B891" s="10" t="s">
        <v>63</v>
      </c>
      <c r="C891" s="10" t="s">
        <v>14</v>
      </c>
      <c r="D891" s="11">
        <v>47761</v>
      </c>
      <c r="E891" s="11">
        <f t="shared" si="39"/>
        <v>47700</v>
      </c>
      <c r="F891" s="11">
        <f>DATE(YEAR($E891)+$LL891,MONTH($E891),DAY($E891))</f>
        <v>52083</v>
      </c>
      <c r="G891" s="11">
        <f>DATE(YEAR($F891)+$LL891,MONTH($F891),DAY($F891))</f>
        <v>56466</v>
      </c>
      <c r="H891" s="11">
        <f>DATE(YEAR($G891)+$LL891,MONTH($G891),DAY($G891))</f>
        <v>60849</v>
      </c>
      <c r="I891" s="11">
        <f>DATE(YEAR($H891)+$LL891,MONTH($H891),DAY($H891))</f>
        <v>65232</v>
      </c>
      <c r="J891" s="12">
        <f>DATE(YEAR($I891)+$LL891,MONTH($I891),DAY($I891))</f>
        <v>69615</v>
      </c>
      <c r="K891" s="15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  <c r="BT891" s="16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DC891" s="16"/>
      <c r="DD891" s="16"/>
      <c r="DE891" s="16"/>
      <c r="DF891" s="16"/>
      <c r="DG891" s="16"/>
      <c r="DH891" s="16"/>
      <c r="DI891" s="16"/>
      <c r="DJ891" s="16"/>
      <c r="DK891" s="16"/>
      <c r="LK891" t="s">
        <v>16</v>
      </c>
      <c r="LL891">
        <v>12</v>
      </c>
      <c r="LM891" t="s">
        <v>12</v>
      </c>
    </row>
    <row r="892" spans="1:325" ht="15" thickBot="1" x14ac:dyDescent="0.4">
      <c r="A892" s="9" t="s">
        <v>12</v>
      </c>
      <c r="B892" s="10" t="s">
        <v>63</v>
      </c>
      <c r="C892" s="10" t="s">
        <v>14</v>
      </c>
      <c r="D892" s="11">
        <v>44541.209027777775</v>
      </c>
      <c r="E892" s="11">
        <f t="shared" si="39"/>
        <v>44480</v>
      </c>
      <c r="F892" s="11">
        <f>DATE(YEAR($E892),MONTH($E892),DAY($E892)+$LL892*30.4/10000)</f>
        <v>45392</v>
      </c>
      <c r="G892" s="11">
        <f>DATE(YEAR($F892),MONTH($F892),DAY($F892)+$LL892*30.4/10000)</f>
        <v>46304</v>
      </c>
      <c r="H892" s="11">
        <f>DATE(YEAR($G892),MONTH($G892),DAY($G892)+$LL892*30.4/10000)</f>
        <v>47216</v>
      </c>
      <c r="I892" s="11">
        <f>DATE(YEAR($H892),MONTH($H892),DAY($H892)+$LL892*30.4/10000)</f>
        <v>48128</v>
      </c>
      <c r="J892" s="12">
        <f>DATE(YEAR($I892),MONTH($I892),DAY($I892)+$LL892*30.4/10000)</f>
        <v>49040</v>
      </c>
      <c r="K892" s="15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  <c r="BT892" s="16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>
        <v>1</v>
      </c>
      <c r="CY892" s="16"/>
      <c r="CZ892" s="16"/>
      <c r="DA892" s="16"/>
      <c r="DB892" s="16"/>
      <c r="DC892" s="16"/>
      <c r="DD892" s="16"/>
      <c r="DE892" s="16"/>
      <c r="DF892" s="16"/>
      <c r="DG892" s="16"/>
      <c r="DH892" s="16"/>
      <c r="DI892" s="16"/>
      <c r="DJ892" s="16"/>
      <c r="DK892" s="16"/>
      <c r="LK892" t="s">
        <v>15</v>
      </c>
      <c r="LL892">
        <v>300000</v>
      </c>
      <c r="LM892" t="s">
        <v>12</v>
      </c>
    </row>
    <row r="893" spans="1:325" ht="15" thickBot="1" x14ac:dyDescent="0.4">
      <c r="A893" s="9" t="s">
        <v>12</v>
      </c>
      <c r="B893" s="10" t="s">
        <v>63</v>
      </c>
      <c r="C893" s="10" t="s">
        <v>14</v>
      </c>
      <c r="D893" s="11">
        <v>44197.236805555556</v>
      </c>
      <c r="E893" s="11">
        <f t="shared" si="39"/>
        <v>44136</v>
      </c>
      <c r="F893" s="11">
        <f>DATE(YEAR($E893),MONTH($E893),DAY($E893)+$LL893*30.4/10000)</f>
        <v>45048</v>
      </c>
      <c r="G893" s="11">
        <f>DATE(YEAR($F893),MONTH($F893),DAY($F893)+$LL893*30.4/10000)</f>
        <v>45960</v>
      </c>
      <c r="H893" s="11">
        <f>DATE(YEAR($G893),MONTH($G893),DAY($G893)+$LL893*30.4/10000)</f>
        <v>46872</v>
      </c>
      <c r="I893" s="11">
        <f>DATE(YEAR($H893),MONTH($H893),DAY($H893)+$LL893*30.4/10000)</f>
        <v>47784</v>
      </c>
      <c r="J893" s="12">
        <f>DATE(YEAR($I893),MONTH($I893),DAY($I893)+$LL893*30.4/10000)</f>
        <v>48696</v>
      </c>
      <c r="K893" s="15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>
        <v>1</v>
      </c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  <c r="BT893" s="16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6"/>
      <c r="DD893" s="16"/>
      <c r="DE893" s="16"/>
      <c r="DF893" s="16"/>
      <c r="DG893" s="16"/>
      <c r="DH893" s="16"/>
      <c r="DI893" s="16"/>
      <c r="DJ893" s="16"/>
      <c r="DK893" s="16"/>
      <c r="LK893" t="s">
        <v>15</v>
      </c>
      <c r="LL893">
        <v>300000</v>
      </c>
      <c r="LM893" t="s">
        <v>12</v>
      </c>
    </row>
    <row r="894" spans="1:325" ht="15" thickBot="1" x14ac:dyDescent="0.4">
      <c r="A894" s="9" t="s">
        <v>12</v>
      </c>
      <c r="B894" s="10" t="s">
        <v>63</v>
      </c>
      <c r="C894" s="10" t="s">
        <v>14</v>
      </c>
      <c r="D894" s="11">
        <v>47218.36041666667</v>
      </c>
      <c r="E894" s="11">
        <f t="shared" si="39"/>
        <v>47159</v>
      </c>
      <c r="F894" s="11">
        <f>DATE(YEAR($E894)+$LL894,MONTH($E894),DAY($E894))</f>
        <v>51542</v>
      </c>
      <c r="G894" s="11">
        <f>DATE(YEAR($F894)+$LL894,MONTH($F894),DAY($F894))</f>
        <v>55925</v>
      </c>
      <c r="H894" s="11">
        <f>DATE(YEAR($G894)+$LL894,MONTH($G894),DAY($G894))</f>
        <v>60308</v>
      </c>
      <c r="I894" s="11">
        <f>DATE(YEAR($H894)+$LL894,MONTH($H894),DAY($H894))</f>
        <v>64691</v>
      </c>
      <c r="J894" s="12">
        <f>DATE(YEAR($I894)+$LL894,MONTH($I894),DAY($I894))</f>
        <v>69074</v>
      </c>
      <c r="K894" s="15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  <c r="BT894" s="16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6"/>
      <c r="DD894" s="16"/>
      <c r="DE894" s="16"/>
      <c r="DF894" s="16"/>
      <c r="DG894" s="16"/>
      <c r="DH894" s="16"/>
      <c r="DI894" s="16"/>
      <c r="DJ894" s="16"/>
      <c r="DK894" s="16"/>
      <c r="LK894" t="s">
        <v>16</v>
      </c>
      <c r="LL894">
        <v>12</v>
      </c>
      <c r="LM894" t="s">
        <v>12</v>
      </c>
    </row>
    <row r="895" spans="1:325" ht="15" thickBot="1" x14ac:dyDescent="0.4">
      <c r="A895" s="9" t="s">
        <v>12</v>
      </c>
      <c r="B895" s="10" t="s">
        <v>64</v>
      </c>
      <c r="C895" s="10" t="s">
        <v>14</v>
      </c>
      <c r="D895" s="11">
        <v>44194.357638888891</v>
      </c>
      <c r="E895" s="11">
        <f t="shared" si="39"/>
        <v>44133</v>
      </c>
      <c r="F895" s="11">
        <f>DATE(YEAR($E895),MONTH($E895),DAY($E895)+$LL895*30.4/10000)</f>
        <v>45045</v>
      </c>
      <c r="G895" s="11">
        <f>DATE(YEAR($F895),MONTH($F895),DAY($F895)+$LL895*30.4/10000)</f>
        <v>45957</v>
      </c>
      <c r="H895" s="11">
        <f>DATE(YEAR($G895),MONTH($G895),DAY($G895)+$LL895*30.4/10000)</f>
        <v>46869</v>
      </c>
      <c r="I895" s="11">
        <f>DATE(YEAR($H895),MONTH($H895),DAY($H895)+$LL895*30.4/10000)</f>
        <v>47781</v>
      </c>
      <c r="J895" s="12">
        <f>DATE(YEAR($I895),MONTH($I895),DAY($I895)+$LL895*30.4/10000)</f>
        <v>48693</v>
      </c>
      <c r="K895" s="15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>
        <v>1</v>
      </c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  <c r="BT895" s="16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6"/>
      <c r="DD895" s="16"/>
      <c r="DE895" s="16"/>
      <c r="DF895" s="16"/>
      <c r="DG895" s="16"/>
      <c r="DH895" s="16"/>
      <c r="DI895" s="16"/>
      <c r="DJ895" s="16"/>
      <c r="DK895" s="16"/>
      <c r="LK895" t="s">
        <v>15</v>
      </c>
      <c r="LL895">
        <v>300000</v>
      </c>
      <c r="LM895" t="s">
        <v>12</v>
      </c>
    </row>
    <row r="896" spans="1:325" ht="15" thickBot="1" x14ac:dyDescent="0.4">
      <c r="A896" s="9" t="s">
        <v>12</v>
      </c>
      <c r="B896" s="10" t="s">
        <v>64</v>
      </c>
      <c r="C896" s="10" t="s">
        <v>14</v>
      </c>
      <c r="D896" s="11">
        <v>47657.375</v>
      </c>
      <c r="E896" s="11">
        <f t="shared" si="39"/>
        <v>47596</v>
      </c>
      <c r="F896" s="11">
        <f>DATE(YEAR($E896)+$LL896,MONTH($E896),DAY($E896))</f>
        <v>51979</v>
      </c>
      <c r="G896" s="11">
        <f>DATE(YEAR($F896)+$LL896,MONTH($F896),DAY($F896))</f>
        <v>56362</v>
      </c>
      <c r="H896" s="11">
        <f>DATE(YEAR($G896)+$LL896,MONTH($G896),DAY($G896))</f>
        <v>60745</v>
      </c>
      <c r="I896" s="11">
        <f>DATE(YEAR($H896)+$LL896,MONTH($H896),DAY($H896))</f>
        <v>65128</v>
      </c>
      <c r="J896" s="12">
        <f>DATE(YEAR($I896)+$LL896,MONTH($I896),DAY($I896))</f>
        <v>69511</v>
      </c>
      <c r="K896" s="15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  <c r="BT896" s="16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6"/>
      <c r="DD896" s="16"/>
      <c r="DE896" s="16"/>
      <c r="DF896" s="16"/>
      <c r="DG896" s="16"/>
      <c r="DH896" s="16"/>
      <c r="DI896" s="16"/>
      <c r="DJ896" s="16"/>
      <c r="DK896" s="16"/>
      <c r="LK896" t="s">
        <v>16</v>
      </c>
      <c r="LL896">
        <v>12</v>
      </c>
      <c r="LM896" t="s">
        <v>12</v>
      </c>
    </row>
    <row r="897" spans="1:325" ht="15" thickBot="1" x14ac:dyDescent="0.4">
      <c r="A897" s="9" t="s">
        <v>12</v>
      </c>
      <c r="B897" s="10" t="s">
        <v>64</v>
      </c>
      <c r="C897" s="10" t="s">
        <v>14</v>
      </c>
      <c r="D897" s="11">
        <v>44194.357638888891</v>
      </c>
      <c r="E897" s="11">
        <f t="shared" si="39"/>
        <v>44133</v>
      </c>
      <c r="F897" s="11">
        <f>DATE(YEAR($E897),MONTH($E897),DAY($E897)+$LL897*30.4/10000)</f>
        <v>45045</v>
      </c>
      <c r="G897" s="11">
        <f>DATE(YEAR($F897),MONTH($F897),DAY($F897)+$LL897*30.4/10000)</f>
        <v>45957</v>
      </c>
      <c r="H897" s="11">
        <f>DATE(YEAR($G897),MONTH($G897),DAY($G897)+$LL897*30.4/10000)</f>
        <v>46869</v>
      </c>
      <c r="I897" s="11">
        <f>DATE(YEAR($H897),MONTH($H897),DAY($H897)+$LL897*30.4/10000)</f>
        <v>47781</v>
      </c>
      <c r="J897" s="12">
        <f>DATE(YEAR($I897),MONTH($I897),DAY($I897)+$LL897*30.4/10000)</f>
        <v>48693</v>
      </c>
      <c r="K897" s="15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>
        <v>1</v>
      </c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  <c r="BT897" s="16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6"/>
      <c r="DD897" s="16"/>
      <c r="DE897" s="16"/>
      <c r="DF897" s="16"/>
      <c r="DG897" s="16"/>
      <c r="DH897" s="16"/>
      <c r="DI897" s="16"/>
      <c r="DJ897" s="16"/>
      <c r="DK897" s="16"/>
      <c r="LK897" t="s">
        <v>15</v>
      </c>
      <c r="LL897">
        <v>300000</v>
      </c>
      <c r="LM897" t="s">
        <v>12</v>
      </c>
    </row>
    <row r="898" spans="1:325" ht="15" thickBot="1" x14ac:dyDescent="0.4">
      <c r="A898" s="9" t="s">
        <v>12</v>
      </c>
      <c r="B898" s="10" t="s">
        <v>64</v>
      </c>
      <c r="C898" s="10" t="s">
        <v>14</v>
      </c>
      <c r="D898" s="11">
        <v>47655.458333333336</v>
      </c>
      <c r="E898" s="11">
        <f t="shared" si="39"/>
        <v>47594</v>
      </c>
      <c r="F898" s="11">
        <f>DATE(YEAR($E898)+$LL898,MONTH($E898),DAY($E898))</f>
        <v>51977</v>
      </c>
      <c r="G898" s="11">
        <f>DATE(YEAR($F898)+$LL898,MONTH($F898),DAY($F898))</f>
        <v>56360</v>
      </c>
      <c r="H898" s="11">
        <f>DATE(YEAR($G898)+$LL898,MONTH($G898),DAY($G898))</f>
        <v>60743</v>
      </c>
      <c r="I898" s="11">
        <f>DATE(YEAR($H898)+$LL898,MONTH($H898),DAY($H898))</f>
        <v>65126</v>
      </c>
      <c r="J898" s="12">
        <f>DATE(YEAR($I898)+$LL898,MONTH($I898),DAY($I898))</f>
        <v>69509</v>
      </c>
      <c r="K898" s="15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  <c r="BT898" s="16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6"/>
      <c r="DD898" s="16"/>
      <c r="DE898" s="16"/>
      <c r="DF898" s="16"/>
      <c r="DG898" s="16"/>
      <c r="DH898" s="16"/>
      <c r="DI898" s="16"/>
      <c r="DJ898" s="16"/>
      <c r="DK898" s="16"/>
      <c r="LK898" t="s">
        <v>16</v>
      </c>
      <c r="LL898">
        <v>12</v>
      </c>
      <c r="LM898" t="s">
        <v>12</v>
      </c>
    </row>
    <row r="899" spans="1:325" ht="15" thickBot="1" x14ac:dyDescent="0.4">
      <c r="A899" s="9" t="s">
        <v>12</v>
      </c>
      <c r="B899" s="10" t="s">
        <v>64</v>
      </c>
      <c r="C899" s="10" t="s">
        <v>14</v>
      </c>
      <c r="D899" s="11">
        <v>44194.324999999997</v>
      </c>
      <c r="E899" s="11">
        <f t="shared" si="39"/>
        <v>44133</v>
      </c>
      <c r="F899" s="11">
        <f>DATE(YEAR($E899),MONTH($E899),DAY($E899)+$LL899*30.4/10000)</f>
        <v>45045</v>
      </c>
      <c r="G899" s="11">
        <f>DATE(YEAR($F899),MONTH($F899),DAY($F899)+$LL899*30.4/10000)</f>
        <v>45957</v>
      </c>
      <c r="H899" s="11">
        <f>DATE(YEAR($G899),MONTH($G899),DAY($G899)+$LL899*30.4/10000)</f>
        <v>46869</v>
      </c>
      <c r="I899" s="11">
        <f>DATE(YEAR($H899),MONTH($H899),DAY($H899)+$LL899*30.4/10000)</f>
        <v>47781</v>
      </c>
      <c r="J899" s="12">
        <f>DATE(YEAR($I899),MONTH($I899),DAY($I899)+$LL899*30.4/10000)</f>
        <v>48693</v>
      </c>
      <c r="K899" s="15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>
        <v>1</v>
      </c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  <c r="BT899" s="16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6"/>
      <c r="DD899" s="16"/>
      <c r="DE899" s="16"/>
      <c r="DF899" s="16"/>
      <c r="DG899" s="16"/>
      <c r="DH899" s="16"/>
      <c r="DI899" s="16"/>
      <c r="DJ899" s="16"/>
      <c r="DK899" s="16"/>
      <c r="LK899" t="s">
        <v>15</v>
      </c>
      <c r="LL899">
        <v>300000</v>
      </c>
      <c r="LM899" t="s">
        <v>12</v>
      </c>
    </row>
    <row r="900" spans="1:325" ht="15" thickBot="1" x14ac:dyDescent="0.4">
      <c r="A900" s="9" t="s">
        <v>12</v>
      </c>
      <c r="B900" s="10" t="s">
        <v>64</v>
      </c>
      <c r="C900" s="10" t="s">
        <v>14</v>
      </c>
      <c r="D900" s="11">
        <v>47530.591666666667</v>
      </c>
      <c r="E900" s="11">
        <f t="shared" si="39"/>
        <v>47468</v>
      </c>
      <c r="F900" s="11">
        <f>DATE(YEAR($E900)+$LL900,MONTH($E900),DAY($E900))</f>
        <v>51851</v>
      </c>
      <c r="G900" s="11">
        <f>DATE(YEAR($F900)+$LL900,MONTH($F900),DAY($F900))</f>
        <v>56234</v>
      </c>
      <c r="H900" s="11">
        <f>DATE(YEAR($G900)+$LL900,MONTH($G900),DAY($G900))</f>
        <v>60617</v>
      </c>
      <c r="I900" s="11">
        <f>DATE(YEAR($H900)+$LL900,MONTH($H900),DAY($H900))</f>
        <v>65000</v>
      </c>
      <c r="J900" s="12">
        <f>DATE(YEAR($I900)+$LL900,MONTH($I900),DAY($I900))</f>
        <v>69383</v>
      </c>
      <c r="K900" s="15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  <c r="BT900" s="16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6"/>
      <c r="DD900" s="16"/>
      <c r="DE900" s="16"/>
      <c r="DF900" s="16"/>
      <c r="DG900" s="16"/>
      <c r="DH900" s="16"/>
      <c r="DI900" s="16"/>
      <c r="DJ900" s="16"/>
      <c r="DK900" s="16"/>
      <c r="LK900" t="s">
        <v>16</v>
      </c>
      <c r="LL900">
        <v>12</v>
      </c>
      <c r="LM900" t="s">
        <v>12</v>
      </c>
    </row>
    <row r="901" spans="1:325" ht="15" thickBot="1" x14ac:dyDescent="0.4">
      <c r="A901" s="9" t="s">
        <v>12</v>
      </c>
      <c r="B901" s="10" t="s">
        <v>64</v>
      </c>
      <c r="C901" s="10" t="s">
        <v>17</v>
      </c>
      <c r="D901" s="11">
        <v>44179.612500000003</v>
      </c>
      <c r="E901" s="11">
        <f t="shared" si="39"/>
        <v>44118</v>
      </c>
      <c r="F901" s="11">
        <f>DATE(YEAR($E901),MONTH($E901)+$LL901,DAY($E901))</f>
        <v>45213</v>
      </c>
      <c r="G901" s="11">
        <f>DATE(YEAR($F901),MONTH($F901)+$LL901,DAY($F901))</f>
        <v>46309</v>
      </c>
      <c r="H901" s="11">
        <f>DATE(YEAR($G901),MONTH($G901)+$LL901,DAY($G901))</f>
        <v>47405</v>
      </c>
      <c r="I901" s="11">
        <f>DATE(YEAR($H901),MONTH($H901)+$LL901,DAY($H901))</f>
        <v>48501</v>
      </c>
      <c r="J901" s="12">
        <f>DATE(YEAR($I901),MONTH($I901)+$LL901,DAY($I901))</f>
        <v>49596</v>
      </c>
      <c r="K901" s="15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>
        <v>1</v>
      </c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  <c r="BT901" s="16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6"/>
      <c r="DD901" s="16"/>
      <c r="DE901" s="16"/>
      <c r="DF901" s="16"/>
      <c r="DG901" s="16"/>
      <c r="DH901" s="16"/>
      <c r="DI901" s="16"/>
      <c r="DJ901" s="16"/>
      <c r="DK901" s="16"/>
      <c r="LK901" t="s">
        <v>18</v>
      </c>
      <c r="LL901">
        <v>36</v>
      </c>
      <c r="LM901" t="s">
        <v>12</v>
      </c>
    </row>
    <row r="902" spans="1:325" ht="15" thickBot="1" x14ac:dyDescent="0.4">
      <c r="A902" s="9" t="s">
        <v>12</v>
      </c>
      <c r="B902" s="10" t="s">
        <v>64</v>
      </c>
      <c r="C902" s="10" t="s">
        <v>19</v>
      </c>
      <c r="D902" s="11">
        <v>44201.63958333333</v>
      </c>
      <c r="E902" s="11">
        <f t="shared" si="39"/>
        <v>44140</v>
      </c>
      <c r="F902" s="11">
        <f>DATE(YEAR($E902)+$LL902,MONTH($E902),DAY($E902))</f>
        <v>46331</v>
      </c>
      <c r="G902" s="11">
        <f>DATE(YEAR($F902)+$LL902,MONTH($F902),DAY($F902))</f>
        <v>48523</v>
      </c>
      <c r="H902" s="11">
        <f>DATE(YEAR($G902)+$LL902,MONTH($G902),DAY($G902))</f>
        <v>50714</v>
      </c>
      <c r="I902" s="11">
        <f>DATE(YEAR($H902)+$LL902,MONTH($H902),DAY($H902))</f>
        <v>52906</v>
      </c>
      <c r="J902" s="12">
        <f>DATE(YEAR($I902)+$LL902,MONTH($I902),DAY($I902))</f>
        <v>55097</v>
      </c>
      <c r="K902" s="15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>
        <v>1</v>
      </c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  <c r="BT902" s="16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6"/>
      <c r="DD902" s="16"/>
      <c r="DE902" s="16"/>
      <c r="DF902" s="16"/>
      <c r="DG902" s="16"/>
      <c r="DH902" s="16"/>
      <c r="DI902" s="16"/>
      <c r="DJ902" s="16"/>
      <c r="DK902" s="16"/>
      <c r="LK902" t="s">
        <v>16</v>
      </c>
      <c r="LL902">
        <v>6</v>
      </c>
      <c r="LM902" t="s">
        <v>12</v>
      </c>
    </row>
    <row r="903" spans="1:325" ht="15" thickBot="1" x14ac:dyDescent="0.4">
      <c r="A903" s="9" t="s">
        <v>12</v>
      </c>
      <c r="B903" s="10" t="s">
        <v>64</v>
      </c>
      <c r="C903" s="10" t="s">
        <v>20</v>
      </c>
      <c r="D903" s="11">
        <v>43849.114583333336</v>
      </c>
      <c r="E903" s="11">
        <f>DATE(YEAR($D903),MONTH($D903)-1,DAY($D903))</f>
        <v>43818</v>
      </c>
      <c r="F903" s="11">
        <f>DATE(YEAR($E903),MONTH($E903),DAY($E903)+$LL903/10)</f>
        <v>44118</v>
      </c>
      <c r="G903" s="11">
        <f>DATE(YEAR($F903),MONTH($F903),DAY($F903)+$LL903/10)</f>
        <v>44418</v>
      </c>
      <c r="H903" s="11">
        <f>DATE(YEAR($G903),MONTH($G903),DAY($G903)+$LL903/10)</f>
        <v>44718</v>
      </c>
      <c r="I903" s="11">
        <f>DATE(YEAR($H903),MONTH($H903),DAY($H903)+$LL903/10)</f>
        <v>45018</v>
      </c>
      <c r="J903" s="12">
        <f>DATE(YEAR($I903),MONTH($I903),DAY($I903)+$LL903/10)</f>
        <v>45318</v>
      </c>
      <c r="K903" s="15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>
        <v>1</v>
      </c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  <c r="BT903" s="16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>
        <v>1</v>
      </c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6"/>
      <c r="DD903" s="16"/>
      <c r="DE903" s="16"/>
      <c r="DF903" s="16"/>
      <c r="DG903" s="16"/>
      <c r="DH903" s="16"/>
      <c r="DI903" s="16"/>
      <c r="DJ903" s="16"/>
      <c r="DK903" s="16"/>
      <c r="LK903" t="s">
        <v>21</v>
      </c>
      <c r="LL903">
        <v>3000</v>
      </c>
      <c r="LM903" t="s">
        <v>12</v>
      </c>
    </row>
    <row r="904" spans="1:325" ht="15" thickBot="1" x14ac:dyDescent="0.4">
      <c r="A904" s="9" t="s">
        <v>12</v>
      </c>
      <c r="B904" s="10" t="s">
        <v>64</v>
      </c>
      <c r="C904" s="10" t="s">
        <v>22</v>
      </c>
      <c r="D904" s="11">
        <v>44217.685416666667</v>
      </c>
      <c r="E904" s="11">
        <f t="shared" ref="E904:E914" si="40">DATE(YEAR($D904),MONTH($D904)-2,DAY($D904))</f>
        <v>44156</v>
      </c>
      <c r="F904" s="11">
        <f>DATE(YEAR($E904),MONTH($E904)+$LL904,DAY($E904))</f>
        <v>44886</v>
      </c>
      <c r="G904" s="11">
        <f>DATE(YEAR($F904),MONTH($F904)+$LL904,DAY($F904))</f>
        <v>45617</v>
      </c>
      <c r="H904" s="11">
        <f>DATE(YEAR($G904),MONTH($G904)+$LL904,DAY($G904))</f>
        <v>46347</v>
      </c>
      <c r="I904" s="11">
        <f>DATE(YEAR($H904),MONTH($H904)+$LL904,DAY($H904))</f>
        <v>47078</v>
      </c>
      <c r="J904" s="12">
        <f>DATE(YEAR($I904),MONTH($I904)+$LL904,DAY($I904))</f>
        <v>47808</v>
      </c>
      <c r="K904" s="15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>
        <v>1</v>
      </c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  <c r="BT904" s="16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DC904" s="16"/>
      <c r="DD904" s="16"/>
      <c r="DE904" s="16"/>
      <c r="DF904" s="16"/>
      <c r="DG904" s="16"/>
      <c r="DH904" s="16"/>
      <c r="DI904" s="16"/>
      <c r="DJ904" s="16"/>
      <c r="DK904" s="16"/>
      <c r="LK904" t="s">
        <v>18</v>
      </c>
      <c r="LL904">
        <v>24</v>
      </c>
      <c r="LM904" t="s">
        <v>12</v>
      </c>
    </row>
    <row r="905" spans="1:325" ht="15" thickBot="1" x14ac:dyDescent="0.4">
      <c r="A905" s="9" t="s">
        <v>12</v>
      </c>
      <c r="B905" s="10" t="s">
        <v>64</v>
      </c>
      <c r="C905" s="10" t="s">
        <v>14</v>
      </c>
      <c r="D905" s="11">
        <v>44194.324999999997</v>
      </c>
      <c r="E905" s="11">
        <f t="shared" si="40"/>
        <v>44133</v>
      </c>
      <c r="F905" s="11">
        <f>DATE(YEAR($E905),MONTH($E905),DAY($E905)+$LL905*30.4/10000)</f>
        <v>45045</v>
      </c>
      <c r="G905" s="11">
        <f>DATE(YEAR($F905),MONTH($F905),DAY($F905)+$LL905*30.4/10000)</f>
        <v>45957</v>
      </c>
      <c r="H905" s="11">
        <f>DATE(YEAR($G905),MONTH($G905),DAY($G905)+$LL905*30.4/10000)</f>
        <v>46869</v>
      </c>
      <c r="I905" s="11">
        <f>DATE(YEAR($H905),MONTH($H905),DAY($H905)+$LL905*30.4/10000)</f>
        <v>47781</v>
      </c>
      <c r="J905" s="12">
        <f>DATE(YEAR($I905),MONTH($I905),DAY($I905)+$LL905*30.4/10000)</f>
        <v>48693</v>
      </c>
      <c r="K905" s="15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>
        <v>1</v>
      </c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  <c r="BT905" s="16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DC905" s="16"/>
      <c r="DD905" s="16"/>
      <c r="DE905" s="16"/>
      <c r="DF905" s="16"/>
      <c r="DG905" s="16"/>
      <c r="DH905" s="16"/>
      <c r="DI905" s="16"/>
      <c r="DJ905" s="16"/>
      <c r="DK905" s="16"/>
      <c r="LK905" t="s">
        <v>15</v>
      </c>
      <c r="LL905">
        <v>300000</v>
      </c>
      <c r="LM905" t="s">
        <v>12</v>
      </c>
    </row>
    <row r="906" spans="1:325" ht="15" thickBot="1" x14ac:dyDescent="0.4">
      <c r="A906" s="9" t="s">
        <v>12</v>
      </c>
      <c r="B906" s="10" t="s">
        <v>64</v>
      </c>
      <c r="C906" s="10" t="s">
        <v>14</v>
      </c>
      <c r="D906" s="11">
        <v>47652.625</v>
      </c>
      <c r="E906" s="11">
        <f t="shared" si="40"/>
        <v>47591</v>
      </c>
      <c r="F906" s="11">
        <f>DATE(YEAR($E906)+$LL906,MONTH($E906),DAY($E906))</f>
        <v>51974</v>
      </c>
      <c r="G906" s="11">
        <f>DATE(YEAR($F906)+$LL906,MONTH($F906),DAY($F906))</f>
        <v>56357</v>
      </c>
      <c r="H906" s="11">
        <f>DATE(YEAR($G906)+$LL906,MONTH($G906),DAY($G906))</f>
        <v>60740</v>
      </c>
      <c r="I906" s="11">
        <f>DATE(YEAR($H906)+$LL906,MONTH($H906),DAY($H906))</f>
        <v>65123</v>
      </c>
      <c r="J906" s="12">
        <f>DATE(YEAR($I906)+$LL906,MONTH($I906),DAY($I906))</f>
        <v>69506</v>
      </c>
      <c r="K906" s="15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  <c r="BT906" s="16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DC906" s="16"/>
      <c r="DD906" s="16"/>
      <c r="DE906" s="16"/>
      <c r="DF906" s="16"/>
      <c r="DG906" s="16"/>
      <c r="DH906" s="16"/>
      <c r="DI906" s="16"/>
      <c r="DJ906" s="16"/>
      <c r="DK906" s="16"/>
      <c r="LK906" t="s">
        <v>16</v>
      </c>
      <c r="LL906">
        <v>12</v>
      </c>
      <c r="LM906" t="s">
        <v>12</v>
      </c>
    </row>
    <row r="907" spans="1:325" ht="15" thickBot="1" x14ac:dyDescent="0.4">
      <c r="A907" s="9" t="s">
        <v>12</v>
      </c>
      <c r="B907" s="10" t="s">
        <v>64</v>
      </c>
      <c r="C907" s="10" t="s">
        <v>14</v>
      </c>
      <c r="D907" s="11">
        <v>44194.324999999997</v>
      </c>
      <c r="E907" s="11">
        <f t="shared" si="40"/>
        <v>44133</v>
      </c>
      <c r="F907" s="11">
        <f>DATE(YEAR($E907),MONTH($E907),DAY($E907)+$LL907*30.4/10000)</f>
        <v>45045</v>
      </c>
      <c r="G907" s="11">
        <f>DATE(YEAR($F907),MONTH($F907),DAY($F907)+$LL907*30.4/10000)</f>
        <v>45957</v>
      </c>
      <c r="H907" s="11">
        <f>DATE(YEAR($G907),MONTH($G907),DAY($G907)+$LL907*30.4/10000)</f>
        <v>46869</v>
      </c>
      <c r="I907" s="11">
        <f>DATE(YEAR($H907),MONTH($H907),DAY($H907)+$LL907*30.4/10000)</f>
        <v>47781</v>
      </c>
      <c r="J907" s="12">
        <f>DATE(YEAR($I907),MONTH($I907),DAY($I907)+$LL907*30.4/10000)</f>
        <v>48693</v>
      </c>
      <c r="K907" s="15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>
        <v>1</v>
      </c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  <c r="BT907" s="16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DC907" s="16"/>
      <c r="DD907" s="16"/>
      <c r="DE907" s="16"/>
      <c r="DF907" s="16"/>
      <c r="DG907" s="16"/>
      <c r="DH907" s="16"/>
      <c r="DI907" s="16"/>
      <c r="DJ907" s="16"/>
      <c r="DK907" s="16"/>
      <c r="LK907" t="s">
        <v>15</v>
      </c>
      <c r="LL907">
        <v>300000</v>
      </c>
      <c r="LM907" t="s">
        <v>12</v>
      </c>
    </row>
    <row r="908" spans="1:325" ht="15" thickBot="1" x14ac:dyDescent="0.4">
      <c r="A908" s="9" t="s">
        <v>12</v>
      </c>
      <c r="B908" s="10" t="s">
        <v>64</v>
      </c>
      <c r="C908" s="10" t="s">
        <v>14</v>
      </c>
      <c r="D908" s="11">
        <v>47652.421527777777</v>
      </c>
      <c r="E908" s="11">
        <f t="shared" si="40"/>
        <v>47591</v>
      </c>
      <c r="F908" s="11">
        <f>DATE(YEAR($E908)+$LL908,MONTH($E908),DAY($E908))</f>
        <v>51974</v>
      </c>
      <c r="G908" s="11">
        <f>DATE(YEAR($F908)+$LL908,MONTH($F908),DAY($F908))</f>
        <v>56357</v>
      </c>
      <c r="H908" s="11">
        <f>DATE(YEAR($G908)+$LL908,MONTH($G908),DAY($G908))</f>
        <v>60740</v>
      </c>
      <c r="I908" s="11">
        <f>DATE(YEAR($H908)+$LL908,MONTH($H908),DAY($H908))</f>
        <v>65123</v>
      </c>
      <c r="J908" s="12">
        <f>DATE(YEAR($I908)+$LL908,MONTH($I908),DAY($I908))</f>
        <v>69506</v>
      </c>
      <c r="K908" s="15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  <c r="BT908" s="16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DC908" s="16"/>
      <c r="DD908" s="16"/>
      <c r="DE908" s="16"/>
      <c r="DF908" s="16"/>
      <c r="DG908" s="16"/>
      <c r="DH908" s="16"/>
      <c r="DI908" s="16"/>
      <c r="DJ908" s="16"/>
      <c r="DK908" s="16"/>
      <c r="LK908" t="s">
        <v>16</v>
      </c>
      <c r="LL908">
        <v>12</v>
      </c>
      <c r="LM908" t="s">
        <v>12</v>
      </c>
    </row>
    <row r="909" spans="1:325" ht="15" thickBot="1" x14ac:dyDescent="0.4">
      <c r="A909" s="9" t="s">
        <v>12</v>
      </c>
      <c r="B909" s="10" t="s">
        <v>64</v>
      </c>
      <c r="C909" s="10" t="s">
        <v>14</v>
      </c>
      <c r="D909" s="11">
        <v>44685.993750000001</v>
      </c>
      <c r="E909" s="11">
        <f t="shared" si="40"/>
        <v>44624</v>
      </c>
      <c r="F909" s="11">
        <f>DATE(YEAR($E909),MONTH($E909),DAY($E909)+$LL909*30.4/10000)</f>
        <v>45536</v>
      </c>
      <c r="G909" s="11">
        <f>DATE(YEAR($F909),MONTH($F909),DAY($F909)+$LL909*30.4/10000)</f>
        <v>46448</v>
      </c>
      <c r="H909" s="11">
        <f>DATE(YEAR($G909),MONTH($G909),DAY($G909)+$LL909*30.4/10000)</f>
        <v>47360</v>
      </c>
      <c r="I909" s="11">
        <f>DATE(YEAR($H909),MONTH($H909),DAY($H909)+$LL909*30.4/10000)</f>
        <v>48272</v>
      </c>
      <c r="J909" s="12">
        <f>DATE(YEAR($I909),MONTH($I909),DAY($I909)+$LL909*30.4/10000)</f>
        <v>49184</v>
      </c>
      <c r="K909" s="15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  <c r="BT909" s="16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DC909" s="16"/>
      <c r="DD909" s="16"/>
      <c r="DE909" s="16"/>
      <c r="DF909" s="16"/>
      <c r="DG909" s="16"/>
      <c r="DH909" s="16"/>
      <c r="DI909" s="16"/>
      <c r="DJ909" s="16"/>
      <c r="DK909" s="16"/>
      <c r="LK909" t="s">
        <v>15</v>
      </c>
      <c r="LL909">
        <v>300000</v>
      </c>
      <c r="LM909" t="s">
        <v>12</v>
      </c>
    </row>
    <row r="910" spans="1:325" ht="15" thickBot="1" x14ac:dyDescent="0.4">
      <c r="A910" s="9" t="s">
        <v>12</v>
      </c>
      <c r="B910" s="10" t="s">
        <v>64</v>
      </c>
      <c r="C910" s="10" t="s">
        <v>14</v>
      </c>
      <c r="D910" s="11">
        <v>48145.594444444447</v>
      </c>
      <c r="E910" s="11">
        <f t="shared" si="40"/>
        <v>48084</v>
      </c>
      <c r="F910" s="11">
        <f>DATE(YEAR($E910)+$LL910,MONTH($E910),DAY($E910))</f>
        <v>52467</v>
      </c>
      <c r="G910" s="11">
        <f>DATE(YEAR($F910)+$LL910,MONTH($F910),DAY($F910))</f>
        <v>56850</v>
      </c>
      <c r="H910" s="11">
        <f>DATE(YEAR($G910)+$LL910,MONTH($G910),DAY($G910))</f>
        <v>61233</v>
      </c>
      <c r="I910" s="11">
        <f>DATE(YEAR($H910)+$LL910,MONTH($H910),DAY($H910))</f>
        <v>65616</v>
      </c>
      <c r="J910" s="12">
        <f>DATE(YEAR($I910)+$LL910,MONTH($I910),DAY($I910))</f>
        <v>69999</v>
      </c>
      <c r="K910" s="15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  <c r="BT910" s="16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DC910" s="16"/>
      <c r="DD910" s="16"/>
      <c r="DE910" s="16"/>
      <c r="DF910" s="16"/>
      <c r="DG910" s="16"/>
      <c r="DH910" s="16"/>
      <c r="DI910" s="16"/>
      <c r="DJ910" s="16"/>
      <c r="DK910" s="16"/>
      <c r="LK910" t="s">
        <v>16</v>
      </c>
      <c r="LL910">
        <v>12</v>
      </c>
      <c r="LM910" t="s">
        <v>12</v>
      </c>
    </row>
    <row r="911" spans="1:325" ht="15" thickBot="1" x14ac:dyDescent="0.4">
      <c r="A911" s="9" t="s">
        <v>12</v>
      </c>
      <c r="B911" s="10" t="s">
        <v>64</v>
      </c>
      <c r="C911" s="10" t="s">
        <v>14</v>
      </c>
      <c r="D911" s="11">
        <v>44606.85833333333</v>
      </c>
      <c r="E911" s="11">
        <f t="shared" si="40"/>
        <v>44544</v>
      </c>
      <c r="F911" s="11">
        <f>DATE(YEAR($E911),MONTH($E911),DAY($E911)+$LL911*30.4/10000)</f>
        <v>45456</v>
      </c>
      <c r="G911" s="11">
        <f>DATE(YEAR($F911),MONTH($F911),DAY($F911)+$LL911*30.4/10000)</f>
        <v>46368</v>
      </c>
      <c r="H911" s="11">
        <f>DATE(YEAR($G911),MONTH($G911),DAY($G911)+$LL911*30.4/10000)</f>
        <v>47280</v>
      </c>
      <c r="I911" s="11">
        <f>DATE(YEAR($H911),MONTH($H911),DAY($H911)+$LL911*30.4/10000)</f>
        <v>48192</v>
      </c>
      <c r="J911" s="12">
        <f>DATE(YEAR($I911),MONTH($I911),DAY($I911)+$LL911*30.4/10000)</f>
        <v>49104</v>
      </c>
      <c r="K911" s="15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  <c r="BT911" s="16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DC911" s="16"/>
      <c r="DD911" s="16"/>
      <c r="DE911" s="16"/>
      <c r="DF911" s="16"/>
      <c r="DG911" s="16">
        <v>1</v>
      </c>
      <c r="DH911" s="16"/>
      <c r="DI911" s="16"/>
      <c r="DJ911" s="16"/>
      <c r="DK911" s="16"/>
      <c r="LK911" t="s">
        <v>15</v>
      </c>
      <c r="LL911">
        <v>300000</v>
      </c>
      <c r="LM911" t="s">
        <v>12</v>
      </c>
    </row>
    <row r="912" spans="1:325" ht="15" thickBot="1" x14ac:dyDescent="0.4">
      <c r="A912" s="9" t="s">
        <v>12</v>
      </c>
      <c r="B912" s="10" t="s">
        <v>64</v>
      </c>
      <c r="C912" s="10" t="s">
        <v>14</v>
      </c>
      <c r="D912" s="11">
        <v>48049</v>
      </c>
      <c r="E912" s="11">
        <f t="shared" si="40"/>
        <v>47988</v>
      </c>
      <c r="F912" s="11">
        <f>DATE(YEAR($E912)+$LL912,MONTH($E912),DAY($E912))</f>
        <v>52371</v>
      </c>
      <c r="G912" s="11">
        <f>DATE(YEAR($F912)+$LL912,MONTH($F912),DAY($F912))</f>
        <v>56754</v>
      </c>
      <c r="H912" s="11">
        <f>DATE(YEAR($G912)+$LL912,MONTH($G912),DAY($G912))</f>
        <v>61137</v>
      </c>
      <c r="I912" s="11">
        <f>DATE(YEAR($H912)+$LL912,MONTH($H912),DAY($H912))</f>
        <v>65520</v>
      </c>
      <c r="J912" s="12">
        <f>DATE(YEAR($I912)+$LL912,MONTH($I912),DAY($I912))</f>
        <v>69903</v>
      </c>
      <c r="K912" s="15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  <c r="BT912" s="16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DC912" s="16"/>
      <c r="DD912" s="16"/>
      <c r="DE912" s="16"/>
      <c r="DF912" s="16"/>
      <c r="DG912" s="16"/>
      <c r="DH912" s="16"/>
      <c r="DI912" s="16"/>
      <c r="DJ912" s="16"/>
      <c r="DK912" s="16"/>
      <c r="LK912" t="s">
        <v>16</v>
      </c>
      <c r="LL912">
        <v>12</v>
      </c>
      <c r="LM912" t="s">
        <v>12</v>
      </c>
    </row>
    <row r="913" spans="1:325" ht="15" thickBot="1" x14ac:dyDescent="0.4">
      <c r="A913" s="9" t="s">
        <v>12</v>
      </c>
      <c r="B913" s="10" t="s">
        <v>64</v>
      </c>
      <c r="C913" s="10" t="s">
        <v>14</v>
      </c>
      <c r="D913" s="11">
        <v>44194.324999999997</v>
      </c>
      <c r="E913" s="11">
        <f t="shared" si="40"/>
        <v>44133</v>
      </c>
      <c r="F913" s="11">
        <f>DATE(YEAR($E913),MONTH($E913),DAY($E913)+$LL913*30.4/10000)</f>
        <v>45045</v>
      </c>
      <c r="G913" s="11">
        <f>DATE(YEAR($F913),MONTH($F913),DAY($F913)+$LL913*30.4/10000)</f>
        <v>45957</v>
      </c>
      <c r="H913" s="11">
        <f>DATE(YEAR($G913),MONTH($G913),DAY($G913)+$LL913*30.4/10000)</f>
        <v>46869</v>
      </c>
      <c r="I913" s="11">
        <f>DATE(YEAR($H913),MONTH($H913),DAY($H913)+$LL913*30.4/10000)</f>
        <v>47781</v>
      </c>
      <c r="J913" s="12">
        <f>DATE(YEAR($I913),MONTH($I913),DAY($I913)+$LL913*30.4/10000)</f>
        <v>48693</v>
      </c>
      <c r="K913" s="15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>
        <v>1</v>
      </c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  <c r="BT913" s="16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DC913" s="16"/>
      <c r="DD913" s="16"/>
      <c r="DE913" s="16"/>
      <c r="DF913" s="16"/>
      <c r="DG913" s="16"/>
      <c r="DH913" s="16"/>
      <c r="DI913" s="16"/>
      <c r="DJ913" s="16"/>
      <c r="DK913" s="16"/>
      <c r="LK913" t="s">
        <v>15</v>
      </c>
      <c r="LL913">
        <v>300000</v>
      </c>
      <c r="LM913" t="s">
        <v>12</v>
      </c>
    </row>
    <row r="914" spans="1:325" ht="15" thickBot="1" x14ac:dyDescent="0.4">
      <c r="A914" s="9" t="s">
        <v>12</v>
      </c>
      <c r="B914" s="10" t="s">
        <v>64</v>
      </c>
      <c r="C914" s="10" t="s">
        <v>14</v>
      </c>
      <c r="D914" s="11">
        <v>47555.586111111108</v>
      </c>
      <c r="E914" s="11">
        <f t="shared" si="40"/>
        <v>47496</v>
      </c>
      <c r="F914" s="11">
        <f>DATE(YEAR($E914)+$LL914,MONTH($E914),DAY($E914))</f>
        <v>51879</v>
      </c>
      <c r="G914" s="11">
        <f>DATE(YEAR($F914)+$LL914,MONTH($F914),DAY($F914))</f>
        <v>56262</v>
      </c>
      <c r="H914" s="11">
        <f>DATE(YEAR($G914)+$LL914,MONTH($G914),DAY($G914))</f>
        <v>60645</v>
      </c>
      <c r="I914" s="11">
        <f>DATE(YEAR($H914)+$LL914,MONTH($H914),DAY($H914))</f>
        <v>65028</v>
      </c>
      <c r="J914" s="12">
        <f>DATE(YEAR($I914)+$LL914,MONTH($I914),DAY($I914))</f>
        <v>69411</v>
      </c>
      <c r="K914" s="15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  <c r="BT914" s="16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DC914" s="16"/>
      <c r="DD914" s="16"/>
      <c r="DE914" s="16"/>
      <c r="DF914" s="16"/>
      <c r="DG914" s="16"/>
      <c r="DH914" s="16"/>
      <c r="DI914" s="16"/>
      <c r="DJ914" s="16"/>
      <c r="DK914" s="16"/>
      <c r="LK914" t="s">
        <v>16</v>
      </c>
      <c r="LL914">
        <v>12</v>
      </c>
      <c r="LM914" t="s">
        <v>12</v>
      </c>
    </row>
    <row r="915" spans="1:325" ht="15" thickBot="1" x14ac:dyDescent="0.4">
      <c r="A915" s="9" t="s">
        <v>12</v>
      </c>
      <c r="B915" s="10" t="s">
        <v>64</v>
      </c>
      <c r="C915" s="10" t="s">
        <v>30</v>
      </c>
      <c r="D915" s="11">
        <v>44005.129861111112</v>
      </c>
      <c r="E915" s="11">
        <f>DATE(YEAR($D915),MONTH($D915),DAY($D915)-7)</f>
        <v>43998</v>
      </c>
      <c r="F915" s="11">
        <f>DATE(YEAR($E915),MONTH($E915)+$LL915,DAY($E915))</f>
        <v>44393</v>
      </c>
      <c r="G915" s="11">
        <f>DATE(YEAR($F915),MONTH($F915)+$LL915,DAY($F915))</f>
        <v>44789</v>
      </c>
      <c r="H915" s="11">
        <f>DATE(YEAR($G915),MONTH($G915)+$LL915,DAY($G915))</f>
        <v>45185</v>
      </c>
      <c r="I915" s="11">
        <f>DATE(YEAR($H915),MONTH($H915)+$LL915,DAY($H915))</f>
        <v>45581</v>
      </c>
      <c r="J915" s="12">
        <f>DATE(YEAR($I915),MONTH($I915)+$LL915,DAY($I915))</f>
        <v>45977</v>
      </c>
      <c r="K915" s="15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>
        <v>1</v>
      </c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  <c r="BT915" s="16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>
        <v>1</v>
      </c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DC915" s="16"/>
      <c r="DD915" s="16"/>
      <c r="DE915" s="16"/>
      <c r="DF915" s="16"/>
      <c r="DG915" s="16"/>
      <c r="DH915" s="16"/>
      <c r="DI915" s="16"/>
      <c r="DJ915" s="16"/>
      <c r="DK915" s="16"/>
      <c r="LK915" t="s">
        <v>18</v>
      </c>
      <c r="LL915">
        <v>13</v>
      </c>
      <c r="LM915" t="s">
        <v>12</v>
      </c>
    </row>
    <row r="916" spans="1:325" ht="15" thickBot="1" x14ac:dyDescent="0.4">
      <c r="A916" s="9" t="s">
        <v>12</v>
      </c>
      <c r="B916" s="10" t="s">
        <v>64</v>
      </c>
      <c r="C916" s="10" t="s">
        <v>31</v>
      </c>
      <c r="D916" s="11">
        <v>46599.638194444444</v>
      </c>
      <c r="E916" s="11">
        <f t="shared" ref="E916:E924" si="41">DATE(YEAR($D916),MONTH($D916)-1,DAY($D916))</f>
        <v>46569</v>
      </c>
      <c r="F916" s="11">
        <f>DATE(YEAR($E916),MONTH($E916),DAY($E916)+$LL916/10)</f>
        <v>48669</v>
      </c>
      <c r="G916" s="11">
        <f>DATE(YEAR($F916),MONTH($F916),DAY($F916)+$LL916/10)</f>
        <v>50769</v>
      </c>
      <c r="H916" s="11">
        <f>DATE(YEAR($G916),MONTH($G916),DAY($G916)+$LL916/10)</f>
        <v>52869</v>
      </c>
      <c r="I916" s="11">
        <f>DATE(YEAR($H916),MONTH($H916),DAY($H916)+$LL916/10)</f>
        <v>54969</v>
      </c>
      <c r="J916" s="12">
        <f>DATE(YEAR($I916),MONTH($I916),DAY($I916)+$LL916/10)</f>
        <v>57069</v>
      </c>
      <c r="K916" s="15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  <c r="BT916" s="16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DC916" s="16"/>
      <c r="DD916" s="16"/>
      <c r="DE916" s="16"/>
      <c r="DF916" s="16"/>
      <c r="DG916" s="16"/>
      <c r="DH916" s="16"/>
      <c r="DI916" s="16"/>
      <c r="DJ916" s="16"/>
      <c r="DK916" s="16"/>
      <c r="LK916" t="s">
        <v>21</v>
      </c>
      <c r="LL916">
        <v>21000</v>
      </c>
      <c r="LM916" t="s">
        <v>12</v>
      </c>
    </row>
    <row r="917" spans="1:325" ht="15" thickBot="1" x14ac:dyDescent="0.4">
      <c r="A917" s="9" t="s">
        <v>12</v>
      </c>
      <c r="B917" s="10" t="s">
        <v>64</v>
      </c>
      <c r="C917" s="10" t="s">
        <v>24</v>
      </c>
      <c r="D917" s="11">
        <v>46575.168749999997</v>
      </c>
      <c r="E917" s="11">
        <f t="shared" si="41"/>
        <v>46545</v>
      </c>
      <c r="F917" s="11">
        <f>DATE(YEAR($E917),MONTH($E917),DAY($E917)+$LL917*30.4/10000)</f>
        <v>50193</v>
      </c>
      <c r="G917" s="11">
        <f>DATE(YEAR($F917),MONTH($F917),DAY($F917)+$LL917*30.4/10000)</f>
        <v>53841</v>
      </c>
      <c r="H917" s="11">
        <f>DATE(YEAR($G917),MONTH($G917),DAY($G917)+$LL917*30.4/10000)</f>
        <v>57489</v>
      </c>
      <c r="I917" s="11">
        <f>DATE(YEAR($H917),MONTH($H917),DAY($H917)+$LL917*30.4/10000)</f>
        <v>61137</v>
      </c>
      <c r="J917" s="12">
        <f>DATE(YEAR($I917),MONTH($I917),DAY($I917)+$LL917*30.4/10000)</f>
        <v>64785</v>
      </c>
      <c r="K917" s="15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  <c r="BT917" s="16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DC917" s="16"/>
      <c r="DD917" s="16"/>
      <c r="DE917" s="16"/>
      <c r="DF917" s="16"/>
      <c r="DG917" s="16"/>
      <c r="DH917" s="16"/>
      <c r="DI917" s="16"/>
      <c r="DJ917" s="16"/>
      <c r="DK917" s="16"/>
      <c r="LK917" t="s">
        <v>15</v>
      </c>
      <c r="LL917">
        <v>1200000</v>
      </c>
      <c r="LM917" t="s">
        <v>12</v>
      </c>
    </row>
    <row r="918" spans="1:325" ht="15" thickBot="1" x14ac:dyDescent="0.4">
      <c r="A918" s="9" t="s">
        <v>12</v>
      </c>
      <c r="B918" s="10" t="s">
        <v>64</v>
      </c>
      <c r="C918" s="10" t="s">
        <v>25</v>
      </c>
      <c r="D918" s="11">
        <v>43920.673611111109</v>
      </c>
      <c r="E918" s="11">
        <f t="shared" si="41"/>
        <v>43891</v>
      </c>
      <c r="F918" s="11">
        <f>DATE(YEAR($E918),MONTH($E918),DAY($E918)+$LL918*30.4/10000)</f>
        <v>44620</v>
      </c>
      <c r="G918" s="11">
        <f>DATE(YEAR($F918),MONTH($F918),DAY($F918)+$LL918*30.4/10000)</f>
        <v>45349</v>
      </c>
      <c r="H918" s="11">
        <f>DATE(YEAR($G918),MONTH($G918),DAY($G918)+$LL918*30.4/10000)</f>
        <v>46078</v>
      </c>
      <c r="I918" s="11">
        <f>DATE(YEAR($H918),MONTH($H918),DAY($H918)+$LL918*30.4/10000)</f>
        <v>46807</v>
      </c>
      <c r="J918" s="12">
        <f>DATE(YEAR($I918),MONTH($I918),DAY($I918)+$LL918*30.4/10000)</f>
        <v>47536</v>
      </c>
      <c r="K918" s="15"/>
      <c r="L918" s="16"/>
      <c r="M918" s="16"/>
      <c r="N918" s="16"/>
      <c r="O918" s="16"/>
      <c r="P918" s="16"/>
      <c r="Q918" s="16">
        <v>1</v>
      </c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  <c r="BT918" s="16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DC918" s="16"/>
      <c r="DD918" s="16"/>
      <c r="DE918" s="16"/>
      <c r="DF918" s="16"/>
      <c r="DG918" s="16"/>
      <c r="DH918" s="16"/>
      <c r="DI918" s="16"/>
      <c r="DJ918" s="16"/>
      <c r="DK918" s="16"/>
      <c r="LK918" t="s">
        <v>15</v>
      </c>
      <c r="LL918">
        <v>240000</v>
      </c>
      <c r="LM918" t="s">
        <v>12</v>
      </c>
    </row>
    <row r="919" spans="1:325" ht="15" thickBot="1" x14ac:dyDescent="0.4">
      <c r="A919" s="9" t="s">
        <v>12</v>
      </c>
      <c r="B919" s="10" t="s">
        <v>64</v>
      </c>
      <c r="C919" s="10" t="s">
        <v>26</v>
      </c>
      <c r="D919" s="11">
        <v>44222.551388888889</v>
      </c>
      <c r="E919" s="11">
        <f t="shared" si="41"/>
        <v>44191</v>
      </c>
      <c r="F919" s="11">
        <f>DATE(YEAR($E919),MONTH($E919),DAY($E919)+$LL919/10)</f>
        <v>45241</v>
      </c>
      <c r="G919" s="11">
        <f>DATE(YEAR($F919),MONTH($F919),DAY($F919)+$LL919/10)</f>
        <v>46291</v>
      </c>
      <c r="H919" s="11">
        <f>DATE(YEAR($G919),MONTH($G919),DAY($G919)+$LL919/10)</f>
        <v>47341</v>
      </c>
      <c r="I919" s="11">
        <f>DATE(YEAR($H919),MONTH($H919),DAY($H919)+$LL919/10)</f>
        <v>48391</v>
      </c>
      <c r="J919" s="12">
        <f>DATE(YEAR($I919),MONTH($I919),DAY($I919)+$LL919/10)</f>
        <v>49441</v>
      </c>
      <c r="K919" s="15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>
        <v>1</v>
      </c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  <c r="BT919" s="16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DC919" s="16"/>
      <c r="DD919" s="16"/>
      <c r="DE919" s="16"/>
      <c r="DF919" s="16"/>
      <c r="DG919" s="16"/>
      <c r="DH919" s="16"/>
      <c r="DI919" s="16"/>
      <c r="DJ919" s="16"/>
      <c r="DK919" s="16"/>
      <c r="LK919" t="s">
        <v>21</v>
      </c>
      <c r="LL919">
        <v>10500</v>
      </c>
      <c r="LM919" t="s">
        <v>12</v>
      </c>
    </row>
    <row r="920" spans="1:325" ht="15" thickBot="1" x14ac:dyDescent="0.4">
      <c r="A920" s="9" t="s">
        <v>12</v>
      </c>
      <c r="B920" s="10" t="s">
        <v>64</v>
      </c>
      <c r="C920" s="10" t="s">
        <v>26</v>
      </c>
      <c r="D920" s="11">
        <v>45025.043055555558</v>
      </c>
      <c r="E920" s="11">
        <f t="shared" si="41"/>
        <v>44994</v>
      </c>
      <c r="F920" s="11">
        <f>DATE(YEAR($E920),MONTH($E920),DAY($E920)+$LL920/10)</f>
        <v>46044</v>
      </c>
      <c r="G920" s="11">
        <f>DATE(YEAR($F920),MONTH($F920),DAY($F920)+$LL920/10)</f>
        <v>47094</v>
      </c>
      <c r="H920" s="11">
        <f>DATE(YEAR($G920),MONTH($G920),DAY($G920)+$LL920/10)</f>
        <v>48144</v>
      </c>
      <c r="I920" s="11">
        <f>DATE(YEAR($H920),MONTH($H920),DAY($H920)+$LL920/10)</f>
        <v>49194</v>
      </c>
      <c r="J920" s="12">
        <f>DATE(YEAR($I920),MONTH($I920),DAY($I920)+$LL920/10)</f>
        <v>50244</v>
      </c>
      <c r="K920" s="15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  <c r="BT920" s="16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DC920" s="16"/>
      <c r="DD920" s="16"/>
      <c r="DE920" s="16"/>
      <c r="DF920" s="16"/>
      <c r="DG920" s="16"/>
      <c r="DH920" s="16"/>
      <c r="DI920" s="16"/>
      <c r="DJ920" s="16"/>
      <c r="DK920" s="16"/>
      <c r="LK920" t="s">
        <v>21</v>
      </c>
      <c r="LL920">
        <v>10500</v>
      </c>
      <c r="LM920" t="s">
        <v>12</v>
      </c>
    </row>
    <row r="921" spans="1:325" ht="15" thickBot="1" x14ac:dyDescent="0.4">
      <c r="A921" s="9" t="s">
        <v>12</v>
      </c>
      <c r="B921" s="10" t="s">
        <v>64</v>
      </c>
      <c r="C921" s="10" t="s">
        <v>27</v>
      </c>
      <c r="D921" s="11">
        <v>44401.695138888892</v>
      </c>
      <c r="E921" s="11">
        <f t="shared" si="41"/>
        <v>44371</v>
      </c>
      <c r="F921" s="11">
        <f>DATE(YEAR($E921),MONTH($E921),DAY($E921)+$LL921*30.4/650)</f>
        <v>45212</v>
      </c>
      <c r="G921" s="11">
        <f>DATE(YEAR($F921),MONTH($F921),DAY($F921)+$LL921*30.4/650)</f>
        <v>46053</v>
      </c>
      <c r="H921" s="11">
        <f>DATE(YEAR($G921),MONTH($G921),DAY($G921)+$LL921*30.4/650)</f>
        <v>46894</v>
      </c>
      <c r="I921" s="11">
        <f>DATE(YEAR($H921),MONTH($H921),DAY($H921)+$LL921*30.4/650)</f>
        <v>47735</v>
      </c>
      <c r="J921" s="12">
        <f>DATE(YEAR($I921),MONTH($I921),DAY($I921)+$LL921*30.4/650)</f>
        <v>48576</v>
      </c>
      <c r="K921" s="15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  <c r="BT921" s="16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>
        <v>1</v>
      </c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DC921" s="16"/>
      <c r="DD921" s="16"/>
      <c r="DE921" s="16"/>
      <c r="DF921" s="16"/>
      <c r="DG921" s="16"/>
      <c r="DH921" s="16"/>
      <c r="DI921" s="16"/>
      <c r="DJ921" s="16"/>
      <c r="DK921" s="16"/>
      <c r="LK921" t="s">
        <v>28</v>
      </c>
      <c r="LL921">
        <v>18000</v>
      </c>
      <c r="LM921" t="s">
        <v>12</v>
      </c>
    </row>
    <row r="922" spans="1:325" ht="15" thickBot="1" x14ac:dyDescent="0.4">
      <c r="A922" s="9" t="s">
        <v>12</v>
      </c>
      <c r="B922" s="10" t="s">
        <v>64</v>
      </c>
      <c r="C922" s="10" t="s">
        <v>23</v>
      </c>
      <c r="D922" s="11">
        <v>44235.90902777778</v>
      </c>
      <c r="E922" s="11">
        <f t="shared" si="41"/>
        <v>44204</v>
      </c>
      <c r="F922" s="11">
        <f>DATE(YEAR($E922),MONTH($E922),DAY($E922)+$LL922/10)</f>
        <v>44354</v>
      </c>
      <c r="G922" s="11">
        <f>DATE(YEAR($F922),MONTH($F922),DAY($F922)+$LL922/10)</f>
        <v>44504</v>
      </c>
      <c r="H922" s="11">
        <f>DATE(YEAR($G922),MONTH($G922),DAY($G922)+$LL922/10)</f>
        <v>44654</v>
      </c>
      <c r="I922" s="11">
        <f>DATE(YEAR($H922),MONTH($H922),DAY($H922)+$LL922/10)</f>
        <v>44804</v>
      </c>
      <c r="J922" s="12">
        <f>DATE(YEAR($I922),MONTH($I922),DAY($I922)+$LL922/10)</f>
        <v>44954</v>
      </c>
      <c r="K922" s="15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>
        <v>1</v>
      </c>
      <c r="BK922" s="16"/>
      <c r="BL922" s="16"/>
      <c r="BM922" s="16"/>
      <c r="BN922" s="16"/>
      <c r="BO922" s="16"/>
      <c r="BP922" s="16"/>
      <c r="BQ922" s="16"/>
      <c r="BR922" s="16"/>
      <c r="BS922" s="16"/>
      <c r="BT922" s="16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>
        <v>1</v>
      </c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>
        <v>1</v>
      </c>
      <c r="DB922" s="16"/>
      <c r="DC922" s="16"/>
      <c r="DD922" s="16"/>
      <c r="DE922" s="16"/>
      <c r="DF922" s="16"/>
      <c r="DG922" s="16"/>
      <c r="DH922" s="16"/>
      <c r="DI922" s="16"/>
      <c r="DJ922" s="16"/>
      <c r="DK922" s="16"/>
      <c r="LK922" t="s">
        <v>21</v>
      </c>
      <c r="LL922">
        <v>1500</v>
      </c>
      <c r="LM922" t="s">
        <v>12</v>
      </c>
    </row>
    <row r="923" spans="1:325" ht="15" thickBot="1" x14ac:dyDescent="0.4">
      <c r="A923" s="9" t="s">
        <v>12</v>
      </c>
      <c r="B923" s="10" t="s">
        <v>64</v>
      </c>
      <c r="C923" s="10" t="s">
        <v>20</v>
      </c>
      <c r="D923" s="11">
        <v>45511.115277777775</v>
      </c>
      <c r="E923" s="11">
        <f t="shared" si="41"/>
        <v>45480</v>
      </c>
      <c r="F923" s="11">
        <f>DATE(YEAR($E923),MONTH($E923),DAY($E923)+$LL923/10)</f>
        <v>45780</v>
      </c>
      <c r="G923" s="11">
        <f>DATE(YEAR($F923),MONTH($F923),DAY($F923)+$LL923/10)</f>
        <v>46080</v>
      </c>
      <c r="H923" s="11">
        <f>DATE(YEAR($G923),MONTH($G923),DAY($G923)+$LL923/10)</f>
        <v>46380</v>
      </c>
      <c r="I923" s="11">
        <f>DATE(YEAR($H923),MONTH($H923),DAY($H923)+$LL923/10)</f>
        <v>46680</v>
      </c>
      <c r="J923" s="12">
        <f>DATE(YEAR($I923),MONTH($I923),DAY($I923)+$LL923/10)</f>
        <v>46980</v>
      </c>
      <c r="K923" s="15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  <c r="BT923" s="16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DC923" s="16"/>
      <c r="DD923" s="16"/>
      <c r="DE923" s="16"/>
      <c r="DF923" s="16"/>
      <c r="DG923" s="16"/>
      <c r="DH923" s="16"/>
      <c r="DI923" s="16"/>
      <c r="DJ923" s="16"/>
      <c r="DK923" s="16"/>
      <c r="LK923" t="s">
        <v>21</v>
      </c>
      <c r="LL923">
        <v>3000</v>
      </c>
      <c r="LM923" t="s">
        <v>12</v>
      </c>
    </row>
    <row r="924" spans="1:325" ht="15" thickBot="1" x14ac:dyDescent="0.4">
      <c r="A924" s="9" t="s">
        <v>12</v>
      </c>
      <c r="B924" s="10" t="s">
        <v>64</v>
      </c>
      <c r="C924" s="10" t="s">
        <v>23</v>
      </c>
      <c r="D924" s="11">
        <v>44268.864583333336</v>
      </c>
      <c r="E924" s="11">
        <f t="shared" si="41"/>
        <v>44240</v>
      </c>
      <c r="F924" s="11">
        <f>DATE(YEAR($E924),MONTH($E924),DAY($E924)+$LL924/10)</f>
        <v>44390</v>
      </c>
      <c r="G924" s="11">
        <f>DATE(YEAR($F924),MONTH($F924),DAY($F924)+$LL924/10)</f>
        <v>44540</v>
      </c>
      <c r="H924" s="11">
        <f>DATE(YEAR($G924),MONTH($G924),DAY($G924)+$LL924/10)</f>
        <v>44690</v>
      </c>
      <c r="I924" s="11">
        <f>DATE(YEAR($H924),MONTH($H924),DAY($H924)+$LL924/10)</f>
        <v>44840</v>
      </c>
      <c r="J924" s="12">
        <f>DATE(YEAR($I924),MONTH($I924),DAY($I924)+$LL924/10)</f>
        <v>44990</v>
      </c>
      <c r="K924" s="15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>
        <v>1</v>
      </c>
      <c r="BP924" s="16"/>
      <c r="BQ924" s="16"/>
      <c r="BR924" s="16"/>
      <c r="BS924" s="16"/>
      <c r="BT924" s="16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>
        <v>1</v>
      </c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DC924" s="16"/>
      <c r="DD924" s="16"/>
      <c r="DE924" s="16"/>
      <c r="DF924" s="16">
        <v>1</v>
      </c>
      <c r="DG924" s="16"/>
      <c r="DH924" s="16"/>
      <c r="DI924" s="16"/>
      <c r="DJ924" s="16"/>
      <c r="DK924" s="16"/>
      <c r="LK924" t="s">
        <v>21</v>
      </c>
      <c r="LL924">
        <v>1500</v>
      </c>
      <c r="LM92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pwaquier</dc:creator>
  <cp:lastModifiedBy>pwaquier</cp:lastModifiedBy>
  <dcterms:created xsi:type="dcterms:W3CDTF">2020-01-08T09:21:52Z</dcterms:created>
  <dcterms:modified xsi:type="dcterms:W3CDTF">2020-01-08T09:40:58Z</dcterms:modified>
</cp:coreProperties>
</file>