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4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rice\Nextcloud\horaires des installateurs\recap des heures par mois\"/>
    </mc:Choice>
  </mc:AlternateContent>
  <xr:revisionPtr revIDLastSave="0" documentId="8_{CB8EE9A4-D603-4FC9-A490-FE13FE7AB659}" xr6:coauthVersionLast="45" xr6:coauthVersionMax="45" xr10:uidLastSave="{00000000-0000-0000-0000-000000000000}"/>
  <bookViews>
    <workbookView xWindow="28680" yWindow="-120" windowWidth="29040" windowHeight="15990" xr2:uid="{C05F6722-1929-4207-9C86-931C85AC8C18}"/>
  </bookViews>
  <sheets>
    <sheet name="vincent test" sheetId="2" r:id="rId1"/>
    <sheet name="Feuil1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53" i="2" l="1"/>
  <c r="AG53" i="2" s="1"/>
  <c r="AC53" i="2"/>
  <c r="AE52" i="2"/>
  <c r="AG52" i="2" s="1"/>
  <c r="AC52" i="2"/>
  <c r="AE51" i="2"/>
  <c r="AG51" i="2" s="1"/>
  <c r="AC51" i="2"/>
  <c r="AE50" i="2"/>
  <c r="AG50" i="2" s="1"/>
  <c r="AC50" i="2"/>
  <c r="AE49" i="2"/>
  <c r="AG49" i="2" s="1"/>
  <c r="AC49" i="2"/>
  <c r="P49" i="2"/>
  <c r="AE48" i="2"/>
  <c r="AC48" i="2"/>
  <c r="AG48" i="2" s="1"/>
  <c r="AE47" i="2"/>
  <c r="AC47" i="2"/>
  <c r="AE46" i="2"/>
  <c r="AG46" i="2" s="1"/>
  <c r="AC46" i="2"/>
  <c r="AE45" i="2"/>
  <c r="AG45" i="2" s="1"/>
  <c r="AC45" i="2"/>
  <c r="AG44" i="2"/>
  <c r="AE44" i="2"/>
  <c r="AC44" i="2"/>
  <c r="D44" i="2"/>
  <c r="C44" i="2"/>
  <c r="AG43" i="2"/>
  <c r="AE43" i="2"/>
  <c r="AC43" i="2"/>
  <c r="G43" i="2"/>
  <c r="AE42" i="2"/>
  <c r="AG42" i="2" s="1"/>
  <c r="AC42" i="2"/>
  <c r="AG41" i="2"/>
  <c r="AE41" i="2"/>
  <c r="AC41" i="2"/>
  <c r="H40" i="2"/>
  <c r="H39" i="2"/>
  <c r="F38" i="2"/>
  <c r="AU35" i="2"/>
  <c r="AQ35" i="2"/>
  <c r="AA35" i="2"/>
  <c r="W35" i="2"/>
  <c r="S35" i="2"/>
  <c r="O35" i="2"/>
  <c r="K35" i="2"/>
  <c r="AR33" i="2"/>
  <c r="AO33" i="2"/>
  <c r="AI33" i="2"/>
  <c r="AE33" i="2"/>
  <c r="AC33" i="2"/>
  <c r="U33" i="2"/>
  <c r="P33" i="2"/>
  <c r="M33" i="2"/>
  <c r="I33" i="2"/>
  <c r="H33" i="2"/>
  <c r="G33" i="2"/>
  <c r="F33" i="2"/>
  <c r="E33" i="2"/>
  <c r="B33" i="2"/>
  <c r="A33" i="2"/>
  <c r="AS32" i="2"/>
  <c r="AR32" i="2"/>
  <c r="AO32" i="2"/>
  <c r="AI32" i="2"/>
  <c r="AF32" i="2"/>
  <c r="AE32" i="2"/>
  <c r="AC32" i="2"/>
  <c r="Z32" i="2"/>
  <c r="U32" i="2"/>
  <c r="Q32" i="2"/>
  <c r="P32" i="2"/>
  <c r="M32" i="2"/>
  <c r="I32" i="2"/>
  <c r="H32" i="2"/>
  <c r="G32" i="2"/>
  <c r="F32" i="2"/>
  <c r="E32" i="2"/>
  <c r="B32" i="2"/>
  <c r="A32" i="2"/>
  <c r="AS31" i="2"/>
  <c r="AR31" i="2"/>
  <c r="AO31" i="2"/>
  <c r="AM31" i="2"/>
  <c r="AI31" i="2"/>
  <c r="AJ31" i="2" s="1"/>
  <c r="AF31" i="2"/>
  <c r="AE31" i="2"/>
  <c r="AC31" i="2"/>
  <c r="Z31" i="2"/>
  <c r="V31" i="2"/>
  <c r="U31" i="2"/>
  <c r="Q31" i="2"/>
  <c r="P31" i="2"/>
  <c r="M31" i="2"/>
  <c r="I31" i="2"/>
  <c r="H31" i="2"/>
  <c r="G31" i="2"/>
  <c r="F31" i="2"/>
  <c r="E31" i="2"/>
  <c r="B31" i="2"/>
  <c r="A31" i="2"/>
  <c r="AS30" i="2"/>
  <c r="AR30" i="2"/>
  <c r="AO30" i="2"/>
  <c r="AM30" i="2"/>
  <c r="AJ30" i="2"/>
  <c r="AI30" i="2"/>
  <c r="AF30" i="2"/>
  <c r="AE30" i="2"/>
  <c r="AC30" i="2"/>
  <c r="V30" i="2"/>
  <c r="U30" i="2"/>
  <c r="Q30" i="2"/>
  <c r="P30" i="2"/>
  <c r="M30" i="2"/>
  <c r="I30" i="2"/>
  <c r="H30" i="2"/>
  <c r="G30" i="2"/>
  <c r="F30" i="2"/>
  <c r="E30" i="2"/>
  <c r="B30" i="2"/>
  <c r="A30" i="2"/>
  <c r="AS29" i="2"/>
  <c r="AR29" i="2"/>
  <c r="AO29" i="2"/>
  <c r="AJ29" i="2"/>
  <c r="AI29" i="2"/>
  <c r="AF29" i="2"/>
  <c r="AE29" i="2"/>
  <c r="AC29" i="2"/>
  <c r="U29" i="2"/>
  <c r="Q29" i="2"/>
  <c r="P29" i="2"/>
  <c r="M29" i="2"/>
  <c r="I29" i="2"/>
  <c r="H29" i="2"/>
  <c r="G29" i="2"/>
  <c r="F29" i="2"/>
  <c r="E29" i="2"/>
  <c r="B29" i="2"/>
  <c r="A29" i="2"/>
  <c r="AS28" i="2"/>
  <c r="AR28" i="2"/>
  <c r="AO28" i="2"/>
  <c r="AI28" i="2"/>
  <c r="AF28" i="2"/>
  <c r="AE28" i="2"/>
  <c r="AC28" i="2"/>
  <c r="Z28" i="2"/>
  <c r="U28" i="2"/>
  <c r="Q28" i="2"/>
  <c r="P28" i="2"/>
  <c r="M28" i="2"/>
  <c r="I28" i="2"/>
  <c r="H28" i="2"/>
  <c r="G28" i="2"/>
  <c r="F28" i="2"/>
  <c r="E28" i="2"/>
  <c r="B28" i="2"/>
  <c r="A28" i="2"/>
  <c r="AO27" i="2"/>
  <c r="AJ27" i="2"/>
  <c r="AI27" i="2"/>
  <c r="AF27" i="2"/>
  <c r="AE27" i="2"/>
  <c r="AC27" i="2"/>
  <c r="U27" i="2"/>
  <c r="Q27" i="2"/>
  <c r="P27" i="2"/>
  <c r="M27" i="2"/>
  <c r="I27" i="2"/>
  <c r="H27" i="2"/>
  <c r="G27" i="2"/>
  <c r="F27" i="2"/>
  <c r="E27" i="2"/>
  <c r="B27" i="2"/>
  <c r="A27" i="2"/>
  <c r="AS26" i="2"/>
  <c r="AR26" i="2"/>
  <c r="AO26" i="2"/>
  <c r="AI26" i="2"/>
  <c r="AF26" i="2"/>
  <c r="AE26" i="2"/>
  <c r="AC26" i="2"/>
  <c r="U26" i="2"/>
  <c r="Q26" i="2"/>
  <c r="P26" i="2"/>
  <c r="M26" i="2"/>
  <c r="I26" i="2"/>
  <c r="H26" i="2"/>
  <c r="G26" i="2"/>
  <c r="F26" i="2"/>
  <c r="E26" i="2"/>
  <c r="B26" i="2"/>
  <c r="A26" i="2"/>
  <c r="AS25" i="2"/>
  <c r="AR25" i="2"/>
  <c r="AO25" i="2"/>
  <c r="AI25" i="2"/>
  <c r="AM25" i="2" s="1"/>
  <c r="AF25" i="2"/>
  <c r="AE25" i="2"/>
  <c r="AC25" i="2"/>
  <c r="Z25" i="2"/>
  <c r="V25" i="2"/>
  <c r="U25" i="2"/>
  <c r="Q25" i="2"/>
  <c r="P25" i="2"/>
  <c r="M25" i="2"/>
  <c r="I25" i="2"/>
  <c r="H25" i="2"/>
  <c r="G25" i="2"/>
  <c r="F25" i="2"/>
  <c r="E25" i="2"/>
  <c r="B25" i="2"/>
  <c r="A25" i="2"/>
  <c r="AS24" i="2"/>
  <c r="AR24" i="2"/>
  <c r="AO24" i="2"/>
  <c r="AM24" i="2"/>
  <c r="AI24" i="2"/>
  <c r="AJ24" i="2" s="1"/>
  <c r="AF24" i="2"/>
  <c r="AE24" i="2"/>
  <c r="AC24" i="2"/>
  <c r="Z24" i="2"/>
  <c r="V24" i="2"/>
  <c r="U24" i="2"/>
  <c r="Q24" i="2"/>
  <c r="P24" i="2"/>
  <c r="M24" i="2"/>
  <c r="I24" i="2"/>
  <c r="H24" i="2"/>
  <c r="G24" i="2"/>
  <c r="F24" i="2"/>
  <c r="E24" i="2"/>
  <c r="B24" i="2"/>
  <c r="A24" i="2"/>
  <c r="AS23" i="2"/>
  <c r="AR23" i="2"/>
  <c r="AO23" i="2"/>
  <c r="AM23" i="2"/>
  <c r="AJ23" i="2"/>
  <c r="AI23" i="2"/>
  <c r="AF23" i="2"/>
  <c r="AE23" i="2"/>
  <c r="AC23" i="2"/>
  <c r="U23" i="2"/>
  <c r="Q23" i="2"/>
  <c r="P23" i="2"/>
  <c r="M23" i="2"/>
  <c r="I23" i="2"/>
  <c r="H23" i="2"/>
  <c r="G23" i="2"/>
  <c r="F23" i="2"/>
  <c r="E23" i="2"/>
  <c r="B23" i="2"/>
  <c r="A23" i="2"/>
  <c r="AS22" i="2"/>
  <c r="AR22" i="2"/>
  <c r="AO22" i="2"/>
  <c r="AI22" i="2"/>
  <c r="AF22" i="2"/>
  <c r="AE22" i="2"/>
  <c r="AC22" i="2"/>
  <c r="U22" i="2"/>
  <c r="Q22" i="2"/>
  <c r="P22" i="2"/>
  <c r="M22" i="2"/>
  <c r="I22" i="2"/>
  <c r="H22" i="2"/>
  <c r="G22" i="2"/>
  <c r="F22" i="2"/>
  <c r="E22" i="2"/>
  <c r="B22" i="2"/>
  <c r="A22" i="2"/>
  <c r="AS21" i="2"/>
  <c r="AR21" i="2"/>
  <c r="AO21" i="2"/>
  <c r="AI21" i="2"/>
  <c r="AM21" i="2" s="1"/>
  <c r="AG21" i="2"/>
  <c r="AC21" i="2"/>
  <c r="U21" i="2"/>
  <c r="M21" i="2"/>
  <c r="I21" i="2"/>
  <c r="H21" i="2"/>
  <c r="G21" i="2"/>
  <c r="F21" i="2"/>
  <c r="E21" i="2"/>
  <c r="B21" i="2"/>
  <c r="A21" i="2" s="1"/>
  <c r="AT20" i="2"/>
  <c r="AS20" i="2"/>
  <c r="AR20" i="2"/>
  <c r="AO20" i="2"/>
  <c r="AM20" i="2"/>
  <c r="AI20" i="2"/>
  <c r="AJ20" i="2" s="1"/>
  <c r="AG20" i="2"/>
  <c r="AC20" i="2"/>
  <c r="X20" i="2"/>
  <c r="V20" i="2"/>
  <c r="U20" i="2"/>
  <c r="Z20" i="2" s="1"/>
  <c r="Q20" i="2"/>
  <c r="M20" i="2"/>
  <c r="P20" i="2" s="1"/>
  <c r="I20" i="2"/>
  <c r="H20" i="2"/>
  <c r="G20" i="2"/>
  <c r="F20" i="2"/>
  <c r="E20" i="2"/>
  <c r="B20" i="2"/>
  <c r="A20" i="2"/>
  <c r="AS19" i="2"/>
  <c r="AO19" i="2"/>
  <c r="AR19" i="2" s="1"/>
  <c r="AJ19" i="2"/>
  <c r="AI19" i="2"/>
  <c r="AM19" i="2" s="1"/>
  <c r="AF19" i="2"/>
  <c r="AC19" i="2"/>
  <c r="AE19" i="2" s="1"/>
  <c r="X19" i="2"/>
  <c r="V19" i="2"/>
  <c r="U19" i="2"/>
  <c r="Z19" i="2" s="1"/>
  <c r="Q19" i="2"/>
  <c r="M19" i="2"/>
  <c r="I19" i="2"/>
  <c r="H19" i="2"/>
  <c r="G19" i="2"/>
  <c r="F19" i="2"/>
  <c r="E19" i="2"/>
  <c r="B19" i="2"/>
  <c r="A19" i="2"/>
  <c r="AS18" i="2"/>
  <c r="AO18" i="2"/>
  <c r="AR18" i="2" s="1"/>
  <c r="AJ18" i="2"/>
  <c r="AI18" i="2"/>
  <c r="AM18" i="2" s="1"/>
  <c r="AF18" i="2"/>
  <c r="AC18" i="2"/>
  <c r="AE18" i="2" s="1"/>
  <c r="X18" i="2"/>
  <c r="V18" i="2"/>
  <c r="U18" i="2"/>
  <c r="Z18" i="2" s="1"/>
  <c r="Q18" i="2"/>
  <c r="M18" i="2"/>
  <c r="I18" i="2"/>
  <c r="H18" i="2"/>
  <c r="G18" i="2"/>
  <c r="F18" i="2"/>
  <c r="E18" i="2"/>
  <c r="B18" i="2"/>
  <c r="A18" i="2"/>
  <c r="AS17" i="2"/>
  <c r="AO17" i="2"/>
  <c r="AR17" i="2" s="1"/>
  <c r="AJ17" i="2"/>
  <c r="AI17" i="2"/>
  <c r="AM17" i="2" s="1"/>
  <c r="AF17" i="2"/>
  <c r="AC17" i="2"/>
  <c r="AE17" i="2" s="1"/>
  <c r="X17" i="2"/>
  <c r="V17" i="2"/>
  <c r="U17" i="2"/>
  <c r="Z17" i="2" s="1"/>
  <c r="Q17" i="2"/>
  <c r="M17" i="2"/>
  <c r="I17" i="2"/>
  <c r="H17" i="2"/>
  <c r="G17" i="2"/>
  <c r="F17" i="2"/>
  <c r="E17" i="2"/>
  <c r="B17" i="2"/>
  <c r="A17" i="2"/>
  <c r="AS16" i="2"/>
  <c r="AO16" i="2"/>
  <c r="AR16" i="2" s="1"/>
  <c r="AJ16" i="2"/>
  <c r="AI16" i="2"/>
  <c r="AM16" i="2" s="1"/>
  <c r="AF16" i="2"/>
  <c r="AC16" i="2"/>
  <c r="AE16" i="2" s="1"/>
  <c r="X16" i="2"/>
  <c r="V16" i="2"/>
  <c r="U16" i="2"/>
  <c r="Z16" i="2" s="1"/>
  <c r="Q16" i="2"/>
  <c r="M16" i="2"/>
  <c r="I16" i="2"/>
  <c r="H16" i="2"/>
  <c r="G16" i="2"/>
  <c r="F16" i="2"/>
  <c r="E16" i="2"/>
  <c r="B16" i="2"/>
  <c r="A16" i="2"/>
  <c r="AS15" i="2"/>
  <c r="AO15" i="2"/>
  <c r="AR15" i="2" s="1"/>
  <c r="AJ15" i="2"/>
  <c r="AI15" i="2"/>
  <c r="AM15" i="2" s="1"/>
  <c r="AF15" i="2"/>
  <c r="AC15" i="2"/>
  <c r="AE15" i="2" s="1"/>
  <c r="X15" i="2"/>
  <c r="V15" i="2"/>
  <c r="U15" i="2"/>
  <c r="Z15" i="2" s="1"/>
  <c r="Q15" i="2"/>
  <c r="M15" i="2"/>
  <c r="I15" i="2"/>
  <c r="H15" i="2"/>
  <c r="G15" i="2"/>
  <c r="F15" i="2"/>
  <c r="E15" i="2"/>
  <c r="B15" i="2"/>
  <c r="A15" i="2"/>
  <c r="AS14" i="2"/>
  <c r="AO14" i="2"/>
  <c r="AR14" i="2" s="1"/>
  <c r="AJ14" i="2"/>
  <c r="AI14" i="2"/>
  <c r="AM14" i="2" s="1"/>
  <c r="AF14" i="2"/>
  <c r="AC14" i="2"/>
  <c r="AE14" i="2" s="1"/>
  <c r="X14" i="2"/>
  <c r="V14" i="2"/>
  <c r="U14" i="2"/>
  <c r="Z14" i="2" s="1"/>
  <c r="Q14" i="2"/>
  <c r="M14" i="2"/>
  <c r="I14" i="2"/>
  <c r="H14" i="2"/>
  <c r="G14" i="2"/>
  <c r="F14" i="2"/>
  <c r="E14" i="2"/>
  <c r="B14" i="2"/>
  <c r="A14" i="2"/>
  <c r="AS13" i="2"/>
  <c r="AO13" i="2"/>
  <c r="AR13" i="2" s="1"/>
  <c r="AJ13" i="2"/>
  <c r="AI13" i="2"/>
  <c r="AM13" i="2" s="1"/>
  <c r="AF13" i="2"/>
  <c r="AC13" i="2"/>
  <c r="AE13" i="2" s="1"/>
  <c r="X13" i="2"/>
  <c r="V13" i="2"/>
  <c r="U13" i="2"/>
  <c r="Z13" i="2" s="1"/>
  <c r="Q13" i="2"/>
  <c r="M13" i="2"/>
  <c r="I13" i="2"/>
  <c r="H13" i="2"/>
  <c r="G13" i="2"/>
  <c r="F13" i="2"/>
  <c r="E13" i="2"/>
  <c r="B13" i="2"/>
  <c r="A13" i="2"/>
  <c r="AS12" i="2"/>
  <c r="AO12" i="2"/>
  <c r="AR12" i="2" s="1"/>
  <c r="AJ12" i="2"/>
  <c r="AI12" i="2"/>
  <c r="AM12" i="2" s="1"/>
  <c r="AF12" i="2"/>
  <c r="AC12" i="2"/>
  <c r="AE12" i="2" s="1"/>
  <c r="X12" i="2"/>
  <c r="V12" i="2"/>
  <c r="U12" i="2"/>
  <c r="Z12" i="2" s="1"/>
  <c r="Q12" i="2"/>
  <c r="M12" i="2"/>
  <c r="I12" i="2"/>
  <c r="H12" i="2"/>
  <c r="G12" i="2"/>
  <c r="F12" i="2"/>
  <c r="E12" i="2"/>
  <c r="B12" i="2"/>
  <c r="A12" i="2"/>
  <c r="AS11" i="2"/>
  <c r="AO11" i="2"/>
  <c r="AR11" i="2" s="1"/>
  <c r="AJ11" i="2"/>
  <c r="AI11" i="2"/>
  <c r="AM11" i="2" s="1"/>
  <c r="AF11" i="2"/>
  <c r="AC11" i="2"/>
  <c r="AE11" i="2" s="1"/>
  <c r="X11" i="2"/>
  <c r="V11" i="2"/>
  <c r="U11" i="2"/>
  <c r="Z11" i="2" s="1"/>
  <c r="R11" i="2"/>
  <c r="M11" i="2"/>
  <c r="I11" i="2"/>
  <c r="H11" i="2"/>
  <c r="G11" i="2"/>
  <c r="F11" i="2"/>
  <c r="E11" i="2"/>
  <c r="B11" i="2"/>
  <c r="A11" i="2"/>
  <c r="AT10" i="2"/>
  <c r="AS10" i="2"/>
  <c r="AO10" i="2"/>
  <c r="AJ10" i="2"/>
  <c r="AI10" i="2"/>
  <c r="AM10" i="2" s="1"/>
  <c r="AF10" i="2"/>
  <c r="AC10" i="2"/>
  <c r="AG10" i="2" s="1"/>
  <c r="X10" i="2"/>
  <c r="V10" i="2"/>
  <c r="U10" i="2"/>
  <c r="Z10" i="2" s="1"/>
  <c r="M10" i="2"/>
  <c r="I10" i="2"/>
  <c r="H10" i="2"/>
  <c r="G10" i="2"/>
  <c r="F10" i="2"/>
  <c r="E10" i="2"/>
  <c r="B10" i="2"/>
  <c r="A10" i="2"/>
  <c r="AT9" i="2"/>
  <c r="AO9" i="2"/>
  <c r="AJ9" i="2"/>
  <c r="AI9" i="2"/>
  <c r="AM9" i="2" s="1"/>
  <c r="AG9" i="2"/>
  <c r="AF9" i="2"/>
  <c r="AC9" i="2"/>
  <c r="X9" i="2"/>
  <c r="V9" i="2"/>
  <c r="U9" i="2"/>
  <c r="Z9" i="2" s="1"/>
  <c r="Q9" i="2"/>
  <c r="M9" i="2"/>
  <c r="I9" i="2"/>
  <c r="H9" i="2"/>
  <c r="G9" i="2"/>
  <c r="F9" i="2"/>
  <c r="E9" i="2"/>
  <c r="B9" i="2"/>
  <c r="A9" i="2" s="1"/>
  <c r="AO8" i="2"/>
  <c r="AJ8" i="2"/>
  <c r="AI8" i="2"/>
  <c r="AM8" i="2" s="1"/>
  <c r="AG8" i="2"/>
  <c r="AC8" i="2"/>
  <c r="X8" i="2"/>
  <c r="V8" i="2"/>
  <c r="U8" i="2"/>
  <c r="Z8" i="2" s="1"/>
  <c r="R8" i="2"/>
  <c r="Q8" i="2"/>
  <c r="M8" i="2"/>
  <c r="I8" i="2"/>
  <c r="H8" i="2"/>
  <c r="G8" i="2"/>
  <c r="F8" i="2"/>
  <c r="E8" i="2"/>
  <c r="B8" i="2"/>
  <c r="A8" i="2" s="1"/>
  <c r="AS7" i="2"/>
  <c r="AO7" i="2"/>
  <c r="AT7" i="2" s="1"/>
  <c r="AJ7" i="2"/>
  <c r="AI7" i="2"/>
  <c r="AM7" i="2" s="1"/>
  <c r="AC7" i="2"/>
  <c r="X7" i="2"/>
  <c r="V7" i="2"/>
  <c r="U7" i="2"/>
  <c r="Z7" i="2" s="1"/>
  <c r="R7" i="2"/>
  <c r="M7" i="2"/>
  <c r="I7" i="2"/>
  <c r="H7" i="2"/>
  <c r="G7" i="2"/>
  <c r="F7" i="2"/>
  <c r="E7" i="2"/>
  <c r="B7" i="2"/>
  <c r="A7" i="2"/>
  <c r="AT6" i="2"/>
  <c r="AS6" i="2"/>
  <c r="AO6" i="2"/>
  <c r="AJ6" i="2"/>
  <c r="AI6" i="2"/>
  <c r="AM6" i="2" s="1"/>
  <c r="AF6" i="2"/>
  <c r="AC6" i="2"/>
  <c r="AG6" i="2" s="1"/>
  <c r="X6" i="2"/>
  <c r="V6" i="2"/>
  <c r="U6" i="2"/>
  <c r="Z6" i="2" s="1"/>
  <c r="M6" i="2"/>
  <c r="I6" i="2"/>
  <c r="H6" i="2"/>
  <c r="G6" i="2"/>
  <c r="F6" i="2"/>
  <c r="E6" i="2"/>
  <c r="B6" i="2"/>
  <c r="A6" i="2"/>
  <c r="AO5" i="2"/>
  <c r="AR5" i="2" s="1"/>
  <c r="AJ5" i="2"/>
  <c r="AI5" i="2"/>
  <c r="AE5" i="2"/>
  <c r="AC5" i="2"/>
  <c r="AG5" i="2" s="1"/>
  <c r="Z5" i="2"/>
  <c r="X5" i="2"/>
  <c r="V5" i="2"/>
  <c r="U5" i="2"/>
  <c r="Y5" i="2" s="1"/>
  <c r="R5" i="2"/>
  <c r="Q5" i="2"/>
  <c r="P5" i="2"/>
  <c r="M5" i="2"/>
  <c r="I5" i="2"/>
  <c r="H5" i="2"/>
  <c r="G5" i="2"/>
  <c r="F5" i="2"/>
  <c r="E5" i="2"/>
  <c r="B5" i="2"/>
  <c r="A5" i="2"/>
  <c r="AO4" i="2"/>
  <c r="AS4" i="2" s="1"/>
  <c r="AJ4" i="2"/>
  <c r="AI4" i="2"/>
  <c r="AE4" i="2"/>
  <c r="AC4" i="2"/>
  <c r="AG4" i="2" s="1"/>
  <c r="Z4" i="2"/>
  <c r="X4" i="2"/>
  <c r="V4" i="2"/>
  <c r="U4" i="2"/>
  <c r="Y4" i="2" s="1"/>
  <c r="R4" i="2"/>
  <c r="Q4" i="2"/>
  <c r="P4" i="2"/>
  <c r="M4" i="2"/>
  <c r="I4" i="2"/>
  <c r="H4" i="2"/>
  <c r="G4" i="2"/>
  <c r="F4" i="2"/>
  <c r="E4" i="2"/>
  <c r="B4" i="2"/>
  <c r="A4" i="2"/>
  <c r="AO3" i="2"/>
  <c r="AS3" i="2" s="1"/>
  <c r="AJ3" i="2"/>
  <c r="AI3" i="2"/>
  <c r="AI35" i="2" s="1"/>
  <c r="AE3" i="2"/>
  <c r="AC3" i="2"/>
  <c r="AG3" i="2" s="1"/>
  <c r="Y3" i="2"/>
  <c r="X3" i="2"/>
  <c r="U3" i="2"/>
  <c r="M3" i="2"/>
  <c r="M35" i="2" s="1"/>
  <c r="I3" i="2"/>
  <c r="I35" i="2" s="1"/>
  <c r="H3" i="2"/>
  <c r="H35" i="2" s="1"/>
  <c r="G3" i="2"/>
  <c r="F3" i="2"/>
  <c r="E3" i="2"/>
  <c r="C3" i="2"/>
  <c r="B3" i="2"/>
  <c r="A3" i="2" s="1"/>
  <c r="P6" i="2" l="1"/>
  <c r="N6" i="2"/>
  <c r="AW6" i="2" s="1"/>
  <c r="AE7" i="2"/>
  <c r="AD7" i="2"/>
  <c r="J8" i="2"/>
  <c r="AR8" i="2"/>
  <c r="AP8" i="2"/>
  <c r="AV8" i="2" s="1"/>
  <c r="P10" i="2"/>
  <c r="N10" i="2"/>
  <c r="Y21" i="2"/>
  <c r="Z21" i="2"/>
  <c r="X21" i="2"/>
  <c r="X35" i="2" s="1"/>
  <c r="V21" i="2"/>
  <c r="N3" i="2"/>
  <c r="AF5" i="2"/>
  <c r="Q6" i="2"/>
  <c r="P7" i="2"/>
  <c r="N7" i="2"/>
  <c r="AW7" i="2" s="1"/>
  <c r="AF7" i="2"/>
  <c r="AE8" i="2"/>
  <c r="AD8" i="2"/>
  <c r="AS8" i="2"/>
  <c r="R9" i="2"/>
  <c r="J9" i="2" s="1"/>
  <c r="AR9" i="2"/>
  <c r="AP9" i="2"/>
  <c r="AV9" i="2" s="1"/>
  <c r="Q10" i="2"/>
  <c r="P11" i="2"/>
  <c r="N11" i="2"/>
  <c r="AW11" i="2" s="1"/>
  <c r="Y23" i="2"/>
  <c r="X23" i="2"/>
  <c r="Z23" i="2"/>
  <c r="V23" i="2"/>
  <c r="Y27" i="2"/>
  <c r="X27" i="2"/>
  <c r="Z27" i="2"/>
  <c r="V27" i="2"/>
  <c r="R3" i="2"/>
  <c r="AP5" i="2"/>
  <c r="AM28" i="2"/>
  <c r="AJ28" i="2"/>
  <c r="U35" i="2"/>
  <c r="Z3" i="2"/>
  <c r="AF3" i="2"/>
  <c r="AR3" i="2"/>
  <c r="AF4" i="2"/>
  <c r="AR4" i="2"/>
  <c r="P3" i="2"/>
  <c r="V3" i="2"/>
  <c r="AM3" i="2"/>
  <c r="N4" i="2"/>
  <c r="AM4" i="2"/>
  <c r="N5" i="2"/>
  <c r="AW5" i="2" s="1"/>
  <c r="AM5" i="2"/>
  <c r="AS5" i="2"/>
  <c r="AS35" i="2" s="1"/>
  <c r="R6" i="2"/>
  <c r="J6" i="2" s="1"/>
  <c r="AR6" i="2"/>
  <c r="AP6" i="2"/>
  <c r="AV6" i="2" s="1"/>
  <c r="Q7" i="2"/>
  <c r="AG7" i="2"/>
  <c r="AG35" i="2" s="1"/>
  <c r="P8" i="2"/>
  <c r="N8" i="2"/>
  <c r="AW8" i="2" s="1"/>
  <c r="AF8" i="2"/>
  <c r="AT8" i="2"/>
  <c r="AE9" i="2"/>
  <c r="AD9" i="2"/>
  <c r="AS9" i="2"/>
  <c r="R10" i="2"/>
  <c r="J10" i="2" s="1"/>
  <c r="AR10" i="2"/>
  <c r="AP10" i="2"/>
  <c r="AV10" i="2" s="1"/>
  <c r="Q11" i="2"/>
  <c r="AM22" i="2"/>
  <c r="AJ22" i="2"/>
  <c r="AM26" i="2"/>
  <c r="AJ26" i="2"/>
  <c r="Q51" i="2"/>
  <c r="R50" i="2"/>
  <c r="W50" i="2"/>
  <c r="Q50" i="2"/>
  <c r="T50" i="2"/>
  <c r="S50" i="2"/>
  <c r="R51" i="2"/>
  <c r="R52" i="2" s="1"/>
  <c r="AE35" i="2"/>
  <c r="AO35" i="2"/>
  <c r="AP3" i="2"/>
  <c r="AV3" i="2" s="1"/>
  <c r="AV4" i="2"/>
  <c r="AP4" i="2"/>
  <c r="Q3" i="2"/>
  <c r="Q35" i="2" s="1"/>
  <c r="AC35" i="2"/>
  <c r="AD3" i="2"/>
  <c r="AT3" i="2"/>
  <c r="AD4" i="2"/>
  <c r="AT4" i="2"/>
  <c r="J4" i="2" s="1"/>
  <c r="AD5" i="2"/>
  <c r="AT5" i="2"/>
  <c r="J5" i="2" s="1"/>
  <c r="AE6" i="2"/>
  <c r="AD6" i="2"/>
  <c r="J7" i="2"/>
  <c r="AR7" i="2"/>
  <c r="AV7" i="2"/>
  <c r="AP7" i="2"/>
  <c r="P9" i="2"/>
  <c r="N9" i="2"/>
  <c r="AW9" i="2" s="1"/>
  <c r="AE10" i="2"/>
  <c r="AD10" i="2"/>
  <c r="N21" i="2"/>
  <c r="R21" i="2"/>
  <c r="Q21" i="2"/>
  <c r="P21" i="2"/>
  <c r="AV26" i="2"/>
  <c r="AG11" i="2"/>
  <c r="AT11" i="2"/>
  <c r="J11" i="2" s="1"/>
  <c r="R12" i="2"/>
  <c r="J12" i="2" s="1"/>
  <c r="AG12" i="2"/>
  <c r="AT12" i="2"/>
  <c r="R13" i="2"/>
  <c r="AG13" i="2"/>
  <c r="AT13" i="2"/>
  <c r="R14" i="2"/>
  <c r="AG14" i="2"/>
  <c r="AT14" i="2"/>
  <c r="R15" i="2"/>
  <c r="AG15" i="2"/>
  <c r="AT15" i="2"/>
  <c r="R16" i="2"/>
  <c r="J16" i="2" s="1"/>
  <c r="AG16" i="2"/>
  <c r="AT16" i="2"/>
  <c r="R17" i="2"/>
  <c r="AG17" i="2"/>
  <c r="AT17" i="2"/>
  <c r="R18" i="2"/>
  <c r="AG18" i="2"/>
  <c r="AT18" i="2"/>
  <c r="R19" i="2"/>
  <c r="AG19" i="2"/>
  <c r="AT19" i="2"/>
  <c r="AV19" i="2" s="1"/>
  <c r="R20" i="2"/>
  <c r="J20" i="2" s="1"/>
  <c r="AD20" i="2"/>
  <c r="AD21" i="2"/>
  <c r="Y22" i="2"/>
  <c r="X22" i="2"/>
  <c r="AV25" i="2"/>
  <c r="Y26" i="2"/>
  <c r="X26" i="2"/>
  <c r="AP27" i="2"/>
  <c r="AT27" i="2"/>
  <c r="AS27" i="2"/>
  <c r="AR27" i="2"/>
  <c r="AV27" i="2" s="1"/>
  <c r="AJ32" i="2"/>
  <c r="AM32" i="2"/>
  <c r="AJ33" i="2"/>
  <c r="AM33" i="2"/>
  <c r="Y6" i="2"/>
  <c r="Y7" i="2"/>
  <c r="Y8" i="2"/>
  <c r="Y9" i="2"/>
  <c r="Y10" i="2"/>
  <c r="Y11" i="2"/>
  <c r="AD11" i="2"/>
  <c r="AP11" i="2"/>
  <c r="N12" i="2"/>
  <c r="Y12" i="2"/>
  <c r="AD12" i="2"/>
  <c r="AP12" i="2"/>
  <c r="AV12" i="2" s="1"/>
  <c r="N13" i="2"/>
  <c r="Y13" i="2"/>
  <c r="AD13" i="2"/>
  <c r="AP13" i="2"/>
  <c r="AV13" i="2" s="1"/>
  <c r="N14" i="2"/>
  <c r="AW14" i="2" s="1"/>
  <c r="Y14" i="2"/>
  <c r="AD14" i="2"/>
  <c r="AP14" i="2"/>
  <c r="AV14" i="2"/>
  <c r="N15" i="2"/>
  <c r="AW15" i="2" s="1"/>
  <c r="Y15" i="2"/>
  <c r="AD15" i="2"/>
  <c r="AP15" i="2"/>
  <c r="N16" i="2"/>
  <c r="Y16" i="2"/>
  <c r="AD16" i="2"/>
  <c r="AP16" i="2"/>
  <c r="AV16" i="2" s="1"/>
  <c r="N17" i="2"/>
  <c r="AW17" i="2" s="1"/>
  <c r="Y17" i="2"/>
  <c r="AD17" i="2"/>
  <c r="AP17" i="2"/>
  <c r="AV17" i="2" s="1"/>
  <c r="N18" i="2"/>
  <c r="AW18" i="2" s="1"/>
  <c r="Y18" i="2"/>
  <c r="AD18" i="2"/>
  <c r="AP18" i="2"/>
  <c r="AV18" i="2"/>
  <c r="N19" i="2"/>
  <c r="AW19" i="2" s="1"/>
  <c r="Y19" i="2"/>
  <c r="AD19" i="2"/>
  <c r="AP19" i="2"/>
  <c r="N20" i="2"/>
  <c r="Y20" i="2"/>
  <c r="AE20" i="2"/>
  <c r="AV20" i="2"/>
  <c r="AP20" i="2"/>
  <c r="AE21" i="2"/>
  <c r="AJ21" i="2"/>
  <c r="V22" i="2"/>
  <c r="Y25" i="2"/>
  <c r="X25" i="2"/>
  <c r="AJ25" i="2"/>
  <c r="V26" i="2"/>
  <c r="Y33" i="2"/>
  <c r="X33" i="2"/>
  <c r="V33" i="2"/>
  <c r="Z33" i="2"/>
  <c r="P12" i="2"/>
  <c r="P13" i="2"/>
  <c r="P14" i="2"/>
  <c r="P15" i="2"/>
  <c r="P16" i="2"/>
  <c r="P17" i="2"/>
  <c r="P18" i="2"/>
  <c r="P19" i="2"/>
  <c r="AF20" i="2"/>
  <c r="AF21" i="2"/>
  <c r="Z22" i="2"/>
  <c r="Y24" i="2"/>
  <c r="X24" i="2"/>
  <c r="Z26" i="2"/>
  <c r="Y29" i="2"/>
  <c r="X29" i="2"/>
  <c r="Z29" i="2"/>
  <c r="V29" i="2"/>
  <c r="AT21" i="2"/>
  <c r="R22" i="2"/>
  <c r="J22" i="2" s="1"/>
  <c r="AG22" i="2"/>
  <c r="AT22" i="2"/>
  <c r="R23" i="2"/>
  <c r="AG23" i="2"/>
  <c r="AT23" i="2"/>
  <c r="R24" i="2"/>
  <c r="AG24" i="2"/>
  <c r="AT24" i="2"/>
  <c r="R25" i="2"/>
  <c r="J25" i="2" s="1"/>
  <c r="AG25" i="2"/>
  <c r="AT25" i="2"/>
  <c r="R26" i="2"/>
  <c r="J26" i="2" s="1"/>
  <c r="AG26" i="2"/>
  <c r="AT26" i="2"/>
  <c r="R27" i="2"/>
  <c r="AG27" i="2"/>
  <c r="Y28" i="2"/>
  <c r="X28" i="2"/>
  <c r="AM29" i="2"/>
  <c r="Z30" i="2"/>
  <c r="Y32" i="2"/>
  <c r="X32" i="2"/>
  <c r="AP21" i="2"/>
  <c r="AV21" i="2" s="1"/>
  <c r="N22" i="2"/>
  <c r="AW22" i="2" s="1"/>
  <c r="AD22" i="2"/>
  <c r="AP22" i="2"/>
  <c r="AV22" i="2" s="1"/>
  <c r="N23" i="2"/>
  <c r="AD23" i="2"/>
  <c r="AP23" i="2"/>
  <c r="AV23" i="2" s="1"/>
  <c r="N24" i="2"/>
  <c r="AD24" i="2"/>
  <c r="AP24" i="2"/>
  <c r="AV24" i="2" s="1"/>
  <c r="N25" i="2"/>
  <c r="AD25" i="2"/>
  <c r="AP25" i="2"/>
  <c r="N26" i="2"/>
  <c r="AW26" i="2" s="1"/>
  <c r="AD26" i="2"/>
  <c r="AP26" i="2"/>
  <c r="N27" i="2"/>
  <c r="AD27" i="2"/>
  <c r="AM27" i="2"/>
  <c r="V28" i="2"/>
  <c r="Y31" i="2"/>
  <c r="X31" i="2"/>
  <c r="V32" i="2"/>
  <c r="AG47" i="2"/>
  <c r="Y30" i="2"/>
  <c r="X30" i="2"/>
  <c r="Q33" i="2"/>
  <c r="AF33" i="2"/>
  <c r="AS33" i="2"/>
  <c r="R28" i="2"/>
  <c r="J28" i="2" s="1"/>
  <c r="AG28" i="2"/>
  <c r="AT28" i="2"/>
  <c r="R29" i="2"/>
  <c r="AG29" i="2"/>
  <c r="AT29" i="2"/>
  <c r="R30" i="2"/>
  <c r="AG30" i="2"/>
  <c r="AT30" i="2"/>
  <c r="AV30" i="2" s="1"/>
  <c r="R31" i="2"/>
  <c r="J31" i="2" s="1"/>
  <c r="AG31" i="2"/>
  <c r="AT31" i="2"/>
  <c r="R32" i="2"/>
  <c r="J32" i="2" s="1"/>
  <c r="AG32" i="2"/>
  <c r="AT32" i="2"/>
  <c r="R33" i="2"/>
  <c r="AG33" i="2"/>
  <c r="AT33" i="2"/>
  <c r="AV33" i="2" s="1"/>
  <c r="N28" i="2"/>
  <c r="AD28" i="2"/>
  <c r="AP28" i="2"/>
  <c r="AV28" i="2" s="1"/>
  <c r="N29" i="2"/>
  <c r="AD29" i="2"/>
  <c r="AP29" i="2"/>
  <c r="AV29" i="2" s="1"/>
  <c r="N30" i="2"/>
  <c r="AW30" i="2" s="1"/>
  <c r="AD30" i="2"/>
  <c r="AP30" i="2"/>
  <c r="N31" i="2"/>
  <c r="AD31" i="2"/>
  <c r="AP31" i="2"/>
  <c r="AV31" i="2" s="1"/>
  <c r="N32" i="2"/>
  <c r="AD32" i="2"/>
  <c r="AP32" i="2"/>
  <c r="AV32" i="2" s="1"/>
  <c r="N33" i="2"/>
  <c r="AD33" i="2"/>
  <c r="AP33" i="2"/>
  <c r="M36" i="2" l="1"/>
  <c r="AD35" i="2"/>
  <c r="AW3" i="2"/>
  <c r="AW10" i="2"/>
  <c r="Y35" i="2"/>
  <c r="AW31" i="2"/>
  <c r="J33" i="2"/>
  <c r="J29" i="2"/>
  <c r="AW27" i="2"/>
  <c r="AW23" i="2"/>
  <c r="J27" i="2"/>
  <c r="J23" i="2"/>
  <c r="AV15" i="2"/>
  <c r="AV11" i="2"/>
  <c r="J18" i="2"/>
  <c r="J14" i="2"/>
  <c r="J21" i="2"/>
  <c r="AW12" i="2"/>
  <c r="AT35" i="2"/>
  <c r="AW4" i="2"/>
  <c r="V35" i="2"/>
  <c r="AR35" i="2"/>
  <c r="AJ35" i="2"/>
  <c r="J13" i="2"/>
  <c r="AW16" i="2"/>
  <c r="P40" i="2"/>
  <c r="AP35" i="2"/>
  <c r="N35" i="2"/>
  <c r="AW13" i="2"/>
  <c r="AW32" i="2"/>
  <c r="AW28" i="2"/>
  <c r="J30" i="2"/>
  <c r="AW24" i="2"/>
  <c r="J24" i="2"/>
  <c r="AW20" i="2"/>
  <c r="J19" i="2"/>
  <c r="J15" i="2"/>
  <c r="AW21" i="2"/>
  <c r="P35" i="2"/>
  <c r="AF35" i="2"/>
  <c r="R35" i="2"/>
  <c r="J3" i="2"/>
  <c r="J17" i="2"/>
  <c r="AW33" i="2"/>
  <c r="AW29" i="2"/>
  <c r="AW25" i="2"/>
  <c r="Q52" i="2"/>
  <c r="P50" i="2"/>
  <c r="AM35" i="2"/>
  <c r="Z35" i="2"/>
  <c r="AV5" i="2"/>
  <c r="AV35" i="2" l="1"/>
  <c r="T55" i="2"/>
  <c r="G44" i="2"/>
  <c r="J35" i="2"/>
  <c r="T36" i="2"/>
  <c r="L36" i="2"/>
  <c r="P42" i="2"/>
  <c r="AM36" i="2"/>
  <c r="AN37" i="2"/>
  <c r="AW35" i="2"/>
  <c r="C42" i="2" l="1"/>
  <c r="C40" i="2"/>
  <c r="P51" i="2" s="1"/>
  <c r="P52" i="2" s="1"/>
  <c r="E38" i="2" l="1"/>
  <c r="C14" i="1" l="1"/>
  <c r="C15" i="1"/>
  <c r="C17" i="1"/>
  <c r="C18" i="1"/>
  <c r="C19" i="1"/>
  <c r="C20" i="1"/>
  <c r="C21" i="1"/>
  <c r="C22" i="1"/>
  <c r="C23" i="1"/>
  <c r="C24" i="1"/>
  <c r="C25" i="1"/>
  <c r="C26" i="1"/>
  <c r="C27" i="1"/>
  <c r="C28" i="1"/>
  <c r="C7" i="1"/>
  <c r="C8" i="1"/>
  <c r="C9" i="1"/>
  <c r="C10" i="1"/>
  <c r="C11" i="1"/>
  <c r="C12" i="1"/>
  <c r="C13" i="1"/>
  <c r="C6" i="1"/>
  <c r="T56" i="2" l="1"/>
  <c r="AK22" i="2"/>
  <c r="AK17" i="2"/>
  <c r="AL18" i="2"/>
  <c r="L18" i="2"/>
  <c r="AK4" i="2"/>
  <c r="AK30" i="2"/>
  <c r="AL11" i="2"/>
  <c r="L11" i="2"/>
  <c r="AK33" i="2"/>
  <c r="AK13" i="2"/>
  <c r="AK14" i="2"/>
  <c r="AL21" i="2"/>
  <c r="L21" i="2"/>
  <c r="AL15" i="2"/>
  <c r="L15" i="2"/>
  <c r="AL8" i="2"/>
  <c r="L8" i="2"/>
  <c r="L4" i="2"/>
  <c r="AL4" i="2"/>
  <c r="AK26" i="2"/>
  <c r="AL32" i="2"/>
  <c r="L32" i="2"/>
  <c r="L28" i="2"/>
  <c r="AL28" i="2"/>
  <c r="AL9" i="2"/>
  <c r="L9" i="2"/>
  <c r="AK35" i="2"/>
  <c r="AK3" i="2"/>
  <c r="L3" i="2"/>
  <c r="AL3" i="2"/>
  <c r="AL35" i="2"/>
  <c r="AL25" i="2"/>
  <c r="L25" i="2"/>
  <c r="L19" i="2"/>
  <c r="AL19" i="2"/>
  <c r="L17" i="2"/>
  <c r="AL17" i="2"/>
  <c r="L22" i="2"/>
  <c r="AL22" i="2"/>
  <c r="AL29" i="2"/>
  <c r="L29" i="2"/>
  <c r="L10" i="2"/>
  <c r="AL10" i="2"/>
  <c r="AK23" i="2"/>
  <c r="L24" i="2"/>
  <c r="AL24" i="2"/>
  <c r="AL16" i="2"/>
  <c r="L16" i="2"/>
  <c r="AK7" i="2"/>
  <c r="AK8" i="2"/>
  <c r="L14" i="2"/>
  <c r="AL14" i="2"/>
  <c r="AK16" i="2"/>
  <c r="AL30" i="2"/>
  <c r="L30" i="2"/>
  <c r="AK15" i="2"/>
  <c r="AK19" i="2"/>
  <c r="AL26" i="2"/>
  <c r="L26" i="2"/>
  <c r="L13" i="2"/>
  <c r="AL13" i="2"/>
  <c r="AL23" i="2"/>
  <c r="L23" i="2"/>
  <c r="AK9" i="2"/>
  <c r="AL6" i="2"/>
  <c r="L6" i="2"/>
  <c r="AK25" i="2"/>
  <c r="AK18" i="2"/>
  <c r="L33" i="2"/>
  <c r="AL33" i="2"/>
  <c r="AK29" i="2"/>
  <c r="AK21" i="2"/>
  <c r="AK27" i="2"/>
  <c r="AL12" i="2"/>
  <c r="L12" i="2"/>
  <c r="L31" i="2"/>
  <c r="AL31" i="2"/>
  <c r="AK5" i="2"/>
  <c r="L20" i="2"/>
  <c r="AL20" i="2"/>
  <c r="L7" i="2"/>
  <c r="AL7" i="2"/>
  <c r="AK12" i="2"/>
  <c r="AL27" i="2"/>
  <c r="L27" i="2"/>
  <c r="AK24" i="2"/>
  <c r="AK10" i="2"/>
  <c r="AK11" i="2"/>
  <c r="L5" i="2"/>
  <c r="AL5" i="2"/>
  <c r="AK20" i="2"/>
  <c r="AK31" i="2"/>
  <c r="AK28" i="2"/>
  <c r="AK6" i="2"/>
  <c r="AK32" i="2"/>
</calcChain>
</file>

<file path=xl/sharedStrings.xml><?xml version="1.0" encoding="utf-8"?>
<sst xmlns="http://schemas.openxmlformats.org/spreadsheetml/2006/main" count="121" uniqueCount="75">
  <si>
    <t>PRéNOM</t>
  </si>
  <si>
    <t>date</t>
  </si>
  <si>
    <t>vincent</t>
  </si>
  <si>
    <t>Vincent</t>
  </si>
  <si>
    <t>statisque</t>
  </si>
  <si>
    <t>S</t>
  </si>
  <si>
    <t>Date</t>
  </si>
  <si>
    <t>observation</t>
  </si>
  <si>
    <t>equipier</t>
  </si>
  <si>
    <t xml:space="preserve">Heure de début </t>
  </si>
  <si>
    <t>Début / Fin pause</t>
  </si>
  <si>
    <t>Départ</t>
  </si>
  <si>
    <t>Durée pause</t>
  </si>
  <si>
    <t>Durée travail</t>
  </si>
  <si>
    <t>Dont temps de liaison</t>
  </si>
  <si>
    <t>liaison inf 45min</t>
  </si>
  <si>
    <t>rep</t>
  </si>
  <si>
    <t>dp</t>
  </si>
  <si>
    <t>H de nuit</t>
  </si>
  <si>
    <t>conduite</t>
  </si>
  <si>
    <t>passager</t>
  </si>
  <si>
    <t>COUT</t>
  </si>
  <si>
    <t>Mobilier</t>
  </si>
  <si>
    <t>heure de nuit</t>
  </si>
  <si>
    <t>TOTAL JOUR</t>
  </si>
  <si>
    <t>amplitude estimée</t>
  </si>
  <si>
    <t>RTT</t>
  </si>
  <si>
    <t>total mensuel</t>
  </si>
  <si>
    <t>ATTENTION LES VALEURS MONETAIRES CI-DESSOUS SONT INFORMELLES ET NE PEUVENT ETRE CONSIDEREES COMME MONTANT DE REFERENCES</t>
  </si>
  <si>
    <t>Nb heures en fonction des horaires de travail :</t>
  </si>
  <si>
    <r>
      <rPr>
        <sz val="11"/>
        <color theme="1"/>
        <rFont val="Calibri"/>
        <family val="2"/>
        <scheme val="minor"/>
      </rPr>
      <t xml:space="preserve">représentation des temps </t>
    </r>
    <r>
      <rPr>
        <sz val="10"/>
        <color theme="1"/>
        <rFont val="Calibri"/>
        <family val="2"/>
        <scheme val="minor"/>
      </rPr>
      <t>d'</t>
    </r>
    <r>
      <rPr>
        <sz val="11"/>
        <color theme="1"/>
        <rFont val="Calibri"/>
        <family val="2"/>
        <scheme val="minor"/>
      </rPr>
      <t>intervention</t>
    </r>
  </si>
  <si>
    <t>répartirtion des temps de trajet</t>
  </si>
  <si>
    <t>salaire BRUT</t>
  </si>
  <si>
    <t>jours travaillés ce mois</t>
  </si>
  <si>
    <t>moyenne temps/estimation par binome</t>
  </si>
  <si>
    <t xml:space="preserve">Heures retenues : </t>
  </si>
  <si>
    <t>169H</t>
  </si>
  <si>
    <t xml:space="preserve">Heures de week-end : </t>
  </si>
  <si>
    <t>temps total de conduite</t>
  </si>
  <si>
    <t xml:space="preserve">Heures de jour férié (travaillé) : </t>
  </si>
  <si>
    <t>estimé</t>
  </si>
  <si>
    <t>réel</t>
  </si>
  <si>
    <t>heures de liaison</t>
  </si>
  <si>
    <t>0H</t>
  </si>
  <si>
    <t>indemnité</t>
  </si>
  <si>
    <t>temps total passager</t>
  </si>
  <si>
    <t>Fabrice</t>
  </si>
  <si>
    <t>Christophe</t>
  </si>
  <si>
    <t xml:space="preserve">Heures de nuit : </t>
  </si>
  <si>
    <t>Nb de découchage:</t>
  </si>
  <si>
    <t>Lionel</t>
  </si>
  <si>
    <t xml:space="preserve">Nb panier-repas : </t>
  </si>
  <si>
    <t>David</t>
  </si>
  <si>
    <t>Rodolphe</t>
  </si>
  <si>
    <t>Lucas</t>
  </si>
  <si>
    <t>Nathan</t>
  </si>
  <si>
    <t>Nb jours rtt</t>
  </si>
  <si>
    <t>Nb jour CP</t>
  </si>
  <si>
    <t>Nb jours repos</t>
  </si>
  <si>
    <t>Nb jours arret maladie</t>
  </si>
  <si>
    <t>Nb jours acc. Travail</t>
  </si>
  <si>
    <t>Marc</t>
  </si>
  <si>
    <t>RTT a prendre</t>
  </si>
  <si>
    <t>Olivier</t>
  </si>
  <si>
    <t>RTT pris ce mois</t>
  </si>
  <si>
    <t>Julien</t>
  </si>
  <si>
    <t>RTT générées ce  mois</t>
  </si>
  <si>
    <t>Pierrick</t>
  </si>
  <si>
    <t>rtt restant à prendre</t>
  </si>
  <si>
    <t>Steven</t>
  </si>
  <si>
    <t>Marion</t>
  </si>
  <si>
    <t>scolaire</t>
  </si>
  <si>
    <t>bat 1</t>
  </si>
  <si>
    <t>bat 2</t>
  </si>
  <si>
    <t>ativité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</si>
</sst>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5" formatCode="[$-C]d\-mmm;@"/>
    <numFmt numFmtId="166" formatCode="[h]:mm:ss;@"/>
    <numFmt numFmtId="167" formatCode="[$-F400]h:mm:ss\ AM/PM"/>
    <numFmt numFmtId="168" formatCode="#,##0.00\ &quot;€&quot;"/>
    <numFmt numFmtId="169" formatCode="_-* #,##0.00\ [$€-40C]_-;\-* #,##0.00\ [$€-40C]_-;_-* &quot;-&quot;??\ [$€-40C]_-;_-@_-"/>
    <numFmt numFmtId="170" formatCode="[&gt;=0]\+\ 0.00%;[&lt;0]\-\ 0.00%;General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color indexed="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2">
    <fill>
      <patternFill patternType="none"/>
    </fill>
    <fill>
      <patternFill patternType="gray125"/>
    </fill>
    <fill>
      <patternFill patternType="solid">
        <fgColor indexed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70C0"/>
        <bgColor rgb="FF0070C0"/>
      </patternFill>
    </fill>
    <fill>
      <patternFill patternType="solid">
        <fgColor rgb="FFFF3300"/>
        <bgColor rgb="FF0070C0"/>
      </patternFill>
    </fill>
    <fill>
      <patternFill patternType="solid">
        <fgColor rgb="FFFFFF00"/>
        <bgColor rgb="FF0070C0"/>
      </patternFill>
    </fill>
    <fill>
      <patternFill patternType="solid">
        <fgColor theme="7" tint="0.39997558519241921"/>
        <bgColor theme="5" tint="0.39997558519241921"/>
      </patternFill>
    </fill>
    <fill>
      <patternFill patternType="solid">
        <fgColor theme="7" tint="0.39997558519241921"/>
        <bgColor theme="0" tint="-0.249977111117893"/>
      </patternFill>
    </fill>
    <fill>
      <patternFill patternType="solid">
        <fgColor rgb="FFFF3300"/>
        <bgColor theme="0" tint="-0.24997711111789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4.9989318521683403E-2"/>
        <bgColor theme="0" tint="-4.9989318521683403E-2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rgb="FFFF3300"/>
        <bgColor theme="4" tint="0.59999389629810485"/>
      </patternFill>
    </fill>
    <fill>
      <patternFill patternType="solid">
        <fgColor rgb="FF0070C0"/>
        <bgColor theme="4" tint="0.59999389629810485"/>
      </patternFill>
    </fill>
    <fill>
      <patternFill patternType="solid">
        <fgColor theme="7" tint="0.79998168889431442"/>
        <bgColor theme="5" tint="0.79998168889431442"/>
      </patternFill>
    </fill>
    <fill>
      <patternFill patternType="solid">
        <fgColor theme="7" tint="0.79998168889431442"/>
        <bgColor theme="0" tint="-0.14999847407452621"/>
      </patternFill>
    </fill>
    <fill>
      <patternFill patternType="solid">
        <fgColor rgb="FFFF33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theme="4" tint="0.59999389629810485"/>
      </patternFill>
    </fill>
    <fill>
      <patternFill patternType="solid">
        <fgColor rgb="FFFF33CC"/>
        <bgColor theme="4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theme="3" tint="0.59999389629810485"/>
      </patternFill>
    </fill>
    <fill>
      <patternFill patternType="solid">
        <fgColor theme="0"/>
        <bgColor theme="0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5"/>
        <bgColor indexed="5"/>
      </patternFill>
    </fill>
    <fill>
      <patternFill patternType="solid">
        <fgColor theme="0" tint="-0.14999847407452621"/>
        <bgColor rgb="FF0070C0"/>
      </patternFill>
    </fill>
    <fill>
      <patternFill patternType="solid">
        <fgColor rgb="FFFFC000"/>
        <bgColor rgb="FF0070C0"/>
      </patternFill>
    </fill>
    <fill>
      <patternFill patternType="solid">
        <fgColor rgb="FF3399FF"/>
        <bgColor theme="0" tint="-0.34998626667073579"/>
      </patternFill>
    </fill>
    <fill>
      <patternFill patternType="solid">
        <fgColor rgb="FF0070C0"/>
        <bgColor theme="3" tint="0.59999389629810485"/>
      </patternFill>
    </fill>
    <fill>
      <patternFill patternType="solid">
        <fgColor theme="7" tint="0.39997558519241921"/>
        <bgColor theme="3" tint="0.59999389629810485"/>
      </patternFill>
    </fill>
    <fill>
      <patternFill patternType="solid">
        <fgColor theme="5" tint="0.59999389629810485"/>
        <bgColor theme="3" tint="0.59999389629810485"/>
      </patternFill>
    </fill>
    <fill>
      <patternFill patternType="solid">
        <fgColor rgb="FFFF00FF"/>
        <bgColor theme="3" tint="0.59999389629810485"/>
      </patternFill>
    </fill>
    <fill>
      <patternFill patternType="solid">
        <fgColor rgb="FF92D050"/>
        <bgColor theme="3" tint="0.5999938962981048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2D05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280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/>
    <xf numFmtId="0" fontId="0" fillId="0" borderId="0" xfId="0" quotePrefix="1"/>
    <xf numFmtId="0" fontId="1" fillId="0" borderId="1" xfId="3" applyBorder="1"/>
    <xf numFmtId="0" fontId="0" fillId="0" borderId="2" xfId="3" applyFont="1" applyBorder="1"/>
    <xf numFmtId="0" fontId="4" fillId="0" borderId="2" xfId="3" applyFont="1" applyBorder="1" applyAlignment="1">
      <alignment horizontal="right"/>
    </xf>
    <xf numFmtId="0" fontId="4" fillId="0" borderId="2" xfId="3" applyFont="1" applyBorder="1"/>
    <xf numFmtId="0" fontId="1" fillId="0" borderId="0" xfId="3" applyAlignment="1">
      <alignment horizontal="left"/>
    </xf>
    <xf numFmtId="0" fontId="1" fillId="0" borderId="0" xfId="3"/>
    <xf numFmtId="0" fontId="1" fillId="0" borderId="0" xfId="3" applyAlignment="1">
      <alignment horizontal="center"/>
    </xf>
    <xf numFmtId="0" fontId="1" fillId="0" borderId="2" xfId="3" applyBorder="1" applyAlignment="1">
      <alignment horizontal="right"/>
    </xf>
    <xf numFmtId="0" fontId="1" fillId="0" borderId="2" xfId="3" applyBorder="1"/>
    <xf numFmtId="0" fontId="1" fillId="2" borderId="0" xfId="3" applyFill="1" applyAlignment="1">
      <alignment horizontal="center"/>
    </xf>
    <xf numFmtId="0" fontId="1" fillId="2" borderId="0" xfId="3" applyFill="1" applyAlignment="1">
      <alignment horizontal="center"/>
    </xf>
    <xf numFmtId="0" fontId="1" fillId="3" borderId="1" xfId="3" applyFill="1" applyBorder="1" applyAlignment="1">
      <alignment horizontal="center"/>
    </xf>
    <xf numFmtId="0" fontId="1" fillId="4" borderId="3" xfId="3" applyFill="1" applyBorder="1"/>
    <xf numFmtId="0" fontId="1" fillId="4" borderId="1" xfId="3" applyFill="1" applyBorder="1"/>
    <xf numFmtId="0" fontId="0" fillId="4" borderId="4" xfId="3" applyFont="1" applyFill="1" applyBorder="1"/>
    <xf numFmtId="0" fontId="6" fillId="4" borderId="5" xfId="3" applyFont="1" applyFill="1" applyBorder="1" applyAlignment="1">
      <alignment horizontal="left"/>
    </xf>
    <xf numFmtId="0" fontId="7" fillId="4" borderId="6" xfId="3" applyFont="1" applyFill="1" applyBorder="1"/>
    <xf numFmtId="0" fontId="8" fillId="4" borderId="6" xfId="3" applyFont="1" applyFill="1" applyBorder="1" applyAlignment="1">
      <alignment horizontal="left"/>
    </xf>
    <xf numFmtId="0" fontId="1" fillId="4" borderId="6" xfId="3" applyFill="1" applyBorder="1" applyAlignment="1">
      <alignment horizontal="center"/>
    </xf>
    <xf numFmtId="0" fontId="1" fillId="4" borderId="7" xfId="3" applyFill="1" applyBorder="1"/>
    <xf numFmtId="0" fontId="9" fillId="4" borderId="3" xfId="3" applyFont="1" applyFill="1" applyBorder="1" applyAlignment="1">
      <alignment horizontal="left"/>
    </xf>
    <xf numFmtId="0" fontId="1" fillId="4" borderId="1" xfId="3" applyFill="1" applyBorder="1" applyAlignment="1">
      <alignment horizontal="right"/>
    </xf>
    <xf numFmtId="0" fontId="1" fillId="0" borderId="0" xfId="3" applyAlignment="1">
      <alignment horizontal="right"/>
    </xf>
    <xf numFmtId="0" fontId="5" fillId="5" borderId="8" xfId="3" applyFont="1" applyFill="1" applyBorder="1" applyAlignment="1">
      <alignment horizontal="center"/>
    </xf>
    <xf numFmtId="0" fontId="5" fillId="6" borderId="8" xfId="3" applyFont="1" applyFill="1" applyBorder="1" applyAlignment="1">
      <alignment horizontal="center"/>
    </xf>
    <xf numFmtId="0" fontId="4" fillId="7" borderId="8" xfId="3" applyFont="1" applyFill="1" applyBorder="1" applyAlignment="1">
      <alignment horizontal="center"/>
    </xf>
    <xf numFmtId="0" fontId="1" fillId="8" borderId="8" xfId="3" applyFill="1" applyBorder="1" applyAlignment="1">
      <alignment horizontal="center"/>
    </xf>
    <xf numFmtId="1" fontId="1" fillId="8" borderId="8" xfId="3" applyNumberFormat="1" applyFill="1" applyBorder="1" applyAlignment="1">
      <alignment horizontal="center"/>
    </xf>
    <xf numFmtId="0" fontId="1" fillId="8" borderId="9" xfId="3" applyFill="1" applyBorder="1" applyAlignment="1">
      <alignment horizontal="center"/>
    </xf>
    <xf numFmtId="0" fontId="1" fillId="9" borderId="1" xfId="3" applyFill="1" applyBorder="1" applyAlignment="1">
      <alignment horizontal="center"/>
    </xf>
    <xf numFmtId="0" fontId="1" fillId="10" borderId="0" xfId="3" applyFill="1" applyAlignment="1">
      <alignment horizontal="center"/>
    </xf>
    <xf numFmtId="44" fontId="4" fillId="7" borderId="8" xfId="1" applyFont="1" applyFill="1" applyBorder="1" applyAlignment="1">
      <alignment horizontal="center"/>
    </xf>
    <xf numFmtId="0" fontId="10" fillId="11" borderId="1" xfId="3" applyFont="1" applyFill="1" applyBorder="1"/>
    <xf numFmtId="0" fontId="4" fillId="7" borderId="10" xfId="3" applyFont="1" applyFill="1" applyBorder="1" applyAlignment="1">
      <alignment horizontal="center"/>
    </xf>
    <xf numFmtId="0" fontId="1" fillId="12" borderId="1" xfId="3" applyFill="1" applyBorder="1" applyAlignment="1">
      <alignment horizontal="center" vertical="center"/>
    </xf>
    <xf numFmtId="0" fontId="1" fillId="13" borderId="1" xfId="3" applyFill="1" applyBorder="1" applyAlignment="1">
      <alignment horizontal="center" vertical="center"/>
    </xf>
    <xf numFmtId="0" fontId="1" fillId="13" borderId="1" xfId="3" applyFill="1" applyBorder="1"/>
    <xf numFmtId="1" fontId="1" fillId="14" borderId="0" xfId="3" applyNumberFormat="1" applyFill="1" applyAlignment="1">
      <alignment horizontal="center"/>
    </xf>
    <xf numFmtId="0" fontId="0" fillId="0" borderId="0" xfId="3" applyFont="1"/>
    <xf numFmtId="165" fontId="1" fillId="15" borderId="3" xfId="3" applyNumberFormat="1" applyFill="1" applyBorder="1"/>
    <xf numFmtId="0" fontId="10" fillId="0" borderId="1" xfId="3" applyFont="1" applyBorder="1" applyAlignment="1">
      <alignment horizontal="center"/>
    </xf>
    <xf numFmtId="0" fontId="10" fillId="0" borderId="4" xfId="3" applyFont="1" applyBorder="1"/>
    <xf numFmtId="166" fontId="1" fillId="16" borderId="11" xfId="3" applyNumberFormat="1" applyFill="1" applyBorder="1" applyAlignment="1">
      <alignment horizontal="left"/>
    </xf>
    <xf numFmtId="167" fontId="10" fillId="17" borderId="1" xfId="3" applyNumberFormat="1" applyFont="1" applyFill="1" applyBorder="1"/>
    <xf numFmtId="167" fontId="10" fillId="18" borderId="1" xfId="3" applyNumberFormat="1" applyFont="1" applyFill="1" applyBorder="1" applyAlignment="1">
      <alignment horizontal="left"/>
    </xf>
    <xf numFmtId="167" fontId="10" fillId="4" borderId="1" xfId="3" applyNumberFormat="1" applyFont="1" applyFill="1" applyBorder="1" applyAlignment="1">
      <alignment horizontal="center"/>
    </xf>
    <xf numFmtId="166" fontId="10" fillId="19" borderId="12" xfId="3" applyNumberFormat="1" applyFont="1" applyFill="1" applyBorder="1" applyAlignment="1">
      <alignment horizontal="right"/>
    </xf>
    <xf numFmtId="166" fontId="1" fillId="20" borderId="3" xfId="3" applyNumberFormat="1" applyFill="1" applyBorder="1" applyAlignment="1">
      <alignment horizontal="right"/>
    </xf>
    <xf numFmtId="166" fontId="1" fillId="19" borderId="1" xfId="3" applyNumberFormat="1" applyFill="1" applyBorder="1" applyAlignment="1">
      <alignment horizontal="right"/>
    </xf>
    <xf numFmtId="166" fontId="3" fillId="0" borderId="0" xfId="3" applyNumberFormat="1" applyFont="1" applyAlignment="1">
      <alignment horizontal="right"/>
    </xf>
    <xf numFmtId="166" fontId="1" fillId="17" borderId="8" xfId="3" applyNumberFormat="1" applyFill="1" applyBorder="1" applyAlignment="1">
      <alignment horizontal="right"/>
    </xf>
    <xf numFmtId="1" fontId="1" fillId="17" borderId="8" xfId="3" applyNumberFormat="1" applyFill="1" applyBorder="1" applyAlignment="1">
      <alignment horizontal="center"/>
    </xf>
    <xf numFmtId="166" fontId="1" fillId="21" borderId="8" xfId="3" applyNumberFormat="1" applyFill="1" applyBorder="1" applyAlignment="1">
      <alignment horizontal="right"/>
    </xf>
    <xf numFmtId="166" fontId="5" fillId="22" borderId="8" xfId="3" applyNumberFormat="1" applyFont="1" applyFill="1" applyBorder="1" applyAlignment="1">
      <alignment horizontal="right"/>
    </xf>
    <xf numFmtId="166" fontId="1" fillId="23" borderId="8" xfId="3" applyNumberFormat="1" applyFill="1" applyBorder="1" applyAlignment="1">
      <alignment horizontal="right"/>
    </xf>
    <xf numFmtId="1" fontId="1" fillId="23" borderId="8" xfId="3" applyNumberFormat="1" applyFill="1" applyBorder="1" applyAlignment="1">
      <alignment horizontal="center"/>
    </xf>
    <xf numFmtId="166" fontId="1" fillId="23" borderId="9" xfId="3" applyNumberFormat="1" applyFill="1" applyBorder="1" applyAlignment="1">
      <alignment horizontal="right"/>
    </xf>
    <xf numFmtId="166" fontId="1" fillId="24" borderId="1" xfId="3" applyNumberFormat="1" applyFill="1" applyBorder="1"/>
    <xf numFmtId="166" fontId="1" fillId="25" borderId="1" xfId="3" applyNumberFormat="1" applyFill="1" applyBorder="1"/>
    <xf numFmtId="44" fontId="1" fillId="26" borderId="1" xfId="1" applyFont="1" applyFill="1" applyBorder="1"/>
    <xf numFmtId="21" fontId="10" fillId="27" borderId="1" xfId="3" applyNumberFormat="1" applyFont="1" applyFill="1" applyBorder="1"/>
    <xf numFmtId="1" fontId="10" fillId="27" borderId="1" xfId="3" applyNumberFormat="1" applyFont="1" applyFill="1" applyBorder="1" applyAlignment="1">
      <alignment horizontal="center"/>
    </xf>
    <xf numFmtId="167" fontId="10" fillId="27" borderId="1" xfId="3" applyNumberFormat="1" applyFont="1" applyFill="1" applyBorder="1" applyAlignment="1">
      <alignment horizontal="center"/>
    </xf>
    <xf numFmtId="44" fontId="10" fillId="11" borderId="1" xfId="1" applyFont="1" applyFill="1" applyBorder="1" applyAlignment="1">
      <alignment horizontal="center"/>
    </xf>
    <xf numFmtId="166" fontId="1" fillId="28" borderId="1" xfId="3" applyNumberFormat="1" applyFill="1" applyBorder="1" applyAlignment="1">
      <alignment horizontal="right"/>
    </xf>
    <xf numFmtId="1" fontId="1" fillId="28" borderId="1" xfId="3" applyNumberFormat="1" applyFill="1" applyBorder="1" applyAlignment="1">
      <alignment horizontal="center"/>
    </xf>
    <xf numFmtId="167" fontId="1" fillId="28" borderId="1" xfId="3" applyNumberFormat="1" applyFill="1" applyBorder="1" applyAlignment="1">
      <alignment horizontal="center"/>
    </xf>
    <xf numFmtId="44" fontId="1" fillId="29" borderId="1" xfId="1" applyFont="1" applyFill="1" applyBorder="1" applyAlignment="1">
      <alignment horizontal="center"/>
    </xf>
    <xf numFmtId="166" fontId="1" fillId="30" borderId="1" xfId="3" applyNumberFormat="1" applyFill="1" applyBorder="1" applyAlignment="1">
      <alignment horizontal="right"/>
    </xf>
    <xf numFmtId="1" fontId="1" fillId="31" borderId="1" xfId="3" applyNumberFormat="1" applyFill="1" applyBorder="1" applyAlignment="1">
      <alignment horizontal="center"/>
    </xf>
    <xf numFmtId="167" fontId="1" fillId="31" borderId="1" xfId="3" applyNumberFormat="1" applyFill="1" applyBorder="1"/>
    <xf numFmtId="1" fontId="1" fillId="14" borderId="1" xfId="3" applyNumberFormat="1" applyFill="1" applyBorder="1" applyAlignment="1">
      <alignment horizontal="center"/>
    </xf>
    <xf numFmtId="44" fontId="1" fillId="13" borderId="1" xfId="1" applyFont="1" applyFill="1" applyBorder="1"/>
    <xf numFmtId="44" fontId="1" fillId="0" borderId="0" xfId="1" applyFont="1"/>
    <xf numFmtId="167" fontId="1" fillId="0" borderId="0" xfId="3" applyNumberFormat="1"/>
    <xf numFmtId="165" fontId="1" fillId="0" borderId="3" xfId="3" applyNumberFormat="1" applyBorder="1"/>
    <xf numFmtId="166" fontId="1" fillId="19" borderId="1" xfId="3" applyNumberFormat="1" applyFill="1" applyBorder="1"/>
    <xf numFmtId="44" fontId="5" fillId="22" borderId="8" xfId="1" applyFont="1" applyFill="1" applyBorder="1" applyAlignment="1">
      <alignment horizontal="right"/>
    </xf>
    <xf numFmtId="166" fontId="11" fillId="19" borderId="1" xfId="3" applyNumberFormat="1" applyFont="1" applyFill="1" applyBorder="1" applyAlignment="1">
      <alignment horizontal="right"/>
    </xf>
    <xf numFmtId="1" fontId="11" fillId="17" borderId="8" xfId="3" applyNumberFormat="1" applyFont="1" applyFill="1" applyBorder="1" applyAlignment="1">
      <alignment horizontal="center"/>
    </xf>
    <xf numFmtId="166" fontId="11" fillId="21" borderId="8" xfId="3" applyNumberFormat="1" applyFont="1" applyFill="1" applyBorder="1" applyAlignment="1">
      <alignment horizontal="right"/>
    </xf>
    <xf numFmtId="166" fontId="11" fillId="25" borderId="1" xfId="3" applyNumberFormat="1" applyFont="1" applyFill="1" applyBorder="1"/>
    <xf numFmtId="167" fontId="0" fillId="0" borderId="0" xfId="3" quotePrefix="1" applyNumberFormat="1" applyFont="1"/>
    <xf numFmtId="0" fontId="10" fillId="0" borderId="4" xfId="3" applyFont="1" applyBorder="1" applyAlignment="1">
      <alignment horizontal="center"/>
    </xf>
    <xf numFmtId="166" fontId="12" fillId="19" borderId="1" xfId="3" applyNumberFormat="1" applyFont="1" applyFill="1" applyBorder="1" applyAlignment="1">
      <alignment horizontal="right"/>
    </xf>
    <xf numFmtId="1" fontId="12" fillId="17" borderId="8" xfId="3" applyNumberFormat="1" applyFont="1" applyFill="1" applyBorder="1" applyAlignment="1">
      <alignment horizontal="center"/>
    </xf>
    <xf numFmtId="166" fontId="12" fillId="21" borderId="8" xfId="3" applyNumberFormat="1" applyFont="1" applyFill="1" applyBorder="1" applyAlignment="1">
      <alignment horizontal="right"/>
    </xf>
    <xf numFmtId="1" fontId="12" fillId="23" borderId="8" xfId="3" applyNumberFormat="1" applyFont="1" applyFill="1" applyBorder="1" applyAlignment="1">
      <alignment horizontal="center"/>
    </xf>
    <xf numFmtId="166" fontId="12" fillId="25" borderId="1" xfId="3" applyNumberFormat="1" applyFont="1" applyFill="1" applyBorder="1"/>
    <xf numFmtId="166" fontId="12" fillId="19" borderId="1" xfId="3" applyNumberFormat="1" applyFont="1" applyFill="1" applyBorder="1"/>
    <xf numFmtId="166" fontId="10" fillId="19" borderId="1" xfId="3" applyNumberFormat="1" applyFont="1" applyFill="1" applyBorder="1"/>
    <xf numFmtId="1" fontId="10" fillId="17" borderId="8" xfId="3" applyNumberFormat="1" applyFont="1" applyFill="1" applyBorder="1" applyAlignment="1">
      <alignment horizontal="center"/>
    </xf>
    <xf numFmtId="166" fontId="10" fillId="21" borderId="8" xfId="3" applyNumberFormat="1" applyFont="1" applyFill="1" applyBorder="1" applyAlignment="1">
      <alignment horizontal="right"/>
    </xf>
    <xf numFmtId="1" fontId="10" fillId="23" borderId="8" xfId="3" applyNumberFormat="1" applyFont="1" applyFill="1" applyBorder="1" applyAlignment="1">
      <alignment horizontal="center"/>
    </xf>
    <xf numFmtId="166" fontId="10" fillId="25" borderId="1" xfId="3" applyNumberFormat="1" applyFont="1" applyFill="1" applyBorder="1"/>
    <xf numFmtId="0" fontId="10" fillId="0" borderId="4" xfId="3" applyFont="1" applyBorder="1" applyAlignment="1">
      <alignment horizontal="left"/>
    </xf>
    <xf numFmtId="0" fontId="1" fillId="4" borderId="4" xfId="3" applyFill="1" applyBorder="1"/>
    <xf numFmtId="0" fontId="6" fillId="4" borderId="13" xfId="3" applyFont="1" applyFill="1" applyBorder="1" applyAlignment="1">
      <alignment horizontal="left"/>
    </xf>
    <xf numFmtId="0" fontId="7" fillId="4" borderId="14" xfId="3" applyFont="1" applyFill="1" applyBorder="1"/>
    <xf numFmtId="0" fontId="8" fillId="4" borderId="14" xfId="3" applyFont="1" applyFill="1" applyBorder="1" applyAlignment="1">
      <alignment horizontal="left"/>
    </xf>
    <xf numFmtId="0" fontId="1" fillId="4" borderId="14" xfId="3" applyFill="1" applyBorder="1" applyAlignment="1">
      <alignment horizontal="center"/>
    </xf>
    <xf numFmtId="0" fontId="1" fillId="4" borderId="15" xfId="3" applyFill="1" applyBorder="1"/>
    <xf numFmtId="0" fontId="2" fillId="5" borderId="16" xfId="3" applyFont="1" applyFill="1" applyBorder="1" applyAlignment="1">
      <alignment horizontal="center"/>
    </xf>
    <xf numFmtId="0" fontId="5" fillId="5" borderId="16" xfId="3" applyFont="1" applyFill="1" applyBorder="1" applyAlignment="1">
      <alignment horizontal="center"/>
    </xf>
    <xf numFmtId="0" fontId="5" fillId="6" borderId="16" xfId="3" applyFont="1" applyFill="1" applyBorder="1" applyAlignment="1">
      <alignment horizontal="center"/>
    </xf>
    <xf numFmtId="0" fontId="4" fillId="8" borderId="16" xfId="3" applyFont="1" applyFill="1" applyBorder="1" applyAlignment="1">
      <alignment horizontal="center"/>
    </xf>
    <xf numFmtId="1" fontId="1" fillId="8" borderId="16" xfId="3" applyNumberFormat="1" applyFill="1" applyBorder="1" applyAlignment="1">
      <alignment horizontal="center"/>
    </xf>
    <xf numFmtId="0" fontId="1" fillId="8" borderId="17" xfId="3" applyFill="1" applyBorder="1" applyAlignment="1">
      <alignment horizontal="center"/>
    </xf>
    <xf numFmtId="0" fontId="1" fillId="9" borderId="18" xfId="3" applyFill="1" applyBorder="1" applyAlignment="1">
      <alignment horizontal="center"/>
    </xf>
    <xf numFmtId="0" fontId="13" fillId="11" borderId="1" xfId="3" applyFont="1" applyFill="1" applyBorder="1"/>
    <xf numFmtId="0" fontId="4" fillId="12" borderId="1" xfId="3" applyFont="1" applyFill="1" applyBorder="1" applyAlignment="1">
      <alignment horizontal="center" vertical="center"/>
    </xf>
    <xf numFmtId="0" fontId="1" fillId="12" borderId="0" xfId="3" applyFill="1" applyAlignment="1">
      <alignment horizontal="center" vertical="center"/>
    </xf>
    <xf numFmtId="0" fontId="4" fillId="13" borderId="1" xfId="3" applyFont="1" applyFill="1" applyBorder="1" applyAlignment="1">
      <alignment horizontal="center" vertical="center"/>
    </xf>
    <xf numFmtId="0" fontId="1" fillId="0" borderId="19" xfId="3" applyBorder="1"/>
    <xf numFmtId="166" fontId="1" fillId="0" borderId="0" xfId="3" applyNumberFormat="1" applyAlignment="1">
      <alignment horizontal="center"/>
    </xf>
    <xf numFmtId="166" fontId="1" fillId="0" borderId="0" xfId="3" applyNumberFormat="1" applyAlignment="1">
      <alignment horizontal="right"/>
    </xf>
    <xf numFmtId="166" fontId="1" fillId="0" borderId="19" xfId="3" applyNumberFormat="1" applyBorder="1" applyAlignment="1">
      <alignment horizontal="right"/>
    </xf>
    <xf numFmtId="166" fontId="1" fillId="0" borderId="4" xfId="3" applyNumberFormat="1" applyBorder="1" applyAlignment="1">
      <alignment horizontal="right"/>
    </xf>
    <xf numFmtId="1" fontId="1" fillId="0" borderId="4" xfId="3" applyNumberFormat="1" applyBorder="1" applyAlignment="1">
      <alignment horizontal="center"/>
    </xf>
    <xf numFmtId="1" fontId="1" fillId="14" borderId="4" xfId="3" applyNumberFormat="1" applyFill="1" applyBorder="1" applyAlignment="1">
      <alignment horizontal="center"/>
    </xf>
    <xf numFmtId="44" fontId="1" fillId="0" borderId="4" xfId="1" applyFont="1" applyBorder="1" applyAlignment="1">
      <alignment horizontal="right"/>
    </xf>
    <xf numFmtId="1" fontId="1" fillId="32" borderId="4" xfId="3" applyNumberFormat="1" applyFill="1" applyBorder="1" applyAlignment="1">
      <alignment horizontal="center"/>
    </xf>
    <xf numFmtId="166" fontId="1" fillId="0" borderId="4" xfId="3" applyNumberFormat="1" applyBorder="1" applyAlignment="1">
      <alignment horizontal="center"/>
    </xf>
    <xf numFmtId="167" fontId="1" fillId="0" borderId="4" xfId="3" applyNumberFormat="1" applyBorder="1" applyAlignment="1">
      <alignment horizontal="center"/>
    </xf>
    <xf numFmtId="44" fontId="1" fillId="0" borderId="4" xfId="3" applyNumberFormat="1" applyBorder="1" applyAlignment="1">
      <alignment horizontal="right"/>
    </xf>
    <xf numFmtId="44" fontId="1" fillId="0" borderId="0" xfId="3" applyNumberFormat="1"/>
    <xf numFmtId="0" fontId="3" fillId="0" borderId="20" xfId="3" applyFont="1" applyBorder="1" applyAlignment="1">
      <alignment horizontal="center"/>
    </xf>
    <xf numFmtId="166" fontId="1" fillId="0" borderId="0" xfId="3" applyNumberFormat="1"/>
    <xf numFmtId="166" fontId="5" fillId="33" borderId="1" xfId="3" applyNumberFormat="1" applyFont="1" applyFill="1" applyBorder="1" applyAlignment="1">
      <alignment horizontal="center"/>
    </xf>
    <xf numFmtId="166" fontId="5" fillId="33" borderId="1" xfId="3" applyNumberFormat="1" applyFont="1" applyFill="1" applyBorder="1" applyAlignment="1">
      <alignment horizontal="center"/>
    </xf>
    <xf numFmtId="166" fontId="1" fillId="34" borderId="4" xfId="3" applyNumberFormat="1" applyFill="1" applyBorder="1" applyAlignment="1">
      <alignment horizontal="center"/>
    </xf>
    <xf numFmtId="166" fontId="1" fillId="34" borderId="21" xfId="3" applyNumberFormat="1" applyFill="1" applyBorder="1" applyAlignment="1">
      <alignment horizontal="center"/>
    </xf>
    <xf numFmtId="166" fontId="1" fillId="34" borderId="3" xfId="3" applyNumberFormat="1" applyFill="1" applyBorder="1" applyAlignment="1">
      <alignment horizontal="center"/>
    </xf>
    <xf numFmtId="44" fontId="10" fillId="27" borderId="4" xfId="1" applyFont="1" applyFill="1" applyBorder="1" applyAlignment="1">
      <alignment horizontal="center"/>
    </xf>
    <xf numFmtId="44" fontId="10" fillId="27" borderId="21" xfId="1" applyFont="1" applyFill="1" applyBorder="1" applyAlignment="1">
      <alignment horizontal="center"/>
    </xf>
    <xf numFmtId="166" fontId="5" fillId="12" borderId="19" xfId="3" applyNumberFormat="1" applyFont="1" applyFill="1" applyBorder="1" applyAlignment="1">
      <alignment horizontal="center"/>
    </xf>
    <xf numFmtId="166" fontId="1" fillId="13" borderId="19" xfId="3" applyNumberFormat="1" applyFill="1" applyBorder="1" applyAlignment="1">
      <alignment horizontal="center"/>
    </xf>
    <xf numFmtId="0" fontId="1" fillId="13" borderId="19" xfId="3" applyFill="1" applyBorder="1" applyAlignment="1">
      <alignment horizontal="center"/>
    </xf>
    <xf numFmtId="0" fontId="1" fillId="35" borderId="9" xfId="3" applyFill="1" applyBorder="1"/>
    <xf numFmtId="0" fontId="1" fillId="35" borderId="22" xfId="3" applyFill="1" applyBorder="1"/>
    <xf numFmtId="0" fontId="1" fillId="35" borderId="23" xfId="3" applyFill="1" applyBorder="1" applyAlignment="1">
      <alignment horizontal="left"/>
    </xf>
    <xf numFmtId="0" fontId="1" fillId="35" borderId="23" xfId="3" applyFill="1" applyBorder="1"/>
    <xf numFmtId="0" fontId="1" fillId="20" borderId="23" xfId="3" applyFill="1" applyBorder="1" applyAlignment="1">
      <alignment horizontal="center"/>
    </xf>
    <xf numFmtId="0" fontId="1" fillId="20" borderId="10" xfId="3" applyFill="1" applyBorder="1" applyAlignment="1">
      <alignment horizontal="center"/>
    </xf>
    <xf numFmtId="0" fontId="1" fillId="35" borderId="0" xfId="3" applyFill="1" applyAlignment="1">
      <alignment horizontal="center"/>
    </xf>
    <xf numFmtId="0" fontId="1" fillId="35" borderId="0" xfId="3" applyFill="1" applyAlignment="1">
      <alignment horizontal="center"/>
    </xf>
    <xf numFmtId="0" fontId="10" fillId="0" borderId="0" xfId="3" applyFont="1"/>
    <xf numFmtId="0" fontId="1" fillId="36" borderId="0" xfId="3" applyFill="1"/>
    <xf numFmtId="0" fontId="1" fillId="15" borderId="4" xfId="3" applyFill="1" applyBorder="1" applyAlignment="1">
      <alignment horizontal="left"/>
    </xf>
    <xf numFmtId="0" fontId="1" fillId="15" borderId="3" xfId="3" applyFill="1" applyBorder="1" applyAlignment="1">
      <alignment horizontal="left"/>
    </xf>
    <xf numFmtId="168" fontId="0" fillId="15" borderId="0" xfId="1" applyNumberFormat="1" applyFont="1" applyFill="1" applyAlignment="1">
      <alignment horizontal="left"/>
    </xf>
    <xf numFmtId="0" fontId="1" fillId="37" borderId="0" xfId="3" applyFill="1"/>
    <xf numFmtId="0" fontId="1" fillId="37" borderId="22" xfId="3" applyFill="1" applyBorder="1" applyAlignment="1">
      <alignment horizontal="left"/>
    </xf>
    <xf numFmtId="0" fontId="1" fillId="27" borderId="0" xfId="3" applyFill="1"/>
    <xf numFmtId="0" fontId="1" fillId="27" borderId="0" xfId="3" applyFill="1" applyAlignment="1">
      <alignment horizontal="right"/>
    </xf>
    <xf numFmtId="0" fontId="1" fillId="4" borderId="0" xfId="3" applyFill="1"/>
    <xf numFmtId="1" fontId="1" fillId="4" borderId="0" xfId="3" applyNumberFormat="1" applyFill="1"/>
    <xf numFmtId="0" fontId="10" fillId="0" borderId="24" xfId="3" applyFont="1" applyBorder="1"/>
    <xf numFmtId="0" fontId="15" fillId="15" borderId="24" xfId="3" applyFont="1" applyFill="1" applyBorder="1" applyAlignment="1">
      <alignment horizontal="center" vertical="center"/>
    </xf>
    <xf numFmtId="0" fontId="15" fillId="15" borderId="25" xfId="3" applyFont="1" applyFill="1" applyBorder="1" applyAlignment="1">
      <alignment horizontal="center" vertical="center"/>
    </xf>
    <xf numFmtId="0" fontId="15" fillId="15" borderId="26" xfId="3" applyFont="1" applyFill="1" applyBorder="1" applyAlignment="1">
      <alignment horizontal="center" vertical="center"/>
    </xf>
    <xf numFmtId="0" fontId="1" fillId="0" borderId="26" xfId="3" applyBorder="1"/>
    <xf numFmtId="0" fontId="1" fillId="35" borderId="27" xfId="3" applyFill="1" applyBorder="1"/>
    <xf numFmtId="0" fontId="16" fillId="35" borderId="20" xfId="3" applyFont="1" applyFill="1" applyBorder="1" applyAlignment="1">
      <alignment horizontal="left"/>
    </xf>
    <xf numFmtId="0" fontId="16" fillId="35" borderId="10" xfId="3" applyFont="1" applyFill="1" applyBorder="1" applyAlignment="1">
      <alignment horizontal="left"/>
    </xf>
    <xf numFmtId="0" fontId="1" fillId="35" borderId="8" xfId="3" applyFill="1" applyBorder="1"/>
    <xf numFmtId="0" fontId="1" fillId="38" borderId="8" xfId="3" applyFill="1" applyBorder="1" applyAlignment="1">
      <alignment horizontal="left"/>
    </xf>
    <xf numFmtId="44" fontId="0" fillId="0" borderId="0" xfId="1" applyFont="1" applyAlignment="1">
      <alignment horizontal="center"/>
    </xf>
    <xf numFmtId="166" fontId="1" fillId="4" borderId="0" xfId="3" applyNumberFormat="1" applyFill="1"/>
    <xf numFmtId="0" fontId="1" fillId="39" borderId="0" xfId="3" applyFill="1"/>
    <xf numFmtId="0" fontId="1" fillId="40" borderId="0" xfId="3" applyFill="1" applyAlignment="1">
      <alignment horizontal="left"/>
    </xf>
    <xf numFmtId="0" fontId="10" fillId="0" borderId="28" xfId="3" applyFont="1" applyBorder="1"/>
    <xf numFmtId="0" fontId="15" fillId="15" borderId="29" xfId="3" applyFont="1" applyFill="1" applyBorder="1" applyAlignment="1">
      <alignment horizontal="center" vertical="center"/>
    </xf>
    <xf numFmtId="0" fontId="15" fillId="15" borderId="30" xfId="3" applyFont="1" applyFill="1" applyBorder="1" applyAlignment="1">
      <alignment horizontal="center" vertical="center"/>
    </xf>
    <xf numFmtId="0" fontId="15" fillId="15" borderId="31" xfId="3" applyFont="1" applyFill="1" applyBorder="1" applyAlignment="1">
      <alignment horizontal="center" vertical="center"/>
    </xf>
    <xf numFmtId="0" fontId="1" fillId="0" borderId="32" xfId="3" applyBorder="1"/>
    <xf numFmtId="46" fontId="1" fillId="0" borderId="0" xfId="3" applyNumberFormat="1"/>
    <xf numFmtId="166" fontId="1" fillId="38" borderId="8" xfId="3" applyNumberFormat="1" applyFill="1" applyBorder="1"/>
    <xf numFmtId="46" fontId="1" fillId="0" borderId="8" xfId="3" applyNumberFormat="1" applyBorder="1"/>
    <xf numFmtId="169" fontId="1" fillId="0" borderId="8" xfId="3" applyNumberFormat="1" applyBorder="1" applyAlignment="1">
      <alignment horizontal="left"/>
    </xf>
    <xf numFmtId="166" fontId="1" fillId="4" borderId="0" xfId="3" applyNumberFormat="1" applyFill="1" applyAlignment="1">
      <alignment horizontal="center"/>
    </xf>
    <xf numFmtId="0" fontId="0" fillId="0" borderId="24" xfId="3" applyFont="1" applyBorder="1" applyAlignment="1">
      <alignment horizontal="center"/>
    </xf>
    <xf numFmtId="0" fontId="0" fillId="0" borderId="25" xfId="3" applyFont="1" applyBorder="1" applyAlignment="1">
      <alignment horizontal="center"/>
    </xf>
    <xf numFmtId="0" fontId="1" fillId="0" borderId="25" xfId="3" applyBorder="1" applyAlignment="1">
      <alignment horizontal="center"/>
    </xf>
    <xf numFmtId="0" fontId="1" fillId="0" borderId="26" xfId="3" applyBorder="1" applyAlignment="1">
      <alignment horizontal="center"/>
    </xf>
    <xf numFmtId="21" fontId="16" fillId="35" borderId="23" xfId="3" applyNumberFormat="1" applyFont="1" applyFill="1" applyBorder="1"/>
    <xf numFmtId="0" fontId="1" fillId="35" borderId="10" xfId="3" applyFill="1" applyBorder="1" applyAlignment="1">
      <alignment horizontal="left"/>
    </xf>
    <xf numFmtId="0" fontId="1" fillId="0" borderId="17" xfId="3" applyBorder="1"/>
    <xf numFmtId="0" fontId="1" fillId="0" borderId="22" xfId="3" applyBorder="1" applyAlignment="1">
      <alignment horizontal="left"/>
    </xf>
    <xf numFmtId="0" fontId="1" fillId="15" borderId="1" xfId="3" applyFill="1" applyBorder="1" applyAlignment="1">
      <alignment horizontal="center"/>
    </xf>
    <xf numFmtId="0" fontId="1" fillId="41" borderId="0" xfId="3" applyFill="1" applyAlignment="1">
      <alignment horizontal="left"/>
    </xf>
    <xf numFmtId="0" fontId="1" fillId="41" borderId="0" xfId="3" applyFill="1" applyAlignment="1">
      <alignment horizontal="left"/>
    </xf>
    <xf numFmtId="166" fontId="10" fillId="0" borderId="28" xfId="3" applyNumberFormat="1" applyFont="1" applyBorder="1" applyAlignment="1">
      <alignment horizontal="center"/>
    </xf>
    <xf numFmtId="166" fontId="10" fillId="0" borderId="0" xfId="3" applyNumberFormat="1" applyFont="1" applyAlignment="1">
      <alignment horizontal="center"/>
    </xf>
    <xf numFmtId="166" fontId="1" fillId="0" borderId="0" xfId="3" applyNumberFormat="1" applyAlignment="1">
      <alignment horizontal="center"/>
    </xf>
    <xf numFmtId="170" fontId="3" fillId="0" borderId="0" xfId="2" applyNumberFormat="1" applyFont="1" applyBorder="1" applyAlignment="1">
      <alignment horizontal="center"/>
    </xf>
    <xf numFmtId="170" fontId="3" fillId="0" borderId="32" xfId="2" applyNumberFormat="1" applyFont="1" applyBorder="1" applyAlignment="1">
      <alignment horizontal="center"/>
    </xf>
    <xf numFmtId="21" fontId="1" fillId="0" borderId="0" xfId="3" applyNumberFormat="1"/>
    <xf numFmtId="166" fontId="1" fillId="0" borderId="8" xfId="3" applyNumberFormat="1" applyBorder="1"/>
    <xf numFmtId="44" fontId="1" fillId="0" borderId="8" xfId="3" applyNumberFormat="1" applyBorder="1" applyAlignment="1">
      <alignment horizontal="left"/>
    </xf>
    <xf numFmtId="0" fontId="1" fillId="0" borderId="27" xfId="3" applyBorder="1"/>
    <xf numFmtId="0" fontId="1" fillId="0" borderId="20" xfId="3" applyBorder="1" applyAlignment="1">
      <alignment horizontal="left"/>
    </xf>
    <xf numFmtId="168" fontId="0" fillId="3" borderId="1" xfId="1" applyNumberFormat="1" applyFont="1" applyFill="1" applyBorder="1" applyAlignment="1">
      <alignment horizontal="center"/>
    </xf>
    <xf numFmtId="0" fontId="1" fillId="35" borderId="9" xfId="3" applyFill="1" applyBorder="1" applyAlignment="1">
      <alignment horizontal="left"/>
    </xf>
    <xf numFmtId="0" fontId="1" fillId="35" borderId="23" xfId="3" applyFill="1" applyBorder="1" applyAlignment="1">
      <alignment horizontal="left"/>
    </xf>
    <xf numFmtId="0" fontId="1" fillId="35" borderId="10" xfId="3" applyFill="1" applyBorder="1" applyAlignment="1">
      <alignment horizontal="left"/>
    </xf>
    <xf numFmtId="0" fontId="1" fillId="17" borderId="8" xfId="3" applyFill="1" applyBorder="1"/>
    <xf numFmtId="1" fontId="1" fillId="38" borderId="9" xfId="3" applyNumberFormat="1" applyFill="1" applyBorder="1" applyAlignment="1">
      <alignment horizontal="left"/>
    </xf>
    <xf numFmtId="44" fontId="0" fillId="3" borderId="1" xfId="1" applyFont="1" applyFill="1" applyBorder="1" applyAlignment="1">
      <alignment horizontal="center"/>
    </xf>
    <xf numFmtId="168" fontId="1" fillId="3" borderId="8" xfId="3" applyNumberFormat="1" applyFill="1" applyBorder="1"/>
    <xf numFmtId="1" fontId="1" fillId="0" borderId="0" xfId="3" applyNumberFormat="1"/>
    <xf numFmtId="0" fontId="1" fillId="35" borderId="0" xfId="3" applyFill="1"/>
    <xf numFmtId="0" fontId="5" fillId="42" borderId="0" xfId="3" applyFont="1" applyFill="1"/>
    <xf numFmtId="0" fontId="1" fillId="43" borderId="0" xfId="3" applyFill="1" applyAlignment="1">
      <alignment horizontal="left"/>
    </xf>
    <xf numFmtId="0" fontId="1" fillId="44" borderId="0" xfId="3" applyFill="1"/>
    <xf numFmtId="0" fontId="1" fillId="45" borderId="0" xfId="3" applyFill="1" applyAlignment="1">
      <alignment horizontal="left"/>
    </xf>
    <xf numFmtId="44" fontId="1" fillId="46" borderId="0" xfId="3" applyNumberFormat="1" applyFill="1" applyAlignment="1">
      <alignment horizontal="center"/>
    </xf>
    <xf numFmtId="1" fontId="1" fillId="35" borderId="0" xfId="3" applyNumberFormat="1" applyFill="1"/>
    <xf numFmtId="44" fontId="0" fillId="0" borderId="0" xfId="1" applyFont="1"/>
    <xf numFmtId="44" fontId="0" fillId="0" borderId="0" xfId="1" applyFont="1" applyAlignment="1">
      <alignment horizontal="left"/>
    </xf>
    <xf numFmtId="44" fontId="1" fillId="0" borderId="0" xfId="3" applyNumberFormat="1" applyAlignment="1">
      <alignment horizontal="center"/>
    </xf>
    <xf numFmtId="44" fontId="1" fillId="0" borderId="0" xfId="3" applyNumberFormat="1" applyAlignment="1">
      <alignment horizontal="left"/>
    </xf>
    <xf numFmtId="0" fontId="1" fillId="15" borderId="24" xfId="3" applyFill="1" applyBorder="1"/>
    <xf numFmtId="0" fontId="1" fillId="15" borderId="25" xfId="3" applyFill="1" applyBorder="1"/>
    <xf numFmtId="0" fontId="1" fillId="15" borderId="33" xfId="3" applyFill="1" applyBorder="1"/>
    <xf numFmtId="0" fontId="5" fillId="47" borderId="33" xfId="3" applyFont="1" applyFill="1" applyBorder="1"/>
    <xf numFmtId="0" fontId="1" fillId="48" borderId="33" xfId="3" applyFill="1" applyBorder="1"/>
    <xf numFmtId="0" fontId="5" fillId="14" borderId="34" xfId="3" applyFont="1" applyFill="1" applyBorder="1" applyAlignment="1">
      <alignment horizontal="center"/>
    </xf>
    <xf numFmtId="0" fontId="5" fillId="14" borderId="35" xfId="3" applyFont="1" applyFill="1" applyBorder="1" applyAlignment="1">
      <alignment horizontal="center"/>
    </xf>
    <xf numFmtId="0" fontId="5" fillId="14" borderId="36" xfId="3" applyFont="1" applyFill="1" applyBorder="1" applyAlignment="1">
      <alignment horizontal="center"/>
    </xf>
    <xf numFmtId="0" fontId="5" fillId="49" borderId="25" xfId="3" applyFont="1" applyFill="1" applyBorder="1" applyAlignment="1">
      <alignment horizontal="center"/>
    </xf>
    <xf numFmtId="0" fontId="5" fillId="49" borderId="26" xfId="3" applyFont="1" applyFill="1" applyBorder="1" applyAlignment="1">
      <alignment horizontal="center"/>
    </xf>
    <xf numFmtId="0" fontId="1" fillId="0" borderId="5" xfId="3" applyBorder="1" applyAlignment="1">
      <alignment horizontal="left"/>
    </xf>
    <xf numFmtId="0" fontId="1" fillId="0" borderId="6" xfId="3" applyBorder="1" applyAlignment="1">
      <alignment horizontal="left"/>
    </xf>
    <xf numFmtId="166" fontId="0" fillId="0" borderId="37" xfId="3" applyNumberFormat="1" applyFont="1" applyBorder="1"/>
    <xf numFmtId="0" fontId="1" fillId="0" borderId="38" xfId="3" applyBorder="1"/>
    <xf numFmtId="0" fontId="1" fillId="0" borderId="28" xfId="3" applyBorder="1"/>
    <xf numFmtId="1" fontId="1" fillId="0" borderId="32" xfId="3" applyNumberFormat="1" applyBorder="1"/>
    <xf numFmtId="0" fontId="0" fillId="0" borderId="28" xfId="3" applyFont="1" applyBorder="1"/>
    <xf numFmtId="0" fontId="1" fillId="0" borderId="11" xfId="3" applyBorder="1" applyAlignment="1">
      <alignment horizontal="left"/>
    </xf>
    <xf numFmtId="0" fontId="1" fillId="0" borderId="1" xfId="3" applyBorder="1" applyAlignment="1">
      <alignment horizontal="left"/>
    </xf>
    <xf numFmtId="166" fontId="1" fillId="0" borderId="4" xfId="3" applyNumberFormat="1" applyBorder="1"/>
    <xf numFmtId="0" fontId="17" fillId="0" borderId="39" xfId="3" applyFont="1" applyBorder="1" applyAlignment="1">
      <alignment horizontal="center"/>
    </xf>
    <xf numFmtId="0" fontId="18" fillId="0" borderId="29" xfId="3" applyFont="1" applyBorder="1" applyAlignment="1">
      <alignment horizontal="center"/>
    </xf>
    <xf numFmtId="0" fontId="18" fillId="0" borderId="30" xfId="3" applyFont="1" applyBorder="1" applyAlignment="1">
      <alignment horizontal="center"/>
    </xf>
    <xf numFmtId="0" fontId="18" fillId="0" borderId="31" xfId="3" applyFont="1" applyBorder="1" applyAlignment="1">
      <alignment horizontal="center"/>
    </xf>
    <xf numFmtId="0" fontId="18" fillId="0" borderId="0" xfId="3" applyFont="1" applyAlignment="1">
      <alignment horizontal="center"/>
    </xf>
    <xf numFmtId="0" fontId="0" fillId="0" borderId="40" xfId="3" applyFont="1" applyBorder="1" applyAlignment="1">
      <alignment horizontal="center"/>
    </xf>
    <xf numFmtId="0" fontId="0" fillId="0" borderId="41" xfId="3" applyFont="1" applyBorder="1" applyAlignment="1">
      <alignment horizontal="center"/>
    </xf>
    <xf numFmtId="166" fontId="1" fillId="0" borderId="32" xfId="3" applyNumberFormat="1" applyBorder="1"/>
    <xf numFmtId="167" fontId="5" fillId="0" borderId="32" xfId="3" applyNumberFormat="1" applyFont="1" applyBorder="1"/>
    <xf numFmtId="167" fontId="5" fillId="0" borderId="0" xfId="3" applyNumberFormat="1" applyFont="1"/>
    <xf numFmtId="0" fontId="1" fillId="15" borderId="42" xfId="3" applyFill="1" applyBorder="1" applyAlignment="1">
      <alignment horizontal="center"/>
    </xf>
    <xf numFmtId="0" fontId="1" fillId="15" borderId="43" xfId="3" applyFill="1" applyBorder="1" applyAlignment="1">
      <alignment horizontal="center"/>
    </xf>
    <xf numFmtId="166" fontId="4" fillId="15" borderId="44" xfId="3" applyNumberFormat="1" applyFont="1" applyFill="1" applyBorder="1"/>
    <xf numFmtId="168" fontId="5" fillId="0" borderId="31" xfId="3" applyNumberFormat="1" applyFont="1" applyBorder="1"/>
    <xf numFmtId="44" fontId="5" fillId="0" borderId="0" xfId="1" applyFont="1"/>
    <xf numFmtId="0" fontId="10" fillId="0" borderId="29" xfId="3" applyFont="1" applyBorder="1"/>
    <xf numFmtId="0" fontId="10" fillId="0" borderId="30" xfId="3" applyFont="1" applyBorder="1"/>
    <xf numFmtId="0" fontId="1" fillId="0" borderId="30" xfId="3" applyBorder="1"/>
    <xf numFmtId="9" fontId="1" fillId="0" borderId="30" xfId="2" applyFont="1" applyBorder="1"/>
    <xf numFmtId="0" fontId="1" fillId="0" borderId="31" xfId="3" applyBorder="1"/>
    <xf numFmtId="44" fontId="5" fillId="33" borderId="0" xfId="3" applyNumberFormat="1" applyFont="1" applyFill="1"/>
    <xf numFmtId="44" fontId="1" fillId="34" borderId="0" xfId="3" applyNumberFormat="1" applyFill="1" applyAlignment="1">
      <alignment horizontal="left"/>
    </xf>
    <xf numFmtId="44" fontId="1" fillId="13" borderId="0" xfId="3" applyNumberFormat="1" applyFill="1"/>
    <xf numFmtId="44" fontId="1" fillId="50" borderId="0" xfId="3" applyNumberFormat="1" applyFill="1" applyAlignment="1">
      <alignment horizontal="left"/>
    </xf>
    <xf numFmtId="44" fontId="1" fillId="51" borderId="0" xfId="3" applyNumberFormat="1" applyFill="1" applyAlignment="1">
      <alignment horizontal="center"/>
    </xf>
    <xf numFmtId="0" fontId="1" fillId="3" borderId="18" xfId="3" applyFill="1" applyBorder="1"/>
    <xf numFmtId="44" fontId="1" fillId="3" borderId="18" xfId="3" applyNumberFormat="1" applyFill="1" applyBorder="1"/>
    <xf numFmtId="0" fontId="1" fillId="48" borderId="4" xfId="3" applyFill="1" applyBorder="1"/>
    <xf numFmtId="0" fontId="1" fillId="48" borderId="21" xfId="3" applyFill="1" applyBorder="1"/>
    <xf numFmtId="0" fontId="1" fillId="48" borderId="21" xfId="3" applyFill="1" applyBorder="1" applyAlignment="1">
      <alignment horizontal="left"/>
    </xf>
    <xf numFmtId="0" fontId="1" fillId="48" borderId="3" xfId="3" applyFill="1" applyBorder="1" applyAlignment="1">
      <alignment horizontal="center"/>
    </xf>
    <xf numFmtId="0" fontId="1" fillId="3" borderId="45" xfId="3" applyFill="1" applyBorder="1" applyAlignment="1">
      <alignment horizontal="center"/>
    </xf>
    <xf numFmtId="44" fontId="1" fillId="3" borderId="45" xfId="1" applyFont="1" applyFill="1" applyBorder="1"/>
    <xf numFmtId="44" fontId="0" fillId="3" borderId="45" xfId="1" applyFont="1" applyFill="1" applyBorder="1"/>
  </cellXfs>
  <cellStyles count="4">
    <cellStyle name="Monétaire" xfId="1" builtinId="4"/>
    <cellStyle name="Normal" xfId="0" builtinId="0"/>
    <cellStyle name="Normal 2" xfId="3" xr:uid="{8A6186EE-362E-48EA-876C-CFC312B170AA}"/>
    <cellStyle name="Pourcentage" xfId="2" builtinId="5"/>
  </cellStyles>
  <dxfs count="3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14996795556505021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auto="1"/>
      </font>
      <fill>
        <patternFill patternType="solid">
          <bgColor rgb="FFFFC000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b val="0"/>
        <i val="0"/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b/>
        <i val="0"/>
        <color auto="1"/>
      </font>
      <fill>
        <patternFill patternType="solid">
          <bgColor rgb="FFFFC000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 patternType="lightVertical">
          <fgColor rgb="FFFFC000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Vertical">
          <fgColor rgb="FFFFFF00"/>
        </patternFill>
      </fill>
    </dxf>
    <dxf>
      <fill>
        <patternFill patternType="lightVertical">
          <fgColor theme="4" tint="-0.24994659260841701"/>
        </patternFill>
      </fill>
    </dxf>
    <dxf>
      <fill>
        <patternFill patternType="lightVertical">
          <fgColor rgb="FFFF0000"/>
          <bgColor auto="1"/>
        </patternFill>
      </fill>
    </dxf>
    <dxf>
      <font>
        <color theme="2"/>
      </font>
    </dxf>
    <dxf>
      <font>
        <color theme="0" tint="-0.14996795556505021"/>
      </font>
    </dxf>
    <dxf>
      <font>
        <strike val="0"/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687302133417371"/>
          <c:y val="6.9699152109875248E-2"/>
          <c:w val="0.79804959566551115"/>
          <c:h val="0.78808171550891604"/>
        </c:manualLayout>
      </c:layout>
      <c:doughnutChart>
        <c:varyColors val="1"/>
        <c:ser>
          <c:idx val="0"/>
          <c:order val="0"/>
          <c:tx>
            <c:strRef>
              <c:f>'[2]V. Lorente'!$P$39</c:f>
              <c:strCache>
                <c:ptCount val="1"/>
                <c:pt idx="0">
                  <c:v>temps total de conduite</c:v>
                </c:pt>
              </c:strCache>
            </c:strRef>
          </c:tx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B745-4AE9-92DE-4A6B1AFFCE9B}"/>
              </c:ext>
            </c:extLst>
          </c:dPt>
          <c:dPt>
            <c:idx val="2"/>
            <c:bubble3D val="0"/>
            <c:spPr>
              <a:solidFill>
                <a:srgbClr val="3399FF"/>
              </a:solidFill>
              <a:ln w="1270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B745-4AE9-92DE-4A6B1AFFCE9B}"/>
              </c:ext>
            </c:extLst>
          </c:dPt>
          <c:val>
            <c:numRef>
              <c:f>'[2]V. Lorente'!$P$40:$P$42</c:f>
              <c:numCache>
                <c:formatCode>General</c:formatCode>
                <c:ptCount val="3"/>
                <c:pt idx="0" formatCode="[h]:mm:ss;@">
                  <c:v>7.962962962962962E-2</c:v>
                </c:pt>
                <c:pt idx="1">
                  <c:v>0</c:v>
                </c:pt>
                <c:pt idx="2" formatCode="[h]:mm:ss;@">
                  <c:v>0.19364583333333332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745-4AE9-92DE-4A6B1AFFCE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prstGeom prst="rect">
          <a:avLst/>
        </a:prstGeom>
        <a:noFill/>
        <a:ln>
          <a:noFill/>
        </a:ln>
      </c:spPr>
    </c:plotArea>
    <c:plotVisOnly val="1"/>
    <c:dispBlanksAs val="gap"/>
    <c:showDLblsOverMax val="0"/>
  </c:chart>
  <c:spPr>
    <a:xfrm>
      <a:off x="0" y="0"/>
      <a:ext cx="0" cy="0"/>
    </a:xfrm>
    <a:prstGeom prst="rect">
      <a:avLst/>
    </a:prstGeom>
    <a:solidFill>
      <a:schemeClr val="bg1">
        <a:lumMod val="8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1"/>
            <c:bubble3D val="0"/>
            <c:spPr>
              <a:solidFill>
                <a:schemeClr val="accent1">
                  <a:lumMod val="75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1-5C94-486A-8909-FFC7518B5B9B}"/>
              </c:ext>
            </c:extLst>
          </c:dPt>
          <c:dPt>
            <c:idx val="2"/>
            <c:bubble3D val="0"/>
            <c:spPr>
              <a:solidFill>
                <a:schemeClr val="accent1">
                  <a:lumMod val="75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3-5C94-486A-8909-FFC7518B5B9B}"/>
              </c:ext>
            </c:extLst>
          </c:dPt>
          <c:dPt>
            <c:idx val="3"/>
            <c:bubble3D val="0"/>
            <c:spPr>
              <a:solidFill>
                <a:srgbClr val="FFCC00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5-5C94-486A-8909-FFC7518B5B9B}"/>
              </c:ext>
            </c:extLst>
          </c:dPt>
          <c:dPt>
            <c:idx val="4"/>
            <c:bubble3D val="0"/>
            <c:spPr>
              <a:solidFill>
                <a:srgbClr val="FFCC00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7-5C94-486A-8909-FFC7518B5B9B}"/>
              </c:ext>
            </c:extLst>
          </c:dPt>
          <c:dPt>
            <c:idx val="5"/>
            <c:bubble3D val="0"/>
            <c:spPr>
              <a:solidFill>
                <a:srgbClr val="FFCC00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9-5C94-486A-8909-FFC7518B5B9B}"/>
              </c:ext>
            </c:extLst>
          </c:dPt>
          <c:dPt>
            <c:idx val="6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B-5C94-486A-8909-FFC7518B5B9B}"/>
              </c:ext>
            </c:extLst>
          </c:dPt>
          <c:dPt>
            <c:idx val="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D-5C94-486A-8909-FFC7518B5B9B}"/>
              </c:ext>
            </c:extLst>
          </c:dPt>
          <c:dPt>
            <c:idx val="8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F-5C94-486A-8909-FFC7518B5B9B}"/>
              </c:ext>
            </c:extLst>
          </c:dPt>
          <c:dPt>
            <c:idx val="9"/>
            <c:bubble3D val="0"/>
            <c:spPr>
              <a:solidFill>
                <a:srgbClr val="FF33CC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11-5C94-486A-8909-FFC7518B5B9B}"/>
              </c:ext>
            </c:extLst>
          </c:dPt>
          <c:dPt>
            <c:idx val="11"/>
            <c:bubble3D val="0"/>
            <c:spPr>
              <a:solidFill>
                <a:srgbClr val="FF33CC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13-5C94-486A-8909-FFC7518B5B9B}"/>
              </c:ext>
            </c:extLst>
          </c:dPt>
          <c:dPt>
            <c:idx val="12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15-5C94-486A-8909-FFC7518B5B9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17-5C94-486A-8909-FFC7518B5B9B}"/>
              </c:ext>
            </c:extLst>
          </c:dPt>
          <c:dPt>
            <c:idx val="14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19-5C94-486A-8909-FFC7518B5B9B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'[2]V. Lorente'!$M$34:$AT$34</c15:sqref>
                  </c15:fullRef>
                </c:ext>
              </c:extLst>
              <c:f>('[2]V. Lorente'!$M$34,'[2]V. Lorente'!$Q$34:$R$34,'[2]V. Lorente'!$U$34,'[2]V. Lorente'!$Y$34:$Z$34,'[2]V. Lorente'!$AC$34,'[2]V. Lorente'!$AF$34:$AG$34,'[2]V. Lorente'!$AI$34,'[2]V. Lorente'!$AL$34:$AM$34,'[2]V. Lorente'!$AO$34,'[2]V. Lorente'!$AS$34:$AT$34)</c:f>
              <c:strCache>
                <c:ptCount val="15"/>
                <c:pt idx="0">
                  <c:v>PLV</c:v>
                </c:pt>
                <c:pt idx="1">
                  <c:v>conduite</c:v>
                </c:pt>
                <c:pt idx="2">
                  <c:v>passager</c:v>
                </c:pt>
                <c:pt idx="3">
                  <c:v>Mobilier</c:v>
                </c:pt>
                <c:pt idx="4">
                  <c:v>conduite</c:v>
                </c:pt>
                <c:pt idx="5">
                  <c:v>passager</c:v>
                </c:pt>
                <c:pt idx="6">
                  <c:v>boutonnet</c:v>
                </c:pt>
                <c:pt idx="7">
                  <c:v>conduite</c:v>
                </c:pt>
                <c:pt idx="8">
                  <c:v>passager</c:v>
                </c:pt>
                <c:pt idx="9">
                  <c:v>domitienne</c:v>
                </c:pt>
                <c:pt idx="10">
                  <c:v>conduite</c:v>
                </c:pt>
                <c:pt idx="11">
                  <c:v>passager</c:v>
                </c:pt>
                <c:pt idx="12">
                  <c:v>vs</c:v>
                </c:pt>
                <c:pt idx="13">
                  <c:v>conduite</c:v>
                </c:pt>
                <c:pt idx="14">
                  <c:v>passager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'[2]V. Lorente'!$M$35:$AT$35</c15:sqref>
                  </c15:fullRef>
                </c:ext>
              </c:extLst>
              <c:f>('[2]V. Lorente'!$M$35,'[2]V. Lorente'!$Q$35:$R$35,'[2]V. Lorente'!$U$35,'[2]V. Lorente'!$Y$35:$Z$35,'[2]V. Lorente'!$AC$35,'[2]V. Lorente'!$AF$35:$AG$35,'[2]V. Lorente'!$AI$35,'[2]V. Lorente'!$AL$35:$AM$35,'[2]V. Lorente'!$AO$35,'[2]V. Lorente'!$AS$35:$AT$35)</c:f>
              <c:numCache>
                <c:formatCode>0</c:formatCode>
                <c:ptCount val="15"/>
                <c:pt idx="0" formatCode="[h]:mm:ss;@">
                  <c:v>0.14739583333333334</c:v>
                </c:pt>
                <c:pt idx="1" formatCode="[h]:mm:ss;@">
                  <c:v>7.962962962962962E-2</c:v>
                </c:pt>
                <c:pt idx="2" formatCode="[h]:mm:ss;@">
                  <c:v>0.12383101851851852</c:v>
                </c:pt>
                <c:pt idx="3" formatCode="[h]:mm:ss;@">
                  <c:v>1.6770833333333332E-2</c:v>
                </c:pt>
                <c:pt idx="4" formatCode="[h]:mm:ss;@">
                  <c:v>0</c:v>
                </c:pt>
                <c:pt idx="5" formatCode="[h]:mm:ss;@">
                  <c:v>0</c:v>
                </c:pt>
                <c:pt idx="6" formatCode="[h]:mm:ss;@">
                  <c:v>1.6122685185185184E-2</c:v>
                </c:pt>
                <c:pt idx="7" formatCode="[h]:mm:ss;@">
                  <c:v>0</c:v>
                </c:pt>
                <c:pt idx="8" formatCode="[h]:mm:ss;@">
                  <c:v>0</c:v>
                </c:pt>
                <c:pt idx="9" formatCode="[h]:mm:ss;@">
                  <c:v>0</c:v>
                </c:pt>
                <c:pt idx="10" formatCode="[$-F400]h:mm:ss\ AM/PM">
                  <c:v>0</c:v>
                </c:pt>
                <c:pt idx="11" formatCode="[$-F400]h:mm:ss\ AM/PM">
                  <c:v>0</c:v>
                </c:pt>
                <c:pt idx="12" formatCode="[h]:mm:ss;@">
                  <c:v>0.29192129629629632</c:v>
                </c:pt>
                <c:pt idx="13" formatCode="[h]:mm:ss;@">
                  <c:v>0.19871527777777778</c:v>
                </c:pt>
                <c:pt idx="14" formatCode="[h]:mm:ss;@">
                  <c:v>5.5763888888888891E-2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'[2]V. Lorente'!$T$35</c15:sqref>
                  <c15:spPr xmlns:c15="http://schemas.microsoft.com/office/drawing/2012/chart">
                    <a:solidFill>
                      <a:schemeClr val="accent4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Lorente'!$V$35</c15:sqref>
                  <c15:spPr xmlns:c15="http://schemas.microsoft.com/office/drawing/2012/chart">
                    <a:solidFill>
                      <a:schemeClr val="accent4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Lorente'!$W$35</c15:sqref>
                  <c15:spPr xmlns:c15="http://schemas.microsoft.com/office/drawing/2012/chart">
                    <a:solidFill>
                      <a:schemeClr val="accent4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Lorente'!$X$35</c15:sqref>
                  <c15:spPr xmlns:c15="http://schemas.microsoft.com/office/drawing/2012/chart">
                    <a:solidFill>
                      <a:schemeClr val="accent4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Lorente'!$AB$35</c15:sqref>
                  <c15:spPr xmlns:c15="http://schemas.microsoft.com/office/drawing/2012/chart">
                    <a:solidFill>
                      <a:srgbClr val="92D050"/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Lorente'!$AH$35</c15:sqref>
                  <c15:spPr xmlns:c15="http://schemas.microsoft.com/office/drawing/2012/chart">
                    <a:solidFill>
                      <a:schemeClr val="accent2">
                        <a:lumMod val="40000"/>
                        <a:lumOff val="6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Lorente'!$AJ$35</c15:sqref>
                  <c15:spPr xmlns:c15="http://schemas.microsoft.com/office/drawing/2012/chart">
                    <a:solidFill>
                      <a:schemeClr val="accent2">
                        <a:lumMod val="40000"/>
                        <a:lumOff val="6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Lorente'!$AN$35</c15:sqref>
                  <c15:spPr xmlns:c15="http://schemas.microsoft.com/office/drawing/2012/chart">
                    <a:solidFill>
                      <a:schemeClr val="accent4">
                        <a:lumMod val="40000"/>
                        <a:lumOff val="6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Lorente'!$AQ$35</c15:sqref>
                  <c15:spPr xmlns:c15="http://schemas.microsoft.com/office/drawing/2012/chart">
                    <a:solidFill>
                      <a:schemeClr val="accent2">
                        <a:lumMod val="40000"/>
                        <a:lumOff val="6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  <c15:categoryFilterException>
                  <c15:sqref>'[2]V. Lorente'!$AR$35</c15:sqref>
                  <c15:spPr xmlns:c15="http://schemas.microsoft.com/office/drawing/2012/chart">
                    <a:solidFill>
                      <a:schemeClr val="accent4">
                        <a:lumMod val="40000"/>
                        <a:lumOff val="60000"/>
                      </a:schemeClr>
                    </a:solidFill>
                    <a:ln>
                      <a:noFill/>
                    </a:ln>
                  </c15:spPr>
                  <c15:bubble3D val="0"/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1A-5C94-486A-8909-FFC7518B5B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[4]JUILLET!$R$34</c15:sqref>
                        </c15:formulaRef>
                      </c:ext>
                    </c:extLst>
                    <c:strCache>
                      <c:ptCount val="1"/>
                      <c:pt idx="0">
                        <c:v>Mobilier</c:v>
                      </c:pt>
                    </c:strCache>
                  </c:strRef>
                </c:tx>
                <c:dPt>
                  <c:idx val="0"/>
                  <c:bubble3D val="0"/>
                  <c:spPr>
                    <a:prstGeom prst="rect">
                      <a:avLst/>
                    </a:prstGeom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</c:spPr>
                  <c:extLst>
                    <c:ext xmlns:c16="http://schemas.microsoft.com/office/drawing/2014/chart" uri="{C3380CC4-5D6E-409C-BE32-E72D297353CC}">
                      <c16:uniqueId val="{0000001C-5C94-486A-8909-FFC7518B5B9B}"/>
                    </c:ext>
                  </c:extLst>
                </c:dPt>
                <c:cat>
                  <c:strRef>
                    <c:extLst>
                      <c:ext uri="{02D57815-91ED-43cb-92C2-25804820EDAC}">
                        <c15:fullRef>
                          <c15:sqref>'[2]V. Lorente'!$M$34:$AT$34</c15:sqref>
                        </c15:fullRef>
                        <c15:formulaRef>
                          <c15:sqref>('[2]V. Lorente'!$M$34,'[2]V. Lorente'!$Q$34:$R$34,'[2]V. Lorente'!$U$34,'[2]V. Lorente'!$Y$34:$Z$34,'[2]V. Lorente'!$AC$34,'[2]V. Lorente'!$AF$34:$AG$34,'[2]V. Lorente'!$AI$34,'[2]V. Lorente'!$AL$34:$AM$34,'[2]V. Lorente'!$AO$34,'[2]V. Lorente'!$AS$34:$AT$34)</c15:sqref>
                        </c15:formulaRef>
                      </c:ext>
                    </c:extLst>
                    <c:strCache>
                      <c:ptCount val="15"/>
                      <c:pt idx="0">
                        <c:v>PLV</c:v>
                      </c:pt>
                      <c:pt idx="1">
                        <c:v>rep</c:v>
                      </c:pt>
                      <c:pt idx="2">
                        <c:v>dp</c:v>
                      </c:pt>
                      <c:pt idx="3">
                        <c:v>H de nuit</c:v>
                      </c:pt>
                      <c:pt idx="4">
                        <c:v>conduite</c:v>
                      </c:pt>
                      <c:pt idx="5">
                        <c:v>passager</c:v>
                      </c:pt>
                      <c:pt idx="7">
                        <c:v>COUT</c:v>
                      </c:pt>
                      <c:pt idx="8">
                        <c:v>Mobilier</c:v>
                      </c:pt>
                      <c:pt idx="9">
                        <c:v>rep</c:v>
                      </c:pt>
                      <c:pt idx="10">
                        <c:v>dp</c:v>
                      </c:pt>
                      <c:pt idx="11">
                        <c:v>H de nuit</c:v>
                      </c:pt>
                      <c:pt idx="12">
                        <c:v>conduite</c:v>
                      </c:pt>
                      <c:pt idx="13">
                        <c:v>passager</c:v>
                      </c:pt>
                      <c:pt idx="15">
                        <c:v> COUT </c:v>
                      </c:pt>
                      <c:pt idx="16">
                        <c:v>boutonnet</c:v>
                      </c:pt>
                      <c:pt idx="18">
                        <c:v>heure de nuit</c:v>
                      </c:pt>
                      <c:pt idx="19">
                        <c:v>conduite</c:v>
                      </c:pt>
                      <c:pt idx="20">
                        <c:v>passager</c:v>
                      </c:pt>
                      <c:pt idx="21">
                        <c:v>COUT</c:v>
                      </c:pt>
                      <c:pt idx="22">
                        <c:v>domitienne</c:v>
                      </c:pt>
                      <c:pt idx="24">
                        <c:v>heure de nuit</c:v>
                      </c:pt>
                      <c:pt idx="25">
                        <c:v>conduite</c:v>
                      </c:pt>
                      <c:pt idx="26">
                        <c:v>passager</c:v>
                      </c:pt>
                      <c:pt idx="27">
                        <c:v>COUT</c:v>
                      </c:pt>
                      <c:pt idx="28">
                        <c:v>vs</c:v>
                      </c:pt>
                      <c:pt idx="29">
                        <c:v>rep</c:v>
                      </c:pt>
                      <c:pt idx="30">
                        <c:v>dp</c:v>
                      </c:pt>
                      <c:pt idx="31">
                        <c:v>H de nuit</c:v>
                      </c:pt>
                      <c:pt idx="32">
                        <c:v>conduite</c:v>
                      </c:pt>
                      <c:pt idx="33">
                        <c:v>passager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[4]JUILLET!$R$35</c15:sqref>
                        </c15:fullRef>
                        <c15:formulaRef>
                          <c15:sqref>[4]JUILLET!$R$35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0.66812500000000008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1D-5C94-486A-8909-FFC7518B5B9B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[4]JUILLET!$V$34</c15:sqref>
                        </c15:formulaRef>
                      </c:ext>
                    </c:extLst>
                    <c:strCache>
                      <c:ptCount val="1"/>
                      <c:pt idx="0">
                        <c:v>conduite</c:v>
                      </c:pt>
                    </c:strCache>
                  </c:strRef>
                </c:tx>
                <c:dPt>
                  <c:idx val="0"/>
                  <c:bubble3D val="0"/>
                  <c:spPr>
                    <a:prstGeom prst="rect">
                      <a:avLst/>
                    </a:prstGeom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F-5C94-486A-8909-FFC7518B5B9B}"/>
                    </c:ext>
                  </c:extLst>
                </c:dPt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'[2]V. Lorente'!$M$34:$AT$34</c15:sqref>
                        </c15:fullRef>
                        <c15:formulaRef>
                          <c15:sqref>('[2]V. Lorente'!$M$34,'[2]V. Lorente'!$Q$34:$R$34,'[2]V. Lorente'!$U$34,'[2]V. Lorente'!$Y$34:$Z$34,'[2]V. Lorente'!$AC$34,'[2]V. Lorente'!$AF$34:$AG$34,'[2]V. Lorente'!$AI$34,'[2]V. Lorente'!$AL$34:$AM$34,'[2]V. Lorente'!$AO$34,'[2]V. Lorente'!$AS$34:$AT$34)</c15:sqref>
                        </c15:formulaRef>
                      </c:ext>
                    </c:extLst>
                    <c:strCache>
                      <c:ptCount val="15"/>
                      <c:pt idx="0">
                        <c:v>PLV</c:v>
                      </c:pt>
                      <c:pt idx="1">
                        <c:v>rep</c:v>
                      </c:pt>
                      <c:pt idx="2">
                        <c:v>dp</c:v>
                      </c:pt>
                      <c:pt idx="3">
                        <c:v>H de nuit</c:v>
                      </c:pt>
                      <c:pt idx="4">
                        <c:v>conduite</c:v>
                      </c:pt>
                      <c:pt idx="5">
                        <c:v>passager</c:v>
                      </c:pt>
                      <c:pt idx="7">
                        <c:v>COUT</c:v>
                      </c:pt>
                      <c:pt idx="8">
                        <c:v>Mobilier</c:v>
                      </c:pt>
                      <c:pt idx="9">
                        <c:v>rep</c:v>
                      </c:pt>
                      <c:pt idx="10">
                        <c:v>dp</c:v>
                      </c:pt>
                      <c:pt idx="11">
                        <c:v>H de nuit</c:v>
                      </c:pt>
                      <c:pt idx="12">
                        <c:v>conduite</c:v>
                      </c:pt>
                      <c:pt idx="13">
                        <c:v>passager</c:v>
                      </c:pt>
                      <c:pt idx="15">
                        <c:v> COUT </c:v>
                      </c:pt>
                      <c:pt idx="16">
                        <c:v>boutonnet</c:v>
                      </c:pt>
                      <c:pt idx="18">
                        <c:v>heure de nuit</c:v>
                      </c:pt>
                      <c:pt idx="19">
                        <c:v>conduite</c:v>
                      </c:pt>
                      <c:pt idx="20">
                        <c:v>passager</c:v>
                      </c:pt>
                      <c:pt idx="21">
                        <c:v>COUT</c:v>
                      </c:pt>
                      <c:pt idx="22">
                        <c:v>domitienne</c:v>
                      </c:pt>
                      <c:pt idx="24">
                        <c:v>heure de nuit</c:v>
                      </c:pt>
                      <c:pt idx="25">
                        <c:v>conduite</c:v>
                      </c:pt>
                      <c:pt idx="26">
                        <c:v>passager</c:v>
                      </c:pt>
                      <c:pt idx="27">
                        <c:v>COUT</c:v>
                      </c:pt>
                      <c:pt idx="28">
                        <c:v>vs</c:v>
                      </c:pt>
                      <c:pt idx="29">
                        <c:v>rep</c:v>
                      </c:pt>
                      <c:pt idx="30">
                        <c:v>dp</c:v>
                      </c:pt>
                      <c:pt idx="31">
                        <c:v>H de nuit</c:v>
                      </c:pt>
                      <c:pt idx="32">
                        <c:v>conduite</c:v>
                      </c:pt>
                      <c:pt idx="33">
                        <c:v>passager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[4]JUILLET!$V$35</c15:sqref>
                        </c15:fullRef>
                        <c15:formulaRef>
                          <c15:sqref>[4]JUILLET!$V$35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0.54828703703703718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20-5C94-486A-8909-FFC7518B5B9B}"/>
                  </c:ext>
                </c:extLst>
              </c15:ser>
            </c15:filteredPieSeries>
          </c:ext>
        </c:extLst>
      </c:pieChart>
      <c:spPr>
        <a:prstGeom prst="rect">
          <a:avLst/>
        </a:prstGeom>
        <a:noFill/>
        <a:ln>
          <a:noFill/>
        </a:ln>
      </c:spPr>
    </c:plotArea>
    <c:plotVisOnly val="1"/>
    <c:dispBlanksAs val="gap"/>
    <c:showDLblsOverMax val="0"/>
  </c:chart>
  <c:spPr>
    <a:xfrm>
      <a:off x="0" y="0"/>
      <a:ext cx="0" cy="0"/>
    </a:xfrm>
    <a:prstGeom prst="rect">
      <a:avLst/>
    </a:prstGeom>
    <a:noFill/>
    <a:ln w="9525" cap="flat" cmpd="sng" algn="ctr">
      <a:solidFill>
        <a:schemeClr val="tx1">
          <a:lumMod val="15000"/>
          <a:lumOff val="85000"/>
        </a:schemeClr>
      </a:solidFill>
      <a:round/>
    </a:ln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867-497F-93D9-09700D568250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867-497F-93D9-09700D568250}"/>
              </c:ext>
            </c:extLst>
          </c:dPt>
          <c:dPt>
            <c:idx val="2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867-497F-93D9-09700D5682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867-497F-93D9-09700D568250}"/>
              </c:ext>
            </c:extLst>
          </c:dPt>
          <c:dPt>
            <c:idx val="4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867-497F-93D9-09700D568250}"/>
              </c:ext>
            </c:extLst>
          </c:dPt>
          <c:cat>
            <c:strLit>
              <c:ptCount val="5"/>
              <c:pt idx="0">
                <c:v>1</c:v>
              </c:pt>
              <c:pt idx="1">
                <c:v>9</c:v>
              </c:pt>
              <c:pt idx="2">
                <c:v>16</c:v>
              </c:pt>
              <c:pt idx="3">
                <c:v>22</c:v>
              </c:pt>
              <c:pt idx="4">
                <c:v>29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'[2]V. Lorente'!$Q$35:$AT$35</c15:sqref>
                  </c15:fullRef>
                </c:ext>
              </c:extLst>
              <c:f>('[2]V. Lorente'!$Q$35,'[2]V. Lorente'!$Y$35,'[2]V. Lorente'!$AF$35,'[2]V. Lorente'!$AL$35,'[2]V. Lorente'!$AS$35)</c:f>
              <c:numCache>
                <c:formatCode>[h]:mm:ss;@</c:formatCode>
                <c:ptCount val="5"/>
                <c:pt idx="0">
                  <c:v>7.962962962962962E-2</c:v>
                </c:pt>
                <c:pt idx="1">
                  <c:v>0</c:v>
                </c:pt>
                <c:pt idx="2">
                  <c:v>0</c:v>
                </c:pt>
                <c:pt idx="3" formatCode="[$-F400]h:mm:ss\ AM/PM">
                  <c:v>0</c:v>
                </c:pt>
                <c:pt idx="4">
                  <c:v>0.19871527777777778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'[2]V. Lorente'!$S$35</c15:sqref>
                  <c15:spPr xmlns:c15="http://schemas.microsoft.com/office/drawing/2012/chart"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Lorente'!$X$35</c15:sqref>
                  <c15:spPr xmlns:c15="http://schemas.microsoft.com/office/drawing/2012/chart">
                    <a:solidFill>
                      <a:schemeClr val="accent2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Lorente'!$Z$35</c15:sqref>
                  <c15:spPr xmlns:c15="http://schemas.microsoft.com/office/drawing/2012/chart"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Lorente'!$AA$35</c15:sqref>
                  <c15:spPr xmlns:c15="http://schemas.microsoft.com/office/drawing/2012/chart"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Lorente'!$AD$35</c15:sqref>
                  <c15:spPr xmlns:c15="http://schemas.microsoft.com/office/drawing/2012/chart"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Lorente'!$AE$35</c15:sqref>
                  <c15:spPr xmlns:c15="http://schemas.microsoft.com/office/drawing/2012/chart"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Lorente'!$AG$35</c15:sqref>
                  <c15:spPr xmlns:c15="http://schemas.microsoft.com/office/drawing/2012/chart">
                    <a:solidFill>
                      <a:srgbClr val="FF33CC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Lorente'!$AJ$35</c15:sqref>
                  <c15:spPr xmlns:c15="http://schemas.microsoft.com/office/drawing/2012/chart"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Lorente'!$AK$35</c15:sqref>
                  <c15:spPr xmlns:c15="http://schemas.microsoft.com/office/drawing/2012/chart"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Lorente'!$AO$35</c15:sqref>
                  <c15:spPr xmlns:c15="http://schemas.microsoft.com/office/drawing/2012/chart"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Lorente'!$AQ$35</c15:sqref>
                  <c15:spPr xmlns:c15="http://schemas.microsoft.com/office/drawing/2012/chart"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A-1867-497F-93D9-09700D5682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solidFill>
              <a:srgbClr val="0070C0"/>
            </a:solidFill>
          </c:spPr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EF6-44D4-98CE-2B880001D953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EF6-44D4-98CE-2B880001D953}"/>
              </c:ext>
            </c:extLst>
          </c:dPt>
          <c:dPt>
            <c:idx val="2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EF6-44D4-98CE-2B880001D953}"/>
              </c:ext>
            </c:extLst>
          </c:dPt>
          <c:dPt>
            <c:idx val="3"/>
            <c:bubble3D val="0"/>
            <c:spPr>
              <a:solidFill>
                <a:srgbClr val="FF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EF6-44D4-98CE-2B880001D953}"/>
              </c:ext>
            </c:extLst>
          </c:dPt>
          <c:dPt>
            <c:idx val="4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EF6-44D4-98CE-2B880001D953}"/>
              </c:ext>
            </c:extLst>
          </c:dPt>
          <c:cat>
            <c:strLit>
              <c:ptCount val="5"/>
              <c:pt idx="0">
                <c:v>1</c:v>
              </c:pt>
              <c:pt idx="1">
                <c:v>9</c:v>
              </c:pt>
              <c:pt idx="2">
                <c:v>16</c:v>
              </c:pt>
              <c:pt idx="3">
                <c:v>22</c:v>
              </c:pt>
              <c:pt idx="4">
                <c:v>29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'[2]V. Lorente'!$R$35:$AT$35</c15:sqref>
                  </c15:fullRef>
                </c:ext>
              </c:extLst>
              <c:f>('[2]V. Lorente'!$R$35,'[2]V. Lorente'!$Z$35,'[2]V. Lorente'!$AG$35,'[2]V. Lorente'!$AM$35,'[2]V. Lorente'!$AT$35)</c:f>
              <c:numCache>
                <c:formatCode>0</c:formatCode>
                <c:ptCount val="5"/>
                <c:pt idx="0" formatCode="[h]:mm:ss;@">
                  <c:v>0.12383101851851852</c:v>
                </c:pt>
                <c:pt idx="1" formatCode="[h]:mm:ss;@">
                  <c:v>0</c:v>
                </c:pt>
                <c:pt idx="2" formatCode="[h]:mm:ss;@">
                  <c:v>0</c:v>
                </c:pt>
                <c:pt idx="3" formatCode="[$-F400]h:mm:ss\ AM/PM">
                  <c:v>0</c:v>
                </c:pt>
                <c:pt idx="4" formatCode="[h]:mm:ss;@">
                  <c:v>5.5763888888888891E-2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'[2]V. Lorente'!$S$35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Lorente'!$Y$35</c15:sqref>
                  <c15:spPr xmlns:c15="http://schemas.microsoft.com/office/drawing/2012/chart"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Lorente'!$AA$35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Lorente'!$AD$35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Lorente'!$AE$35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Lorente'!$AF$35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Lorente'!$AJ$35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Lorente'!$AK$35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Lorente'!$AL$35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Lorente'!$AP$35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Lorente'!$AR$35</c15:sqref>
                  <c15:spPr xmlns:c15="http://schemas.microsoft.com/office/drawing/2012/chart">
                    <a:solidFill>
                      <a:srgbClr val="0070C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  <c15:categoryFilterException>
                  <c15:sqref>'[2]V. Lorente'!$AS$35</c15:sqref>
                  <c15:spPr xmlns:c15="http://schemas.microsoft.com/office/drawing/2012/chart">
                    <a:solidFill>
                      <a:schemeClr val="accent2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A-8EF6-44D4-98CE-2B880001D9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23811</xdr:colOff>
      <xdr:row>37</xdr:row>
      <xdr:rowOff>39649</xdr:rowOff>
    </xdr:from>
    <xdr:to>
      <xdr:col>13</xdr:col>
      <xdr:colOff>711994</xdr:colOff>
      <xdr:row>44</xdr:row>
      <xdr:rowOff>96724</xdr:rowOff>
    </xdr:to>
    <xdr:graphicFrame macro="">
      <xdr:nvGraphicFramePr>
        <xdr:cNvPr id="2" name="Graphique 4">
          <a:extLst>
            <a:ext uri="{FF2B5EF4-FFF2-40B4-BE49-F238E27FC236}">
              <a16:creationId xmlns:a16="http://schemas.microsoft.com/office/drawing/2014/main" id="{C96B6DBE-720F-406E-8BB0-7926D93D40E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11907</xdr:colOff>
      <xdr:row>37</xdr:row>
      <xdr:rowOff>39687</xdr:rowOff>
    </xdr:from>
    <xdr:to>
      <xdr:col>11</xdr:col>
      <xdr:colOff>302419</xdr:colOff>
      <xdr:row>44</xdr:row>
      <xdr:rowOff>19730</xdr:rowOff>
    </xdr:to>
    <xdr:graphicFrame macro="">
      <xdr:nvGraphicFramePr>
        <xdr:cNvPr id="3" name="Graphique 5">
          <a:extLst>
            <a:ext uri="{FF2B5EF4-FFF2-40B4-BE49-F238E27FC236}">
              <a16:creationId xmlns:a16="http://schemas.microsoft.com/office/drawing/2014/main" id="{151410B1-139D-4C12-B783-50EFE722FB6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21</xdr:col>
      <xdr:colOff>178595</xdr:colOff>
      <xdr:row>37</xdr:row>
      <xdr:rowOff>11907</xdr:rowOff>
    </xdr:from>
    <xdr:to>
      <xdr:col>24</xdr:col>
      <xdr:colOff>660795</xdr:colOff>
      <xdr:row>44</xdr:row>
      <xdr:rowOff>163115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41597B8-C867-47F9-9A80-D54E212FE8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17</xdr:col>
      <xdr:colOff>273844</xdr:colOff>
      <xdr:row>38</xdr:row>
      <xdr:rowOff>178593</xdr:rowOff>
    </xdr:from>
    <xdr:to>
      <xdr:col>20</xdr:col>
      <xdr:colOff>5951</xdr:colOff>
      <xdr:row>44</xdr:row>
      <xdr:rowOff>175020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774A222-7036-4135-B9BA-96D761F81B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h&#233;orie%20heures%20et%20installation%20par%20jour%20(version%20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vembre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%20Lorent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p/Nextcloud/horaires%20des%20installateurs/Vincent%20Lorente/horaires%20Vincent%20LORENT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fert%20mytime%20Nov20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rice/Nextcloud/horaires%20des%20installateurs/taux%20indemnit&#233;s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OCTOB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ériés"/>
    </sheetNames>
    <sheetDataSet>
      <sheetData sheetId="0">
        <row r="1">
          <cell r="B1" t="str">
            <v>dates</v>
          </cell>
          <cell r="C1" t="str">
            <v>EQ</v>
          </cell>
          <cell r="D1" t="str">
            <v>vh</v>
          </cell>
          <cell r="E1" t="str">
            <v>destination</v>
          </cell>
          <cell r="F1" t="str">
            <v>equipier</v>
          </cell>
          <cell r="G1" t="str">
            <v>equipier 1</v>
          </cell>
          <cell r="H1" t="str">
            <v>equipier 2</v>
          </cell>
          <cell r="I1" t="str">
            <v>equipier 3</v>
          </cell>
          <cell r="J1" t="str">
            <v>equipier 4</v>
          </cell>
          <cell r="K1" t="str">
            <v>equipier 5</v>
          </cell>
          <cell r="L1" t="str">
            <v>equipier 6</v>
          </cell>
          <cell r="M1" t="str">
            <v>amplitude théorique</v>
          </cell>
          <cell r="N1" t="str">
            <v>points/eq</v>
          </cell>
          <cell r="O1" t="str">
            <v>points/jour</v>
          </cell>
          <cell r="P1" t="str">
            <v>budget</v>
          </cell>
        </row>
        <row r="2">
          <cell r="A2">
            <v>43770</v>
          </cell>
          <cell r="B2">
            <v>43770</v>
          </cell>
          <cell r="C2">
            <v>1</v>
          </cell>
          <cell r="O2">
            <v>0</v>
          </cell>
          <cell r="R2">
            <v>1</v>
          </cell>
          <cell r="S2">
            <v>43770</v>
          </cell>
        </row>
        <row r="3">
          <cell r="B3">
            <v>43770</v>
          </cell>
          <cell r="C3">
            <v>2</v>
          </cell>
          <cell r="R3" t="str">
            <v/>
          </cell>
          <cell r="S3">
            <v>43770</v>
          </cell>
        </row>
        <row r="4">
          <cell r="B4">
            <v>43770</v>
          </cell>
          <cell r="C4">
            <v>3</v>
          </cell>
          <cell r="R4" t="str">
            <v/>
          </cell>
          <cell r="S4">
            <v>43770</v>
          </cell>
        </row>
        <row r="5">
          <cell r="B5">
            <v>43770</v>
          </cell>
          <cell r="C5">
            <v>4</v>
          </cell>
          <cell r="Q5" t="str">
            <v>e</v>
          </cell>
          <cell r="R5" t="str">
            <v/>
          </cell>
          <cell r="S5">
            <v>43770</v>
          </cell>
        </row>
        <row r="6">
          <cell r="B6">
            <v>43770</v>
          </cell>
          <cell r="C6">
            <v>5</v>
          </cell>
          <cell r="R6" t="str">
            <v/>
          </cell>
          <cell r="S6">
            <v>43770</v>
          </cell>
        </row>
        <row r="7">
          <cell r="B7">
            <v>43770</v>
          </cell>
          <cell r="C7">
            <v>6</v>
          </cell>
          <cell r="R7" t="str">
            <v/>
          </cell>
          <cell r="S7">
            <v>43770</v>
          </cell>
        </row>
        <row r="8">
          <cell r="A8">
            <v>43771</v>
          </cell>
          <cell r="B8">
            <v>43771</v>
          </cell>
          <cell r="C8">
            <v>1</v>
          </cell>
          <cell r="O8">
            <v>0</v>
          </cell>
          <cell r="Q8" t="str">
            <v xml:space="preserve"> -  -  -  -  -  - </v>
          </cell>
          <cell r="R8">
            <v>2</v>
          </cell>
          <cell r="S8">
            <v>43771</v>
          </cell>
        </row>
        <row r="9">
          <cell r="B9">
            <v>43771</v>
          </cell>
          <cell r="C9">
            <v>2</v>
          </cell>
          <cell r="Q9" t="str">
            <v xml:space="preserve"> -  -  -  -  -  - </v>
          </cell>
          <cell r="R9" t="str">
            <v/>
          </cell>
          <cell r="S9">
            <v>43771</v>
          </cell>
        </row>
        <row r="10">
          <cell r="B10">
            <v>43771</v>
          </cell>
          <cell r="C10">
            <v>3</v>
          </cell>
          <cell r="Q10" t="str">
            <v xml:space="preserve"> -  -  -  -  -  - </v>
          </cell>
          <cell r="R10" t="str">
            <v/>
          </cell>
          <cell r="S10">
            <v>43771</v>
          </cell>
        </row>
        <row r="11">
          <cell r="B11">
            <v>43771</v>
          </cell>
          <cell r="C11">
            <v>4</v>
          </cell>
          <cell r="Q11" t="str">
            <v xml:space="preserve"> -  -  -  -  -  - </v>
          </cell>
          <cell r="R11" t="str">
            <v/>
          </cell>
          <cell r="S11">
            <v>43771</v>
          </cell>
        </row>
        <row r="12">
          <cell r="B12">
            <v>43771</v>
          </cell>
          <cell r="C12">
            <v>5</v>
          </cell>
          <cell r="Q12" t="str">
            <v xml:space="preserve"> -  -  -  -  -  - </v>
          </cell>
          <cell r="R12" t="str">
            <v/>
          </cell>
          <cell r="S12">
            <v>43771</v>
          </cell>
        </row>
        <row r="13">
          <cell r="B13">
            <v>43771</v>
          </cell>
          <cell r="C13">
            <v>6</v>
          </cell>
          <cell r="Q13" t="str">
            <v xml:space="preserve"> -  -  -  -  -  - </v>
          </cell>
          <cell r="R13" t="str">
            <v/>
          </cell>
          <cell r="S13">
            <v>43771</v>
          </cell>
        </row>
        <row r="14">
          <cell r="A14">
            <v>43772</v>
          </cell>
          <cell r="B14">
            <v>43772</v>
          </cell>
          <cell r="C14">
            <v>1</v>
          </cell>
          <cell r="O14">
            <v>0</v>
          </cell>
          <cell r="Q14" t="str">
            <v xml:space="preserve"> -  -  -  -  -  - </v>
          </cell>
          <cell r="R14">
            <v>3</v>
          </cell>
          <cell r="S14">
            <v>43772</v>
          </cell>
        </row>
        <row r="15">
          <cell r="B15">
            <v>43772</v>
          </cell>
          <cell r="C15">
            <v>2</v>
          </cell>
          <cell r="Q15" t="str">
            <v xml:space="preserve"> -  -  -  -  -  - </v>
          </cell>
          <cell r="R15" t="str">
            <v/>
          </cell>
          <cell r="S15">
            <v>43772</v>
          </cell>
        </row>
        <row r="16">
          <cell r="B16">
            <v>43772</v>
          </cell>
          <cell r="C16">
            <v>3</v>
          </cell>
          <cell r="Q16" t="str">
            <v xml:space="preserve"> -  -  -  -  -  - </v>
          </cell>
          <cell r="R16" t="str">
            <v/>
          </cell>
          <cell r="S16">
            <v>43772</v>
          </cell>
        </row>
        <row r="17">
          <cell r="B17">
            <v>43772</v>
          </cell>
          <cell r="C17">
            <v>4</v>
          </cell>
          <cell r="Q17" t="str">
            <v xml:space="preserve"> -  -  -  -  -  - </v>
          </cell>
          <cell r="R17" t="str">
            <v/>
          </cell>
          <cell r="S17">
            <v>43772</v>
          </cell>
        </row>
        <row r="18">
          <cell r="B18">
            <v>43772</v>
          </cell>
          <cell r="C18">
            <v>5</v>
          </cell>
          <cell r="Q18" t="str">
            <v xml:space="preserve"> -  -  -  -  -  - </v>
          </cell>
          <cell r="R18" t="str">
            <v/>
          </cell>
          <cell r="S18">
            <v>43772</v>
          </cell>
        </row>
        <row r="19">
          <cell r="B19">
            <v>43772</v>
          </cell>
          <cell r="C19">
            <v>6</v>
          </cell>
          <cell r="Q19" t="str">
            <v xml:space="preserve"> -  -  -  -  -  - </v>
          </cell>
          <cell r="R19" t="str">
            <v/>
          </cell>
          <cell r="S19">
            <v>43772</v>
          </cell>
        </row>
        <row r="20">
          <cell r="A20">
            <v>43773</v>
          </cell>
          <cell r="B20">
            <v>43773</v>
          </cell>
          <cell r="C20">
            <v>1</v>
          </cell>
          <cell r="D20">
            <v>788</v>
          </cell>
          <cell r="E20" t="str">
            <v>perpignan</v>
          </cell>
          <cell r="F20" t="str">
            <v>vincent</v>
          </cell>
          <cell r="G20" t="str">
            <v>jerome</v>
          </cell>
          <cell r="M20">
            <v>0.35416666666666669</v>
          </cell>
          <cell r="N20">
            <v>9</v>
          </cell>
          <cell r="O20">
            <v>27</v>
          </cell>
          <cell r="Q20" t="str">
            <v xml:space="preserve">vincent - jerome -  -  -  -  - </v>
          </cell>
          <cell r="R20">
            <v>4</v>
          </cell>
          <cell r="S20">
            <v>43773</v>
          </cell>
        </row>
        <row r="21">
          <cell r="B21">
            <v>43773</v>
          </cell>
          <cell r="C21">
            <v>2</v>
          </cell>
          <cell r="D21">
            <v>593</v>
          </cell>
          <cell r="E21" t="str">
            <v>Nimes</v>
          </cell>
          <cell r="F21" t="str">
            <v>christophe</v>
          </cell>
          <cell r="G21" t="str">
            <v>nathan</v>
          </cell>
          <cell r="M21">
            <v>0.29166666666666669</v>
          </cell>
          <cell r="N21">
            <v>10</v>
          </cell>
          <cell r="Q21" t="str">
            <v xml:space="preserve">christophe - nathan -  -  -  -  - </v>
          </cell>
          <cell r="R21" t="str">
            <v/>
          </cell>
          <cell r="S21">
            <v>43773</v>
          </cell>
        </row>
        <row r="22">
          <cell r="B22">
            <v>43773</v>
          </cell>
          <cell r="C22">
            <v>3</v>
          </cell>
          <cell r="D22">
            <v>208</v>
          </cell>
          <cell r="E22" t="str">
            <v>montpellier</v>
          </cell>
          <cell r="F22" t="str">
            <v>fabrice</v>
          </cell>
          <cell r="M22">
            <v>0.125</v>
          </cell>
          <cell r="N22">
            <v>4</v>
          </cell>
          <cell r="Q22" t="str">
            <v xml:space="preserve">fabrice -  -  -  -  -  - </v>
          </cell>
          <cell r="R22" t="str">
            <v/>
          </cell>
          <cell r="S22">
            <v>43773</v>
          </cell>
        </row>
        <row r="23">
          <cell r="B23">
            <v>43773</v>
          </cell>
          <cell r="C23">
            <v>4</v>
          </cell>
          <cell r="D23" t="str">
            <v>traffic</v>
          </cell>
          <cell r="E23" t="str">
            <v>beziers</v>
          </cell>
          <cell r="F23" t="str">
            <v>David</v>
          </cell>
          <cell r="M23">
            <v>0.20833333333333334</v>
          </cell>
          <cell r="N23">
            <v>4</v>
          </cell>
          <cell r="Q23" t="str">
            <v xml:space="preserve">David -  -  -  -  -  - </v>
          </cell>
          <cell r="R23" t="str">
            <v/>
          </cell>
          <cell r="S23">
            <v>43773</v>
          </cell>
        </row>
        <row r="24">
          <cell r="B24">
            <v>43773</v>
          </cell>
          <cell r="C24">
            <v>5</v>
          </cell>
          <cell r="Q24" t="str">
            <v xml:space="preserve"> -  -  -  -  -  - </v>
          </cell>
          <cell r="R24" t="str">
            <v/>
          </cell>
          <cell r="S24">
            <v>43773</v>
          </cell>
        </row>
        <row r="25">
          <cell r="B25">
            <v>43773</v>
          </cell>
          <cell r="C25">
            <v>6</v>
          </cell>
          <cell r="Q25" t="str">
            <v xml:space="preserve"> -  -  -  -  -  - </v>
          </cell>
          <cell r="R25" t="str">
            <v/>
          </cell>
          <cell r="S25">
            <v>43773</v>
          </cell>
        </row>
        <row r="26">
          <cell r="A26">
            <v>43774</v>
          </cell>
          <cell r="B26">
            <v>43774</v>
          </cell>
          <cell r="C26">
            <v>1</v>
          </cell>
          <cell r="D26">
            <v>788</v>
          </cell>
          <cell r="E26" t="str">
            <v>toulouse</v>
          </cell>
          <cell r="F26" t="str">
            <v>vincent</v>
          </cell>
          <cell r="G26" t="str">
            <v>david</v>
          </cell>
          <cell r="N26">
            <v>5</v>
          </cell>
          <cell r="O26">
            <v>17</v>
          </cell>
          <cell r="Q26" t="str">
            <v xml:space="preserve">vincent - david -  -  -  -  - </v>
          </cell>
          <cell r="R26">
            <v>5</v>
          </cell>
          <cell r="S26">
            <v>43774</v>
          </cell>
        </row>
        <row r="27">
          <cell r="B27">
            <v>43774</v>
          </cell>
          <cell r="C27">
            <v>2</v>
          </cell>
          <cell r="D27">
            <v>208</v>
          </cell>
          <cell r="E27" t="str">
            <v>Monaco</v>
          </cell>
          <cell r="F27" t="str">
            <v>olivier</v>
          </cell>
          <cell r="M27">
            <v>0.41666666666666669</v>
          </cell>
          <cell r="N27">
            <v>1</v>
          </cell>
          <cell r="Q27" t="str">
            <v xml:space="preserve">olivier -  -  -  -  -  - </v>
          </cell>
          <cell r="R27" t="str">
            <v/>
          </cell>
          <cell r="S27">
            <v>43774</v>
          </cell>
        </row>
        <row r="28">
          <cell r="B28">
            <v>43774</v>
          </cell>
          <cell r="C28">
            <v>3</v>
          </cell>
          <cell r="D28">
            <v>208</v>
          </cell>
          <cell r="E28" t="str">
            <v>lattes</v>
          </cell>
          <cell r="F28" t="str">
            <v>jerome</v>
          </cell>
          <cell r="G28" t="str">
            <v>marion</v>
          </cell>
          <cell r="H28" t="str">
            <v>fabrice</v>
          </cell>
          <cell r="M28">
            <v>8.3333333333333329E-2</v>
          </cell>
          <cell r="N28">
            <v>3</v>
          </cell>
          <cell r="Q28" t="str">
            <v xml:space="preserve">jerome - marion - fabrice -  -  -  - </v>
          </cell>
          <cell r="R28" t="str">
            <v/>
          </cell>
          <cell r="S28">
            <v>43774</v>
          </cell>
        </row>
        <row r="29">
          <cell r="B29">
            <v>43774</v>
          </cell>
          <cell r="C29">
            <v>4</v>
          </cell>
          <cell r="D29">
            <v>593</v>
          </cell>
          <cell r="E29" t="str">
            <v>polygone</v>
          </cell>
          <cell r="F29" t="str">
            <v>steven</v>
          </cell>
          <cell r="G29" t="str">
            <v>nathan</v>
          </cell>
          <cell r="H29" t="str">
            <v>fabrice</v>
          </cell>
          <cell r="M29">
            <v>8.3333333333333329E-2</v>
          </cell>
          <cell r="N29">
            <v>1</v>
          </cell>
          <cell r="Q29" t="str">
            <v xml:space="preserve">steven - nathan - fabrice -  -  -  - </v>
          </cell>
          <cell r="R29" t="str">
            <v/>
          </cell>
          <cell r="S29">
            <v>43774</v>
          </cell>
        </row>
        <row r="30">
          <cell r="B30">
            <v>43774</v>
          </cell>
          <cell r="C30">
            <v>5</v>
          </cell>
          <cell r="D30" t="str">
            <v>traffic</v>
          </cell>
          <cell r="E30" t="str">
            <v>valence</v>
          </cell>
          <cell r="F30" t="str">
            <v>rodolphe</v>
          </cell>
          <cell r="G30" t="str">
            <v>Marc</v>
          </cell>
          <cell r="M30">
            <v>0.3125</v>
          </cell>
          <cell r="N30">
            <v>7</v>
          </cell>
          <cell r="Q30" t="str">
            <v xml:space="preserve">rodolphe - Marc -  -  -  -  - </v>
          </cell>
          <cell r="R30" t="str">
            <v/>
          </cell>
          <cell r="S30">
            <v>43774</v>
          </cell>
        </row>
        <row r="31">
          <cell r="B31">
            <v>43774</v>
          </cell>
          <cell r="C31">
            <v>6</v>
          </cell>
          <cell r="Q31" t="str">
            <v xml:space="preserve"> -  -  -  -  -  - </v>
          </cell>
          <cell r="R31" t="str">
            <v/>
          </cell>
          <cell r="S31">
            <v>43774</v>
          </cell>
        </row>
        <row r="32">
          <cell r="A32">
            <v>43775</v>
          </cell>
          <cell r="B32">
            <v>43775</v>
          </cell>
          <cell r="C32">
            <v>1</v>
          </cell>
          <cell r="D32" t="str">
            <v>traffic</v>
          </cell>
          <cell r="E32" t="str">
            <v>toulon</v>
          </cell>
          <cell r="F32" t="str">
            <v>nathan</v>
          </cell>
          <cell r="G32" t="str">
            <v>lucas</v>
          </cell>
          <cell r="M32">
            <v>0.375</v>
          </cell>
          <cell r="N32">
            <v>11</v>
          </cell>
          <cell r="O32">
            <v>15</v>
          </cell>
          <cell r="Q32" t="str">
            <v xml:space="preserve">nathan - lucas -  -  -  -  - </v>
          </cell>
          <cell r="R32">
            <v>6</v>
          </cell>
          <cell r="S32">
            <v>43775</v>
          </cell>
        </row>
        <row r="33">
          <cell r="B33">
            <v>43775</v>
          </cell>
          <cell r="C33">
            <v>2</v>
          </cell>
          <cell r="D33">
            <v>788</v>
          </cell>
          <cell r="E33" t="str">
            <v>sete</v>
          </cell>
          <cell r="F33" t="str">
            <v>vincent</v>
          </cell>
          <cell r="G33" t="str">
            <v>christophe</v>
          </cell>
          <cell r="H33" t="str">
            <v>lionel</v>
          </cell>
          <cell r="M33">
            <v>0.33333333333333331</v>
          </cell>
          <cell r="N33">
            <v>4</v>
          </cell>
          <cell r="Q33" t="str">
            <v xml:space="preserve">vincent - christophe - lionel -  -  -  - </v>
          </cell>
          <cell r="R33" t="str">
            <v/>
          </cell>
          <cell r="S33">
            <v>43775</v>
          </cell>
        </row>
        <row r="34">
          <cell r="B34">
            <v>43775</v>
          </cell>
          <cell r="C34">
            <v>3</v>
          </cell>
          <cell r="Q34" t="str">
            <v xml:space="preserve"> -  -  -  -  -  - </v>
          </cell>
          <cell r="R34" t="str">
            <v/>
          </cell>
          <cell r="S34">
            <v>43775</v>
          </cell>
        </row>
        <row r="35">
          <cell r="B35">
            <v>43775</v>
          </cell>
          <cell r="C35">
            <v>4</v>
          </cell>
          <cell r="Q35" t="str">
            <v xml:space="preserve"> -  -  -  -  -  - </v>
          </cell>
          <cell r="R35" t="str">
            <v/>
          </cell>
          <cell r="S35">
            <v>43775</v>
          </cell>
        </row>
        <row r="36">
          <cell r="B36">
            <v>43775</v>
          </cell>
          <cell r="C36">
            <v>5</v>
          </cell>
          <cell r="Q36" t="str">
            <v xml:space="preserve"> -  -  -  -  -  - </v>
          </cell>
          <cell r="R36" t="str">
            <v/>
          </cell>
          <cell r="S36">
            <v>43775</v>
          </cell>
        </row>
        <row r="37">
          <cell r="B37">
            <v>43775</v>
          </cell>
          <cell r="C37">
            <v>6</v>
          </cell>
          <cell r="Q37" t="str">
            <v xml:space="preserve"> -  -  -  -  -  - </v>
          </cell>
          <cell r="R37" t="str">
            <v/>
          </cell>
          <cell r="S37">
            <v>43775</v>
          </cell>
        </row>
        <row r="38">
          <cell r="A38">
            <v>43776</v>
          </cell>
          <cell r="B38">
            <v>43776</v>
          </cell>
          <cell r="C38">
            <v>1</v>
          </cell>
          <cell r="D38" t="str">
            <v>traffic</v>
          </cell>
          <cell r="E38" t="str">
            <v>sete</v>
          </cell>
          <cell r="F38" t="str">
            <v>vincent</v>
          </cell>
          <cell r="G38" t="str">
            <v>david</v>
          </cell>
          <cell r="H38" t="str">
            <v>rodolphe</v>
          </cell>
          <cell r="M38">
            <v>0.29166666666666669</v>
          </cell>
          <cell r="N38">
            <v>1</v>
          </cell>
          <cell r="O38">
            <v>15</v>
          </cell>
          <cell r="Q38" t="str">
            <v xml:space="preserve">vincent - david - rodolphe -  -  -  - </v>
          </cell>
          <cell r="R38">
            <v>7</v>
          </cell>
          <cell r="S38">
            <v>43776</v>
          </cell>
        </row>
        <row r="39">
          <cell r="B39">
            <v>43776</v>
          </cell>
          <cell r="C39">
            <v>2</v>
          </cell>
          <cell r="D39">
            <v>593</v>
          </cell>
          <cell r="E39" t="str">
            <v>aix</v>
          </cell>
          <cell r="F39" t="str">
            <v>lionel</v>
          </cell>
          <cell r="G39" t="str">
            <v>olivier</v>
          </cell>
          <cell r="H39" t="str">
            <v>christophe</v>
          </cell>
          <cell r="M39">
            <v>0.38541666666666669</v>
          </cell>
          <cell r="N39">
            <v>4</v>
          </cell>
          <cell r="Q39" t="str">
            <v xml:space="preserve">lionel - olivier - christophe -  -  -  - </v>
          </cell>
          <cell r="R39" t="str">
            <v/>
          </cell>
          <cell r="S39">
            <v>43776</v>
          </cell>
        </row>
        <row r="40">
          <cell r="B40">
            <v>43776</v>
          </cell>
          <cell r="C40">
            <v>3</v>
          </cell>
          <cell r="D40">
            <v>788</v>
          </cell>
          <cell r="E40" t="str">
            <v>montpellier</v>
          </cell>
          <cell r="F40" t="str">
            <v>jerome</v>
          </cell>
          <cell r="G40" t="str">
            <v>mation</v>
          </cell>
          <cell r="M40">
            <v>0.25</v>
          </cell>
          <cell r="N40">
            <v>10</v>
          </cell>
          <cell r="Q40" t="str">
            <v xml:space="preserve">jerome - mation -  -  -  -  - </v>
          </cell>
          <cell r="R40" t="str">
            <v/>
          </cell>
          <cell r="S40">
            <v>43776</v>
          </cell>
        </row>
        <row r="41">
          <cell r="B41">
            <v>43776</v>
          </cell>
          <cell r="C41">
            <v>4</v>
          </cell>
          <cell r="Q41" t="str">
            <v xml:space="preserve"> -  -  -  -  -  - </v>
          </cell>
          <cell r="R41" t="str">
            <v/>
          </cell>
          <cell r="S41">
            <v>43776</v>
          </cell>
        </row>
        <row r="42">
          <cell r="B42">
            <v>43776</v>
          </cell>
          <cell r="C42">
            <v>5</v>
          </cell>
          <cell r="Q42" t="str">
            <v xml:space="preserve"> -  -  -  -  -  - </v>
          </cell>
          <cell r="R42" t="str">
            <v/>
          </cell>
          <cell r="S42">
            <v>43776</v>
          </cell>
        </row>
        <row r="43">
          <cell r="B43">
            <v>43776</v>
          </cell>
          <cell r="C43">
            <v>6</v>
          </cell>
          <cell r="Q43" t="str">
            <v xml:space="preserve"> -  -  -  -  -  - </v>
          </cell>
          <cell r="R43" t="str">
            <v/>
          </cell>
          <cell r="S43">
            <v>43776</v>
          </cell>
        </row>
        <row r="44">
          <cell r="A44">
            <v>43777</v>
          </cell>
          <cell r="B44">
            <v>43777</v>
          </cell>
          <cell r="C44">
            <v>1</v>
          </cell>
          <cell r="O44">
            <v>0</v>
          </cell>
          <cell r="R44">
            <v>8</v>
          </cell>
          <cell r="S44">
            <v>43777</v>
          </cell>
        </row>
        <row r="45">
          <cell r="B45">
            <v>43777</v>
          </cell>
          <cell r="C45">
            <v>2</v>
          </cell>
          <cell r="R45" t="str">
            <v/>
          </cell>
          <cell r="S45">
            <v>43777</v>
          </cell>
        </row>
        <row r="46">
          <cell r="B46">
            <v>43777</v>
          </cell>
          <cell r="C46">
            <v>3</v>
          </cell>
          <cell r="R46" t="str">
            <v/>
          </cell>
          <cell r="S46">
            <v>43777</v>
          </cell>
        </row>
        <row r="47">
          <cell r="B47">
            <v>43777</v>
          </cell>
          <cell r="C47">
            <v>4</v>
          </cell>
          <cell r="R47" t="str">
            <v/>
          </cell>
          <cell r="S47">
            <v>43777</v>
          </cell>
        </row>
        <row r="48">
          <cell r="B48">
            <v>43777</v>
          </cell>
          <cell r="C48">
            <v>5</v>
          </cell>
          <cell r="R48" t="str">
            <v/>
          </cell>
          <cell r="S48">
            <v>43777</v>
          </cell>
        </row>
        <row r="49">
          <cell r="B49">
            <v>43777</v>
          </cell>
          <cell r="C49">
            <v>6</v>
          </cell>
          <cell r="R49" t="str">
            <v/>
          </cell>
          <cell r="S49">
            <v>43777</v>
          </cell>
        </row>
        <row r="50">
          <cell r="A50">
            <v>43778</v>
          </cell>
          <cell r="B50">
            <v>43778</v>
          </cell>
          <cell r="C50">
            <v>1</v>
          </cell>
          <cell r="O50">
            <v>0</v>
          </cell>
          <cell r="R50">
            <v>9</v>
          </cell>
          <cell r="S50">
            <v>43778</v>
          </cell>
        </row>
        <row r="51">
          <cell r="B51">
            <v>43778</v>
          </cell>
          <cell r="C51">
            <v>2</v>
          </cell>
          <cell r="R51" t="str">
            <v/>
          </cell>
          <cell r="S51">
            <v>43778</v>
          </cell>
        </row>
        <row r="52">
          <cell r="B52">
            <v>43778</v>
          </cell>
          <cell r="C52">
            <v>3</v>
          </cell>
          <cell r="R52" t="str">
            <v/>
          </cell>
          <cell r="S52">
            <v>43778</v>
          </cell>
        </row>
        <row r="53">
          <cell r="B53">
            <v>43778</v>
          </cell>
          <cell r="C53">
            <v>4</v>
          </cell>
          <cell r="R53" t="str">
            <v/>
          </cell>
          <cell r="S53">
            <v>43778</v>
          </cell>
        </row>
        <row r="54">
          <cell r="B54">
            <v>43778</v>
          </cell>
          <cell r="C54">
            <v>5</v>
          </cell>
          <cell r="R54" t="str">
            <v/>
          </cell>
          <cell r="S54">
            <v>43778</v>
          </cell>
        </row>
        <row r="55">
          <cell r="B55">
            <v>43778</v>
          </cell>
          <cell r="C55">
            <v>6</v>
          </cell>
          <cell r="R55" t="str">
            <v/>
          </cell>
          <cell r="S55">
            <v>43778</v>
          </cell>
        </row>
        <row r="56">
          <cell r="A56">
            <v>43779</v>
          </cell>
          <cell r="B56">
            <v>43779</v>
          </cell>
          <cell r="C56">
            <v>1</v>
          </cell>
          <cell r="O56">
            <v>0</v>
          </cell>
          <cell r="R56">
            <v>10</v>
          </cell>
          <cell r="S56">
            <v>43779</v>
          </cell>
        </row>
        <row r="57">
          <cell r="B57">
            <v>43779</v>
          </cell>
          <cell r="C57">
            <v>2</v>
          </cell>
          <cell r="R57" t="str">
            <v/>
          </cell>
          <cell r="S57">
            <v>43779</v>
          </cell>
        </row>
        <row r="58">
          <cell r="B58">
            <v>43779</v>
          </cell>
          <cell r="C58">
            <v>3</v>
          </cell>
          <cell r="R58" t="str">
            <v/>
          </cell>
          <cell r="S58">
            <v>43779</v>
          </cell>
        </row>
        <row r="59">
          <cell r="B59">
            <v>43779</v>
          </cell>
          <cell r="C59">
            <v>4</v>
          </cell>
          <cell r="R59" t="str">
            <v/>
          </cell>
          <cell r="S59">
            <v>43779</v>
          </cell>
        </row>
        <row r="60">
          <cell r="B60">
            <v>43779</v>
          </cell>
          <cell r="C60">
            <v>5</v>
          </cell>
          <cell r="R60" t="str">
            <v/>
          </cell>
          <cell r="S60">
            <v>43779</v>
          </cell>
        </row>
        <row r="61">
          <cell r="B61">
            <v>43779</v>
          </cell>
          <cell r="C61">
            <v>6</v>
          </cell>
          <cell r="R61" t="str">
            <v/>
          </cell>
          <cell r="S61">
            <v>43779</v>
          </cell>
        </row>
        <row r="62">
          <cell r="A62">
            <v>43780</v>
          </cell>
          <cell r="B62">
            <v>43780</v>
          </cell>
          <cell r="C62">
            <v>1</v>
          </cell>
          <cell r="O62">
            <v>0</v>
          </cell>
          <cell r="R62">
            <v>11</v>
          </cell>
          <cell r="S62">
            <v>43780</v>
          </cell>
        </row>
        <row r="63">
          <cell r="B63">
            <v>43780</v>
          </cell>
          <cell r="C63">
            <v>2</v>
          </cell>
          <cell r="R63" t="str">
            <v/>
          </cell>
          <cell r="S63">
            <v>43780</v>
          </cell>
        </row>
        <row r="64">
          <cell r="B64">
            <v>43780</v>
          </cell>
          <cell r="C64">
            <v>3</v>
          </cell>
          <cell r="R64" t="str">
            <v/>
          </cell>
          <cell r="S64">
            <v>43780</v>
          </cell>
        </row>
        <row r="65">
          <cell r="B65">
            <v>43780</v>
          </cell>
          <cell r="C65">
            <v>4</v>
          </cell>
          <cell r="R65" t="str">
            <v/>
          </cell>
          <cell r="S65">
            <v>43780</v>
          </cell>
        </row>
        <row r="66">
          <cell r="B66">
            <v>43780</v>
          </cell>
          <cell r="C66">
            <v>5</v>
          </cell>
          <cell r="R66" t="str">
            <v/>
          </cell>
          <cell r="S66">
            <v>43780</v>
          </cell>
        </row>
        <row r="67">
          <cell r="B67">
            <v>43780</v>
          </cell>
          <cell r="C67">
            <v>6</v>
          </cell>
          <cell r="R67" t="str">
            <v/>
          </cell>
          <cell r="S67">
            <v>43780</v>
          </cell>
        </row>
        <row r="68">
          <cell r="A68">
            <v>43781</v>
          </cell>
          <cell r="B68">
            <v>43781</v>
          </cell>
          <cell r="C68">
            <v>1</v>
          </cell>
          <cell r="O68">
            <v>0</v>
          </cell>
          <cell r="R68">
            <v>12</v>
          </cell>
          <cell r="S68">
            <v>43781</v>
          </cell>
        </row>
        <row r="69">
          <cell r="B69">
            <v>43781</v>
          </cell>
          <cell r="C69">
            <v>2</v>
          </cell>
          <cell r="R69" t="str">
            <v/>
          </cell>
          <cell r="S69">
            <v>43781</v>
          </cell>
        </row>
        <row r="70">
          <cell r="B70">
            <v>43781</v>
          </cell>
          <cell r="C70">
            <v>3</v>
          </cell>
          <cell r="R70" t="str">
            <v/>
          </cell>
          <cell r="S70">
            <v>43781</v>
          </cell>
        </row>
        <row r="71">
          <cell r="B71">
            <v>43781</v>
          </cell>
          <cell r="C71">
            <v>4</v>
          </cell>
          <cell r="R71" t="str">
            <v/>
          </cell>
          <cell r="S71">
            <v>43781</v>
          </cell>
        </row>
        <row r="72">
          <cell r="B72">
            <v>43781</v>
          </cell>
          <cell r="C72">
            <v>5</v>
          </cell>
          <cell r="R72" t="str">
            <v/>
          </cell>
          <cell r="S72">
            <v>43781</v>
          </cell>
        </row>
        <row r="73">
          <cell r="B73">
            <v>43781</v>
          </cell>
          <cell r="C73">
            <v>6</v>
          </cell>
          <cell r="R73" t="str">
            <v/>
          </cell>
          <cell r="S73">
            <v>43781</v>
          </cell>
        </row>
        <row r="74">
          <cell r="A74">
            <v>43782</v>
          </cell>
          <cell r="B74">
            <v>43782</v>
          </cell>
          <cell r="C74">
            <v>1</v>
          </cell>
          <cell r="O74">
            <v>0</v>
          </cell>
          <cell r="R74">
            <v>13</v>
          </cell>
          <cell r="S74">
            <v>43782</v>
          </cell>
        </row>
        <row r="75">
          <cell r="B75">
            <v>43782</v>
          </cell>
          <cell r="C75">
            <v>2</v>
          </cell>
          <cell r="R75" t="str">
            <v/>
          </cell>
          <cell r="S75">
            <v>43782</v>
          </cell>
        </row>
        <row r="76">
          <cell r="B76">
            <v>43782</v>
          </cell>
          <cell r="C76">
            <v>3</v>
          </cell>
          <cell r="R76" t="str">
            <v/>
          </cell>
          <cell r="S76">
            <v>43782</v>
          </cell>
        </row>
        <row r="77">
          <cell r="B77">
            <v>43782</v>
          </cell>
          <cell r="C77">
            <v>4</v>
          </cell>
          <cell r="R77" t="str">
            <v/>
          </cell>
          <cell r="S77">
            <v>43782</v>
          </cell>
        </row>
        <row r="78">
          <cell r="B78">
            <v>43782</v>
          </cell>
          <cell r="C78">
            <v>5</v>
          </cell>
          <cell r="R78" t="str">
            <v/>
          </cell>
          <cell r="S78">
            <v>43782</v>
          </cell>
        </row>
        <row r="79">
          <cell r="B79">
            <v>43782</v>
          </cell>
          <cell r="C79">
            <v>6</v>
          </cell>
          <cell r="R79" t="str">
            <v/>
          </cell>
          <cell r="S79">
            <v>43782</v>
          </cell>
        </row>
        <row r="80">
          <cell r="A80">
            <v>43783</v>
          </cell>
          <cell r="B80">
            <v>43783</v>
          </cell>
          <cell r="C80">
            <v>1</v>
          </cell>
          <cell r="O80">
            <v>0</v>
          </cell>
          <cell r="R80">
            <v>14</v>
          </cell>
          <cell r="S80">
            <v>43783</v>
          </cell>
        </row>
        <row r="81">
          <cell r="B81">
            <v>43783</v>
          </cell>
          <cell r="C81">
            <v>2</v>
          </cell>
          <cell r="R81" t="str">
            <v/>
          </cell>
          <cell r="S81">
            <v>43783</v>
          </cell>
        </row>
        <row r="82">
          <cell r="B82">
            <v>43783</v>
          </cell>
          <cell r="C82">
            <v>3</v>
          </cell>
          <cell r="R82" t="str">
            <v/>
          </cell>
          <cell r="S82">
            <v>43783</v>
          </cell>
        </row>
        <row r="83">
          <cell r="B83">
            <v>43783</v>
          </cell>
          <cell r="C83">
            <v>4</v>
          </cell>
          <cell r="R83" t="str">
            <v/>
          </cell>
          <cell r="S83">
            <v>43783</v>
          </cell>
        </row>
        <row r="84">
          <cell r="B84">
            <v>43783</v>
          </cell>
          <cell r="C84">
            <v>5</v>
          </cell>
          <cell r="R84" t="str">
            <v/>
          </cell>
          <cell r="S84">
            <v>43783</v>
          </cell>
        </row>
        <row r="85">
          <cell r="B85">
            <v>43783</v>
          </cell>
          <cell r="C85">
            <v>6</v>
          </cell>
          <cell r="R85" t="str">
            <v/>
          </cell>
          <cell r="S85">
            <v>43783</v>
          </cell>
        </row>
        <row r="86">
          <cell r="A86">
            <v>43784</v>
          </cell>
          <cell r="B86">
            <v>43784</v>
          </cell>
          <cell r="C86">
            <v>1</v>
          </cell>
          <cell r="O86">
            <v>0</v>
          </cell>
          <cell r="R86">
            <v>15</v>
          </cell>
          <cell r="S86">
            <v>43784</v>
          </cell>
        </row>
        <row r="87">
          <cell r="B87">
            <v>43784</v>
          </cell>
          <cell r="C87">
            <v>2</v>
          </cell>
          <cell r="R87" t="str">
            <v/>
          </cell>
          <cell r="S87">
            <v>43784</v>
          </cell>
        </row>
        <row r="88">
          <cell r="B88">
            <v>43784</v>
          </cell>
          <cell r="C88">
            <v>3</v>
          </cell>
          <cell r="R88" t="str">
            <v/>
          </cell>
          <cell r="S88">
            <v>43784</v>
          </cell>
        </row>
        <row r="89">
          <cell r="B89">
            <v>43784</v>
          </cell>
          <cell r="C89">
            <v>4</v>
          </cell>
          <cell r="R89" t="str">
            <v/>
          </cell>
          <cell r="S89">
            <v>43784</v>
          </cell>
        </row>
        <row r="90">
          <cell r="B90">
            <v>43784</v>
          </cell>
          <cell r="C90">
            <v>5</v>
          </cell>
          <cell r="R90" t="str">
            <v/>
          </cell>
          <cell r="S90">
            <v>43784</v>
          </cell>
        </row>
        <row r="91">
          <cell r="B91">
            <v>43784</v>
          </cell>
          <cell r="C91">
            <v>6</v>
          </cell>
          <cell r="R91" t="str">
            <v/>
          </cell>
          <cell r="S91">
            <v>43784</v>
          </cell>
        </row>
        <row r="92">
          <cell r="A92">
            <v>43785</v>
          </cell>
          <cell r="B92">
            <v>43785</v>
          </cell>
          <cell r="C92">
            <v>1</v>
          </cell>
          <cell r="O92">
            <v>0</v>
          </cell>
          <cell r="R92">
            <v>16</v>
          </cell>
          <cell r="S92">
            <v>43785</v>
          </cell>
        </row>
        <row r="93">
          <cell r="B93">
            <v>43785</v>
          </cell>
          <cell r="C93">
            <v>2</v>
          </cell>
          <cell r="R93" t="str">
            <v/>
          </cell>
          <cell r="S93">
            <v>43785</v>
          </cell>
        </row>
        <row r="94">
          <cell r="B94">
            <v>43785</v>
          </cell>
          <cell r="C94">
            <v>3</v>
          </cell>
          <cell r="R94" t="str">
            <v/>
          </cell>
          <cell r="S94">
            <v>43785</v>
          </cell>
        </row>
        <row r="95">
          <cell r="B95">
            <v>43785</v>
          </cell>
          <cell r="C95">
            <v>4</v>
          </cell>
          <cell r="R95" t="str">
            <v/>
          </cell>
          <cell r="S95">
            <v>43785</v>
          </cell>
        </row>
        <row r="96">
          <cell r="B96">
            <v>43785</v>
          </cell>
          <cell r="C96">
            <v>5</v>
          </cell>
          <cell r="R96" t="str">
            <v/>
          </cell>
          <cell r="S96">
            <v>43785</v>
          </cell>
        </row>
        <row r="97">
          <cell r="B97">
            <v>43785</v>
          </cell>
          <cell r="C97">
            <v>6</v>
          </cell>
          <cell r="R97" t="str">
            <v/>
          </cell>
          <cell r="S97">
            <v>43785</v>
          </cell>
        </row>
        <row r="98">
          <cell r="A98">
            <v>43786</v>
          </cell>
          <cell r="B98">
            <v>43786</v>
          </cell>
          <cell r="C98">
            <v>1</v>
          </cell>
          <cell r="O98">
            <v>0</v>
          </cell>
          <cell r="R98">
            <v>17</v>
          </cell>
          <cell r="S98">
            <v>43786</v>
          </cell>
        </row>
        <row r="99">
          <cell r="B99">
            <v>43786</v>
          </cell>
          <cell r="C99">
            <v>2</v>
          </cell>
          <cell r="R99" t="str">
            <v/>
          </cell>
          <cell r="S99">
            <v>43786</v>
          </cell>
        </row>
        <row r="100">
          <cell r="B100">
            <v>43786</v>
          </cell>
          <cell r="C100">
            <v>3</v>
          </cell>
          <cell r="R100" t="str">
            <v/>
          </cell>
          <cell r="S100">
            <v>43786</v>
          </cell>
        </row>
        <row r="101">
          <cell r="B101">
            <v>43786</v>
          </cell>
          <cell r="C101">
            <v>4</v>
          </cell>
          <cell r="R101" t="str">
            <v/>
          </cell>
          <cell r="S101">
            <v>43786</v>
          </cell>
        </row>
        <row r="102">
          <cell r="B102">
            <v>43786</v>
          </cell>
          <cell r="C102">
            <v>5</v>
          </cell>
          <cell r="R102" t="str">
            <v/>
          </cell>
          <cell r="S102">
            <v>43786</v>
          </cell>
        </row>
        <row r="103">
          <cell r="B103">
            <v>43786</v>
          </cell>
          <cell r="C103">
            <v>6</v>
          </cell>
          <cell r="R103" t="str">
            <v/>
          </cell>
          <cell r="S103">
            <v>43786</v>
          </cell>
        </row>
        <row r="104">
          <cell r="A104">
            <v>43787</v>
          </cell>
          <cell r="B104">
            <v>43787</v>
          </cell>
          <cell r="C104">
            <v>1</v>
          </cell>
          <cell r="O104">
            <v>0</v>
          </cell>
          <cell r="R104">
            <v>18</v>
          </cell>
          <cell r="S104">
            <v>43787</v>
          </cell>
        </row>
        <row r="105">
          <cell r="B105">
            <v>43787</v>
          </cell>
          <cell r="C105">
            <v>2</v>
          </cell>
          <cell r="R105" t="str">
            <v/>
          </cell>
          <cell r="S105">
            <v>43787</v>
          </cell>
        </row>
        <row r="106">
          <cell r="B106">
            <v>43787</v>
          </cell>
          <cell r="C106">
            <v>3</v>
          </cell>
          <cell r="R106" t="str">
            <v/>
          </cell>
          <cell r="S106">
            <v>43787</v>
          </cell>
        </row>
        <row r="107">
          <cell r="B107">
            <v>43787</v>
          </cell>
          <cell r="C107">
            <v>4</v>
          </cell>
          <cell r="R107" t="str">
            <v/>
          </cell>
          <cell r="S107">
            <v>43787</v>
          </cell>
        </row>
        <row r="108">
          <cell r="B108">
            <v>43787</v>
          </cell>
          <cell r="C108">
            <v>5</v>
          </cell>
          <cell r="R108" t="str">
            <v/>
          </cell>
          <cell r="S108">
            <v>43787</v>
          </cell>
        </row>
        <row r="109">
          <cell r="B109">
            <v>43787</v>
          </cell>
          <cell r="C109">
            <v>6</v>
          </cell>
          <cell r="R109" t="str">
            <v/>
          </cell>
          <cell r="S109">
            <v>43787</v>
          </cell>
        </row>
        <row r="110">
          <cell r="A110">
            <v>43788</v>
          </cell>
          <cell r="B110">
            <v>43788</v>
          </cell>
          <cell r="C110">
            <v>1</v>
          </cell>
          <cell r="O110">
            <v>0</v>
          </cell>
          <cell r="R110">
            <v>19</v>
          </cell>
          <cell r="S110">
            <v>43788</v>
          </cell>
        </row>
        <row r="111">
          <cell r="B111">
            <v>43788</v>
          </cell>
          <cell r="C111">
            <v>2</v>
          </cell>
          <cell r="R111" t="str">
            <v/>
          </cell>
          <cell r="S111">
            <v>43788</v>
          </cell>
        </row>
        <row r="112">
          <cell r="B112">
            <v>43788</v>
          </cell>
          <cell r="C112">
            <v>3</v>
          </cell>
          <cell r="R112" t="str">
            <v/>
          </cell>
          <cell r="S112">
            <v>43788</v>
          </cell>
        </row>
        <row r="113">
          <cell r="B113">
            <v>43788</v>
          </cell>
          <cell r="C113">
            <v>4</v>
          </cell>
          <cell r="R113" t="str">
            <v/>
          </cell>
          <cell r="S113">
            <v>43788</v>
          </cell>
        </row>
        <row r="114">
          <cell r="B114">
            <v>43788</v>
          </cell>
          <cell r="C114">
            <v>5</v>
          </cell>
          <cell r="R114" t="str">
            <v/>
          </cell>
          <cell r="S114">
            <v>43788</v>
          </cell>
        </row>
        <row r="115">
          <cell r="B115">
            <v>43788</v>
          </cell>
          <cell r="C115">
            <v>6</v>
          </cell>
          <cell r="R115" t="str">
            <v/>
          </cell>
          <cell r="S115">
            <v>43788</v>
          </cell>
        </row>
        <row r="116">
          <cell r="A116">
            <v>43789</v>
          </cell>
          <cell r="B116">
            <v>43789</v>
          </cell>
          <cell r="C116">
            <v>1</v>
          </cell>
          <cell r="O116">
            <v>0</v>
          </cell>
          <cell r="R116">
            <v>20</v>
          </cell>
          <cell r="S116">
            <v>43789</v>
          </cell>
        </row>
        <row r="117">
          <cell r="B117">
            <v>43789</v>
          </cell>
          <cell r="C117">
            <v>2</v>
          </cell>
          <cell r="R117" t="str">
            <v/>
          </cell>
          <cell r="S117">
            <v>43789</v>
          </cell>
        </row>
        <row r="118">
          <cell r="B118">
            <v>43789</v>
          </cell>
          <cell r="C118">
            <v>3</v>
          </cell>
          <cell r="R118" t="str">
            <v/>
          </cell>
          <cell r="S118">
            <v>43789</v>
          </cell>
        </row>
        <row r="119">
          <cell r="B119">
            <v>43789</v>
          </cell>
          <cell r="C119">
            <v>4</v>
          </cell>
          <cell r="R119" t="str">
            <v/>
          </cell>
          <cell r="S119">
            <v>43789</v>
          </cell>
        </row>
        <row r="120">
          <cell r="B120">
            <v>43789</v>
          </cell>
          <cell r="C120">
            <v>5</v>
          </cell>
          <cell r="R120" t="str">
            <v/>
          </cell>
          <cell r="S120">
            <v>43789</v>
          </cell>
        </row>
        <row r="121">
          <cell r="B121">
            <v>43789</v>
          </cell>
          <cell r="C121">
            <v>6</v>
          </cell>
          <cell r="R121" t="str">
            <v/>
          </cell>
          <cell r="S121">
            <v>43789</v>
          </cell>
        </row>
        <row r="122">
          <cell r="A122">
            <v>43790</v>
          </cell>
          <cell r="B122">
            <v>43790</v>
          </cell>
          <cell r="C122">
            <v>1</v>
          </cell>
          <cell r="O122">
            <v>0</v>
          </cell>
          <cell r="R122">
            <v>21</v>
          </cell>
          <cell r="S122">
            <v>43790</v>
          </cell>
        </row>
        <row r="123">
          <cell r="B123">
            <v>43790</v>
          </cell>
          <cell r="C123">
            <v>2</v>
          </cell>
          <cell r="R123" t="str">
            <v/>
          </cell>
          <cell r="S123">
            <v>43790</v>
          </cell>
        </row>
        <row r="124">
          <cell r="B124">
            <v>43790</v>
          </cell>
          <cell r="C124">
            <v>3</v>
          </cell>
          <cell r="R124" t="str">
            <v/>
          </cell>
          <cell r="S124">
            <v>43790</v>
          </cell>
        </row>
        <row r="125">
          <cell r="B125">
            <v>43790</v>
          </cell>
          <cell r="C125">
            <v>4</v>
          </cell>
          <cell r="R125" t="str">
            <v/>
          </cell>
          <cell r="S125">
            <v>43790</v>
          </cell>
        </row>
        <row r="126">
          <cell r="B126">
            <v>43790</v>
          </cell>
          <cell r="C126">
            <v>5</v>
          </cell>
          <cell r="R126" t="str">
            <v/>
          </cell>
          <cell r="S126">
            <v>43790</v>
          </cell>
        </row>
        <row r="127">
          <cell r="B127">
            <v>43790</v>
          </cell>
          <cell r="C127">
            <v>6</v>
          </cell>
          <cell r="R127" t="str">
            <v/>
          </cell>
          <cell r="S127">
            <v>43790</v>
          </cell>
        </row>
        <row r="128">
          <cell r="A128">
            <v>43791</v>
          </cell>
          <cell r="B128">
            <v>43791</v>
          </cell>
          <cell r="C128">
            <v>1</v>
          </cell>
          <cell r="O128">
            <v>0</v>
          </cell>
          <cell r="R128">
            <v>22</v>
          </cell>
          <cell r="S128">
            <v>43791</v>
          </cell>
        </row>
        <row r="129">
          <cell r="B129">
            <v>43791</v>
          </cell>
          <cell r="C129">
            <v>2</v>
          </cell>
          <cell r="R129" t="str">
            <v/>
          </cell>
          <cell r="S129">
            <v>43791</v>
          </cell>
        </row>
        <row r="130">
          <cell r="B130">
            <v>43791</v>
          </cell>
          <cell r="C130">
            <v>3</v>
          </cell>
          <cell r="R130" t="str">
            <v/>
          </cell>
          <cell r="S130">
            <v>43791</v>
          </cell>
        </row>
        <row r="131">
          <cell r="B131">
            <v>43791</v>
          </cell>
          <cell r="C131">
            <v>4</v>
          </cell>
          <cell r="R131" t="str">
            <v/>
          </cell>
          <cell r="S131">
            <v>43791</v>
          </cell>
        </row>
        <row r="132">
          <cell r="B132">
            <v>43791</v>
          </cell>
          <cell r="C132">
            <v>5</v>
          </cell>
          <cell r="R132" t="str">
            <v/>
          </cell>
          <cell r="S132">
            <v>43791</v>
          </cell>
        </row>
        <row r="133">
          <cell r="B133">
            <v>43791</v>
          </cell>
          <cell r="C133">
            <v>6</v>
          </cell>
          <cell r="R133" t="str">
            <v/>
          </cell>
          <cell r="S133">
            <v>43791</v>
          </cell>
        </row>
        <row r="134">
          <cell r="A134">
            <v>43792</v>
          </cell>
          <cell r="B134">
            <v>43792</v>
          </cell>
          <cell r="C134">
            <v>1</v>
          </cell>
          <cell r="O134">
            <v>0</v>
          </cell>
          <cell r="R134">
            <v>23</v>
          </cell>
          <cell r="S134">
            <v>43792</v>
          </cell>
        </row>
        <row r="135">
          <cell r="B135">
            <v>43792</v>
          </cell>
          <cell r="C135">
            <v>2</v>
          </cell>
          <cell r="R135" t="str">
            <v/>
          </cell>
          <cell r="S135">
            <v>43792</v>
          </cell>
        </row>
        <row r="136">
          <cell r="B136">
            <v>43792</v>
          </cell>
          <cell r="C136">
            <v>3</v>
          </cell>
          <cell r="R136" t="str">
            <v/>
          </cell>
          <cell r="S136">
            <v>43792</v>
          </cell>
        </row>
        <row r="137">
          <cell r="B137">
            <v>43792</v>
          </cell>
          <cell r="C137">
            <v>4</v>
          </cell>
          <cell r="R137" t="str">
            <v/>
          </cell>
          <cell r="S137">
            <v>43792</v>
          </cell>
        </row>
        <row r="138">
          <cell r="B138">
            <v>43792</v>
          </cell>
          <cell r="C138">
            <v>5</v>
          </cell>
          <cell r="R138" t="str">
            <v/>
          </cell>
          <cell r="S138">
            <v>43792</v>
          </cell>
        </row>
        <row r="139">
          <cell r="B139">
            <v>43792</v>
          </cell>
          <cell r="C139">
            <v>6</v>
          </cell>
          <cell r="R139" t="str">
            <v/>
          </cell>
          <cell r="S139">
            <v>43792</v>
          </cell>
        </row>
        <row r="140">
          <cell r="A140">
            <v>43793</v>
          </cell>
          <cell r="B140">
            <v>43793</v>
          </cell>
          <cell r="C140">
            <v>1</v>
          </cell>
          <cell r="O140">
            <v>0</v>
          </cell>
          <cell r="R140">
            <v>24</v>
          </cell>
          <cell r="S140">
            <v>43793</v>
          </cell>
        </row>
        <row r="141">
          <cell r="B141">
            <v>43793</v>
          </cell>
          <cell r="C141">
            <v>2</v>
          </cell>
          <cell r="R141" t="str">
            <v/>
          </cell>
          <cell r="S141">
            <v>43793</v>
          </cell>
        </row>
        <row r="142">
          <cell r="B142">
            <v>43793</v>
          </cell>
          <cell r="C142">
            <v>3</v>
          </cell>
          <cell r="R142" t="str">
            <v/>
          </cell>
          <cell r="S142">
            <v>43793</v>
          </cell>
        </row>
        <row r="143">
          <cell r="B143">
            <v>43793</v>
          </cell>
          <cell r="C143">
            <v>4</v>
          </cell>
          <cell r="R143" t="str">
            <v/>
          </cell>
          <cell r="S143">
            <v>43793</v>
          </cell>
        </row>
        <row r="144">
          <cell r="B144">
            <v>43793</v>
          </cell>
          <cell r="C144">
            <v>5</v>
          </cell>
          <cell r="R144" t="str">
            <v/>
          </cell>
          <cell r="S144">
            <v>43793</v>
          </cell>
        </row>
        <row r="145">
          <cell r="B145">
            <v>43793</v>
          </cell>
          <cell r="C145">
            <v>6</v>
          </cell>
          <cell r="R145" t="str">
            <v/>
          </cell>
          <cell r="S145">
            <v>43793</v>
          </cell>
        </row>
        <row r="146">
          <cell r="A146">
            <v>43794</v>
          </cell>
          <cell r="B146">
            <v>43794</v>
          </cell>
          <cell r="C146">
            <v>1</v>
          </cell>
          <cell r="O146">
            <v>0</v>
          </cell>
          <cell r="R146">
            <v>25</v>
          </cell>
          <cell r="S146">
            <v>43794</v>
          </cell>
        </row>
        <row r="147">
          <cell r="B147">
            <v>43794</v>
          </cell>
          <cell r="C147">
            <v>2</v>
          </cell>
          <cell r="R147" t="str">
            <v/>
          </cell>
          <cell r="S147">
            <v>43794</v>
          </cell>
        </row>
        <row r="148">
          <cell r="B148">
            <v>43794</v>
          </cell>
          <cell r="C148">
            <v>3</v>
          </cell>
          <cell r="R148" t="str">
            <v/>
          </cell>
          <cell r="S148">
            <v>43794</v>
          </cell>
        </row>
        <row r="149">
          <cell r="B149">
            <v>43794</v>
          </cell>
          <cell r="C149">
            <v>4</v>
          </cell>
          <cell r="R149" t="str">
            <v/>
          </cell>
          <cell r="S149">
            <v>43794</v>
          </cell>
        </row>
        <row r="150">
          <cell r="B150">
            <v>43794</v>
          </cell>
          <cell r="C150">
            <v>5</v>
          </cell>
          <cell r="R150" t="str">
            <v/>
          </cell>
          <cell r="S150">
            <v>43794</v>
          </cell>
        </row>
        <row r="151">
          <cell r="B151">
            <v>43794</v>
          </cell>
          <cell r="C151">
            <v>6</v>
          </cell>
          <cell r="R151" t="str">
            <v/>
          </cell>
          <cell r="S151">
            <v>43794</v>
          </cell>
        </row>
        <row r="152">
          <cell r="A152">
            <v>43795</v>
          </cell>
          <cell r="B152">
            <v>43795</v>
          </cell>
          <cell r="C152">
            <v>1</v>
          </cell>
          <cell r="O152">
            <v>0</v>
          </cell>
          <cell r="R152">
            <v>26</v>
          </cell>
          <cell r="S152">
            <v>43795</v>
          </cell>
        </row>
        <row r="153">
          <cell r="B153">
            <v>43795</v>
          </cell>
          <cell r="C153">
            <v>2</v>
          </cell>
          <cell r="R153" t="str">
            <v/>
          </cell>
          <cell r="S153">
            <v>43795</v>
          </cell>
        </row>
        <row r="154">
          <cell r="B154">
            <v>43795</v>
          </cell>
          <cell r="C154">
            <v>3</v>
          </cell>
          <cell r="R154" t="str">
            <v/>
          </cell>
          <cell r="S154">
            <v>43795</v>
          </cell>
        </row>
        <row r="155">
          <cell r="B155">
            <v>43795</v>
          </cell>
          <cell r="C155">
            <v>4</v>
          </cell>
          <cell r="R155" t="str">
            <v/>
          </cell>
          <cell r="S155">
            <v>43795</v>
          </cell>
        </row>
        <row r="156">
          <cell r="B156">
            <v>43795</v>
          </cell>
          <cell r="C156">
            <v>5</v>
          </cell>
          <cell r="R156" t="str">
            <v/>
          </cell>
          <cell r="S156">
            <v>43795</v>
          </cell>
        </row>
        <row r="157">
          <cell r="B157">
            <v>43795</v>
          </cell>
          <cell r="C157">
            <v>6</v>
          </cell>
          <cell r="R157" t="str">
            <v/>
          </cell>
          <cell r="S157">
            <v>43795</v>
          </cell>
        </row>
        <row r="158">
          <cell r="A158">
            <v>43796</v>
          </cell>
          <cell r="B158">
            <v>43796</v>
          </cell>
          <cell r="C158">
            <v>1</v>
          </cell>
          <cell r="O158">
            <v>0</v>
          </cell>
          <cell r="R158">
            <v>27</v>
          </cell>
          <cell r="S158">
            <v>43796</v>
          </cell>
        </row>
        <row r="159">
          <cell r="B159">
            <v>43796</v>
          </cell>
          <cell r="C159">
            <v>2</v>
          </cell>
          <cell r="R159" t="str">
            <v/>
          </cell>
          <cell r="S159">
            <v>43796</v>
          </cell>
        </row>
        <row r="160">
          <cell r="B160">
            <v>43796</v>
          </cell>
          <cell r="C160">
            <v>3</v>
          </cell>
          <cell r="R160" t="str">
            <v/>
          </cell>
          <cell r="S160">
            <v>43796</v>
          </cell>
        </row>
        <row r="161">
          <cell r="B161">
            <v>43796</v>
          </cell>
          <cell r="C161">
            <v>4</v>
          </cell>
          <cell r="R161" t="str">
            <v/>
          </cell>
          <cell r="S161">
            <v>43796</v>
          </cell>
        </row>
        <row r="162">
          <cell r="B162">
            <v>43796</v>
          </cell>
          <cell r="C162">
            <v>5</v>
          </cell>
          <cell r="R162" t="str">
            <v/>
          </cell>
          <cell r="S162">
            <v>43796</v>
          </cell>
        </row>
        <row r="163">
          <cell r="B163">
            <v>43796</v>
          </cell>
          <cell r="C163">
            <v>6</v>
          </cell>
          <cell r="R163" t="str">
            <v/>
          </cell>
          <cell r="S163">
            <v>43796</v>
          </cell>
        </row>
        <row r="164">
          <cell r="A164">
            <v>43797</v>
          </cell>
          <cell r="B164">
            <v>43797</v>
          </cell>
          <cell r="C164">
            <v>1</v>
          </cell>
          <cell r="O164">
            <v>0</v>
          </cell>
          <cell r="R164">
            <v>28</v>
          </cell>
          <cell r="S164">
            <v>43797</v>
          </cell>
        </row>
        <row r="165">
          <cell r="B165">
            <v>43797</v>
          </cell>
          <cell r="C165">
            <v>2</v>
          </cell>
          <cell r="R165" t="str">
            <v/>
          </cell>
          <cell r="S165">
            <v>43797</v>
          </cell>
        </row>
        <row r="166">
          <cell r="B166">
            <v>43797</v>
          </cell>
          <cell r="C166">
            <v>3</v>
          </cell>
          <cell r="R166" t="str">
            <v/>
          </cell>
          <cell r="S166">
            <v>43797</v>
          </cell>
        </row>
        <row r="167">
          <cell r="B167">
            <v>43797</v>
          </cell>
          <cell r="C167">
            <v>4</v>
          </cell>
          <cell r="R167" t="str">
            <v/>
          </cell>
          <cell r="S167">
            <v>43797</v>
          </cell>
        </row>
        <row r="168">
          <cell r="B168">
            <v>43797</v>
          </cell>
          <cell r="C168">
            <v>5</v>
          </cell>
          <cell r="R168" t="str">
            <v/>
          </cell>
          <cell r="S168">
            <v>43797</v>
          </cell>
        </row>
        <row r="169">
          <cell r="B169">
            <v>43797</v>
          </cell>
          <cell r="C169">
            <v>6</v>
          </cell>
          <cell r="R169" t="str">
            <v/>
          </cell>
          <cell r="S169">
            <v>43797</v>
          </cell>
        </row>
        <row r="170">
          <cell r="A170">
            <v>43798</v>
          </cell>
          <cell r="B170">
            <v>43798</v>
          </cell>
          <cell r="C170">
            <v>1</v>
          </cell>
          <cell r="O170">
            <v>0</v>
          </cell>
          <cell r="R170">
            <v>29</v>
          </cell>
          <cell r="S170">
            <v>43798</v>
          </cell>
        </row>
        <row r="171">
          <cell r="B171">
            <v>43798</v>
          </cell>
          <cell r="C171">
            <v>2</v>
          </cell>
          <cell r="R171" t="str">
            <v/>
          </cell>
          <cell r="S171">
            <v>43798</v>
          </cell>
        </row>
        <row r="172">
          <cell r="B172">
            <v>43798</v>
          </cell>
          <cell r="C172">
            <v>3</v>
          </cell>
          <cell r="R172" t="str">
            <v/>
          </cell>
          <cell r="S172">
            <v>43798</v>
          </cell>
        </row>
        <row r="173">
          <cell r="B173">
            <v>43798</v>
          </cell>
          <cell r="C173">
            <v>4</v>
          </cell>
          <cell r="R173" t="str">
            <v/>
          </cell>
          <cell r="S173">
            <v>43798</v>
          </cell>
        </row>
        <row r="174">
          <cell r="B174">
            <v>43798</v>
          </cell>
          <cell r="C174">
            <v>5</v>
          </cell>
          <cell r="R174" t="str">
            <v/>
          </cell>
          <cell r="S174">
            <v>43798</v>
          </cell>
        </row>
        <row r="175">
          <cell r="B175">
            <v>43798</v>
          </cell>
          <cell r="C175">
            <v>6</v>
          </cell>
          <cell r="R175" t="str">
            <v/>
          </cell>
          <cell r="S175">
            <v>43798</v>
          </cell>
        </row>
        <row r="176">
          <cell r="A176">
            <v>43799</v>
          </cell>
          <cell r="B176">
            <v>43799</v>
          </cell>
          <cell r="C176">
            <v>1</v>
          </cell>
          <cell r="O176">
            <v>0</v>
          </cell>
          <cell r="R176">
            <v>30</v>
          </cell>
          <cell r="S176">
            <v>43799</v>
          </cell>
        </row>
        <row r="177">
          <cell r="B177">
            <v>43799</v>
          </cell>
          <cell r="C177">
            <v>2</v>
          </cell>
          <cell r="R177" t="str">
            <v/>
          </cell>
          <cell r="S177">
            <v>43799</v>
          </cell>
        </row>
        <row r="178">
          <cell r="B178">
            <v>43799</v>
          </cell>
          <cell r="C178">
            <v>3</v>
          </cell>
          <cell r="R178" t="str">
            <v/>
          </cell>
          <cell r="S178">
            <v>43799</v>
          </cell>
        </row>
        <row r="179">
          <cell r="B179">
            <v>43799</v>
          </cell>
          <cell r="C179">
            <v>4</v>
          </cell>
          <cell r="R179" t="str">
            <v/>
          </cell>
          <cell r="S179">
            <v>43799</v>
          </cell>
        </row>
        <row r="180">
          <cell r="B180">
            <v>43799</v>
          </cell>
          <cell r="C180">
            <v>5</v>
          </cell>
          <cell r="R180" t="str">
            <v/>
          </cell>
          <cell r="S180">
            <v>43799</v>
          </cell>
        </row>
        <row r="181">
          <cell r="B181">
            <v>43799</v>
          </cell>
          <cell r="C181">
            <v>6</v>
          </cell>
          <cell r="R181" t="str">
            <v/>
          </cell>
          <cell r="S181">
            <v>43799</v>
          </cell>
        </row>
        <row r="182">
          <cell r="A182">
            <v>43800</v>
          </cell>
          <cell r="B182">
            <v>43800</v>
          </cell>
          <cell r="C182">
            <v>1</v>
          </cell>
          <cell r="O182">
            <v>0</v>
          </cell>
          <cell r="R182">
            <v>31</v>
          </cell>
          <cell r="S182">
            <v>43800</v>
          </cell>
        </row>
        <row r="183">
          <cell r="B183">
            <v>43800</v>
          </cell>
          <cell r="C183">
            <v>2</v>
          </cell>
          <cell r="R183" t="str">
            <v/>
          </cell>
          <cell r="S183">
            <v>43800</v>
          </cell>
        </row>
        <row r="184">
          <cell r="B184">
            <v>43800</v>
          </cell>
          <cell r="C184">
            <v>3</v>
          </cell>
          <cell r="R184" t="str">
            <v/>
          </cell>
          <cell r="S184">
            <v>43800</v>
          </cell>
        </row>
        <row r="185">
          <cell r="B185">
            <v>43800</v>
          </cell>
          <cell r="C185">
            <v>4</v>
          </cell>
          <cell r="R185" t="str">
            <v/>
          </cell>
          <cell r="S185">
            <v>43800</v>
          </cell>
        </row>
        <row r="186">
          <cell r="B186">
            <v>43800</v>
          </cell>
          <cell r="C186">
            <v>5</v>
          </cell>
          <cell r="R186" t="str">
            <v/>
          </cell>
          <cell r="S186">
            <v>43800</v>
          </cell>
        </row>
        <row r="187">
          <cell r="B187">
            <v>43800</v>
          </cell>
          <cell r="C187">
            <v>6</v>
          </cell>
          <cell r="R187" t="str">
            <v/>
          </cell>
          <cell r="S187">
            <v>43800</v>
          </cell>
        </row>
        <row r="188">
          <cell r="R188">
            <v>32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 cout mensuel"/>
      <sheetName val="situation des heures"/>
      <sheetName val="statistique equipe"/>
      <sheetName val="F. Lemasson"/>
      <sheetName val="V. Lorente"/>
      <sheetName val="C. Chardron"/>
      <sheetName val="L. Marchand"/>
      <sheetName val="D. Vanghelle"/>
      <sheetName val="R. Dussaux"/>
      <sheetName val="L. Valat"/>
      <sheetName val="N. Jacquet"/>
      <sheetName val="M. Pastor"/>
      <sheetName val="O. Delannoy"/>
      <sheetName val="J. Durrieu"/>
      <sheetName val="S. Fournier"/>
      <sheetName val="M. Bourreau"/>
      <sheetName val="P. Derrien"/>
    </sheetNames>
    <sheetDataSet>
      <sheetData sheetId="0"/>
      <sheetData sheetId="1">
        <row r="3">
          <cell r="E3">
            <v>21</v>
          </cell>
        </row>
        <row r="12">
          <cell r="B12">
            <v>42308</v>
          </cell>
        </row>
        <row r="13">
          <cell r="B13">
            <v>42309</v>
          </cell>
        </row>
        <row r="14">
          <cell r="B14">
            <v>42310</v>
          </cell>
        </row>
        <row r="15">
          <cell r="B15">
            <v>42311</v>
          </cell>
        </row>
        <row r="16">
          <cell r="B16">
            <v>42312</v>
          </cell>
        </row>
        <row r="17">
          <cell r="B17">
            <v>42313</v>
          </cell>
        </row>
        <row r="18">
          <cell r="B18">
            <v>42314</v>
          </cell>
        </row>
        <row r="19">
          <cell r="B19">
            <v>42315</v>
          </cell>
        </row>
        <row r="20">
          <cell r="B20">
            <v>42316</v>
          </cell>
        </row>
        <row r="21">
          <cell r="B21">
            <v>42317</v>
          </cell>
        </row>
        <row r="22">
          <cell r="B22">
            <v>42318</v>
          </cell>
        </row>
        <row r="23">
          <cell r="B23">
            <v>42319</v>
          </cell>
        </row>
        <row r="24">
          <cell r="B24">
            <v>42320</v>
          </cell>
        </row>
        <row r="25">
          <cell r="B25">
            <v>42321</v>
          </cell>
        </row>
        <row r="26">
          <cell r="B26">
            <v>42322</v>
          </cell>
        </row>
        <row r="27">
          <cell r="B27">
            <v>42323</v>
          </cell>
        </row>
        <row r="28">
          <cell r="B28">
            <v>42324</v>
          </cell>
        </row>
        <row r="29">
          <cell r="B29">
            <v>42325</v>
          </cell>
        </row>
        <row r="30">
          <cell r="B30">
            <v>42326</v>
          </cell>
        </row>
        <row r="31">
          <cell r="B31">
            <v>42327</v>
          </cell>
        </row>
        <row r="32">
          <cell r="B32">
            <v>42328</v>
          </cell>
        </row>
        <row r="33">
          <cell r="B33">
            <v>42329</v>
          </cell>
        </row>
        <row r="34">
          <cell r="B34">
            <v>42330</v>
          </cell>
        </row>
        <row r="35">
          <cell r="B35">
            <v>42331</v>
          </cell>
        </row>
        <row r="36">
          <cell r="B36">
            <v>42332</v>
          </cell>
        </row>
        <row r="37">
          <cell r="B37">
            <v>42333</v>
          </cell>
        </row>
        <row r="38">
          <cell r="B38">
            <v>42334</v>
          </cell>
        </row>
        <row r="39">
          <cell r="B39">
            <v>42335</v>
          </cell>
        </row>
        <row r="40">
          <cell r="B40">
            <v>42336</v>
          </cell>
        </row>
        <row r="41">
          <cell r="B41">
            <v>42337</v>
          </cell>
        </row>
        <row r="42">
          <cell r="B42">
            <v>42338</v>
          </cell>
        </row>
      </sheetData>
      <sheetData sheetId="2"/>
      <sheetData sheetId="3"/>
      <sheetData sheetId="4">
        <row r="34">
          <cell r="M34" t="str">
            <v>PLV</v>
          </cell>
          <cell r="N34" t="str">
            <v>rep</v>
          </cell>
          <cell r="O34" t="str">
            <v>dp</v>
          </cell>
          <cell r="P34" t="str">
            <v>H de nuit</v>
          </cell>
          <cell r="Q34" t="str">
            <v>conduite</v>
          </cell>
          <cell r="R34" t="str">
            <v>passager</v>
          </cell>
          <cell r="T34" t="str">
            <v>COUT</v>
          </cell>
          <cell r="U34" t="str">
            <v>Mobilier</v>
          </cell>
          <cell r="V34" t="str">
            <v>rep</v>
          </cell>
          <cell r="W34" t="str">
            <v>dp</v>
          </cell>
          <cell r="X34" t="str">
            <v>H de nuit</v>
          </cell>
          <cell r="Y34" t="str">
            <v>conduite</v>
          </cell>
          <cell r="Z34" t="str">
            <v>passager</v>
          </cell>
          <cell r="AB34" t="str">
            <v>COUT</v>
          </cell>
          <cell r="AC34" t="str">
            <v>boutonnet</v>
          </cell>
          <cell r="AE34" t="str">
            <v>heure de nuit</v>
          </cell>
          <cell r="AF34" t="str">
            <v>conduite</v>
          </cell>
          <cell r="AG34" t="str">
            <v>passager</v>
          </cell>
          <cell r="AH34" t="str">
            <v>COUT</v>
          </cell>
          <cell r="AI34" t="str">
            <v>domitienne</v>
          </cell>
          <cell r="AK34" t="str">
            <v>heure de nuit</v>
          </cell>
          <cell r="AL34" t="str">
            <v>conduite</v>
          </cell>
          <cell r="AM34" t="str">
            <v>passager</v>
          </cell>
          <cell r="AN34" t="str">
            <v>COUT</v>
          </cell>
          <cell r="AO34" t="str">
            <v>vs</v>
          </cell>
          <cell r="AP34" t="str">
            <v>rep</v>
          </cell>
          <cell r="AQ34" t="str">
            <v>dp</v>
          </cell>
          <cell r="AR34" t="str">
            <v>H de nuit</v>
          </cell>
          <cell r="AS34" t="str">
            <v>conduite</v>
          </cell>
          <cell r="AT34" t="str">
            <v>passager</v>
          </cell>
        </row>
        <row r="35">
          <cell r="M35">
            <v>0.14739583333333334</v>
          </cell>
          <cell r="N35">
            <v>1</v>
          </cell>
          <cell r="O35">
            <v>0</v>
          </cell>
          <cell r="P35">
            <v>2.6423611111111106E-2</v>
          </cell>
          <cell r="Q35">
            <v>7.962962962962962E-2</v>
          </cell>
          <cell r="R35">
            <v>0.12383101851851852</v>
          </cell>
          <cell r="S35">
            <v>0</v>
          </cell>
          <cell r="T35">
            <v>105.81108124999999</v>
          </cell>
          <cell r="U35">
            <v>1.6770833333333332E-2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5.9247999999999985</v>
          </cell>
          <cell r="AC35">
            <v>1.6122685185185184E-2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5.6958222222222217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0.29192129629629632</v>
          </cell>
          <cell r="AO35">
            <v>0.29192129629629632</v>
          </cell>
          <cell r="AP35">
            <v>1</v>
          </cell>
          <cell r="AQ35">
            <v>0</v>
          </cell>
          <cell r="AR35">
            <v>6.9814814814814802E-2</v>
          </cell>
          <cell r="AS35">
            <v>0.19871527777777778</v>
          </cell>
          <cell r="AT35">
            <v>5.5763888888888891E-2</v>
          </cell>
        </row>
        <row r="39">
          <cell r="P39" t="str">
            <v>temps total de conduite</v>
          </cell>
        </row>
        <row r="40">
          <cell r="P40">
            <v>7.962962962962962E-2</v>
          </cell>
        </row>
        <row r="41">
          <cell r="P41" t="str">
            <v>temps total passager</v>
          </cell>
        </row>
        <row r="42">
          <cell r="P42">
            <v>0.19364583333333332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O"/>
      <sheetName val="N"/>
      <sheetName val="D"/>
    </sheetNames>
    <sheetDataSet>
      <sheetData sheetId="0"/>
      <sheetData sheetId="1"/>
      <sheetData sheetId="2"/>
      <sheetData sheetId="3"/>
      <sheetData sheetId="4"/>
      <sheetData sheetId="5"/>
      <sheetData sheetId="6">
        <row r="34">
          <cell r="R34" t="str">
            <v>Mobilier</v>
          </cell>
          <cell r="V34" t="str">
            <v>conduite</v>
          </cell>
        </row>
        <row r="35">
          <cell r="R35">
            <v>0.66812500000000008</v>
          </cell>
          <cell r="V35">
            <v>0.54828703703703718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pointage Novembre 2019"/>
      <sheetName val="listing quotidien Nov 2019"/>
      <sheetName val="V. Lorente"/>
      <sheetName val="C. Chardron"/>
      <sheetName val="L. Marchand"/>
      <sheetName val="D. Vanghelle"/>
      <sheetName val="R. Dussaux"/>
      <sheetName val="L. Valat"/>
      <sheetName val="N. Jacquet"/>
      <sheetName val="M. Pastor"/>
      <sheetName val="O. Delannoy"/>
      <sheetName val="J. Durrieu"/>
      <sheetName val="P. Derrien"/>
      <sheetName val="S. Fournier"/>
      <sheetName val="M. Bourreau"/>
    </sheetNames>
    <sheetDataSet>
      <sheetData sheetId="0"/>
      <sheetData sheetId="1">
        <row r="5">
          <cell r="M5">
            <v>0</v>
          </cell>
          <cell r="P5" t="str">
            <v>00:00:00 - 00:00:00</v>
          </cell>
          <cell r="Q5">
            <v>0</v>
          </cell>
          <cell r="R5">
            <v>0</v>
          </cell>
          <cell r="S5">
            <v>0</v>
          </cell>
          <cell r="T5" t="str">
            <v>0</v>
          </cell>
          <cell r="U5" t="str">
            <v>0</v>
          </cell>
        </row>
        <row r="6">
          <cell r="M6">
            <v>0</v>
          </cell>
          <cell r="P6" t="str">
            <v>00:00:00 - 00:00:00</v>
          </cell>
          <cell r="Q6">
            <v>0</v>
          </cell>
          <cell r="R6">
            <v>0</v>
          </cell>
          <cell r="S6">
            <v>0</v>
          </cell>
          <cell r="T6" t="str">
            <v>0</v>
          </cell>
          <cell r="U6" t="str">
            <v>0</v>
          </cell>
        </row>
        <row r="7">
          <cell r="M7">
            <v>0</v>
          </cell>
          <cell r="P7" t="str">
            <v>00:00:00 - 00:00:00</v>
          </cell>
          <cell r="Q7">
            <v>0</v>
          </cell>
          <cell r="R7">
            <v>0</v>
          </cell>
          <cell r="S7">
            <v>0</v>
          </cell>
          <cell r="T7" t="str">
            <v>0</v>
          </cell>
          <cell r="U7" t="str">
            <v>0</v>
          </cell>
        </row>
        <row r="8">
          <cell r="M8">
            <v>0.22357638888888889</v>
          </cell>
          <cell r="P8" t="str">
            <v>12:07:32 - 00:00:00</v>
          </cell>
          <cell r="Q8">
            <v>0.62937500000000002</v>
          </cell>
          <cell r="R8">
            <v>2.1851851851851848E-2</v>
          </cell>
          <cell r="S8">
            <v>0.38375000000000004</v>
          </cell>
          <cell r="T8">
            <v>2.6423611111111106E-2</v>
          </cell>
          <cell r="U8" t="str">
            <v>0</v>
          </cell>
        </row>
        <row r="9">
          <cell r="M9">
            <v>0.1801851851851852</v>
          </cell>
          <cell r="P9" t="str">
            <v>12:09:38 - 00:00:00</v>
          </cell>
          <cell r="Q9">
            <v>0.75385416666666671</v>
          </cell>
          <cell r="R9">
            <v>2.7222222222222228E-2</v>
          </cell>
          <cell r="S9">
            <v>0.54640046296296296</v>
          </cell>
          <cell r="T9">
            <v>6.9814814814814802E-2</v>
          </cell>
          <cell r="U9" t="str">
            <v>0</v>
          </cell>
        </row>
        <row r="10">
          <cell r="M10">
            <v>0</v>
          </cell>
          <cell r="P10" t="str">
            <v>00:00:00 - 00:00:00</v>
          </cell>
          <cell r="Q10">
            <v>0</v>
          </cell>
          <cell r="R10">
            <v>0</v>
          </cell>
          <cell r="S10">
            <v>0</v>
          </cell>
          <cell r="T10" t="str">
            <v>0</v>
          </cell>
          <cell r="U10" t="str">
            <v>0</v>
          </cell>
        </row>
        <row r="11">
          <cell r="M11">
            <v>0</v>
          </cell>
          <cell r="P11" t="str">
            <v>00:00:00 - 00:00:00</v>
          </cell>
          <cell r="Q11">
            <v>0</v>
          </cell>
          <cell r="R11">
            <v>0</v>
          </cell>
          <cell r="S11">
            <v>0</v>
          </cell>
          <cell r="T11" t="str">
            <v>0</v>
          </cell>
          <cell r="U11" t="str">
            <v>0</v>
          </cell>
        </row>
        <row r="12">
          <cell r="M12">
            <v>0</v>
          </cell>
          <cell r="P12" t="str">
            <v>00:00:00 - 00:00:00</v>
          </cell>
          <cell r="Q12">
            <v>0</v>
          </cell>
          <cell r="R12">
            <v>0</v>
          </cell>
          <cell r="S12">
            <v>0</v>
          </cell>
          <cell r="T12" t="str">
            <v>0</v>
          </cell>
          <cell r="U12" t="str">
            <v>0</v>
          </cell>
        </row>
        <row r="13">
          <cell r="M13">
            <v>0</v>
          </cell>
          <cell r="P13" t="str">
            <v>00:00:00 - 00:00:00</v>
          </cell>
          <cell r="Q13">
            <v>0</v>
          </cell>
          <cell r="R13">
            <v>0</v>
          </cell>
          <cell r="S13">
            <v>0</v>
          </cell>
          <cell r="T13" t="str">
            <v>0</v>
          </cell>
          <cell r="U13" t="str">
            <v>0</v>
          </cell>
        </row>
        <row r="14">
          <cell r="M14">
            <v>0</v>
          </cell>
          <cell r="P14" t="str">
            <v>00:00:00 - 00:00:00</v>
          </cell>
          <cell r="Q14">
            <v>0</v>
          </cell>
          <cell r="R14">
            <v>0</v>
          </cell>
          <cell r="S14">
            <v>0</v>
          </cell>
          <cell r="T14" t="str">
            <v>0</v>
          </cell>
          <cell r="U14" t="str">
            <v>0</v>
          </cell>
        </row>
        <row r="15">
          <cell r="M15">
            <v>0</v>
          </cell>
          <cell r="P15" t="str">
            <v>00:00:00 - 00:00:00</v>
          </cell>
          <cell r="Q15">
            <v>0</v>
          </cell>
          <cell r="R15">
            <v>0</v>
          </cell>
          <cell r="S15">
            <v>0</v>
          </cell>
          <cell r="T15" t="str">
            <v>0</v>
          </cell>
          <cell r="U15" t="str">
            <v>0</v>
          </cell>
        </row>
        <row r="16">
          <cell r="M16">
            <v>0</v>
          </cell>
          <cell r="P16" t="str">
            <v>00:00:00 - 00:00:00</v>
          </cell>
          <cell r="Q16">
            <v>0</v>
          </cell>
          <cell r="R16">
            <v>0</v>
          </cell>
          <cell r="S16">
            <v>0</v>
          </cell>
          <cell r="T16" t="str">
            <v>0</v>
          </cell>
          <cell r="U16" t="str">
            <v>0</v>
          </cell>
        </row>
        <row r="17">
          <cell r="M17">
            <v>0</v>
          </cell>
          <cell r="P17" t="str">
            <v>00:00:00 - 00:00:00</v>
          </cell>
          <cell r="Q17">
            <v>0</v>
          </cell>
          <cell r="R17">
            <v>0</v>
          </cell>
          <cell r="S17">
            <v>0</v>
          </cell>
          <cell r="T17" t="str">
            <v>0</v>
          </cell>
          <cell r="U17" t="str">
            <v>0</v>
          </cell>
        </row>
        <row r="18">
          <cell r="M18">
            <v>0</v>
          </cell>
          <cell r="P18" t="str">
            <v>00:00:00 - 00:00:00</v>
          </cell>
          <cell r="Q18">
            <v>0</v>
          </cell>
          <cell r="R18">
            <v>0</v>
          </cell>
          <cell r="S18">
            <v>0</v>
          </cell>
          <cell r="T18" t="str">
            <v>0</v>
          </cell>
          <cell r="U18" t="str">
            <v>0</v>
          </cell>
        </row>
        <row r="19">
          <cell r="M19">
            <v>0</v>
          </cell>
          <cell r="P19" t="str">
            <v>00:00:00 - 00:00:00</v>
          </cell>
          <cell r="Q19">
            <v>0</v>
          </cell>
          <cell r="R19">
            <v>0</v>
          </cell>
          <cell r="S19">
            <v>0</v>
          </cell>
          <cell r="T19" t="str">
            <v>0</v>
          </cell>
          <cell r="U19" t="str">
            <v>0</v>
          </cell>
        </row>
        <row r="20">
          <cell r="M20">
            <v>0</v>
          </cell>
          <cell r="P20" t="str">
            <v>00:00:00 - 00:00:00</v>
          </cell>
          <cell r="Q20">
            <v>0</v>
          </cell>
          <cell r="R20">
            <v>0</v>
          </cell>
          <cell r="S20">
            <v>0</v>
          </cell>
          <cell r="T20" t="str">
            <v>0</v>
          </cell>
          <cell r="U20" t="str">
            <v>0</v>
          </cell>
        </row>
        <row r="21">
          <cell r="M21">
            <v>0</v>
          </cell>
          <cell r="P21" t="str">
            <v>00:00:00 - 00:00:00</v>
          </cell>
          <cell r="Q21">
            <v>0</v>
          </cell>
          <cell r="R21">
            <v>0</v>
          </cell>
          <cell r="S21">
            <v>0</v>
          </cell>
          <cell r="T21" t="str">
            <v>0</v>
          </cell>
          <cell r="U21" t="str">
            <v>0</v>
          </cell>
        </row>
        <row r="22">
          <cell r="M22">
            <v>0</v>
          </cell>
          <cell r="P22" t="str">
            <v>00:00:00 - 00:00:00</v>
          </cell>
          <cell r="Q22">
            <v>0</v>
          </cell>
          <cell r="R22">
            <v>0</v>
          </cell>
          <cell r="S22">
            <v>0</v>
          </cell>
          <cell r="T22" t="str">
            <v>0</v>
          </cell>
          <cell r="U22" t="str">
            <v>0</v>
          </cell>
        </row>
        <row r="23">
          <cell r="M23">
            <v>0</v>
          </cell>
          <cell r="P23" t="str">
            <v>00:00:00 - 00:00:00</v>
          </cell>
          <cell r="Q23">
            <v>0</v>
          </cell>
          <cell r="R23">
            <v>0</v>
          </cell>
          <cell r="S23">
            <v>0</v>
          </cell>
          <cell r="T23" t="str">
            <v>0</v>
          </cell>
          <cell r="U23" t="str">
            <v>0</v>
          </cell>
        </row>
        <row r="24">
          <cell r="M24">
            <v>0</v>
          </cell>
          <cell r="P24" t="str">
            <v>00:00:00 - 00:00:00</v>
          </cell>
          <cell r="Q24">
            <v>0</v>
          </cell>
          <cell r="R24">
            <v>0</v>
          </cell>
          <cell r="S24">
            <v>0</v>
          </cell>
          <cell r="T24" t="str">
            <v>0</v>
          </cell>
          <cell r="U24" t="str">
            <v>0</v>
          </cell>
        </row>
        <row r="25">
          <cell r="M25">
            <v>0</v>
          </cell>
          <cell r="P25" t="str">
            <v>00:00:00 - 00:00:00</v>
          </cell>
          <cell r="Q25">
            <v>0</v>
          </cell>
          <cell r="R25">
            <v>0</v>
          </cell>
          <cell r="S25">
            <v>0</v>
          </cell>
          <cell r="T25" t="str">
            <v>0</v>
          </cell>
          <cell r="U25" t="str">
            <v>0</v>
          </cell>
        </row>
        <row r="26">
          <cell r="M26">
            <v>0</v>
          </cell>
          <cell r="P26" t="str">
            <v>00:00:00 - 00:00:00</v>
          </cell>
          <cell r="Q26">
            <v>0</v>
          </cell>
          <cell r="R26">
            <v>0</v>
          </cell>
          <cell r="S26">
            <v>0</v>
          </cell>
          <cell r="T26" t="str">
            <v>0</v>
          </cell>
          <cell r="U26" t="str">
            <v>0</v>
          </cell>
        </row>
        <row r="27">
          <cell r="M27">
            <v>0</v>
          </cell>
          <cell r="P27" t="str">
            <v>00:00:00 - 00:00:00</v>
          </cell>
          <cell r="Q27">
            <v>0</v>
          </cell>
          <cell r="R27">
            <v>0</v>
          </cell>
          <cell r="S27">
            <v>0</v>
          </cell>
          <cell r="T27" t="str">
            <v>0</v>
          </cell>
          <cell r="U27" t="str">
            <v>0</v>
          </cell>
        </row>
        <row r="28">
          <cell r="M28">
            <v>0</v>
          </cell>
          <cell r="P28" t="str">
            <v>00:00:00 - 00:00:00</v>
          </cell>
          <cell r="Q28">
            <v>0</v>
          </cell>
          <cell r="R28">
            <v>0</v>
          </cell>
          <cell r="S28">
            <v>0</v>
          </cell>
          <cell r="T28" t="str">
            <v>0</v>
          </cell>
          <cell r="U28" t="str">
            <v>0</v>
          </cell>
        </row>
        <row r="29">
          <cell r="M29">
            <v>0</v>
          </cell>
          <cell r="P29" t="str">
            <v>00:00:00 - 00:00:00</v>
          </cell>
          <cell r="Q29">
            <v>0</v>
          </cell>
          <cell r="R29">
            <v>0</v>
          </cell>
          <cell r="S29">
            <v>0</v>
          </cell>
          <cell r="T29" t="str">
            <v>0</v>
          </cell>
          <cell r="U29" t="str">
            <v>0</v>
          </cell>
        </row>
        <row r="30">
          <cell r="M30">
            <v>0</v>
          </cell>
          <cell r="P30" t="str">
            <v>00:00:00 - 00:00:00</v>
          </cell>
          <cell r="Q30">
            <v>0</v>
          </cell>
          <cell r="R30">
            <v>0</v>
          </cell>
          <cell r="S30">
            <v>0</v>
          </cell>
          <cell r="T30" t="str">
            <v>0</v>
          </cell>
          <cell r="U30" t="str">
            <v>0</v>
          </cell>
        </row>
        <row r="31">
          <cell r="M31">
            <v>0</v>
          </cell>
          <cell r="P31" t="str">
            <v>00:00:00 - 00:00:00</v>
          </cell>
          <cell r="Q31">
            <v>0</v>
          </cell>
          <cell r="R31">
            <v>0</v>
          </cell>
          <cell r="S31">
            <v>0</v>
          </cell>
          <cell r="T31" t="str">
            <v>0</v>
          </cell>
          <cell r="U31" t="str">
            <v>0</v>
          </cell>
        </row>
        <row r="32">
          <cell r="M32">
            <v>0</v>
          </cell>
          <cell r="P32" t="str">
            <v>00:00:00 - 00:00:00</v>
          </cell>
          <cell r="Q32">
            <v>0</v>
          </cell>
          <cell r="R32">
            <v>0</v>
          </cell>
          <cell r="S32">
            <v>0</v>
          </cell>
          <cell r="T32" t="str">
            <v>0</v>
          </cell>
          <cell r="U32" t="str">
            <v>0</v>
          </cell>
        </row>
        <row r="33">
          <cell r="M33">
            <v>0</v>
          </cell>
          <cell r="P33" t="str">
            <v>00:00:00 - 00:00:00</v>
          </cell>
          <cell r="Q33">
            <v>0</v>
          </cell>
          <cell r="R33">
            <v>0</v>
          </cell>
          <cell r="S33">
            <v>0</v>
          </cell>
          <cell r="T33" t="str">
            <v>0</v>
          </cell>
          <cell r="U33" t="str">
            <v>0</v>
          </cell>
        </row>
        <row r="34">
          <cell r="M34">
            <v>0</v>
          </cell>
          <cell r="P34" t="str">
            <v>00:00:00 - 00:00:00</v>
          </cell>
          <cell r="Q34">
            <v>0</v>
          </cell>
          <cell r="R34">
            <v>0</v>
          </cell>
          <cell r="S34">
            <v>0</v>
          </cell>
          <cell r="T34" t="str">
            <v>0</v>
          </cell>
          <cell r="U34" t="str">
            <v>0</v>
          </cell>
        </row>
        <row r="35">
          <cell r="M35">
            <v>0</v>
          </cell>
          <cell r="P35" t="str">
            <v>00:00:00 - 00:00:00</v>
          </cell>
          <cell r="Q35">
            <v>0</v>
          </cell>
          <cell r="R35">
            <v>0</v>
          </cell>
          <cell r="S35">
            <v>0</v>
          </cell>
          <cell r="T35" t="str">
            <v>0</v>
          </cell>
          <cell r="U35" t="str">
            <v>0</v>
          </cell>
        </row>
        <row r="36">
          <cell r="T36">
            <v>9.6238425925925908E-2</v>
          </cell>
          <cell r="U36">
            <v>0</v>
          </cell>
        </row>
      </sheetData>
      <sheetData sheetId="2">
        <row r="3"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</row>
        <row r="4"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</row>
        <row r="5"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</row>
        <row r="6">
          <cell r="B6">
            <v>7.962962962962962E-2</v>
          </cell>
          <cell r="C6">
            <v>0.12383101851851852</v>
          </cell>
          <cell r="D6">
            <v>0.14739583333333334</v>
          </cell>
          <cell r="E6">
            <v>1.6770833333333332E-2</v>
          </cell>
          <cell r="F6">
            <v>1.6122685185185184E-2</v>
          </cell>
          <cell r="G6">
            <v>0</v>
          </cell>
          <cell r="H6">
            <v>0</v>
          </cell>
        </row>
        <row r="7">
          <cell r="B7">
            <v>0.19871527777777778</v>
          </cell>
          <cell r="C7">
            <v>5.5763888888888891E-2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0.29192129629629632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</row>
        <row r="14"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</row>
      </sheetData>
      <sheetData sheetId="3">
        <row r="3">
          <cell r="B3">
            <v>0</v>
          </cell>
        </row>
      </sheetData>
      <sheetData sheetId="4">
        <row r="3">
          <cell r="B3">
            <v>0</v>
          </cell>
        </row>
      </sheetData>
      <sheetData sheetId="5">
        <row r="3">
          <cell r="B3">
            <v>0</v>
          </cell>
        </row>
      </sheetData>
      <sheetData sheetId="6">
        <row r="3">
          <cell r="B3">
            <v>0</v>
          </cell>
        </row>
      </sheetData>
      <sheetData sheetId="7">
        <row r="3">
          <cell r="B3">
            <v>0</v>
          </cell>
        </row>
      </sheetData>
      <sheetData sheetId="8">
        <row r="3">
          <cell r="B3">
            <v>0</v>
          </cell>
        </row>
      </sheetData>
      <sheetData sheetId="9">
        <row r="3">
          <cell r="B3">
            <v>0</v>
          </cell>
        </row>
      </sheetData>
      <sheetData sheetId="10">
        <row r="3">
          <cell r="B3">
            <v>0</v>
          </cell>
        </row>
      </sheetData>
      <sheetData sheetId="11">
        <row r="3">
          <cell r="B3">
            <v>0</v>
          </cell>
        </row>
      </sheetData>
      <sheetData sheetId="12">
        <row r="3">
          <cell r="B3">
            <v>0</v>
          </cell>
        </row>
      </sheetData>
      <sheetData sheetId="13">
        <row r="3">
          <cell r="B3">
            <v>0</v>
          </cell>
        </row>
      </sheetData>
      <sheetData sheetId="14">
        <row r="3">
          <cell r="B3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2019"/>
      <sheetName val="tableau"/>
      <sheetName val="JUILLET"/>
    </sheetNames>
    <sheetDataSet>
      <sheetData sheetId="0">
        <row r="3">
          <cell r="B3">
            <v>43.37</v>
          </cell>
        </row>
        <row r="5">
          <cell r="B5">
            <v>2.34</v>
          </cell>
        </row>
      </sheetData>
      <sheetData sheetId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 cout mensuel"/>
      <sheetName val="situation des heures"/>
      <sheetName val="statistique equipe"/>
      <sheetName val="F. Lemasson"/>
      <sheetName val="V. Lorente"/>
      <sheetName val="C. Chardron"/>
      <sheetName val="L. Marchand"/>
      <sheetName val="D. Vanghelle"/>
      <sheetName val="R. Dussaux"/>
      <sheetName val="L. Valat"/>
      <sheetName val="N. Jacquet"/>
      <sheetName val="M. Pastor"/>
      <sheetName val="O. Delannoy"/>
      <sheetName val="J. Durrieu"/>
      <sheetName val="S. Fournier"/>
      <sheetName val="M. Bourreau"/>
      <sheetName val="P. Derrien"/>
      <sheetName val="L. Vallat"/>
    </sheetNames>
    <sheetDataSet>
      <sheetData sheetId="0"/>
      <sheetData sheetId="1"/>
      <sheetData sheetId="2"/>
      <sheetData sheetId="3"/>
      <sheetData sheetId="4">
        <row r="52">
          <cell r="P52">
            <v>1.4049228395061708</v>
          </cell>
        </row>
      </sheetData>
      <sheetData sheetId="5">
        <row r="52">
          <cell r="P52">
            <v>0.55259259259259075</v>
          </cell>
        </row>
      </sheetData>
      <sheetData sheetId="6">
        <row r="52">
          <cell r="P52">
            <v>0.87946759259259188</v>
          </cell>
        </row>
      </sheetData>
      <sheetData sheetId="7">
        <row r="52">
          <cell r="P52">
            <v>-0.14513392857142904</v>
          </cell>
        </row>
      </sheetData>
      <sheetData sheetId="8">
        <row r="52">
          <cell r="P52">
            <v>1.0094560185185169</v>
          </cell>
        </row>
      </sheetData>
      <sheetData sheetId="9">
        <row r="52">
          <cell r="P52">
            <v>-0.19988811728395151</v>
          </cell>
        </row>
      </sheetData>
      <sheetData sheetId="10">
        <row r="52">
          <cell r="P52">
            <v>0.373113425925923</v>
          </cell>
        </row>
      </sheetData>
      <sheetData sheetId="11">
        <row r="52">
          <cell r="P52">
            <v>0.50303240740740751</v>
          </cell>
        </row>
      </sheetData>
      <sheetData sheetId="12">
        <row r="52">
          <cell r="P52">
            <v>0.14997850529100631</v>
          </cell>
        </row>
      </sheetData>
      <sheetData sheetId="13">
        <row r="52">
          <cell r="P52">
            <v>1.0155109126984128</v>
          </cell>
        </row>
      </sheetData>
      <sheetData sheetId="14">
        <row r="52">
          <cell r="P52">
            <v>-0.2378852513227514</v>
          </cell>
        </row>
      </sheetData>
      <sheetData sheetId="15">
        <row r="52">
          <cell r="P52">
            <v>0.38054563492063442</v>
          </cell>
        </row>
      </sheetData>
      <sheetData sheetId="16">
        <row r="52">
          <cell r="P52">
            <v>-6.3529613095238098</v>
          </cell>
        </row>
      </sheetData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9DCE0-0BEA-4CF9-A761-467C7263ABC8}">
  <dimension ref="A1:AX63"/>
  <sheetViews>
    <sheetView tabSelected="1" topLeftCell="AU1" zoomScale="50" zoomScaleNormal="50" workbookViewId="0">
      <selection activeCell="AU57" sqref="AU57"/>
    </sheetView>
  </sheetViews>
  <sheetFormatPr baseColWidth="10" defaultRowHeight="14.5" x14ac:dyDescent="0.35"/>
  <sheetData>
    <row r="1" spans="1:50" s="9" customFormat="1" ht="15" thickBot="1" x14ac:dyDescent="0.4">
      <c r="A1" s="4"/>
      <c r="B1" s="5" t="s">
        <v>3</v>
      </c>
      <c r="C1" s="6"/>
      <c r="D1" s="7"/>
      <c r="E1" s="8"/>
      <c r="G1" s="8"/>
      <c r="H1" s="10"/>
      <c r="J1" s="11"/>
      <c r="K1" s="12"/>
      <c r="M1" s="13" t="s">
        <v>4</v>
      </c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4"/>
    </row>
    <row r="2" spans="1:50" s="9" customFormat="1" x14ac:dyDescent="0.35">
      <c r="A2" s="15" t="s">
        <v>5</v>
      </c>
      <c r="B2" s="16" t="s">
        <v>6</v>
      </c>
      <c r="C2" s="17" t="s">
        <v>7</v>
      </c>
      <c r="D2" s="18" t="s">
        <v>8</v>
      </c>
      <c r="E2" s="19" t="s">
        <v>9</v>
      </c>
      <c r="F2" s="20" t="s">
        <v>10</v>
      </c>
      <c r="G2" s="21" t="s">
        <v>11</v>
      </c>
      <c r="H2" s="22" t="s">
        <v>12</v>
      </c>
      <c r="I2" s="23" t="s">
        <v>13</v>
      </c>
      <c r="J2" s="24" t="s">
        <v>14</v>
      </c>
      <c r="K2" s="25" t="s">
        <v>15</v>
      </c>
      <c r="L2" s="26"/>
      <c r="M2" s="27" t="s">
        <v>74</v>
      </c>
      <c r="N2" s="27" t="s">
        <v>16</v>
      </c>
      <c r="O2" s="27" t="s">
        <v>17</v>
      </c>
      <c r="P2" s="27" t="s">
        <v>18</v>
      </c>
      <c r="Q2" s="27" t="s">
        <v>19</v>
      </c>
      <c r="R2" s="27" t="s">
        <v>20</v>
      </c>
      <c r="S2" s="28"/>
      <c r="T2" s="29"/>
      <c r="U2" s="30" t="s">
        <v>22</v>
      </c>
      <c r="V2" s="31" t="s">
        <v>16</v>
      </c>
      <c r="W2" s="31" t="s">
        <v>17</v>
      </c>
      <c r="X2" s="32" t="s">
        <v>18</v>
      </c>
      <c r="Y2" s="33" t="s">
        <v>19</v>
      </c>
      <c r="Z2" s="33" t="s">
        <v>20</v>
      </c>
      <c r="AA2" s="34"/>
      <c r="AB2" s="35"/>
      <c r="AC2" s="36" t="s">
        <v>72</v>
      </c>
      <c r="AD2" s="36" t="s">
        <v>16</v>
      </c>
      <c r="AE2" s="36" t="s">
        <v>23</v>
      </c>
      <c r="AF2" s="36" t="s">
        <v>19</v>
      </c>
      <c r="AG2" s="36" t="s">
        <v>20</v>
      </c>
      <c r="AH2" s="37"/>
      <c r="AI2" s="38" t="s">
        <v>73</v>
      </c>
      <c r="AJ2" s="38" t="s">
        <v>16</v>
      </c>
      <c r="AK2" s="38" t="s">
        <v>23</v>
      </c>
      <c r="AL2" s="38" t="s">
        <v>19</v>
      </c>
      <c r="AM2" s="38" t="s">
        <v>20</v>
      </c>
      <c r="AN2" s="37"/>
      <c r="AO2" s="39" t="s">
        <v>71</v>
      </c>
      <c r="AP2" s="40" t="s">
        <v>16</v>
      </c>
      <c r="AQ2" s="40" t="s">
        <v>17</v>
      </c>
      <c r="AR2" s="40" t="s">
        <v>18</v>
      </c>
      <c r="AS2" s="40" t="s">
        <v>19</v>
      </c>
      <c r="AT2" s="40" t="s">
        <v>20</v>
      </c>
      <c r="AU2" s="41"/>
      <c r="AV2" s="29" t="s">
        <v>21</v>
      </c>
      <c r="AW2" s="42" t="s">
        <v>24</v>
      </c>
      <c r="AX2" s="42" t="s">
        <v>25</v>
      </c>
    </row>
    <row r="3" spans="1:50" s="9" customFormat="1" x14ac:dyDescent="0.35">
      <c r="A3" s="4">
        <f>WEEKNUM(B3)</f>
        <v>44</v>
      </c>
      <c r="B3" s="43">
        <f>'[2]situation des heures'!B12</f>
        <v>42308</v>
      </c>
      <c r="C3" s="44" t="e">
        <f ca="1">IF(somme.prod(([1]Feuil1!$A:$A=B3)*([1]Feuil1!$F:$L=B1),[1]Feuil1!$E:$E,,,),[1]Feuil1!$E:$E,"")</f>
        <v>#NAME?</v>
      </c>
      <c r="D3" s="45"/>
      <c r="E3" s="46" t="str">
        <f>IF('[5]listing quotidien Nov 2019'!$M5=0,"",'[5]listing quotidien Nov 2019'!$M5)</f>
        <v/>
      </c>
      <c r="F3" s="47">
        <f>IF('[5]listing quotidien Nov 2019'!$P5&lt;&gt;"00:00:00 - 00:00:00",'[5]listing quotidien Nov 2019'!$P5,)</f>
        <v>0</v>
      </c>
      <c r="G3" s="48" t="str">
        <f>IF('[5]listing quotidien Nov 2019'!$Q5=0,"",'[5]listing quotidien Nov 2019'!$Q5)</f>
        <v/>
      </c>
      <c r="H3" s="49">
        <f>'[5]listing quotidien Nov 2019'!$R5</f>
        <v>0</v>
      </c>
      <c r="I3" s="50" t="str">
        <f>IF('[5]listing quotidien Nov 2019'!$Q5=0,"",'[5]listing quotidien Nov 2019'!$S5)</f>
        <v/>
      </c>
      <c r="J3" s="51">
        <f t="shared" ref="J3:J33" si="0">SUM(R3+Z3+AT3+AG3+AM3)</f>
        <v>0</v>
      </c>
      <c r="K3" s="52"/>
      <c r="L3" s="53">
        <f ca="1">SUM(M3+Q3+R3+U3+Y3+Z3+AC3+AF3+AO3+AS3+AT3+AG3+AI3+AL3+AM3)</f>
        <v>0</v>
      </c>
      <c r="M3" s="54">
        <f>'[5]V. Lorente'!$D3</f>
        <v>0</v>
      </c>
      <c r="N3" s="55">
        <f>IFERROR(_xlfn.IFS($M3=0,,$M3=MAX('[5]V. Lorente'!$D3:$H3),1),)</f>
        <v>0</v>
      </c>
      <c r="O3" s="55"/>
      <c r="P3" s="54">
        <f>IFERROR(_xlfn.IFS($M3=MAX('[5]V. Lorente'!$D3:$H3),SUM('[5]listing quotidien Nov 2019'!$T5+'[5]listing quotidien Nov 2019'!$U5)),0)</f>
        <v>0</v>
      </c>
      <c r="Q3" s="54">
        <f>IFERROR(_xlfn.IFS($M3=MAX('[5]V. Lorente'!$D3:$H3),'[5]V. Lorente'!$B3),0)</f>
        <v>0</v>
      </c>
      <c r="R3" s="54">
        <f>IFERROR(_xlfn.IFS($M3=MAX('[5]V. Lorente'!$D3:$H3),'[5]V. Lorente'!$C3),0)</f>
        <v>0</v>
      </c>
      <c r="S3" s="56"/>
      <c r="T3" s="57"/>
      <c r="U3" s="58">
        <f>+'[5]V. Lorente'!$E3</f>
        <v>0</v>
      </c>
      <c r="V3" s="59">
        <f>IFERROR(_xlfn.IFS($U3=0,,$U3=MAX('[5]V. Lorente'!$D3:$H3),1),)</f>
        <v>0</v>
      </c>
      <c r="W3" s="59"/>
      <c r="X3" s="60">
        <f>IFERROR(_xlfn.IFS($U3=MAX('[5]V. Lorente'!$D3:$H3),SUM('[5]listing quotidien Nov 2019'!$T5+'[5]listing quotidien Nov 2019'!$U5)),0)</f>
        <v>0</v>
      </c>
      <c r="Y3" s="61">
        <f>IFERROR(_xlfn.IFS($U3=MAX('[5]V. Lorente'!$D3:$H3),'[5]V. Lorente'!$B3),0)</f>
        <v>0</v>
      </c>
      <c r="Z3" s="61">
        <f>IFERROR(_xlfn.IFS($U3=MAX('[5]V. Lorente'!$D3:$H3),'[5]V. Lorente'!$C3),0)</f>
        <v>0</v>
      </c>
      <c r="AA3" s="62"/>
      <c r="AB3" s="63"/>
      <c r="AC3" s="64">
        <f>'[5]V. Lorente'!$F3</f>
        <v>0</v>
      </c>
      <c r="AD3" s="65">
        <f>IFERROR(_xlfn.IFS($AC3=0,,$AC3=MAX('[5]V. Lorente'!$D3:$H3),1),)</f>
        <v>0</v>
      </c>
      <c r="AE3" s="66">
        <f>IFERROR(_xlfn.IFS($AC3=MAX('[5]V. Lorente'!$D3:$H3),SUM('[5]listing quotidien Nov 2019'!$T5+'[5]listing quotidien Nov 2019'!$U5)),0)</f>
        <v>0</v>
      </c>
      <c r="AF3" s="66">
        <f>IFERROR(_xlfn.IFS($AC3=MAX('[5]V. Lorente'!$D3:$H3),'[5]V. Lorente'!$B3),0)</f>
        <v>0</v>
      </c>
      <c r="AG3" s="66">
        <f>IFERROR(_xlfn.IFS($AC3=MAX('[5]V. Lorente'!$D3:$H3),'[5]V. Lorente'!$C3),0)</f>
        <v>0</v>
      </c>
      <c r="AH3" s="67"/>
      <c r="AI3" s="68">
        <f>'[5]V. Lorente'!$G3</f>
        <v>0</v>
      </c>
      <c r="AJ3" s="69">
        <f>IFERROR(_xlfn.IFS($AI3=0,,$AI3=MAX('[5]V. Lorente'!$D3:$H3),1),)</f>
        <v>0</v>
      </c>
      <c r="AK3" s="70">
        <f ca="1">IFERROR(_xlfn.IFS($AK3=MAX('[5]V. Lorente'!$D3:$H3),SUM('[5]listing quotidien Nov 2019'!$T5+'[5]listing quotidien Nov 2019'!$U5)),0)</f>
        <v>0</v>
      </c>
      <c r="AL3" s="70">
        <f ca="1">IFERROR(_xlfn.IFS($AL3=MAX('[5]V. Lorente'!$D3:$H3),'[5]V. Lorente'!$B3),0)</f>
        <v>0</v>
      </c>
      <c r="AM3" s="70">
        <f>IFERROR(_xlfn.IFS($AI3=MAX('[5]V. Lorente'!$D3:$H3),'[5]V. Lorente'!$C3),0)</f>
        <v>0</v>
      </c>
      <c r="AN3" s="71"/>
      <c r="AO3" s="72">
        <f>'[5]V. Lorente'!$H3</f>
        <v>0</v>
      </c>
      <c r="AP3" s="73">
        <f>IFERROR(_xlfn.IFS($AO3=0,,$AO3=MAX('[5]V. Lorente'!$D3:$H3),1),)</f>
        <v>0</v>
      </c>
      <c r="AQ3" s="73"/>
      <c r="AR3" s="74">
        <f>IFERROR(_xlfn.IFS($AO3=MAX('[5]V. Lorente'!$D3:$H3),SUM('[5]listing quotidien Nov 2019'!$T5+'[5]listing quotidien Nov 2019'!$U5)),0)</f>
        <v>0</v>
      </c>
      <c r="AS3" s="74">
        <f>IFERROR(_xlfn.IFS($AO3=MAX('[5]V. Lorente'!$D3:$H3),'[5]V. Lorente'!$B3),0)</f>
        <v>0</v>
      </c>
      <c r="AT3" s="74">
        <f>IFERROR(_xlfn.IFS($AO3=MAX('[5]V. Lorente'!$D3:$H3),'[5]V. Lorente'!$C3),0)</f>
        <v>0</v>
      </c>
      <c r="AU3" s="75"/>
      <c r="AV3" s="76">
        <f t="shared" ref="AV3:AV33" si="1">((($E$40*($AO3)/$D$40))+(($AP3)*$H$44)+(($AQ3)*$H$43)+(($AR3)*$D$44)+(($AS3)*$E$40)/$D$40)+((($AT3)*24)*$H$42)</f>
        <v>0</v>
      </c>
      <c r="AW3" s="77">
        <f t="shared" ref="AW3:AW33" si="2">(((($E$40*($M3)/$D$40))+(($N3)*$H$44)+(($O3)*$H$43)+(($P3)*$D$44)+(($Q3)*$E$40)/$D$40)+((($R3)*24)*$H$42)+((($E$40*($U3)/$D$40))+(($V3)*$H$44)+((W$6)*$H$43)+(($X3)*$D$44)+(($Y3)*$E$40)/$D$40)+((($Z3)*24)*$H$42)+((($E$40*($AO3)/$D$40))+(($AP3)*$H$44)+(($AQ3)*$H$43)+(($AR3)*$D$44)+(($AS3)*$E$40)/$D$40)+((($AT3)*24)*$H$42)+(($E$40*($AI3)/$D$40))+(($AJ3)*$H$44)+(($E$40*($AC3)/$D$40))+(($AD3)*$H$44))</f>
        <v>0</v>
      </c>
      <c r="AX3" s="78"/>
    </row>
    <row r="4" spans="1:50" s="9" customFormat="1" x14ac:dyDescent="0.35">
      <c r="A4" s="4">
        <f t="shared" ref="A4:A33" si="3">WEEKNUM(B4)</f>
        <v>45</v>
      </c>
      <c r="B4" s="79">
        <f>'[2]situation des heures'!B13</f>
        <v>42309</v>
      </c>
      <c r="C4" s="44"/>
      <c r="D4" s="45"/>
      <c r="E4" s="46" t="str">
        <f>IF('[5]listing quotidien Nov 2019'!$M6=0,"",'[5]listing quotidien Nov 2019'!$M6)</f>
        <v/>
      </c>
      <c r="F4" s="47">
        <f>IF('[5]listing quotidien Nov 2019'!$P6&lt;&gt;"00:00:00 - 00:00:00",'[5]listing quotidien Nov 2019'!$P6,)</f>
        <v>0</v>
      </c>
      <c r="G4" s="48" t="str">
        <f>IF('[5]listing quotidien Nov 2019'!$Q6=0,"",'[5]listing quotidien Nov 2019'!$Q6)</f>
        <v/>
      </c>
      <c r="H4" s="49">
        <f>'[5]listing quotidien Nov 2019'!$R6</f>
        <v>0</v>
      </c>
      <c r="I4" s="50" t="str">
        <f>IF('[5]listing quotidien Nov 2019'!$Q6=0,"",'[5]listing quotidien Nov 2019'!$S6)</f>
        <v/>
      </c>
      <c r="J4" s="51">
        <f t="shared" si="0"/>
        <v>0</v>
      </c>
      <c r="K4" s="80"/>
      <c r="L4" s="53">
        <f t="shared" ref="L4:L33" ca="1" si="4">SUM(M4+Q4+R4+U4+Y4+Z4+AC4+AF4+AO4+AS4+AT4+AG4+AI4+AL4)</f>
        <v>0</v>
      </c>
      <c r="M4" s="54">
        <f>'[5]V. Lorente'!$D4</f>
        <v>0</v>
      </c>
      <c r="N4" s="55">
        <f>IFERROR(_xlfn.IFS($M4=0,,$M4=MAX('[5]V. Lorente'!$D4:$H4),1),)</f>
        <v>0</v>
      </c>
      <c r="O4" s="55"/>
      <c r="P4" s="54">
        <f>IFERROR(_xlfn.IFS($M4=MAX('[5]V. Lorente'!$D4:$H4),SUM('[5]listing quotidien Nov 2019'!$T6+'[5]listing quotidien Nov 2019'!$U6)),0)</f>
        <v>0</v>
      </c>
      <c r="Q4" s="54">
        <f>IFERROR(_xlfn.IFS($M4=MAX('[5]V. Lorente'!$D4:$H4),'[5]V. Lorente'!$B4),0)</f>
        <v>0</v>
      </c>
      <c r="R4" s="54">
        <f>IFERROR(_xlfn.IFS($M4=MAX('[5]V. Lorente'!$D4:$H4),'[5]V. Lorente'!$C4),0)</f>
        <v>0</v>
      </c>
      <c r="S4" s="56"/>
      <c r="T4" s="81"/>
      <c r="U4" s="58">
        <f>+'[5]V. Lorente'!$E4</f>
        <v>0</v>
      </c>
      <c r="V4" s="59">
        <f>IFERROR(_xlfn.IFS($U4=0,,$U4=MAX('[5]V. Lorente'!$D4:$H4),1),)</f>
        <v>0</v>
      </c>
      <c r="W4" s="59"/>
      <c r="X4" s="60">
        <f>IFERROR(_xlfn.IFS($U4=MAX('[5]V. Lorente'!$D4:$H4),SUM('[5]listing quotidien Nov 2019'!$T6+'[5]listing quotidien Nov 2019'!$U6)),0)</f>
        <v>0</v>
      </c>
      <c r="Y4" s="61">
        <f>IFERROR(_xlfn.IFS($U4=MAX('[5]V. Lorente'!$D4:$H4),'[5]V. Lorente'!$B4),0)</f>
        <v>0</v>
      </c>
      <c r="Z4" s="61">
        <f>IFERROR(_xlfn.IFS($U4=MAX('[5]V. Lorente'!$D4:$H4),'[5]V. Lorente'!$C4),0)</f>
        <v>0</v>
      </c>
      <c r="AA4" s="62"/>
      <c r="AB4" s="63"/>
      <c r="AC4" s="64">
        <f>'[5]V. Lorente'!$F4</f>
        <v>0</v>
      </c>
      <c r="AD4" s="65">
        <f>IFERROR(_xlfn.IFS($AC4=0,,$AC4=MAX('[5]V. Lorente'!$D4:$H4),1),)</f>
        <v>0</v>
      </c>
      <c r="AE4" s="66">
        <f>IFERROR(_xlfn.IFS($AC4=MAX('[5]V. Lorente'!$D4:$H4),SUM('[5]listing quotidien Nov 2019'!$T6+'[5]listing quotidien Nov 2019'!$U6)),0)</f>
        <v>0</v>
      </c>
      <c r="AF4" s="66">
        <f>IFERROR(_xlfn.IFS($AC4=MAX('[5]V. Lorente'!$D4:$H4),'[5]V. Lorente'!$B4),0)</f>
        <v>0</v>
      </c>
      <c r="AG4" s="66">
        <f>IFERROR(_xlfn.IFS($AC4=MAX('[5]V. Lorente'!$D4:$H4),'[5]V. Lorente'!$C4),0)</f>
        <v>0</v>
      </c>
      <c r="AH4" s="67"/>
      <c r="AI4" s="68">
        <f>'[5]V. Lorente'!$G4</f>
        <v>0</v>
      </c>
      <c r="AJ4" s="69">
        <f>IFERROR(_xlfn.IFS($AI4=0,,$AI4=MAX('[5]V. Lorente'!$D4:$H4),1),)</f>
        <v>0</v>
      </c>
      <c r="AK4" s="70">
        <f ca="1">IFERROR(_xlfn.IFS($AK4=MAX('[5]V. Lorente'!$D4:$H4),SUM('[5]listing quotidien Nov 2019'!$T6+'[5]listing quotidien Nov 2019'!$U6)),0)</f>
        <v>0</v>
      </c>
      <c r="AL4" s="70">
        <f ca="1">IFERROR(_xlfn.IFS($AL4=MAX('[5]V. Lorente'!$D4:$H4),'[5]V. Lorente'!$B4),0)</f>
        <v>0</v>
      </c>
      <c r="AM4" s="70">
        <f>IFERROR(_xlfn.IFS($AI4=MAX('[5]V. Lorente'!$D4:$H4),'[5]V. Lorente'!$C4),0)</f>
        <v>0</v>
      </c>
      <c r="AN4" s="71"/>
      <c r="AO4" s="72">
        <f>'[5]V. Lorente'!$H4</f>
        <v>0</v>
      </c>
      <c r="AP4" s="73">
        <f>IFERROR(_xlfn.IFS($AO4=0,,$AO4=MAX('[5]V. Lorente'!$D4:$H4),1),)</f>
        <v>0</v>
      </c>
      <c r="AQ4" s="73"/>
      <c r="AR4" s="74">
        <f>IFERROR(_xlfn.IFS($AO4=MAX('[5]V. Lorente'!$D4:$H4),SUM('[5]listing quotidien Nov 2019'!$T6+'[5]listing quotidien Nov 2019'!$U6)),0)</f>
        <v>0</v>
      </c>
      <c r="AS4" s="74">
        <f>IFERROR(_xlfn.IFS($AO4=MAX('[5]V. Lorente'!$D4:$H4),'[5]V. Lorente'!$B4),0)</f>
        <v>0</v>
      </c>
      <c r="AT4" s="74">
        <f>IFERROR(_xlfn.IFS($AO4=MAX('[5]V. Lorente'!$D4:$H4),'[5]V. Lorente'!$C4),0)</f>
        <v>0</v>
      </c>
      <c r="AU4" s="75"/>
      <c r="AV4" s="76">
        <f t="shared" si="1"/>
        <v>0</v>
      </c>
      <c r="AW4" s="77">
        <f t="shared" si="2"/>
        <v>0</v>
      </c>
      <c r="AX4" s="78"/>
    </row>
    <row r="5" spans="1:50" s="9" customFormat="1" x14ac:dyDescent="0.35">
      <c r="A5" s="4">
        <f t="shared" si="3"/>
        <v>45</v>
      </c>
      <c r="B5" s="79">
        <f>'[2]situation des heures'!B14</f>
        <v>42310</v>
      </c>
      <c r="C5" s="44"/>
      <c r="D5" s="45"/>
      <c r="E5" s="46" t="str">
        <f>IF('[5]listing quotidien Nov 2019'!$M7=0,"",'[5]listing quotidien Nov 2019'!$M7)</f>
        <v/>
      </c>
      <c r="F5" s="47">
        <f>IF('[5]listing quotidien Nov 2019'!$P7&lt;&gt;"00:00:00 - 00:00:00",'[5]listing quotidien Nov 2019'!$P7,)</f>
        <v>0</v>
      </c>
      <c r="G5" s="48" t="str">
        <f>IF('[5]listing quotidien Nov 2019'!$Q7=0,"",'[5]listing quotidien Nov 2019'!$Q7)</f>
        <v/>
      </c>
      <c r="H5" s="49">
        <f>'[5]listing quotidien Nov 2019'!$R7</f>
        <v>0</v>
      </c>
      <c r="I5" s="50" t="str">
        <f>IF('[5]listing quotidien Nov 2019'!$Q7=0,"",'[5]listing quotidien Nov 2019'!$S7)</f>
        <v/>
      </c>
      <c r="J5" s="51">
        <f t="shared" si="0"/>
        <v>0</v>
      </c>
      <c r="K5" s="80"/>
      <c r="L5" s="53">
        <f t="shared" ca="1" si="4"/>
        <v>0</v>
      </c>
      <c r="M5" s="54">
        <f>'[5]V. Lorente'!$D5</f>
        <v>0</v>
      </c>
      <c r="N5" s="55">
        <f>IFERROR(_xlfn.IFS($M5=0,,$M5=MAX('[5]V. Lorente'!$D5:$H5),1),)</f>
        <v>0</v>
      </c>
      <c r="O5" s="55"/>
      <c r="P5" s="54">
        <f>IFERROR(_xlfn.IFS($M5=MAX('[5]V. Lorente'!$D5:$H5),SUM('[5]listing quotidien Nov 2019'!$T7+'[5]listing quotidien Nov 2019'!$U7)),0)</f>
        <v>0</v>
      </c>
      <c r="Q5" s="54">
        <f>IFERROR(_xlfn.IFS($M5=MAX('[5]V. Lorente'!$D5:$H5),'[5]V. Lorente'!$B5),0)</f>
        <v>0</v>
      </c>
      <c r="R5" s="54">
        <f>IFERROR(_xlfn.IFS($M5=MAX('[5]V. Lorente'!$D5:$H5),'[5]V. Lorente'!$C5),0)</f>
        <v>0</v>
      </c>
      <c r="S5" s="56"/>
      <c r="T5" s="81"/>
      <c r="U5" s="58">
        <f>+'[5]V. Lorente'!$E5</f>
        <v>0</v>
      </c>
      <c r="V5" s="59">
        <f>IFERROR(_xlfn.IFS($U5=0,,$U5=MAX('[5]V. Lorente'!$D5:$H5),1),)</f>
        <v>0</v>
      </c>
      <c r="W5" s="59"/>
      <c r="X5" s="60">
        <f>IFERROR(_xlfn.IFS($U5=MAX('[5]V. Lorente'!$D5:$H5),SUM('[5]listing quotidien Nov 2019'!$T7+'[5]listing quotidien Nov 2019'!$U7)),0)</f>
        <v>0</v>
      </c>
      <c r="Y5" s="61">
        <f>IFERROR(_xlfn.IFS($U5=MAX('[5]V. Lorente'!$D5:$H5),'[5]V. Lorente'!$B5),0)</f>
        <v>0</v>
      </c>
      <c r="Z5" s="61">
        <f>IFERROR(_xlfn.IFS($U5=MAX('[5]V. Lorente'!$D5:$H5),'[5]V. Lorente'!$C5),0)</f>
        <v>0</v>
      </c>
      <c r="AA5" s="62"/>
      <c r="AB5" s="63"/>
      <c r="AC5" s="64">
        <f>'[5]V. Lorente'!$F5</f>
        <v>0</v>
      </c>
      <c r="AD5" s="65">
        <f>IFERROR(_xlfn.IFS($AC5=0,,$AC5=MAX('[5]V. Lorente'!$D5:$H5),1),)</f>
        <v>0</v>
      </c>
      <c r="AE5" s="66">
        <f>IFERROR(_xlfn.IFS($AC5=MAX('[5]V. Lorente'!$D5:$H5),SUM('[5]listing quotidien Nov 2019'!$T7+'[5]listing quotidien Nov 2019'!$U7)),0)</f>
        <v>0</v>
      </c>
      <c r="AF5" s="66">
        <f>IFERROR(_xlfn.IFS($AC5=MAX('[5]V. Lorente'!$D5:$H5),'[5]V. Lorente'!$B5),0)</f>
        <v>0</v>
      </c>
      <c r="AG5" s="66">
        <f>IFERROR(_xlfn.IFS($AC5=MAX('[5]V. Lorente'!$D5:$H5),'[5]V. Lorente'!$C5),0)</f>
        <v>0</v>
      </c>
      <c r="AH5" s="67"/>
      <c r="AI5" s="68">
        <f>'[5]V. Lorente'!$G5</f>
        <v>0</v>
      </c>
      <c r="AJ5" s="69">
        <f>IFERROR(_xlfn.IFS($AI5=0,,$AI5=MAX('[5]V. Lorente'!$D5:$H5),1),)</f>
        <v>0</v>
      </c>
      <c r="AK5" s="70">
        <f ca="1">IFERROR(_xlfn.IFS($AK5=MAX('[5]V. Lorente'!$D5:$H5),SUM('[5]listing quotidien Nov 2019'!$T7+'[5]listing quotidien Nov 2019'!$U7)),0)</f>
        <v>0</v>
      </c>
      <c r="AL5" s="70">
        <f ca="1">IFERROR(_xlfn.IFS($AL5=MAX('[5]V. Lorente'!$D5:$H5),'[5]V. Lorente'!$B5),0)</f>
        <v>0</v>
      </c>
      <c r="AM5" s="70">
        <f>IFERROR(_xlfn.IFS($AI5=MAX('[5]V. Lorente'!$D5:$H5),'[5]V. Lorente'!$C5),0)</f>
        <v>0</v>
      </c>
      <c r="AN5" s="71"/>
      <c r="AO5" s="72">
        <f>'[5]V. Lorente'!$H5</f>
        <v>0</v>
      </c>
      <c r="AP5" s="73">
        <f>IFERROR(_xlfn.IFS($AO5=0,,$AO5=MAX('[5]V. Lorente'!$D5:$H5),1),)</f>
        <v>0</v>
      </c>
      <c r="AQ5" s="73"/>
      <c r="AR5" s="74">
        <f>IFERROR(_xlfn.IFS($AO5=MAX('[5]V. Lorente'!$D5:$H5),SUM('[5]listing quotidien Nov 2019'!$T7+'[5]listing quotidien Nov 2019'!$U7)),0)</f>
        <v>0</v>
      </c>
      <c r="AS5" s="74">
        <f>IFERROR(_xlfn.IFS($AO5=MAX('[5]V. Lorente'!$D5:$H5),'[5]V. Lorente'!$B5),0)</f>
        <v>0</v>
      </c>
      <c r="AT5" s="74">
        <f>IFERROR(_xlfn.IFS($AO5=MAX('[5]V. Lorente'!$D5:$H5),'[5]V. Lorente'!$C5),0)</f>
        <v>0</v>
      </c>
      <c r="AU5" s="75"/>
      <c r="AV5" s="76">
        <f t="shared" si="1"/>
        <v>0</v>
      </c>
      <c r="AW5" s="77">
        <f t="shared" si="2"/>
        <v>0</v>
      </c>
      <c r="AX5" s="78"/>
    </row>
    <row r="6" spans="1:50" s="9" customFormat="1" x14ac:dyDescent="0.35">
      <c r="A6" s="4">
        <f t="shared" si="3"/>
        <v>45</v>
      </c>
      <c r="B6" s="79">
        <f>'[2]situation des heures'!B15</f>
        <v>42311</v>
      </c>
      <c r="C6" s="44"/>
      <c r="D6" s="45"/>
      <c r="E6" s="46">
        <f>IF('[5]listing quotidien Nov 2019'!$M8=0,"",'[5]listing quotidien Nov 2019'!$M8)</f>
        <v>0.22357638888888889</v>
      </c>
      <c r="F6" s="47" t="str">
        <f>IF('[5]listing quotidien Nov 2019'!$P8&lt;&gt;"00:00:00 - 00:00:00",'[5]listing quotidien Nov 2019'!$P8,)</f>
        <v>12:07:32 - 00:00:00</v>
      </c>
      <c r="G6" s="48">
        <f>IF('[5]listing quotidien Nov 2019'!$Q8=0,"",'[5]listing quotidien Nov 2019'!$Q8)</f>
        <v>0.62937500000000002</v>
      </c>
      <c r="H6" s="49">
        <f>'[5]listing quotidien Nov 2019'!$R8</f>
        <v>2.1851851851851848E-2</v>
      </c>
      <c r="I6" s="50">
        <f>IF('[5]listing quotidien Nov 2019'!$Q8=0,"",'[5]listing quotidien Nov 2019'!$S8)</f>
        <v>0.38375000000000004</v>
      </c>
      <c r="J6" s="51">
        <f t="shared" si="0"/>
        <v>0.12383101851851852</v>
      </c>
      <c r="K6" s="80"/>
      <c r="L6" s="53">
        <f t="shared" ca="1" si="4"/>
        <v>0</v>
      </c>
      <c r="M6" s="54">
        <f>'[5]V. Lorente'!$D6</f>
        <v>0.14739583333333334</v>
      </c>
      <c r="N6" s="55">
        <f>IFERROR(_xlfn.IFS($M6=0,,$M6=MAX('[5]V. Lorente'!$D6:$H6),1),)</f>
        <v>1</v>
      </c>
      <c r="O6" s="55"/>
      <c r="P6" s="54">
        <f>IFERROR(_xlfn.IFS($M6=MAX('[5]V. Lorente'!$D6:$H6),SUM('[5]listing quotidien Nov 2019'!$T8+'[5]listing quotidien Nov 2019'!$U8)),0)</f>
        <v>2.6423611111111106E-2</v>
      </c>
      <c r="Q6" s="54">
        <f>IFERROR(_xlfn.IFS($M6=MAX('[5]V. Lorente'!$D6:$H6),'[5]V. Lorente'!$B6),0)</f>
        <v>7.962962962962962E-2</v>
      </c>
      <c r="R6" s="54">
        <f>IFERROR(_xlfn.IFS($M6=MAX('[5]V. Lorente'!$D6:$H6),'[5]V. Lorente'!$C6),0)</f>
        <v>0.12383101851851852</v>
      </c>
      <c r="S6" s="56"/>
      <c r="T6" s="81"/>
      <c r="U6" s="58">
        <f>+'[5]V. Lorente'!$E6</f>
        <v>1.6770833333333332E-2</v>
      </c>
      <c r="V6" s="59">
        <f>IFERROR(_xlfn.IFS($U6=0,,$U6=MAX('[5]V. Lorente'!$D6:$H6),1),)</f>
        <v>0</v>
      </c>
      <c r="W6" s="59"/>
      <c r="X6" s="60">
        <f>IFERROR(_xlfn.IFS($U6=MAX('[5]V. Lorente'!$D6:$H6),SUM('[5]listing quotidien Nov 2019'!$T8+'[5]listing quotidien Nov 2019'!$U8)),0)</f>
        <v>0</v>
      </c>
      <c r="Y6" s="61">
        <f>IFERROR(_xlfn.IFS($U6=MAX('[5]V. Lorente'!$D6:$H6),'[5]V. Lorente'!$B6),0)</f>
        <v>0</v>
      </c>
      <c r="Z6" s="61">
        <f>IFERROR(_xlfn.IFS($U6=MAX('[5]V. Lorente'!$D6:$H6),'[5]V. Lorente'!$C6),0)</f>
        <v>0</v>
      </c>
      <c r="AA6" s="62"/>
      <c r="AB6" s="63"/>
      <c r="AC6" s="64">
        <f>'[5]V. Lorente'!$F6</f>
        <v>1.6122685185185184E-2</v>
      </c>
      <c r="AD6" s="65">
        <f>IFERROR(_xlfn.IFS($AC6=0,,$AC6=MAX('[5]V. Lorente'!$D6:$H6),1),)</f>
        <v>0</v>
      </c>
      <c r="AE6" s="66">
        <f>IFERROR(_xlfn.IFS($AC6=MAX('[5]V. Lorente'!$D6:$H6),SUM('[5]listing quotidien Nov 2019'!$T8+'[5]listing quotidien Nov 2019'!$U8)),0)</f>
        <v>0</v>
      </c>
      <c r="AF6" s="66">
        <f>IFERROR(_xlfn.IFS($AC6=MAX('[5]V. Lorente'!$D6:$H6),'[5]V. Lorente'!$B6),0)</f>
        <v>0</v>
      </c>
      <c r="AG6" s="66">
        <f>IFERROR(_xlfn.IFS($AC6=MAX('[5]V. Lorente'!$D6:$H6),'[5]V. Lorente'!$C6),0)</f>
        <v>0</v>
      </c>
      <c r="AH6" s="67"/>
      <c r="AI6" s="68">
        <f>'[5]V. Lorente'!$G6</f>
        <v>0</v>
      </c>
      <c r="AJ6" s="69">
        <f>IFERROR(_xlfn.IFS($AI6=0,,$AI6=MAX('[5]V. Lorente'!$D6:$H6),1),)</f>
        <v>0</v>
      </c>
      <c r="AK6" s="70">
        <f ca="1">IFERROR(_xlfn.IFS($AK6=MAX('[5]V. Lorente'!$D6:$H6),SUM('[5]listing quotidien Nov 2019'!$T8+'[5]listing quotidien Nov 2019'!$U8)),0)</f>
        <v>0</v>
      </c>
      <c r="AL6" s="70">
        <f ca="1">IFERROR(_xlfn.IFS($AL6=MAX('[5]V. Lorente'!$D6:$H6),'[5]V. Lorente'!$B6),0)</f>
        <v>0</v>
      </c>
      <c r="AM6" s="70">
        <f>IFERROR(_xlfn.IFS($AI6=MAX('[5]V. Lorente'!$D6:$H6),'[5]V. Lorente'!$C6),0)</f>
        <v>0</v>
      </c>
      <c r="AN6" s="71"/>
      <c r="AO6" s="72">
        <f>'[5]V. Lorente'!$H6</f>
        <v>0</v>
      </c>
      <c r="AP6" s="73">
        <f>IFERROR(_xlfn.IFS($AO6=0,,$AO6=MAX('[5]V. Lorente'!$D6:$H6),1),)</f>
        <v>0</v>
      </c>
      <c r="AQ6" s="73"/>
      <c r="AR6" s="74">
        <f>IFERROR(_xlfn.IFS($AO6=MAX('[5]V. Lorente'!$D6:$H6),SUM('[5]listing quotidien Nov 2019'!$T8+'[5]listing quotidien Nov 2019'!$U8)),0)</f>
        <v>0</v>
      </c>
      <c r="AS6" s="74">
        <f>IFERROR(_xlfn.IFS($AO6=MAX('[5]V. Lorente'!$D6:$H6),'[5]V. Lorente'!$B6),0)</f>
        <v>0</v>
      </c>
      <c r="AT6" s="74">
        <f>IFERROR(_xlfn.IFS($AO6=MAX('[5]V. Lorente'!$D6:$H6),'[5]V. Lorente'!$C6),0)</f>
        <v>0</v>
      </c>
      <c r="AU6" s="75"/>
      <c r="AV6" s="76">
        <f t="shared" si="1"/>
        <v>0</v>
      </c>
      <c r="AW6" s="77">
        <f t="shared" si="2"/>
        <v>6.1831249999999983E-2</v>
      </c>
      <c r="AX6" s="78"/>
    </row>
    <row r="7" spans="1:50" s="9" customFormat="1" x14ac:dyDescent="0.35">
      <c r="A7" s="4">
        <f t="shared" si="3"/>
        <v>45</v>
      </c>
      <c r="B7" s="79">
        <f>'[2]situation des heures'!B16</f>
        <v>42312</v>
      </c>
      <c r="C7" s="44"/>
      <c r="D7" s="45"/>
      <c r="E7" s="46">
        <f>IF('[5]listing quotidien Nov 2019'!$M9=0,"",'[5]listing quotidien Nov 2019'!$M9)</f>
        <v>0.1801851851851852</v>
      </c>
      <c r="F7" s="47" t="str">
        <f>IF('[5]listing quotidien Nov 2019'!$P9&lt;&gt;"00:00:00 - 00:00:00",'[5]listing quotidien Nov 2019'!$P9,)</f>
        <v>12:09:38 - 00:00:00</v>
      </c>
      <c r="G7" s="48">
        <f>IF('[5]listing quotidien Nov 2019'!$Q9=0,"",'[5]listing quotidien Nov 2019'!$Q9)</f>
        <v>0.75385416666666671</v>
      </c>
      <c r="H7" s="49">
        <f>'[5]listing quotidien Nov 2019'!$R9</f>
        <v>2.7222222222222228E-2</v>
      </c>
      <c r="I7" s="50">
        <f>IF('[5]listing quotidien Nov 2019'!$Q9=0,"",'[5]listing quotidien Nov 2019'!$S9)</f>
        <v>0.54640046296296296</v>
      </c>
      <c r="J7" s="51">
        <f t="shared" si="0"/>
        <v>5.5763888888888891E-2</v>
      </c>
      <c r="K7" s="80"/>
      <c r="L7" s="53">
        <f t="shared" ca="1" si="4"/>
        <v>0</v>
      </c>
      <c r="M7" s="54">
        <f>'[5]V. Lorente'!$D7</f>
        <v>0</v>
      </c>
      <c r="N7" s="55">
        <f>IFERROR(_xlfn.IFS($M7=0,,$M7=MAX('[5]V. Lorente'!$D7:$H7),1),)</f>
        <v>0</v>
      </c>
      <c r="O7" s="55"/>
      <c r="P7" s="54">
        <f>IFERROR(_xlfn.IFS($M7=MAX('[5]V. Lorente'!$D7:$H7),SUM('[5]listing quotidien Nov 2019'!$T9+'[5]listing quotidien Nov 2019'!$U9)),0)</f>
        <v>0</v>
      </c>
      <c r="Q7" s="54">
        <f>IFERROR(_xlfn.IFS($M7=MAX('[5]V. Lorente'!$D7:$H7),'[5]V. Lorente'!$B7),0)</f>
        <v>0</v>
      </c>
      <c r="R7" s="54">
        <f>IFERROR(_xlfn.IFS($M7=MAX('[5]V. Lorente'!$D7:$H7),'[5]V. Lorente'!$C7),0)</f>
        <v>0</v>
      </c>
      <c r="S7" s="56"/>
      <c r="T7" s="81"/>
      <c r="U7" s="58">
        <f>+'[5]V. Lorente'!$E7</f>
        <v>0</v>
      </c>
      <c r="V7" s="59">
        <f>IFERROR(_xlfn.IFS($U7=0,,$U7=MAX('[5]V. Lorente'!$D7:$H7),1),)</f>
        <v>0</v>
      </c>
      <c r="W7" s="59"/>
      <c r="X7" s="60">
        <f>IFERROR(_xlfn.IFS($U7=MAX('[5]V. Lorente'!$D7:$H7),SUM('[5]listing quotidien Nov 2019'!$T9+'[5]listing quotidien Nov 2019'!$U9)),0)</f>
        <v>0</v>
      </c>
      <c r="Y7" s="61">
        <f>IFERROR(_xlfn.IFS($U7=MAX('[5]V. Lorente'!$D7:$H7),'[5]V. Lorente'!$B7),0)</f>
        <v>0</v>
      </c>
      <c r="Z7" s="61">
        <f>IFERROR(_xlfn.IFS($U7=MAX('[5]V. Lorente'!$D7:$H7),'[5]V. Lorente'!$C7),0)</f>
        <v>0</v>
      </c>
      <c r="AA7" s="62"/>
      <c r="AB7" s="63"/>
      <c r="AC7" s="64">
        <f>'[5]V. Lorente'!$F7</f>
        <v>0</v>
      </c>
      <c r="AD7" s="65">
        <f>IFERROR(_xlfn.IFS($AC7=0,,$AC7=MAX('[5]V. Lorente'!$D7:$H7),1),)</f>
        <v>0</v>
      </c>
      <c r="AE7" s="66">
        <f>IFERROR(_xlfn.IFS($AC7=MAX('[5]V. Lorente'!$D7:$H7),SUM('[5]listing quotidien Nov 2019'!$T9+'[5]listing quotidien Nov 2019'!$U9)),0)</f>
        <v>0</v>
      </c>
      <c r="AF7" s="66">
        <f>IFERROR(_xlfn.IFS($AC7=MAX('[5]V. Lorente'!$D7:$H7),'[5]V. Lorente'!$B7),0)</f>
        <v>0</v>
      </c>
      <c r="AG7" s="66">
        <f>IFERROR(_xlfn.IFS($AC7=MAX('[5]V. Lorente'!$D7:$H7),'[5]V. Lorente'!$C7),0)</f>
        <v>0</v>
      </c>
      <c r="AH7" s="67"/>
      <c r="AI7" s="68">
        <f>'[5]V. Lorente'!$G7</f>
        <v>0</v>
      </c>
      <c r="AJ7" s="69">
        <f>IFERROR(_xlfn.IFS($AI7=0,,$AI7=MAX('[5]V. Lorente'!$D7:$H7),1),)</f>
        <v>0</v>
      </c>
      <c r="AK7" s="70">
        <f ca="1">IFERROR(_xlfn.IFS($AK7=MAX('[5]V. Lorente'!$D7:$H7),SUM('[5]listing quotidien Nov 2019'!$T9+'[5]listing quotidien Nov 2019'!$U9)),0)</f>
        <v>0</v>
      </c>
      <c r="AL7" s="70">
        <f ca="1">IFERROR(_xlfn.IFS($AL7=MAX('[5]V. Lorente'!$D7:$H7),'[5]V. Lorente'!$B7),0)</f>
        <v>0</v>
      </c>
      <c r="AM7" s="70">
        <f>IFERROR(_xlfn.IFS($AI7=MAX('[5]V. Lorente'!$D7:$H7),'[5]V. Lorente'!$C7),0)</f>
        <v>0</v>
      </c>
      <c r="AN7" s="71"/>
      <c r="AO7" s="72">
        <f>'[5]V. Lorente'!$H7</f>
        <v>0.29192129629629632</v>
      </c>
      <c r="AP7" s="73">
        <f>IFERROR(_xlfn.IFS($AO7=0,,$AO7=MAX('[5]V. Lorente'!$D7:$H7),1),)</f>
        <v>1</v>
      </c>
      <c r="AQ7" s="73"/>
      <c r="AR7" s="74">
        <f>IFERROR(_xlfn.IFS($AO7=MAX('[5]V. Lorente'!$D7:$H7),SUM('[5]listing quotidien Nov 2019'!$T9+'[5]listing quotidien Nov 2019'!$U9)),0)</f>
        <v>6.9814814814814802E-2</v>
      </c>
      <c r="AS7" s="74">
        <f>IFERROR(_xlfn.IFS($AO7=MAX('[5]V. Lorente'!$D7:$H7),'[5]V. Lorente'!$B7),0)</f>
        <v>0.19871527777777778</v>
      </c>
      <c r="AT7" s="74">
        <f>IFERROR(_xlfn.IFS($AO7=MAX('[5]V. Lorente'!$D7:$H7),'[5]V. Lorente'!$C7),0)</f>
        <v>5.5763888888888891E-2</v>
      </c>
      <c r="AU7" s="75"/>
      <c r="AV7" s="76">
        <f t="shared" si="1"/>
        <v>0.16336666666666663</v>
      </c>
      <c r="AW7" s="77">
        <f t="shared" si="2"/>
        <v>0.16336666666666663</v>
      </c>
      <c r="AX7" s="78"/>
    </row>
    <row r="8" spans="1:50" s="9" customFormat="1" x14ac:dyDescent="0.35">
      <c r="A8" s="4">
        <f t="shared" si="3"/>
        <v>45</v>
      </c>
      <c r="B8" s="79">
        <f>'[2]situation des heures'!B17</f>
        <v>42313</v>
      </c>
      <c r="C8" s="44"/>
      <c r="D8" s="45"/>
      <c r="E8" s="46" t="str">
        <f>IF('[5]listing quotidien Nov 2019'!$M10=0,"",'[5]listing quotidien Nov 2019'!$M10)</f>
        <v/>
      </c>
      <c r="F8" s="47">
        <f>IF('[5]listing quotidien Nov 2019'!$P10&lt;&gt;"00:00:00 - 00:00:00",'[5]listing quotidien Nov 2019'!$P10,)</f>
        <v>0</v>
      </c>
      <c r="G8" s="48" t="str">
        <f>IF('[5]listing quotidien Nov 2019'!$Q10=0,"",'[5]listing quotidien Nov 2019'!$Q10)</f>
        <v/>
      </c>
      <c r="H8" s="49">
        <f>'[5]listing quotidien Nov 2019'!$R10</f>
        <v>0</v>
      </c>
      <c r="I8" s="50" t="str">
        <f>IF('[5]listing quotidien Nov 2019'!$Q10=0,"",'[5]listing quotidien Nov 2019'!$S10)</f>
        <v/>
      </c>
      <c r="J8" s="51">
        <f t="shared" si="0"/>
        <v>0</v>
      </c>
      <c r="K8" s="80"/>
      <c r="L8" s="53">
        <f t="shared" ca="1" si="4"/>
        <v>0</v>
      </c>
      <c r="M8" s="54">
        <f>'[5]V. Lorente'!$D8</f>
        <v>0</v>
      </c>
      <c r="N8" s="55">
        <f>IFERROR(_xlfn.IFS($M8=0,,$M8=MAX('[5]V. Lorente'!$D8:$H8),1),)</f>
        <v>0</v>
      </c>
      <c r="O8" s="55"/>
      <c r="P8" s="54">
        <f>IFERROR(_xlfn.IFS($M8=MAX('[5]V. Lorente'!$D8:$H8),SUM('[5]listing quotidien Nov 2019'!$T10+'[5]listing quotidien Nov 2019'!$U10)),0)</f>
        <v>0</v>
      </c>
      <c r="Q8" s="54">
        <f>IFERROR(_xlfn.IFS($M8=MAX('[5]V. Lorente'!$D8:$H8),'[5]V. Lorente'!$B8),0)</f>
        <v>0</v>
      </c>
      <c r="R8" s="54">
        <f>IFERROR(_xlfn.IFS($M8=MAX('[5]V. Lorente'!$D8:$H8),'[5]V. Lorente'!$C8),0)</f>
        <v>0</v>
      </c>
      <c r="S8" s="56"/>
      <c r="T8" s="81"/>
      <c r="U8" s="58">
        <f>+'[5]V. Lorente'!$E8</f>
        <v>0</v>
      </c>
      <c r="V8" s="59">
        <f>IFERROR(_xlfn.IFS($U8=0,,$U8=MAX('[5]V. Lorente'!$D8:$H8),1),)</f>
        <v>0</v>
      </c>
      <c r="W8" s="59"/>
      <c r="X8" s="60">
        <f>IFERROR(_xlfn.IFS($U8=MAX('[5]V. Lorente'!$D8:$H8),SUM('[5]listing quotidien Nov 2019'!$T10+'[5]listing quotidien Nov 2019'!$U10)),0)</f>
        <v>0</v>
      </c>
      <c r="Y8" s="61">
        <f>IFERROR(_xlfn.IFS($U8=MAX('[5]V. Lorente'!$D8:$H8),'[5]V. Lorente'!$B8),0)</f>
        <v>0</v>
      </c>
      <c r="Z8" s="61">
        <f>IFERROR(_xlfn.IFS($U8=MAX('[5]V. Lorente'!$D8:$H8),'[5]V. Lorente'!$C8),0)</f>
        <v>0</v>
      </c>
      <c r="AA8" s="62"/>
      <c r="AB8" s="63"/>
      <c r="AC8" s="64">
        <f>'[5]V. Lorente'!$F8</f>
        <v>0</v>
      </c>
      <c r="AD8" s="65">
        <f>IFERROR(_xlfn.IFS($AC8=0,,$AC8=MAX('[5]V. Lorente'!$D8:$H8),1),)</f>
        <v>0</v>
      </c>
      <c r="AE8" s="66">
        <f>IFERROR(_xlfn.IFS($AC8=MAX('[5]V. Lorente'!$D8:$H8),SUM('[5]listing quotidien Nov 2019'!$T10+'[5]listing quotidien Nov 2019'!$U10)),0)</f>
        <v>0</v>
      </c>
      <c r="AF8" s="66">
        <f>IFERROR(_xlfn.IFS($AC8=MAX('[5]V. Lorente'!$D8:$H8),'[5]V. Lorente'!$B8),0)</f>
        <v>0</v>
      </c>
      <c r="AG8" s="66">
        <f>IFERROR(_xlfn.IFS($AC8=MAX('[5]V. Lorente'!$D8:$H8),'[5]V. Lorente'!$C8),0)</f>
        <v>0</v>
      </c>
      <c r="AH8" s="67"/>
      <c r="AI8" s="68">
        <f>'[5]V. Lorente'!$G8</f>
        <v>0</v>
      </c>
      <c r="AJ8" s="69">
        <f>IFERROR(_xlfn.IFS($AI8=0,,$AI8=MAX('[5]V. Lorente'!$D8:$H8),1),)</f>
        <v>0</v>
      </c>
      <c r="AK8" s="70">
        <f ca="1">IFERROR(_xlfn.IFS($AK8=MAX('[5]V. Lorente'!$D8:$H8),SUM('[5]listing quotidien Nov 2019'!$T10+'[5]listing quotidien Nov 2019'!$U10)),0)</f>
        <v>0</v>
      </c>
      <c r="AL8" s="70">
        <f ca="1">IFERROR(_xlfn.IFS($AL8=MAX('[5]V. Lorente'!$D8:$H8),'[5]V. Lorente'!$B8),0)</f>
        <v>0</v>
      </c>
      <c r="AM8" s="70">
        <f>IFERROR(_xlfn.IFS($AI8=MAX('[5]V. Lorente'!$D8:$H8),'[5]V. Lorente'!$C8),0)</f>
        <v>0</v>
      </c>
      <c r="AN8" s="71"/>
      <c r="AO8" s="72">
        <f>'[5]V. Lorente'!$H8</f>
        <v>0</v>
      </c>
      <c r="AP8" s="73">
        <f>IFERROR(_xlfn.IFS($AO8=0,,$AO8=MAX('[5]V. Lorente'!$D8:$H8),1),)</f>
        <v>0</v>
      </c>
      <c r="AQ8" s="73"/>
      <c r="AR8" s="74">
        <f>IFERROR(_xlfn.IFS($AO8=MAX('[5]V. Lorente'!$D8:$H8),SUM('[5]listing quotidien Nov 2019'!$T10+'[5]listing quotidien Nov 2019'!$U10)),0)</f>
        <v>0</v>
      </c>
      <c r="AS8" s="74">
        <f>IFERROR(_xlfn.IFS($AO8=MAX('[5]V. Lorente'!$D8:$H8),'[5]V. Lorente'!$B8),0)</f>
        <v>0</v>
      </c>
      <c r="AT8" s="74">
        <f>IFERROR(_xlfn.IFS($AO8=MAX('[5]V. Lorente'!$D8:$H8),'[5]V. Lorente'!$C8),0)</f>
        <v>0</v>
      </c>
      <c r="AU8" s="75"/>
      <c r="AV8" s="76">
        <f t="shared" si="1"/>
        <v>0</v>
      </c>
      <c r="AW8" s="77">
        <f t="shared" si="2"/>
        <v>0</v>
      </c>
      <c r="AX8" s="78"/>
    </row>
    <row r="9" spans="1:50" s="9" customFormat="1" x14ac:dyDescent="0.35">
      <c r="A9" s="4">
        <f t="shared" si="3"/>
        <v>45</v>
      </c>
      <c r="B9" s="79">
        <f>'[2]situation des heures'!B18</f>
        <v>42314</v>
      </c>
      <c r="C9" s="44"/>
      <c r="D9" s="45"/>
      <c r="E9" s="46" t="str">
        <f>IF('[5]listing quotidien Nov 2019'!$M11=0,"",'[5]listing quotidien Nov 2019'!$M11)</f>
        <v/>
      </c>
      <c r="F9" s="47">
        <f>IF('[5]listing quotidien Nov 2019'!$P11&lt;&gt;"00:00:00 - 00:00:00",'[5]listing quotidien Nov 2019'!$P11,)</f>
        <v>0</v>
      </c>
      <c r="G9" s="48" t="str">
        <f>IF('[5]listing quotidien Nov 2019'!$Q11=0,"",'[5]listing quotidien Nov 2019'!$Q11)</f>
        <v/>
      </c>
      <c r="H9" s="49">
        <f>'[5]listing quotidien Nov 2019'!$R11</f>
        <v>0</v>
      </c>
      <c r="I9" s="50" t="str">
        <f>IF('[5]listing quotidien Nov 2019'!$Q11=0,"",'[5]listing quotidien Nov 2019'!$S11)</f>
        <v/>
      </c>
      <c r="J9" s="51">
        <f t="shared" si="0"/>
        <v>0</v>
      </c>
      <c r="K9" s="80"/>
      <c r="L9" s="53">
        <f t="shared" ca="1" si="4"/>
        <v>0</v>
      </c>
      <c r="M9" s="54">
        <f>'[5]V. Lorente'!$D9</f>
        <v>0</v>
      </c>
      <c r="N9" s="55">
        <f>IFERROR(_xlfn.IFS($M9=0,,$M9=MAX('[5]V. Lorente'!$D9:$H9),1),)</f>
        <v>0</v>
      </c>
      <c r="O9" s="55"/>
      <c r="P9" s="54">
        <f>IFERROR(_xlfn.IFS($M9=MAX('[5]V. Lorente'!$D9:$H9),SUM('[5]listing quotidien Nov 2019'!$T11+'[5]listing quotidien Nov 2019'!$U11)),0)</f>
        <v>0</v>
      </c>
      <c r="Q9" s="54">
        <f>IFERROR(_xlfn.IFS($M9=MAX('[5]V. Lorente'!$D9:$H9),'[5]V. Lorente'!$B9),0)</f>
        <v>0</v>
      </c>
      <c r="R9" s="54">
        <f>IFERROR(_xlfn.IFS($M9=MAX('[5]V. Lorente'!$D9:$H9),'[5]V. Lorente'!$C9),0)</f>
        <v>0</v>
      </c>
      <c r="S9" s="56"/>
      <c r="T9" s="81"/>
      <c r="U9" s="58">
        <f>+'[5]V. Lorente'!$E9</f>
        <v>0</v>
      </c>
      <c r="V9" s="59">
        <f>IFERROR(_xlfn.IFS($U9=0,,$U9=MAX('[5]V. Lorente'!$D9:$H9),1),)</f>
        <v>0</v>
      </c>
      <c r="W9" s="59"/>
      <c r="X9" s="60">
        <f>IFERROR(_xlfn.IFS($U9=MAX('[5]V. Lorente'!$D9:$H9),SUM('[5]listing quotidien Nov 2019'!$T11+'[5]listing quotidien Nov 2019'!$U11)),0)</f>
        <v>0</v>
      </c>
      <c r="Y9" s="61">
        <f>IFERROR(_xlfn.IFS($U9=MAX('[5]V. Lorente'!$D9:$H9),'[5]V. Lorente'!$B9),0)</f>
        <v>0</v>
      </c>
      <c r="Z9" s="61">
        <f>IFERROR(_xlfn.IFS($U9=MAX('[5]V. Lorente'!$D9:$H9),'[5]V. Lorente'!$C9),0)</f>
        <v>0</v>
      </c>
      <c r="AA9" s="62"/>
      <c r="AB9" s="63"/>
      <c r="AC9" s="64">
        <f>'[5]V. Lorente'!$F9</f>
        <v>0</v>
      </c>
      <c r="AD9" s="65">
        <f>IFERROR(_xlfn.IFS($AC9=0,,$AC9=MAX('[5]V. Lorente'!$D9:$H9),1),)</f>
        <v>0</v>
      </c>
      <c r="AE9" s="66">
        <f>IFERROR(_xlfn.IFS($AC9=MAX('[5]V. Lorente'!$D9:$H9),SUM('[5]listing quotidien Nov 2019'!$T11+'[5]listing quotidien Nov 2019'!$U11)),0)</f>
        <v>0</v>
      </c>
      <c r="AF9" s="66">
        <f>IFERROR(_xlfn.IFS($AC9=MAX('[5]V. Lorente'!$D9:$H9),'[5]V. Lorente'!$B9),0)</f>
        <v>0</v>
      </c>
      <c r="AG9" s="66">
        <f>IFERROR(_xlfn.IFS($AC9=MAX('[5]V. Lorente'!$D9:$H9),'[5]V. Lorente'!$C9),0)</f>
        <v>0</v>
      </c>
      <c r="AH9" s="67"/>
      <c r="AI9" s="68">
        <f>'[5]V. Lorente'!$G9</f>
        <v>0</v>
      </c>
      <c r="AJ9" s="69">
        <f>IFERROR(_xlfn.IFS($AI9=0,,$AI9=MAX('[5]V. Lorente'!$D9:$H9),1),)</f>
        <v>0</v>
      </c>
      <c r="AK9" s="70">
        <f ca="1">IFERROR(_xlfn.IFS($AK9=MAX('[5]V. Lorente'!$D9:$H9),SUM('[5]listing quotidien Nov 2019'!$T11+'[5]listing quotidien Nov 2019'!$U11)),0)</f>
        <v>0</v>
      </c>
      <c r="AL9" s="70">
        <f ca="1">IFERROR(_xlfn.IFS($AL9=MAX('[5]V. Lorente'!$D9:$H9),'[5]V. Lorente'!$B9),0)</f>
        <v>0</v>
      </c>
      <c r="AM9" s="70">
        <f>IFERROR(_xlfn.IFS($AI9=MAX('[5]V. Lorente'!$D9:$H9),'[5]V. Lorente'!$C9),0)</f>
        <v>0</v>
      </c>
      <c r="AN9" s="71"/>
      <c r="AO9" s="72">
        <f>'[5]V. Lorente'!$H9</f>
        <v>0</v>
      </c>
      <c r="AP9" s="73">
        <f>IFERROR(_xlfn.IFS($AO9=0,,$AO9=MAX('[5]V. Lorente'!$D9:$H9),1),)</f>
        <v>0</v>
      </c>
      <c r="AQ9" s="73"/>
      <c r="AR9" s="74">
        <f>IFERROR(_xlfn.IFS($AO9=MAX('[5]V. Lorente'!$D9:$H9),SUM('[5]listing quotidien Nov 2019'!$T11+'[5]listing quotidien Nov 2019'!$U11)),0)</f>
        <v>0</v>
      </c>
      <c r="AS9" s="74">
        <f>IFERROR(_xlfn.IFS($AO9=MAX('[5]V. Lorente'!$D9:$H9),'[5]V. Lorente'!$B9),0)</f>
        <v>0</v>
      </c>
      <c r="AT9" s="74">
        <f>IFERROR(_xlfn.IFS($AO9=MAX('[5]V. Lorente'!$D9:$H9),'[5]V. Lorente'!$C9),0)</f>
        <v>0</v>
      </c>
      <c r="AU9" s="75"/>
      <c r="AV9" s="76">
        <f t="shared" si="1"/>
        <v>0</v>
      </c>
      <c r="AW9" s="77">
        <f t="shared" si="2"/>
        <v>0</v>
      </c>
      <c r="AX9" s="78"/>
    </row>
    <row r="10" spans="1:50" s="9" customFormat="1" x14ac:dyDescent="0.35">
      <c r="A10" s="4">
        <f t="shared" si="3"/>
        <v>45</v>
      </c>
      <c r="B10" s="79">
        <f>'[2]situation des heures'!B19</f>
        <v>42315</v>
      </c>
      <c r="C10" s="44"/>
      <c r="D10" s="45"/>
      <c r="E10" s="46" t="str">
        <f>IF('[5]listing quotidien Nov 2019'!$M12=0,"",'[5]listing quotidien Nov 2019'!$M12)</f>
        <v/>
      </c>
      <c r="F10" s="47">
        <f>IF('[5]listing quotidien Nov 2019'!$P12&lt;&gt;"00:00:00 - 00:00:00",'[5]listing quotidien Nov 2019'!$P12,)</f>
        <v>0</v>
      </c>
      <c r="G10" s="48" t="str">
        <f>IF('[5]listing quotidien Nov 2019'!$Q12=0,"",'[5]listing quotidien Nov 2019'!$Q12)</f>
        <v/>
      </c>
      <c r="H10" s="49">
        <f>'[5]listing quotidien Nov 2019'!$R12</f>
        <v>0</v>
      </c>
      <c r="I10" s="50" t="str">
        <f>IF('[5]listing quotidien Nov 2019'!$Q12=0,"",'[5]listing quotidien Nov 2019'!$S12)</f>
        <v/>
      </c>
      <c r="J10" s="51">
        <f t="shared" si="0"/>
        <v>0</v>
      </c>
      <c r="K10" s="82"/>
      <c r="L10" s="53">
        <f t="shared" ca="1" si="4"/>
        <v>0</v>
      </c>
      <c r="M10" s="54">
        <f>'[5]V. Lorente'!$D10</f>
        <v>0</v>
      </c>
      <c r="N10" s="55">
        <f>IFERROR(_xlfn.IFS($M10=0,,$M10=MAX('[5]V. Lorente'!$D10:$H10),1),)</f>
        <v>0</v>
      </c>
      <c r="O10" s="83"/>
      <c r="P10" s="54">
        <f>IFERROR(_xlfn.IFS($M10=MAX('[5]V. Lorente'!$D10:$H10),SUM('[5]listing quotidien Nov 2019'!$T12+'[5]listing quotidien Nov 2019'!$U12)),0)</f>
        <v>0</v>
      </c>
      <c r="Q10" s="54">
        <f>IFERROR(_xlfn.IFS($M10=MAX('[5]V. Lorente'!$D10:$H10),'[5]V. Lorente'!$B10),0)</f>
        <v>0</v>
      </c>
      <c r="R10" s="54">
        <f>IFERROR(_xlfn.IFS($M10=MAX('[5]V. Lorente'!$D10:$H10),'[5]V. Lorente'!$C10),0)</f>
        <v>0</v>
      </c>
      <c r="S10" s="84"/>
      <c r="T10" s="81"/>
      <c r="U10" s="58">
        <f>+'[5]V. Lorente'!$E10</f>
        <v>0</v>
      </c>
      <c r="V10" s="59">
        <f>IFERROR(_xlfn.IFS($U10=0,,$U10=MAX('[5]V. Lorente'!$D10:$H10),1),)</f>
        <v>0</v>
      </c>
      <c r="W10" s="59"/>
      <c r="X10" s="60">
        <f>IFERROR(_xlfn.IFS($U10=MAX('[5]V. Lorente'!$D10:$H10),SUM('[5]listing quotidien Nov 2019'!$T12+'[5]listing quotidien Nov 2019'!$U12)),0)</f>
        <v>0</v>
      </c>
      <c r="Y10" s="61">
        <f>IFERROR(_xlfn.IFS($U10=MAX('[5]V. Lorente'!$D10:$H10),'[5]V. Lorente'!$B10),0)</f>
        <v>0</v>
      </c>
      <c r="Z10" s="61">
        <f>IFERROR(_xlfn.IFS($U10=MAX('[5]V. Lorente'!$D10:$H10),'[5]V. Lorente'!$C10),0)</f>
        <v>0</v>
      </c>
      <c r="AA10" s="85"/>
      <c r="AB10" s="63"/>
      <c r="AC10" s="64">
        <f>'[5]V. Lorente'!$F10</f>
        <v>0</v>
      </c>
      <c r="AD10" s="65">
        <f>IFERROR(_xlfn.IFS($AC10=0,,$AC10=MAX('[5]V. Lorente'!$D10:$H10),1),)</f>
        <v>0</v>
      </c>
      <c r="AE10" s="66">
        <f>IFERROR(_xlfn.IFS($AC10=MAX('[5]V. Lorente'!$D10:$H10),SUM('[5]listing quotidien Nov 2019'!$T12+'[5]listing quotidien Nov 2019'!$U12)),0)</f>
        <v>0</v>
      </c>
      <c r="AF10" s="66">
        <f>IFERROR(_xlfn.IFS($AC10=MAX('[5]V. Lorente'!$D10:$H10),'[5]V. Lorente'!$B10),0)</f>
        <v>0</v>
      </c>
      <c r="AG10" s="66">
        <f>IFERROR(_xlfn.IFS($AC10=MAX('[5]V. Lorente'!$D10:$H10),'[5]V. Lorente'!$C10),0)</f>
        <v>0</v>
      </c>
      <c r="AH10" s="67"/>
      <c r="AI10" s="68">
        <f>'[5]V. Lorente'!$G10</f>
        <v>0</v>
      </c>
      <c r="AJ10" s="69">
        <f>IFERROR(_xlfn.IFS($AI10=0,,$AI10=MAX('[5]V. Lorente'!$D10:$H10),1),)</f>
        <v>0</v>
      </c>
      <c r="AK10" s="70">
        <f ca="1">IFERROR(_xlfn.IFS($AK10=MAX('[5]V. Lorente'!$D10:$H10),SUM('[5]listing quotidien Nov 2019'!$T12+'[5]listing quotidien Nov 2019'!$U12)),0)</f>
        <v>0</v>
      </c>
      <c r="AL10" s="70">
        <f ca="1">IFERROR(_xlfn.IFS($AL10=MAX('[5]V. Lorente'!$D10:$H10),'[5]V. Lorente'!$B10),0)</f>
        <v>0</v>
      </c>
      <c r="AM10" s="70">
        <f>IFERROR(_xlfn.IFS($AI10=MAX('[5]V. Lorente'!$D10:$H10),'[5]V. Lorente'!$C10),0)</f>
        <v>0</v>
      </c>
      <c r="AN10" s="71"/>
      <c r="AO10" s="72">
        <f>'[5]V. Lorente'!$H10</f>
        <v>0</v>
      </c>
      <c r="AP10" s="73">
        <f>IFERROR(_xlfn.IFS($AO10=0,,$AO10=MAX('[5]V. Lorente'!$D10:$H10),1),)</f>
        <v>0</v>
      </c>
      <c r="AQ10" s="73"/>
      <c r="AR10" s="74">
        <f>IFERROR(_xlfn.IFS($AO10=MAX('[5]V. Lorente'!$D10:$H10),SUM('[5]listing quotidien Nov 2019'!$T12+'[5]listing quotidien Nov 2019'!$U12)),0)</f>
        <v>0</v>
      </c>
      <c r="AS10" s="74">
        <f>IFERROR(_xlfn.IFS($AO10=MAX('[5]V. Lorente'!$D10:$H10),'[5]V. Lorente'!$B10),0)</f>
        <v>0</v>
      </c>
      <c r="AT10" s="74">
        <f>IFERROR(_xlfn.IFS($AO10=MAX('[5]V. Lorente'!$D10:$H10),'[5]V. Lorente'!$C10),0)</f>
        <v>0</v>
      </c>
      <c r="AU10" s="75"/>
      <c r="AV10" s="76">
        <f t="shared" si="1"/>
        <v>0</v>
      </c>
      <c r="AW10" s="77">
        <f t="shared" si="2"/>
        <v>0</v>
      </c>
      <c r="AX10" s="78"/>
    </row>
    <row r="11" spans="1:50" s="9" customFormat="1" x14ac:dyDescent="0.35">
      <c r="A11" s="4">
        <f t="shared" si="3"/>
        <v>46</v>
      </c>
      <c r="B11" s="79">
        <f>'[2]situation des heures'!B20</f>
        <v>42316</v>
      </c>
      <c r="C11" s="44"/>
      <c r="D11" s="45"/>
      <c r="E11" s="46" t="str">
        <f>IF('[5]listing quotidien Nov 2019'!$M13=0,"",'[5]listing quotidien Nov 2019'!$M13)</f>
        <v/>
      </c>
      <c r="F11" s="47">
        <f>IF('[5]listing quotidien Nov 2019'!$P13&lt;&gt;"00:00:00 - 00:00:00",'[5]listing quotidien Nov 2019'!$P13,)</f>
        <v>0</v>
      </c>
      <c r="G11" s="48" t="str">
        <f>IF('[5]listing quotidien Nov 2019'!$Q13=0,"",'[5]listing quotidien Nov 2019'!$Q13)</f>
        <v/>
      </c>
      <c r="H11" s="49">
        <f>'[5]listing quotidien Nov 2019'!$R13</f>
        <v>0</v>
      </c>
      <c r="I11" s="50" t="str">
        <f>IF('[5]listing quotidien Nov 2019'!$Q13=0,"",'[5]listing quotidien Nov 2019'!$S13)</f>
        <v/>
      </c>
      <c r="J11" s="51">
        <f t="shared" si="0"/>
        <v>0</v>
      </c>
      <c r="K11" s="52"/>
      <c r="L11" s="53">
        <f t="shared" ca="1" si="4"/>
        <v>0</v>
      </c>
      <c r="M11" s="54">
        <f>'[5]V. Lorente'!$D11</f>
        <v>0</v>
      </c>
      <c r="N11" s="55">
        <f>IFERROR(_xlfn.IFS($M11=0,,$M11=MAX('[5]V. Lorente'!$D11:$H11),1),)</f>
        <v>0</v>
      </c>
      <c r="O11" s="55"/>
      <c r="P11" s="54">
        <f>IFERROR(_xlfn.IFS($M11=MAX('[5]V. Lorente'!$D11:$H11),SUM('[5]listing quotidien Nov 2019'!$T13+'[5]listing quotidien Nov 2019'!$U13)),0)</f>
        <v>0</v>
      </c>
      <c r="Q11" s="54">
        <f>IFERROR(_xlfn.IFS($M11=MAX('[5]V. Lorente'!$D11:$H11),'[5]V. Lorente'!$B11),0)</f>
        <v>0</v>
      </c>
      <c r="R11" s="54">
        <f>IFERROR(_xlfn.IFS($M11=MAX('[5]V. Lorente'!$D11:$H11),'[5]V. Lorente'!$C11),0)</f>
        <v>0</v>
      </c>
      <c r="S11" s="56"/>
      <c r="T11" s="81"/>
      <c r="U11" s="58">
        <f>+'[5]V. Lorente'!$E11</f>
        <v>0</v>
      </c>
      <c r="V11" s="59">
        <f>IFERROR(_xlfn.IFS($U11=0,,$U11=MAX('[5]V. Lorente'!$D11:$H11),1),)</f>
        <v>0</v>
      </c>
      <c r="W11" s="59"/>
      <c r="X11" s="60">
        <f>IFERROR(_xlfn.IFS($U11=MAX('[5]V. Lorente'!$D11:$H11),SUM('[5]listing quotidien Nov 2019'!$T13+'[5]listing quotidien Nov 2019'!$U13)),0)</f>
        <v>0</v>
      </c>
      <c r="Y11" s="61">
        <f>IFERROR(_xlfn.IFS($U11=MAX('[5]V. Lorente'!$D11:$H11),'[5]V. Lorente'!$B11),0)</f>
        <v>0</v>
      </c>
      <c r="Z11" s="61">
        <f>IFERROR(_xlfn.IFS($U11=MAX('[5]V. Lorente'!$D11:$H11),'[5]V. Lorente'!$C11),0)</f>
        <v>0</v>
      </c>
      <c r="AA11" s="62"/>
      <c r="AB11" s="63"/>
      <c r="AC11" s="64">
        <f>'[5]V. Lorente'!$F11</f>
        <v>0</v>
      </c>
      <c r="AD11" s="65">
        <f>IFERROR(_xlfn.IFS($AC11=0,,$AC11=MAX('[5]V. Lorente'!$D11:$H11),1),)</f>
        <v>0</v>
      </c>
      <c r="AE11" s="66">
        <f>IFERROR(_xlfn.IFS($AC11=MAX('[5]V. Lorente'!$D11:$H11),SUM('[5]listing quotidien Nov 2019'!$T13+'[5]listing quotidien Nov 2019'!$U13)),0)</f>
        <v>0</v>
      </c>
      <c r="AF11" s="66">
        <f>IFERROR(_xlfn.IFS($AC11=MAX('[5]V. Lorente'!$D11:$H11),'[5]V. Lorente'!$B11),0)</f>
        <v>0</v>
      </c>
      <c r="AG11" s="66">
        <f>IFERROR(_xlfn.IFS($AC11=MAX('[5]V. Lorente'!$D11:$H11),'[5]V. Lorente'!$C11),0)</f>
        <v>0</v>
      </c>
      <c r="AH11" s="67"/>
      <c r="AI11" s="68">
        <f>'[5]V. Lorente'!$G11</f>
        <v>0</v>
      </c>
      <c r="AJ11" s="69">
        <f>IFERROR(_xlfn.IFS($AI11=0,,$AI11=MAX('[5]V. Lorente'!$D11:$H11),1),)</f>
        <v>0</v>
      </c>
      <c r="AK11" s="70">
        <f ca="1">IFERROR(_xlfn.IFS($AK11=MAX('[5]V. Lorente'!$D11:$H11),SUM('[5]listing quotidien Nov 2019'!$T13+'[5]listing quotidien Nov 2019'!$U13)),0)</f>
        <v>0</v>
      </c>
      <c r="AL11" s="70">
        <f ca="1">IFERROR(_xlfn.IFS($AL11=MAX('[5]V. Lorente'!$D11:$H11),'[5]V. Lorente'!$B11),0)</f>
        <v>0</v>
      </c>
      <c r="AM11" s="70">
        <f>IFERROR(_xlfn.IFS($AI11=MAX('[5]V. Lorente'!$D11:$H11),'[5]V. Lorente'!$C11),0)</f>
        <v>0</v>
      </c>
      <c r="AN11" s="71"/>
      <c r="AO11" s="72">
        <f>'[5]V. Lorente'!$H11</f>
        <v>0</v>
      </c>
      <c r="AP11" s="73">
        <f>IFERROR(_xlfn.IFS($AO11=0,,$AO11=MAX('[5]V. Lorente'!$D11:$H11),1),)</f>
        <v>0</v>
      </c>
      <c r="AQ11" s="73"/>
      <c r="AR11" s="74">
        <f>IFERROR(_xlfn.IFS($AO11=MAX('[5]V. Lorente'!$D11:$H11),SUM('[5]listing quotidien Nov 2019'!$T13+'[5]listing quotidien Nov 2019'!$U13)),0)</f>
        <v>0</v>
      </c>
      <c r="AS11" s="74">
        <f>IFERROR(_xlfn.IFS($AO11=MAX('[5]V. Lorente'!$D11:$H11),'[5]V. Lorente'!$B11),0)</f>
        <v>0</v>
      </c>
      <c r="AT11" s="74">
        <f>IFERROR(_xlfn.IFS($AO11=MAX('[5]V. Lorente'!$D11:$H11),'[5]V. Lorente'!$C11),0)</f>
        <v>0</v>
      </c>
      <c r="AU11" s="75"/>
      <c r="AV11" s="76">
        <f t="shared" si="1"/>
        <v>0</v>
      </c>
      <c r="AW11" s="77">
        <f t="shared" si="2"/>
        <v>0</v>
      </c>
      <c r="AX11" s="78"/>
    </row>
    <row r="12" spans="1:50" s="9" customFormat="1" x14ac:dyDescent="0.35">
      <c r="A12" s="4">
        <f t="shared" si="3"/>
        <v>46</v>
      </c>
      <c r="B12" s="79">
        <f>'[2]situation des heures'!B21</f>
        <v>42317</v>
      </c>
      <c r="C12" s="44"/>
      <c r="D12" s="45"/>
      <c r="E12" s="46" t="str">
        <f>IF('[5]listing quotidien Nov 2019'!$M14=0,"",'[5]listing quotidien Nov 2019'!$M14)</f>
        <v/>
      </c>
      <c r="F12" s="47">
        <f>IF('[5]listing quotidien Nov 2019'!$P14&lt;&gt;"00:00:00 - 00:00:00",'[5]listing quotidien Nov 2019'!$P14,)</f>
        <v>0</v>
      </c>
      <c r="G12" s="48" t="str">
        <f>IF('[5]listing quotidien Nov 2019'!$Q14=0,"",'[5]listing quotidien Nov 2019'!$Q14)</f>
        <v/>
      </c>
      <c r="H12" s="49">
        <f>'[5]listing quotidien Nov 2019'!$R14</f>
        <v>0</v>
      </c>
      <c r="I12" s="50" t="str">
        <f>IF('[5]listing quotidien Nov 2019'!$Q14=0,"",'[5]listing quotidien Nov 2019'!$S14)</f>
        <v/>
      </c>
      <c r="J12" s="51">
        <f t="shared" si="0"/>
        <v>0</v>
      </c>
      <c r="K12" s="80"/>
      <c r="L12" s="53">
        <f t="shared" ca="1" si="4"/>
        <v>0</v>
      </c>
      <c r="M12" s="54">
        <f>'[5]V. Lorente'!$D12</f>
        <v>0</v>
      </c>
      <c r="N12" s="55">
        <f>IFERROR(_xlfn.IFS($M12=0,,$M12=MAX('[5]V. Lorente'!$D12:$H12),1),)</f>
        <v>0</v>
      </c>
      <c r="O12" s="55"/>
      <c r="P12" s="54">
        <f>IFERROR(_xlfn.IFS($M12=MAX('[5]V. Lorente'!$D12:$H12),SUM('[5]listing quotidien Nov 2019'!$T14+'[5]listing quotidien Nov 2019'!$U14)),0)</f>
        <v>0</v>
      </c>
      <c r="Q12" s="54">
        <f>IFERROR(_xlfn.IFS($M12=MAX('[5]V. Lorente'!$D12:$H12),'[5]V. Lorente'!$B12),0)</f>
        <v>0</v>
      </c>
      <c r="R12" s="54">
        <f>IFERROR(_xlfn.IFS($M12=MAX('[5]V. Lorente'!$D12:$H12),'[5]V. Lorente'!$C12),0)</f>
        <v>0</v>
      </c>
      <c r="S12" s="56"/>
      <c r="T12" s="81"/>
      <c r="U12" s="58">
        <f>+'[5]V. Lorente'!$E12</f>
        <v>0</v>
      </c>
      <c r="V12" s="59">
        <f>IFERROR(_xlfn.IFS($U12=0,,$U12=MAX('[5]V. Lorente'!$D12:$H12),1),)</f>
        <v>0</v>
      </c>
      <c r="W12" s="59"/>
      <c r="X12" s="60">
        <f>IFERROR(_xlfn.IFS($U12=MAX('[5]V. Lorente'!$D12:$H12),SUM('[5]listing quotidien Nov 2019'!$T14+'[5]listing quotidien Nov 2019'!$U14)),0)</f>
        <v>0</v>
      </c>
      <c r="Y12" s="61">
        <f>IFERROR(_xlfn.IFS($U12=MAX('[5]V. Lorente'!$D12:$H12),'[5]V. Lorente'!$B12),0)</f>
        <v>0</v>
      </c>
      <c r="Z12" s="61">
        <f>IFERROR(_xlfn.IFS($U12=MAX('[5]V. Lorente'!$D12:$H12),'[5]V. Lorente'!$C12),0)</f>
        <v>0</v>
      </c>
      <c r="AA12" s="62"/>
      <c r="AB12" s="63"/>
      <c r="AC12" s="64">
        <f>'[5]V. Lorente'!$F12</f>
        <v>0</v>
      </c>
      <c r="AD12" s="65">
        <f>IFERROR(_xlfn.IFS($AC12=0,,$AC12=MAX('[5]V. Lorente'!$D12:$H12),1),)</f>
        <v>0</v>
      </c>
      <c r="AE12" s="66">
        <f>IFERROR(_xlfn.IFS($AC12=MAX('[5]V. Lorente'!$D12:$H12),SUM('[5]listing quotidien Nov 2019'!$T14+'[5]listing quotidien Nov 2019'!$U14)),0)</f>
        <v>0</v>
      </c>
      <c r="AF12" s="66">
        <f>IFERROR(_xlfn.IFS($AC12=MAX('[5]V. Lorente'!$D12:$H12),'[5]V. Lorente'!$B12),0)</f>
        <v>0</v>
      </c>
      <c r="AG12" s="66">
        <f>IFERROR(_xlfn.IFS($AC12=MAX('[5]V. Lorente'!$D12:$H12),'[5]V. Lorente'!$C12),0)</f>
        <v>0</v>
      </c>
      <c r="AH12" s="67"/>
      <c r="AI12" s="68">
        <f>'[5]V. Lorente'!$G12</f>
        <v>0</v>
      </c>
      <c r="AJ12" s="69">
        <f>IFERROR(_xlfn.IFS($AI12=0,,$AI12=MAX('[5]V. Lorente'!$D12:$H12),1),)</f>
        <v>0</v>
      </c>
      <c r="AK12" s="70">
        <f ca="1">IFERROR(_xlfn.IFS($AK12=MAX('[5]V. Lorente'!$D12:$H12),SUM('[5]listing quotidien Nov 2019'!$T14+'[5]listing quotidien Nov 2019'!$U14)),0)</f>
        <v>0</v>
      </c>
      <c r="AL12" s="70">
        <f ca="1">IFERROR(_xlfn.IFS($AL12=MAX('[5]V. Lorente'!$D12:$H12),'[5]V. Lorente'!$B12),0)</f>
        <v>0</v>
      </c>
      <c r="AM12" s="70">
        <f>IFERROR(_xlfn.IFS($AI12=MAX('[5]V. Lorente'!$D12:$H12),'[5]V. Lorente'!$C12),0)</f>
        <v>0</v>
      </c>
      <c r="AN12" s="71"/>
      <c r="AO12" s="72">
        <f>'[5]V. Lorente'!$H12</f>
        <v>0</v>
      </c>
      <c r="AP12" s="73">
        <f>IFERROR(_xlfn.IFS($AO12=0,,$AO12=MAX('[5]V. Lorente'!$D12:$H12),1),)</f>
        <v>0</v>
      </c>
      <c r="AQ12" s="73"/>
      <c r="AR12" s="74">
        <f>IFERROR(_xlfn.IFS($AO12=MAX('[5]V. Lorente'!$D12:$H12),SUM('[5]listing quotidien Nov 2019'!$T14+'[5]listing quotidien Nov 2019'!$U14)),0)</f>
        <v>0</v>
      </c>
      <c r="AS12" s="74">
        <f>IFERROR(_xlfn.IFS($AO12=MAX('[5]V. Lorente'!$D12:$H12),'[5]V. Lorente'!$B12),0)</f>
        <v>0</v>
      </c>
      <c r="AT12" s="74">
        <f>IFERROR(_xlfn.IFS($AO12=MAX('[5]V. Lorente'!$D12:$H12),'[5]V. Lorente'!$C12),0)</f>
        <v>0</v>
      </c>
      <c r="AU12" s="75"/>
      <c r="AV12" s="76">
        <f t="shared" si="1"/>
        <v>0</v>
      </c>
      <c r="AW12" s="77">
        <f t="shared" si="2"/>
        <v>0</v>
      </c>
      <c r="AX12" s="86"/>
    </row>
    <row r="13" spans="1:50" s="9" customFormat="1" x14ac:dyDescent="0.35">
      <c r="A13" s="4">
        <f t="shared" si="3"/>
        <v>46</v>
      </c>
      <c r="B13" s="79">
        <f>'[2]situation des heures'!B22</f>
        <v>42318</v>
      </c>
      <c r="C13" s="44"/>
      <c r="D13" s="45"/>
      <c r="E13" s="46" t="str">
        <f>IF('[5]listing quotidien Nov 2019'!$M15=0,"",'[5]listing quotidien Nov 2019'!$M15)</f>
        <v/>
      </c>
      <c r="F13" s="47">
        <f>IF('[5]listing quotidien Nov 2019'!$P15&lt;&gt;"00:00:00 - 00:00:00",'[5]listing quotidien Nov 2019'!$P15,)</f>
        <v>0</v>
      </c>
      <c r="G13" s="48" t="str">
        <f>IF('[5]listing quotidien Nov 2019'!$Q15=0,"",'[5]listing quotidien Nov 2019'!$Q15)</f>
        <v/>
      </c>
      <c r="H13" s="49">
        <f>'[5]listing quotidien Nov 2019'!$R15</f>
        <v>0</v>
      </c>
      <c r="I13" s="50" t="str">
        <f>IF('[5]listing quotidien Nov 2019'!$Q15=0,"",'[5]listing quotidien Nov 2019'!$S15)</f>
        <v/>
      </c>
      <c r="J13" s="51">
        <f t="shared" si="0"/>
        <v>0</v>
      </c>
      <c r="K13" s="80"/>
      <c r="L13" s="53">
        <f t="shared" ca="1" si="4"/>
        <v>0</v>
      </c>
      <c r="M13" s="54">
        <f>'[5]V. Lorente'!$D13</f>
        <v>0</v>
      </c>
      <c r="N13" s="55">
        <f>IFERROR(_xlfn.IFS($M13=0,,$M13=MAX('[5]V. Lorente'!$D13:$H13),1),)</f>
        <v>0</v>
      </c>
      <c r="O13" s="55"/>
      <c r="P13" s="54">
        <f>IFERROR(_xlfn.IFS($M13=MAX('[5]V. Lorente'!$D13:$H13),SUM('[5]listing quotidien Nov 2019'!$T15+'[5]listing quotidien Nov 2019'!$U15)),0)</f>
        <v>0</v>
      </c>
      <c r="Q13" s="54">
        <f>IFERROR(_xlfn.IFS($M13=MAX('[5]V. Lorente'!$D13:$H13),'[5]V. Lorente'!$B13),0)</f>
        <v>0</v>
      </c>
      <c r="R13" s="54">
        <f>IFERROR(_xlfn.IFS($M13=MAX('[5]V. Lorente'!$D13:$H13),'[5]V. Lorente'!$C13),0)</f>
        <v>0</v>
      </c>
      <c r="S13" s="56"/>
      <c r="T13" s="81"/>
      <c r="U13" s="58">
        <f>+'[5]V. Lorente'!$E13</f>
        <v>0</v>
      </c>
      <c r="V13" s="59">
        <f>IFERROR(_xlfn.IFS($U13=0,,$U13=MAX('[5]V. Lorente'!$D13:$H13),1),)</f>
        <v>0</v>
      </c>
      <c r="W13" s="59"/>
      <c r="X13" s="60">
        <f>IFERROR(_xlfn.IFS($U13=MAX('[5]V. Lorente'!$D13:$H13),SUM('[5]listing quotidien Nov 2019'!$T15+'[5]listing quotidien Nov 2019'!$U15)),0)</f>
        <v>0</v>
      </c>
      <c r="Y13" s="61">
        <f>IFERROR(_xlfn.IFS($U13=MAX('[5]V. Lorente'!$D13:$H13),'[5]V. Lorente'!$B13),0)</f>
        <v>0</v>
      </c>
      <c r="Z13" s="61">
        <f>IFERROR(_xlfn.IFS($U13=MAX('[5]V. Lorente'!$D13:$H13),'[5]V. Lorente'!$C13),0)</f>
        <v>0</v>
      </c>
      <c r="AA13" s="62"/>
      <c r="AB13" s="63"/>
      <c r="AC13" s="64">
        <f>'[5]V. Lorente'!$F13</f>
        <v>0</v>
      </c>
      <c r="AD13" s="65">
        <f>IFERROR(_xlfn.IFS($AC13=0,,$AC13=MAX('[5]V. Lorente'!$D13:$H13),1),)</f>
        <v>0</v>
      </c>
      <c r="AE13" s="66">
        <f>IFERROR(_xlfn.IFS($AC13=MAX('[5]V. Lorente'!$D13:$H13),SUM('[5]listing quotidien Nov 2019'!$T15+'[5]listing quotidien Nov 2019'!$U15)),0)</f>
        <v>0</v>
      </c>
      <c r="AF13" s="66">
        <f>IFERROR(_xlfn.IFS($AC13=MAX('[5]V. Lorente'!$D13:$H13),'[5]V. Lorente'!$B13),0)</f>
        <v>0</v>
      </c>
      <c r="AG13" s="66">
        <f>IFERROR(_xlfn.IFS($AC13=MAX('[5]V. Lorente'!$D13:$H13),'[5]V. Lorente'!$C13),0)</f>
        <v>0</v>
      </c>
      <c r="AH13" s="67"/>
      <c r="AI13" s="68">
        <f>'[5]V. Lorente'!$G13</f>
        <v>0</v>
      </c>
      <c r="AJ13" s="69">
        <f>IFERROR(_xlfn.IFS($AI13=0,,$AI13=MAX('[5]V. Lorente'!$D13:$H13),1),)</f>
        <v>0</v>
      </c>
      <c r="AK13" s="70">
        <f ca="1">IFERROR(_xlfn.IFS($AK13=MAX('[5]V. Lorente'!$D13:$H13),SUM('[5]listing quotidien Nov 2019'!$T15+'[5]listing quotidien Nov 2019'!$U15)),0)</f>
        <v>0</v>
      </c>
      <c r="AL13" s="70">
        <f ca="1">IFERROR(_xlfn.IFS($AL13=MAX('[5]V. Lorente'!$D13:$H13),'[5]V. Lorente'!$B13),0)</f>
        <v>0</v>
      </c>
      <c r="AM13" s="70">
        <f>IFERROR(_xlfn.IFS($AI13=MAX('[5]V. Lorente'!$D13:$H13),'[5]V. Lorente'!$C13),0)</f>
        <v>0</v>
      </c>
      <c r="AN13" s="71"/>
      <c r="AO13" s="72">
        <f>'[5]V. Lorente'!$H13</f>
        <v>0</v>
      </c>
      <c r="AP13" s="73">
        <f>IFERROR(_xlfn.IFS($AO13=0,,$AO13=MAX('[5]V. Lorente'!$D13:$H13),1),)</f>
        <v>0</v>
      </c>
      <c r="AQ13" s="73"/>
      <c r="AR13" s="74">
        <f>IFERROR(_xlfn.IFS($AO13=MAX('[5]V. Lorente'!$D13:$H13),SUM('[5]listing quotidien Nov 2019'!$T15+'[5]listing quotidien Nov 2019'!$U15)),0)</f>
        <v>0</v>
      </c>
      <c r="AS13" s="74">
        <f>IFERROR(_xlfn.IFS($AO13=MAX('[5]V. Lorente'!$D13:$H13),'[5]V. Lorente'!$B13),0)</f>
        <v>0</v>
      </c>
      <c r="AT13" s="74">
        <f>IFERROR(_xlfn.IFS($AO13=MAX('[5]V. Lorente'!$D13:$H13),'[5]V. Lorente'!$C13),0)</f>
        <v>0</v>
      </c>
      <c r="AU13" s="75"/>
      <c r="AV13" s="76">
        <f t="shared" si="1"/>
        <v>0</v>
      </c>
      <c r="AW13" s="77">
        <f t="shared" si="2"/>
        <v>0</v>
      </c>
      <c r="AX13" s="78"/>
    </row>
    <row r="14" spans="1:50" s="9" customFormat="1" x14ac:dyDescent="0.35">
      <c r="A14" s="4">
        <f t="shared" si="3"/>
        <v>46</v>
      </c>
      <c r="B14" s="79">
        <f>'[2]situation des heures'!B23</f>
        <v>42319</v>
      </c>
      <c r="C14" s="44" t="s">
        <v>26</v>
      </c>
      <c r="D14" s="45"/>
      <c r="E14" s="46" t="str">
        <f>IF('[5]listing quotidien Nov 2019'!$M16=0,"",'[5]listing quotidien Nov 2019'!$M16)</f>
        <v/>
      </c>
      <c r="F14" s="47">
        <f>IF('[5]listing quotidien Nov 2019'!$P16&lt;&gt;"00:00:00 - 00:00:00",'[5]listing quotidien Nov 2019'!$P16,)</f>
        <v>0</v>
      </c>
      <c r="G14" s="48" t="str">
        <f>IF('[5]listing quotidien Nov 2019'!$Q16=0,"",'[5]listing quotidien Nov 2019'!$Q16)</f>
        <v/>
      </c>
      <c r="H14" s="49">
        <f>'[5]listing quotidien Nov 2019'!$R16</f>
        <v>0</v>
      </c>
      <c r="I14" s="50" t="str">
        <f>IF('[5]listing quotidien Nov 2019'!$Q16=0,"",'[5]listing quotidien Nov 2019'!$S16)</f>
        <v/>
      </c>
      <c r="J14" s="51">
        <f t="shared" si="0"/>
        <v>0</v>
      </c>
      <c r="K14" s="80"/>
      <c r="L14" s="53">
        <f t="shared" ca="1" si="4"/>
        <v>0</v>
      </c>
      <c r="M14" s="54">
        <f>'[5]V. Lorente'!$D14</f>
        <v>0</v>
      </c>
      <c r="N14" s="55">
        <f>IFERROR(_xlfn.IFS($M14=0,,$M14=MAX('[5]V. Lorente'!$D14:$H14),1),)</f>
        <v>0</v>
      </c>
      <c r="O14" s="55"/>
      <c r="P14" s="54">
        <f>IFERROR(_xlfn.IFS($M14=MAX('[5]V. Lorente'!$D14:$H14),SUM('[5]listing quotidien Nov 2019'!$T16+'[5]listing quotidien Nov 2019'!$U16)),0)</f>
        <v>0</v>
      </c>
      <c r="Q14" s="54">
        <f>IFERROR(_xlfn.IFS($M14=MAX('[5]V. Lorente'!$D14:$H14),'[5]V. Lorente'!$B14),0)</f>
        <v>0</v>
      </c>
      <c r="R14" s="54">
        <f>IFERROR(_xlfn.IFS($M14=MAX('[5]V. Lorente'!$D14:$H14),'[5]V. Lorente'!$C14),0)</f>
        <v>0</v>
      </c>
      <c r="S14" s="56"/>
      <c r="T14" s="81"/>
      <c r="U14" s="58">
        <f>+'[5]V. Lorente'!$E14</f>
        <v>0</v>
      </c>
      <c r="V14" s="59">
        <f>IFERROR(_xlfn.IFS($U14=0,,$U14=MAX('[5]V. Lorente'!$D14:$H14),1),)</f>
        <v>0</v>
      </c>
      <c r="W14" s="59"/>
      <c r="X14" s="60">
        <f>IFERROR(_xlfn.IFS($U14=MAX('[5]V. Lorente'!$D14:$H14),SUM('[5]listing quotidien Nov 2019'!$T16+'[5]listing quotidien Nov 2019'!$U16)),0)</f>
        <v>0</v>
      </c>
      <c r="Y14" s="61">
        <f>IFERROR(_xlfn.IFS($U14=MAX('[5]V. Lorente'!$D14:$H14),'[5]V. Lorente'!$B14),0)</f>
        <v>0</v>
      </c>
      <c r="Z14" s="61">
        <f>IFERROR(_xlfn.IFS($U14=MAX('[5]V. Lorente'!$D14:$H14),'[5]V. Lorente'!$C14),0)</f>
        <v>0</v>
      </c>
      <c r="AA14" s="62"/>
      <c r="AB14" s="63"/>
      <c r="AC14" s="64">
        <f>'[5]V. Lorente'!$F14</f>
        <v>0</v>
      </c>
      <c r="AD14" s="65">
        <f>IFERROR(_xlfn.IFS($AC14=0,,$AC14=MAX('[5]V. Lorente'!$D14:$H14),1),)</f>
        <v>0</v>
      </c>
      <c r="AE14" s="66">
        <f>IFERROR(_xlfn.IFS($AC14=MAX('[5]V. Lorente'!$D14:$H14),SUM('[5]listing quotidien Nov 2019'!$T16+'[5]listing quotidien Nov 2019'!$U16)),0)</f>
        <v>0</v>
      </c>
      <c r="AF14" s="66">
        <f>IFERROR(_xlfn.IFS($AC14=MAX('[5]V. Lorente'!$D14:$H14),'[5]V. Lorente'!$B14),0)</f>
        <v>0</v>
      </c>
      <c r="AG14" s="66">
        <f>IFERROR(_xlfn.IFS($AC14=MAX('[5]V. Lorente'!$D14:$H14),'[5]V. Lorente'!$C14),0)</f>
        <v>0</v>
      </c>
      <c r="AH14" s="67"/>
      <c r="AI14" s="68">
        <f>'[5]V. Lorente'!$G14</f>
        <v>0</v>
      </c>
      <c r="AJ14" s="69">
        <f>IFERROR(_xlfn.IFS($AI14=0,,$AI14=MAX('[5]V. Lorente'!$D14:$H14),1),)</f>
        <v>0</v>
      </c>
      <c r="AK14" s="70">
        <f ca="1">IFERROR(_xlfn.IFS($AK14=MAX('[5]V. Lorente'!$D14:$H14),SUM('[5]listing quotidien Nov 2019'!$T16+'[5]listing quotidien Nov 2019'!$U16)),0)</f>
        <v>0</v>
      </c>
      <c r="AL14" s="70">
        <f ca="1">IFERROR(_xlfn.IFS($AL14=MAX('[5]V. Lorente'!$D14:$H14),'[5]V. Lorente'!$B14),0)</f>
        <v>0</v>
      </c>
      <c r="AM14" s="70">
        <f>IFERROR(_xlfn.IFS($AI14=MAX('[5]V. Lorente'!$D14:$H14),'[5]V. Lorente'!$C14),0)</f>
        <v>0</v>
      </c>
      <c r="AN14" s="71"/>
      <c r="AO14" s="72">
        <f>'[5]V. Lorente'!$H14</f>
        <v>0</v>
      </c>
      <c r="AP14" s="73">
        <f>IFERROR(_xlfn.IFS($AO14=0,,$AO14=MAX('[5]V. Lorente'!$D14:$H14),1),)</f>
        <v>0</v>
      </c>
      <c r="AQ14" s="73"/>
      <c r="AR14" s="74">
        <f>IFERROR(_xlfn.IFS($AO14=MAX('[5]V. Lorente'!$D14:$H14),SUM('[5]listing quotidien Nov 2019'!$T16+'[5]listing quotidien Nov 2019'!$U16)),0)</f>
        <v>0</v>
      </c>
      <c r="AS14" s="74">
        <f>IFERROR(_xlfn.IFS($AO14=MAX('[5]V. Lorente'!$D14:$H14),'[5]V. Lorente'!$B14),0)</f>
        <v>0</v>
      </c>
      <c r="AT14" s="74">
        <f>IFERROR(_xlfn.IFS($AO14=MAX('[5]V. Lorente'!$D14:$H14),'[5]V. Lorente'!$C14),0)</f>
        <v>0</v>
      </c>
      <c r="AU14" s="75"/>
      <c r="AV14" s="76">
        <f t="shared" si="1"/>
        <v>0</v>
      </c>
      <c r="AW14" s="77">
        <f t="shared" si="2"/>
        <v>0</v>
      </c>
      <c r="AX14" s="78"/>
    </row>
    <row r="15" spans="1:50" s="9" customFormat="1" x14ac:dyDescent="0.35">
      <c r="A15" s="4">
        <f t="shared" si="3"/>
        <v>46</v>
      </c>
      <c r="B15" s="79">
        <f>'[2]situation des heures'!B24</f>
        <v>42320</v>
      </c>
      <c r="C15" s="87"/>
      <c r="D15" s="45"/>
      <c r="E15" s="46" t="str">
        <f>IF('[5]listing quotidien Nov 2019'!$M17=0,"",'[5]listing quotidien Nov 2019'!$M17)</f>
        <v/>
      </c>
      <c r="F15" s="47">
        <f>IF('[5]listing quotidien Nov 2019'!$P17&lt;&gt;"00:00:00 - 00:00:00",'[5]listing quotidien Nov 2019'!$P17,)</f>
        <v>0</v>
      </c>
      <c r="G15" s="48" t="str">
        <f>IF('[5]listing quotidien Nov 2019'!$Q17=0,"",'[5]listing quotidien Nov 2019'!$Q17)</f>
        <v/>
      </c>
      <c r="H15" s="49">
        <f>'[5]listing quotidien Nov 2019'!$R17</f>
        <v>0</v>
      </c>
      <c r="I15" s="50" t="str">
        <f>IF('[5]listing quotidien Nov 2019'!$Q17=0,"",'[5]listing quotidien Nov 2019'!$S17)</f>
        <v/>
      </c>
      <c r="J15" s="51">
        <f t="shared" si="0"/>
        <v>0</v>
      </c>
      <c r="K15" s="80"/>
      <c r="L15" s="53">
        <f t="shared" ca="1" si="4"/>
        <v>0</v>
      </c>
      <c r="M15" s="54">
        <f>'[5]V. Lorente'!$D15</f>
        <v>0</v>
      </c>
      <c r="N15" s="55">
        <f>IFERROR(_xlfn.IFS($M15=0,,$M15=MAX('[5]V. Lorente'!$D15:$H15),1),)</f>
        <v>0</v>
      </c>
      <c r="O15" s="55"/>
      <c r="P15" s="54">
        <f>IFERROR(_xlfn.IFS($M15=MAX('[5]V. Lorente'!$D15:$H15),SUM('[5]listing quotidien Nov 2019'!$T17+'[5]listing quotidien Nov 2019'!$U17)),0)</f>
        <v>0</v>
      </c>
      <c r="Q15" s="54">
        <f>IFERROR(_xlfn.IFS($M15=MAX('[5]V. Lorente'!$D15:$H15),'[5]V. Lorente'!$B15),0)</f>
        <v>0</v>
      </c>
      <c r="R15" s="54">
        <f>IFERROR(_xlfn.IFS($M15=MAX('[5]V. Lorente'!$D15:$H15),'[5]V. Lorente'!$C15),0)</f>
        <v>0</v>
      </c>
      <c r="S15" s="56"/>
      <c r="T15" s="81"/>
      <c r="U15" s="58">
        <f>+'[5]V. Lorente'!$E15</f>
        <v>0</v>
      </c>
      <c r="V15" s="59">
        <f>IFERROR(_xlfn.IFS($U15=0,,$U15=MAX('[5]V. Lorente'!$D15:$H15),1),)</f>
        <v>0</v>
      </c>
      <c r="W15" s="59"/>
      <c r="X15" s="60">
        <f>IFERROR(_xlfn.IFS($U15=MAX('[5]V. Lorente'!$D15:$H15),SUM('[5]listing quotidien Nov 2019'!$T17+'[5]listing quotidien Nov 2019'!$U17)),0)</f>
        <v>0</v>
      </c>
      <c r="Y15" s="61">
        <f>IFERROR(_xlfn.IFS($U15=MAX('[5]V. Lorente'!$D15:$H15),'[5]V. Lorente'!$B15),0)</f>
        <v>0</v>
      </c>
      <c r="Z15" s="61">
        <f>IFERROR(_xlfn.IFS($U15=MAX('[5]V. Lorente'!$D15:$H15),'[5]V. Lorente'!$C15),0)</f>
        <v>0</v>
      </c>
      <c r="AA15" s="62"/>
      <c r="AB15" s="63"/>
      <c r="AC15" s="64">
        <f>'[5]V. Lorente'!$F15</f>
        <v>0</v>
      </c>
      <c r="AD15" s="65">
        <f>IFERROR(_xlfn.IFS($AC15=0,,$AC15=MAX('[5]V. Lorente'!$D15:$H15),1),)</f>
        <v>0</v>
      </c>
      <c r="AE15" s="66">
        <f>IFERROR(_xlfn.IFS($AC15=MAX('[5]V. Lorente'!$D15:$H15),SUM('[5]listing quotidien Nov 2019'!$T17+'[5]listing quotidien Nov 2019'!$U17)),0)</f>
        <v>0</v>
      </c>
      <c r="AF15" s="66">
        <f>IFERROR(_xlfn.IFS($AC15=MAX('[5]V. Lorente'!$D15:$H15),'[5]V. Lorente'!$B15),0)</f>
        <v>0</v>
      </c>
      <c r="AG15" s="66">
        <f>IFERROR(_xlfn.IFS($AC15=MAX('[5]V. Lorente'!$D15:$H15),'[5]V. Lorente'!$C15),0)</f>
        <v>0</v>
      </c>
      <c r="AH15" s="67"/>
      <c r="AI15" s="68">
        <f>'[5]V. Lorente'!$G15</f>
        <v>0</v>
      </c>
      <c r="AJ15" s="69">
        <f>IFERROR(_xlfn.IFS($AI15=0,,$AI15=MAX('[5]V. Lorente'!$D15:$H15),1),)</f>
        <v>0</v>
      </c>
      <c r="AK15" s="70">
        <f ca="1">IFERROR(_xlfn.IFS($AK15=MAX('[5]V. Lorente'!$D15:$H15),SUM('[5]listing quotidien Nov 2019'!$T17+'[5]listing quotidien Nov 2019'!$U17)),0)</f>
        <v>0</v>
      </c>
      <c r="AL15" s="70">
        <f ca="1">IFERROR(_xlfn.IFS($AL15=MAX('[5]V. Lorente'!$D15:$H15),'[5]V. Lorente'!$B15),0)</f>
        <v>0</v>
      </c>
      <c r="AM15" s="70">
        <f>IFERROR(_xlfn.IFS($AI15=MAX('[5]V. Lorente'!$D15:$H15),'[5]V. Lorente'!$C15),0)</f>
        <v>0</v>
      </c>
      <c r="AN15" s="71"/>
      <c r="AO15" s="72">
        <f>'[5]V. Lorente'!$H15</f>
        <v>0</v>
      </c>
      <c r="AP15" s="73">
        <f>IFERROR(_xlfn.IFS($AO15=0,,$AO15=MAX('[5]V. Lorente'!$D15:$H15),1),)</f>
        <v>0</v>
      </c>
      <c r="AQ15" s="73"/>
      <c r="AR15" s="74">
        <f>IFERROR(_xlfn.IFS($AO15=MAX('[5]V. Lorente'!$D15:$H15),SUM('[5]listing quotidien Nov 2019'!$T17+'[5]listing quotidien Nov 2019'!$U17)),0)</f>
        <v>0</v>
      </c>
      <c r="AS15" s="74">
        <f>IFERROR(_xlfn.IFS($AO15=MAX('[5]V. Lorente'!$D15:$H15),'[5]V. Lorente'!$B15),0)</f>
        <v>0</v>
      </c>
      <c r="AT15" s="74">
        <f>IFERROR(_xlfn.IFS($AO15=MAX('[5]V. Lorente'!$D15:$H15),'[5]V. Lorente'!$C15),0)</f>
        <v>0</v>
      </c>
      <c r="AU15" s="75"/>
      <c r="AV15" s="76">
        <f t="shared" si="1"/>
        <v>0</v>
      </c>
      <c r="AW15" s="77">
        <f t="shared" si="2"/>
        <v>0</v>
      </c>
      <c r="AX15" s="78"/>
    </row>
    <row r="16" spans="1:50" s="9" customFormat="1" x14ac:dyDescent="0.35">
      <c r="A16" s="4">
        <f t="shared" si="3"/>
        <v>46</v>
      </c>
      <c r="B16" s="79">
        <f>'[2]situation des heures'!B25</f>
        <v>42321</v>
      </c>
      <c r="C16" s="44"/>
      <c r="D16" s="45"/>
      <c r="E16" s="46" t="str">
        <f>IF('[5]listing quotidien Nov 2019'!$M18=0,"",'[5]listing quotidien Nov 2019'!$M18)</f>
        <v/>
      </c>
      <c r="F16" s="47">
        <f>IF('[5]listing quotidien Nov 2019'!$P18&lt;&gt;"00:00:00 - 00:00:00",'[5]listing quotidien Nov 2019'!$P18,)</f>
        <v>0</v>
      </c>
      <c r="G16" s="48" t="str">
        <f>IF('[5]listing quotidien Nov 2019'!$Q18=0,"",'[5]listing quotidien Nov 2019'!$Q18)</f>
        <v/>
      </c>
      <c r="H16" s="49">
        <f>'[5]listing quotidien Nov 2019'!$R18</f>
        <v>0</v>
      </c>
      <c r="I16" s="50" t="str">
        <f>IF('[5]listing quotidien Nov 2019'!$Q18=0,"",'[5]listing quotidien Nov 2019'!$S18)</f>
        <v/>
      </c>
      <c r="J16" s="51">
        <f>SUM(R16+Z16+AT16+AG16+AM16)</f>
        <v>0</v>
      </c>
      <c r="K16" s="80"/>
      <c r="L16" s="53">
        <f t="shared" ca="1" si="4"/>
        <v>0</v>
      </c>
      <c r="M16" s="54">
        <f>'[5]V. Lorente'!$D16</f>
        <v>0</v>
      </c>
      <c r="N16" s="55">
        <f>IFERROR(_xlfn.IFS($M16=0,,$M16=MAX('[5]V. Lorente'!$D16:$H16),1),)</f>
        <v>0</v>
      </c>
      <c r="O16" s="55"/>
      <c r="P16" s="54">
        <f>IFERROR(_xlfn.IFS($M16=MAX('[5]V. Lorente'!$D16:$H16),SUM('[5]listing quotidien Nov 2019'!$T18+'[5]listing quotidien Nov 2019'!$U18)),0)</f>
        <v>0</v>
      </c>
      <c r="Q16" s="54">
        <f>IFERROR(_xlfn.IFS($M16=MAX('[5]V. Lorente'!$D16:$H16),'[5]V. Lorente'!$B16),0)</f>
        <v>0</v>
      </c>
      <c r="R16" s="54">
        <f>IFERROR(_xlfn.IFS($M16=MAX('[5]V. Lorente'!$D16:$H16),'[5]V. Lorente'!$C16),0)</f>
        <v>0</v>
      </c>
      <c r="S16" s="56"/>
      <c r="T16" s="81"/>
      <c r="U16" s="58">
        <f>+'[5]V. Lorente'!$E16</f>
        <v>0</v>
      </c>
      <c r="V16" s="59">
        <f>IFERROR(_xlfn.IFS($U16=0,,$U16=MAX('[5]V. Lorente'!$D16:$H16),1),)</f>
        <v>0</v>
      </c>
      <c r="W16" s="59"/>
      <c r="X16" s="60">
        <f>IFERROR(_xlfn.IFS($U16=MAX('[5]V. Lorente'!$D16:$H16),SUM('[5]listing quotidien Nov 2019'!$T18+'[5]listing quotidien Nov 2019'!$U18)),0)</f>
        <v>0</v>
      </c>
      <c r="Y16" s="61">
        <f>IFERROR(_xlfn.IFS($U16=MAX('[5]V. Lorente'!$D16:$H16),'[5]V. Lorente'!$B16),0)</f>
        <v>0</v>
      </c>
      <c r="Z16" s="61">
        <f>IFERROR(_xlfn.IFS($U16=MAX('[5]V. Lorente'!$D16:$H16),'[5]V. Lorente'!$C16),0)</f>
        <v>0</v>
      </c>
      <c r="AA16" s="62"/>
      <c r="AB16" s="63"/>
      <c r="AC16" s="64">
        <f>'[5]V. Lorente'!$F16</f>
        <v>0</v>
      </c>
      <c r="AD16" s="65">
        <f>IFERROR(_xlfn.IFS($AC16=0,,$AC16=MAX('[5]V. Lorente'!$D16:$H16),1),)</f>
        <v>0</v>
      </c>
      <c r="AE16" s="66">
        <f>IFERROR(_xlfn.IFS($AC16=MAX('[5]V. Lorente'!$D16:$H16),SUM('[5]listing quotidien Nov 2019'!$T18+'[5]listing quotidien Nov 2019'!$U18)),0)</f>
        <v>0</v>
      </c>
      <c r="AF16" s="66">
        <f>IFERROR(_xlfn.IFS($AC16=MAX('[5]V. Lorente'!$D16:$H16),'[5]V. Lorente'!$B16),0)</f>
        <v>0</v>
      </c>
      <c r="AG16" s="66">
        <f>IFERROR(_xlfn.IFS($AC16=MAX('[5]V. Lorente'!$D16:$H16),'[5]V. Lorente'!$C16),0)</f>
        <v>0</v>
      </c>
      <c r="AH16" s="67"/>
      <c r="AI16" s="68">
        <f>'[5]V. Lorente'!$G16</f>
        <v>0</v>
      </c>
      <c r="AJ16" s="69">
        <f>IFERROR(_xlfn.IFS($AI16=0,,$AI16=MAX('[5]V. Lorente'!$D16:$H16),1),)</f>
        <v>0</v>
      </c>
      <c r="AK16" s="70">
        <f ca="1">IFERROR(_xlfn.IFS($AK16=MAX('[5]V. Lorente'!$D16:$H16),SUM('[5]listing quotidien Nov 2019'!$T18+'[5]listing quotidien Nov 2019'!$U18)),0)</f>
        <v>0</v>
      </c>
      <c r="AL16" s="70">
        <f ca="1">IFERROR(_xlfn.IFS($AL16=MAX('[5]V. Lorente'!$D16:$H16),'[5]V. Lorente'!$B16),0)</f>
        <v>0</v>
      </c>
      <c r="AM16" s="70">
        <f>IFERROR(_xlfn.IFS($AI16=MAX('[5]V. Lorente'!$D16:$H16),'[5]V. Lorente'!$C16),0)</f>
        <v>0</v>
      </c>
      <c r="AN16" s="71"/>
      <c r="AO16" s="72">
        <f>'[5]V. Lorente'!$H16</f>
        <v>0</v>
      </c>
      <c r="AP16" s="73">
        <f>IFERROR(_xlfn.IFS($AO16=0,,$AO16=MAX('[5]V. Lorente'!$D16:$H16),1),)</f>
        <v>0</v>
      </c>
      <c r="AQ16" s="73"/>
      <c r="AR16" s="74">
        <f>IFERROR(_xlfn.IFS($AO16=MAX('[5]V. Lorente'!$D16:$H16),SUM('[5]listing quotidien Nov 2019'!$T18+'[5]listing quotidien Nov 2019'!$U18)),0)</f>
        <v>0</v>
      </c>
      <c r="AS16" s="74">
        <f>IFERROR(_xlfn.IFS($AO16=MAX('[5]V. Lorente'!$D16:$H16),'[5]V. Lorente'!$B16),0)</f>
        <v>0</v>
      </c>
      <c r="AT16" s="74">
        <f>IFERROR(_xlfn.IFS($AO16=MAX('[5]V. Lorente'!$D16:$H16),'[5]V. Lorente'!$C16),0)</f>
        <v>0</v>
      </c>
      <c r="AU16" s="75"/>
      <c r="AV16" s="76">
        <f t="shared" si="1"/>
        <v>0</v>
      </c>
      <c r="AW16" s="77">
        <f t="shared" si="2"/>
        <v>0</v>
      </c>
      <c r="AX16" s="78"/>
    </row>
    <row r="17" spans="1:50" s="9" customFormat="1" x14ac:dyDescent="0.35">
      <c r="A17" s="4">
        <f t="shared" si="3"/>
        <v>46</v>
      </c>
      <c r="B17" s="79">
        <f>'[2]situation des heures'!B26</f>
        <v>42322</v>
      </c>
      <c r="C17" s="44"/>
      <c r="D17" s="45"/>
      <c r="E17" s="46" t="str">
        <f>IF('[5]listing quotidien Nov 2019'!$M19=0,"",'[5]listing quotidien Nov 2019'!$M19)</f>
        <v/>
      </c>
      <c r="F17" s="47">
        <f>IF('[5]listing quotidien Nov 2019'!$P19&lt;&gt;"00:00:00 - 00:00:00",'[5]listing quotidien Nov 2019'!$P19,)</f>
        <v>0</v>
      </c>
      <c r="G17" s="48" t="str">
        <f>IF('[5]listing quotidien Nov 2019'!$Q19=0,"",'[5]listing quotidien Nov 2019'!$Q19)</f>
        <v/>
      </c>
      <c r="H17" s="49">
        <f>'[5]listing quotidien Nov 2019'!$R19</f>
        <v>0</v>
      </c>
      <c r="I17" s="50" t="str">
        <f>IF('[5]listing quotidien Nov 2019'!$Q19=0,"",'[5]listing quotidien Nov 2019'!$S19)</f>
        <v/>
      </c>
      <c r="J17" s="51">
        <f t="shared" si="0"/>
        <v>0</v>
      </c>
      <c r="K17" s="88"/>
      <c r="L17" s="53">
        <f t="shared" ca="1" si="4"/>
        <v>0</v>
      </c>
      <c r="M17" s="54">
        <f>'[5]V. Lorente'!$D17</f>
        <v>0</v>
      </c>
      <c r="N17" s="55">
        <f>IFERROR(_xlfn.IFS($M17=0,,$M17=MAX('[5]V. Lorente'!$D17:$H17),1),)</f>
        <v>0</v>
      </c>
      <c r="O17" s="89"/>
      <c r="P17" s="54">
        <f>IFERROR(_xlfn.IFS($M17=MAX('[5]V. Lorente'!$D17:$H17),SUM('[5]listing quotidien Nov 2019'!$T19+'[5]listing quotidien Nov 2019'!$U19)),0)</f>
        <v>0</v>
      </c>
      <c r="Q17" s="54">
        <f>IFERROR(_xlfn.IFS($M17=MAX('[5]V. Lorente'!$D17:$H17),'[5]V. Lorente'!$B17),0)</f>
        <v>0</v>
      </c>
      <c r="R17" s="54">
        <f>IFERROR(_xlfn.IFS($M17=MAX('[5]V. Lorente'!$D17:$H17),'[5]V. Lorente'!$C17),0)</f>
        <v>0</v>
      </c>
      <c r="S17" s="90"/>
      <c r="T17" s="81"/>
      <c r="U17" s="58">
        <f>+'[5]V. Lorente'!$E17</f>
        <v>0</v>
      </c>
      <c r="V17" s="59">
        <f>IFERROR(_xlfn.IFS($U17=0,,$U17=MAX('[5]V. Lorente'!$D17:$H17),1),)</f>
        <v>0</v>
      </c>
      <c r="W17" s="91"/>
      <c r="X17" s="60">
        <f>IFERROR(_xlfn.IFS($U17=MAX('[5]V. Lorente'!$D17:$H17),SUM('[5]listing quotidien Nov 2019'!$T19+'[5]listing quotidien Nov 2019'!$U19)),0)</f>
        <v>0</v>
      </c>
      <c r="Y17" s="61">
        <f>IFERROR(_xlfn.IFS($U17=MAX('[5]V. Lorente'!$D17:$H17),'[5]V. Lorente'!$B17),0)</f>
        <v>0</v>
      </c>
      <c r="Z17" s="61">
        <f>IFERROR(_xlfn.IFS($U17=MAX('[5]V. Lorente'!$D17:$H17),'[5]V. Lorente'!$C17),0)</f>
        <v>0</v>
      </c>
      <c r="AA17" s="92"/>
      <c r="AB17" s="63"/>
      <c r="AC17" s="64">
        <f>'[5]V. Lorente'!$F17</f>
        <v>0</v>
      </c>
      <c r="AD17" s="65">
        <f>IFERROR(_xlfn.IFS($AC17=0,,$AC17=MAX('[5]V. Lorente'!$D17:$H17),1),)</f>
        <v>0</v>
      </c>
      <c r="AE17" s="66">
        <f>IFERROR(_xlfn.IFS($AC17=MAX('[5]V. Lorente'!$D17:$H17),SUM('[5]listing quotidien Nov 2019'!$T19+'[5]listing quotidien Nov 2019'!$U19)),0)</f>
        <v>0</v>
      </c>
      <c r="AF17" s="66">
        <f>IFERROR(_xlfn.IFS($AC17=MAX('[5]V. Lorente'!$D17:$H17),'[5]V. Lorente'!$B17),0)</f>
        <v>0</v>
      </c>
      <c r="AG17" s="66">
        <f>IFERROR(_xlfn.IFS($AC17=MAX('[5]V. Lorente'!$D17:$H17),'[5]V. Lorente'!$C17),0)</f>
        <v>0</v>
      </c>
      <c r="AH17" s="67"/>
      <c r="AI17" s="68">
        <f>'[5]V. Lorente'!$G17</f>
        <v>0</v>
      </c>
      <c r="AJ17" s="69">
        <f>IFERROR(_xlfn.IFS($AI17=0,,$AI17=MAX('[5]V. Lorente'!$D17:$H17),1),)</f>
        <v>0</v>
      </c>
      <c r="AK17" s="70">
        <f ca="1">IFERROR(_xlfn.IFS($AK17=MAX('[5]V. Lorente'!$D17:$H17),SUM('[5]listing quotidien Nov 2019'!$T19+'[5]listing quotidien Nov 2019'!$U19)),0)</f>
        <v>0</v>
      </c>
      <c r="AL17" s="70">
        <f ca="1">IFERROR(_xlfn.IFS($AL17=MAX('[5]V. Lorente'!$D17:$H17),'[5]V. Lorente'!$B17),0)</f>
        <v>0</v>
      </c>
      <c r="AM17" s="70">
        <f>IFERROR(_xlfn.IFS($AI17=MAX('[5]V. Lorente'!$D17:$H17),'[5]V. Lorente'!$C17),0)</f>
        <v>0</v>
      </c>
      <c r="AN17" s="71"/>
      <c r="AO17" s="72">
        <f>'[5]V. Lorente'!$H17</f>
        <v>0</v>
      </c>
      <c r="AP17" s="73">
        <f>IFERROR(_xlfn.IFS($AO17=0,,$AO17=MAX('[5]V. Lorente'!$D17:$H17),1),)</f>
        <v>0</v>
      </c>
      <c r="AQ17" s="73"/>
      <c r="AR17" s="74">
        <f>IFERROR(_xlfn.IFS($AO17=MAX('[5]V. Lorente'!$D17:$H17),SUM('[5]listing quotidien Nov 2019'!$T19+'[5]listing quotidien Nov 2019'!$U19)),0)</f>
        <v>0</v>
      </c>
      <c r="AS17" s="74">
        <f>IFERROR(_xlfn.IFS($AO17=MAX('[5]V. Lorente'!$D17:$H17),'[5]V. Lorente'!$B17),0)</f>
        <v>0</v>
      </c>
      <c r="AT17" s="74">
        <f>IFERROR(_xlfn.IFS($AO17=MAX('[5]V. Lorente'!$D17:$H17),'[5]V. Lorente'!$C17),0)</f>
        <v>0</v>
      </c>
      <c r="AU17" s="75"/>
      <c r="AV17" s="76">
        <f t="shared" si="1"/>
        <v>0</v>
      </c>
      <c r="AW17" s="77">
        <f t="shared" si="2"/>
        <v>0</v>
      </c>
      <c r="AX17" s="78"/>
    </row>
    <row r="18" spans="1:50" s="9" customFormat="1" x14ac:dyDescent="0.35">
      <c r="A18" s="4">
        <f t="shared" si="3"/>
        <v>47</v>
      </c>
      <c r="B18" s="79">
        <f>'[2]situation des heures'!B27</f>
        <v>42323</v>
      </c>
      <c r="C18" s="44"/>
      <c r="D18" s="45"/>
      <c r="E18" s="46" t="str">
        <f>IF('[5]listing quotidien Nov 2019'!$M20=0,"",'[5]listing quotidien Nov 2019'!$M20)</f>
        <v/>
      </c>
      <c r="F18" s="47">
        <f>IF('[5]listing quotidien Nov 2019'!$P20&lt;&gt;"00:00:00 - 00:00:00",'[5]listing quotidien Nov 2019'!$P20,)</f>
        <v>0</v>
      </c>
      <c r="G18" s="48" t="str">
        <f>IF('[5]listing quotidien Nov 2019'!$Q20=0,"",'[5]listing quotidien Nov 2019'!$Q20)</f>
        <v/>
      </c>
      <c r="H18" s="49">
        <f>'[5]listing quotidien Nov 2019'!$R20</f>
        <v>0</v>
      </c>
      <c r="I18" s="50" t="str">
        <f>IF('[5]listing quotidien Nov 2019'!$Q20=0,"",'[5]listing quotidien Nov 2019'!$S20)</f>
        <v/>
      </c>
      <c r="J18" s="51">
        <f t="shared" si="0"/>
        <v>0</v>
      </c>
      <c r="K18" s="88"/>
      <c r="L18" s="53">
        <f t="shared" ca="1" si="4"/>
        <v>0</v>
      </c>
      <c r="M18" s="54">
        <f>'[5]V. Lorente'!$D18</f>
        <v>0</v>
      </c>
      <c r="N18" s="55">
        <f>IFERROR(_xlfn.IFS($M18=0,,$M18=MAX('[5]V. Lorente'!$D18:$H18),1),)</f>
        <v>0</v>
      </c>
      <c r="O18" s="89"/>
      <c r="P18" s="54">
        <f>IFERROR(_xlfn.IFS($M18=MAX('[5]V. Lorente'!$D18:$H18),SUM('[5]listing quotidien Nov 2019'!$T20+'[5]listing quotidien Nov 2019'!$U20)),0)</f>
        <v>0</v>
      </c>
      <c r="Q18" s="54">
        <f>IFERROR(_xlfn.IFS($M18=MAX('[5]V. Lorente'!$D18:$H18),'[5]V. Lorente'!$B18),0)</f>
        <v>0</v>
      </c>
      <c r="R18" s="54">
        <f>IFERROR(_xlfn.IFS($M18=MAX('[5]V. Lorente'!$D18:$H18),'[5]V. Lorente'!$C18),0)</f>
        <v>0</v>
      </c>
      <c r="S18" s="90"/>
      <c r="T18" s="81"/>
      <c r="U18" s="58">
        <f>+'[5]V. Lorente'!$E18</f>
        <v>0</v>
      </c>
      <c r="V18" s="59">
        <f>IFERROR(_xlfn.IFS($U18=0,,$U18=MAX('[5]V. Lorente'!$D18:$H18),1),)</f>
        <v>0</v>
      </c>
      <c r="W18" s="91"/>
      <c r="X18" s="60">
        <f>IFERROR(_xlfn.IFS($U18=MAX('[5]V. Lorente'!$D18:$H18),SUM('[5]listing quotidien Nov 2019'!$T20+'[5]listing quotidien Nov 2019'!$U20)),0)</f>
        <v>0</v>
      </c>
      <c r="Y18" s="61">
        <f>IFERROR(_xlfn.IFS($U18=MAX('[5]V. Lorente'!$D18:$H18),'[5]V. Lorente'!$B18),0)</f>
        <v>0</v>
      </c>
      <c r="Z18" s="61">
        <f>IFERROR(_xlfn.IFS($U18=MAX('[5]V. Lorente'!$D18:$H18),'[5]V. Lorente'!$C18),0)</f>
        <v>0</v>
      </c>
      <c r="AA18" s="92"/>
      <c r="AB18" s="63"/>
      <c r="AC18" s="64">
        <f>'[5]V. Lorente'!$F18</f>
        <v>0</v>
      </c>
      <c r="AD18" s="65">
        <f>IFERROR(_xlfn.IFS($AC18=0,,$AC18=MAX('[5]V. Lorente'!$D18:$H18),1),)</f>
        <v>0</v>
      </c>
      <c r="AE18" s="66">
        <f>IFERROR(_xlfn.IFS($AC18=MAX('[5]V. Lorente'!$D18:$H18),SUM('[5]listing quotidien Nov 2019'!$T20+'[5]listing quotidien Nov 2019'!$U20)),0)</f>
        <v>0</v>
      </c>
      <c r="AF18" s="66">
        <f>IFERROR(_xlfn.IFS($AC18=MAX('[5]V. Lorente'!$D18:$H18),'[5]V. Lorente'!$B18),0)</f>
        <v>0</v>
      </c>
      <c r="AG18" s="66">
        <f>IFERROR(_xlfn.IFS($AC18=MAX('[5]V. Lorente'!$D18:$H18),'[5]V. Lorente'!$C18),0)</f>
        <v>0</v>
      </c>
      <c r="AH18" s="67"/>
      <c r="AI18" s="68">
        <f>'[5]V. Lorente'!$G18</f>
        <v>0</v>
      </c>
      <c r="AJ18" s="69">
        <f>IFERROR(_xlfn.IFS($AI18=0,,$AI18=MAX('[5]V. Lorente'!$D18:$H18),1),)</f>
        <v>0</v>
      </c>
      <c r="AK18" s="70">
        <f ca="1">IFERROR(_xlfn.IFS($AK18=MAX('[5]V. Lorente'!$D18:$H18),SUM('[5]listing quotidien Nov 2019'!$T20+'[5]listing quotidien Nov 2019'!$U20)),0)</f>
        <v>0</v>
      </c>
      <c r="AL18" s="70">
        <f ca="1">IFERROR(_xlfn.IFS($AL18=MAX('[5]V. Lorente'!$D18:$H18),'[5]V. Lorente'!$B18),0)</f>
        <v>0</v>
      </c>
      <c r="AM18" s="70">
        <f>IFERROR(_xlfn.IFS($AI18=MAX('[5]V. Lorente'!$D18:$H18),'[5]V. Lorente'!$C18),0)</f>
        <v>0</v>
      </c>
      <c r="AN18" s="71"/>
      <c r="AO18" s="72">
        <f>'[5]V. Lorente'!$H18</f>
        <v>0</v>
      </c>
      <c r="AP18" s="73">
        <f>IFERROR(_xlfn.IFS($AO18=0,,$AO18=MAX('[5]V. Lorente'!$D18:$H18),1),)</f>
        <v>0</v>
      </c>
      <c r="AQ18" s="73"/>
      <c r="AR18" s="74">
        <f>IFERROR(_xlfn.IFS($AO18=MAX('[5]V. Lorente'!$D18:$H18),SUM('[5]listing quotidien Nov 2019'!$T20+'[5]listing quotidien Nov 2019'!$U20)),0)</f>
        <v>0</v>
      </c>
      <c r="AS18" s="74">
        <f>IFERROR(_xlfn.IFS($AO18=MAX('[5]V. Lorente'!$D18:$H18),'[5]V. Lorente'!$B18),0)</f>
        <v>0</v>
      </c>
      <c r="AT18" s="74">
        <f>IFERROR(_xlfn.IFS($AO18=MAX('[5]V. Lorente'!$D18:$H18),'[5]V. Lorente'!$C18),0)</f>
        <v>0</v>
      </c>
      <c r="AU18" s="75"/>
      <c r="AV18" s="76">
        <f t="shared" si="1"/>
        <v>0</v>
      </c>
      <c r="AW18" s="77">
        <f t="shared" si="2"/>
        <v>0</v>
      </c>
      <c r="AX18" s="78"/>
    </row>
    <row r="19" spans="1:50" s="9" customFormat="1" x14ac:dyDescent="0.35">
      <c r="A19" s="4">
        <f t="shared" si="3"/>
        <v>47</v>
      </c>
      <c r="B19" s="79">
        <f>'[2]situation des heures'!B28</f>
        <v>42324</v>
      </c>
      <c r="C19" s="44"/>
      <c r="D19" s="45"/>
      <c r="E19" s="46" t="str">
        <f>IF('[5]listing quotidien Nov 2019'!$M21=0,"",'[5]listing quotidien Nov 2019'!$M21)</f>
        <v/>
      </c>
      <c r="F19" s="47">
        <f>IF('[5]listing quotidien Nov 2019'!$P21&lt;&gt;"00:00:00 - 00:00:00",'[5]listing quotidien Nov 2019'!$P21,)</f>
        <v>0</v>
      </c>
      <c r="G19" s="48" t="str">
        <f>IF('[5]listing quotidien Nov 2019'!$Q21=0,"",'[5]listing quotidien Nov 2019'!$Q21)</f>
        <v/>
      </c>
      <c r="H19" s="49">
        <f>'[5]listing quotidien Nov 2019'!$R21</f>
        <v>0</v>
      </c>
      <c r="I19" s="50" t="str">
        <f>IF('[5]listing quotidien Nov 2019'!$Q21=0,"",'[5]listing quotidien Nov 2019'!$S21)</f>
        <v/>
      </c>
      <c r="J19" s="51">
        <f t="shared" si="0"/>
        <v>0</v>
      </c>
      <c r="K19" s="93"/>
      <c r="L19" s="53">
        <f t="shared" ca="1" si="4"/>
        <v>0</v>
      </c>
      <c r="M19" s="54">
        <f>'[5]V. Lorente'!$D19</f>
        <v>0</v>
      </c>
      <c r="N19" s="55">
        <f>IFERROR(_xlfn.IFS($M19=0,,$M19=MAX('[5]V. Lorente'!$D19:$H19),1),)</f>
        <v>0</v>
      </c>
      <c r="O19" s="89"/>
      <c r="P19" s="54">
        <f>IFERROR(_xlfn.IFS($M19=MAX('[5]V. Lorente'!$D19:$H19),SUM('[5]listing quotidien Nov 2019'!$T21+'[5]listing quotidien Nov 2019'!$U21)),0)</f>
        <v>0</v>
      </c>
      <c r="Q19" s="54">
        <f>IFERROR(_xlfn.IFS($M19=MAX('[5]V. Lorente'!$D19:$H19),'[5]V. Lorente'!$B19),0)</f>
        <v>0</v>
      </c>
      <c r="R19" s="54">
        <f>IFERROR(_xlfn.IFS($M19=MAX('[5]V. Lorente'!$D19:$H19),'[5]V. Lorente'!$C19),0)</f>
        <v>0</v>
      </c>
      <c r="S19" s="90"/>
      <c r="T19" s="81"/>
      <c r="U19" s="58">
        <f>+'[5]V. Lorente'!$E19</f>
        <v>0</v>
      </c>
      <c r="V19" s="59">
        <f>IFERROR(_xlfn.IFS($U19=0,,$U19=MAX('[5]V. Lorente'!$D19:$H19),1),)</f>
        <v>0</v>
      </c>
      <c r="W19" s="91"/>
      <c r="X19" s="60">
        <f>IFERROR(_xlfn.IFS($U19=MAX('[5]V. Lorente'!$D19:$H19),SUM('[5]listing quotidien Nov 2019'!$T21+'[5]listing quotidien Nov 2019'!$U21)),0)</f>
        <v>0</v>
      </c>
      <c r="Y19" s="61">
        <f>IFERROR(_xlfn.IFS($U19=MAX('[5]V. Lorente'!$D19:$H19),'[5]V. Lorente'!$B19),0)</f>
        <v>0</v>
      </c>
      <c r="Z19" s="61">
        <f>IFERROR(_xlfn.IFS($U19=MAX('[5]V. Lorente'!$D19:$H19),'[5]V. Lorente'!$C19),0)</f>
        <v>0</v>
      </c>
      <c r="AA19" s="92"/>
      <c r="AB19" s="63"/>
      <c r="AC19" s="64">
        <f>'[5]V. Lorente'!$F19</f>
        <v>0</v>
      </c>
      <c r="AD19" s="65">
        <f>IFERROR(_xlfn.IFS($AC19=0,,$AC19=MAX('[5]V. Lorente'!$D19:$H19),1),)</f>
        <v>0</v>
      </c>
      <c r="AE19" s="66">
        <f>IFERROR(_xlfn.IFS($AC19=MAX('[5]V. Lorente'!$D19:$H19),SUM('[5]listing quotidien Nov 2019'!$T21+'[5]listing quotidien Nov 2019'!$U21)),0)</f>
        <v>0</v>
      </c>
      <c r="AF19" s="66">
        <f>IFERROR(_xlfn.IFS($AC19=MAX('[5]V. Lorente'!$D19:$H19),'[5]V. Lorente'!$B19),0)</f>
        <v>0</v>
      </c>
      <c r="AG19" s="66">
        <f>IFERROR(_xlfn.IFS($AC19=MAX('[5]V. Lorente'!$D19:$H19),'[5]V. Lorente'!$C19),0)</f>
        <v>0</v>
      </c>
      <c r="AH19" s="67"/>
      <c r="AI19" s="68">
        <f>'[5]V. Lorente'!$G19</f>
        <v>0</v>
      </c>
      <c r="AJ19" s="69">
        <f>IFERROR(_xlfn.IFS($AI19=0,,$AI19=MAX('[5]V. Lorente'!$D19:$H19),1),)</f>
        <v>0</v>
      </c>
      <c r="AK19" s="70">
        <f ca="1">IFERROR(_xlfn.IFS($AK19=MAX('[5]V. Lorente'!$D19:$H19),SUM('[5]listing quotidien Nov 2019'!$T21+'[5]listing quotidien Nov 2019'!$U21)),0)</f>
        <v>0</v>
      </c>
      <c r="AL19" s="70">
        <f ca="1">IFERROR(_xlfn.IFS($AL19=MAX('[5]V. Lorente'!$D19:$H19),'[5]V. Lorente'!$B19),0)</f>
        <v>0</v>
      </c>
      <c r="AM19" s="70">
        <f>IFERROR(_xlfn.IFS($AI19=MAX('[5]V. Lorente'!$D19:$H19),'[5]V. Lorente'!$C19),0)</f>
        <v>0</v>
      </c>
      <c r="AN19" s="71"/>
      <c r="AO19" s="72">
        <f>'[5]V. Lorente'!$H19</f>
        <v>0</v>
      </c>
      <c r="AP19" s="73">
        <f>IFERROR(_xlfn.IFS($AO19=0,,$AO19=MAX('[5]V. Lorente'!$D19:$H19),1),)</f>
        <v>0</v>
      </c>
      <c r="AQ19" s="73"/>
      <c r="AR19" s="74">
        <f>IFERROR(_xlfn.IFS($AO19=MAX('[5]V. Lorente'!$D19:$H19),SUM('[5]listing quotidien Nov 2019'!$T21+'[5]listing quotidien Nov 2019'!$U21)),0)</f>
        <v>0</v>
      </c>
      <c r="AS19" s="74">
        <f>IFERROR(_xlfn.IFS($AO19=MAX('[5]V. Lorente'!$D19:$H19),'[5]V. Lorente'!$B19),0)</f>
        <v>0</v>
      </c>
      <c r="AT19" s="74">
        <f>IFERROR(_xlfn.IFS($AO19=MAX('[5]V. Lorente'!$D19:$H19),'[5]V. Lorente'!$C19),0)</f>
        <v>0</v>
      </c>
      <c r="AU19" s="75"/>
      <c r="AV19" s="76">
        <f t="shared" si="1"/>
        <v>0</v>
      </c>
      <c r="AW19" s="77">
        <f t="shared" si="2"/>
        <v>0</v>
      </c>
      <c r="AX19" s="78"/>
    </row>
    <row r="20" spans="1:50" s="9" customFormat="1" x14ac:dyDescent="0.35">
      <c r="A20" s="4">
        <f t="shared" si="3"/>
        <v>47</v>
      </c>
      <c r="B20" s="79">
        <f>'[2]situation des heures'!B29</f>
        <v>42325</v>
      </c>
      <c r="C20" s="44"/>
      <c r="D20" s="45"/>
      <c r="E20" s="46" t="str">
        <f>IF('[5]listing quotidien Nov 2019'!$M22=0,"",'[5]listing quotidien Nov 2019'!$M22)</f>
        <v/>
      </c>
      <c r="F20" s="47">
        <f>IF('[5]listing quotidien Nov 2019'!$P22&lt;&gt;"00:00:00 - 00:00:00",'[5]listing quotidien Nov 2019'!$P22,)</f>
        <v>0</v>
      </c>
      <c r="G20" s="48" t="str">
        <f>IF('[5]listing quotidien Nov 2019'!$Q22=0,"",'[5]listing quotidien Nov 2019'!$Q22)</f>
        <v/>
      </c>
      <c r="H20" s="49">
        <f>'[5]listing quotidien Nov 2019'!$R22</f>
        <v>0</v>
      </c>
      <c r="I20" s="50" t="str">
        <f>IF('[5]listing quotidien Nov 2019'!$Q22=0,"",'[5]listing quotidien Nov 2019'!$S22)</f>
        <v/>
      </c>
      <c r="J20" s="51">
        <f t="shared" si="0"/>
        <v>0</v>
      </c>
      <c r="K20" s="94"/>
      <c r="L20" s="53">
        <f t="shared" ca="1" si="4"/>
        <v>0</v>
      </c>
      <c r="M20" s="54">
        <f>'[5]V. Lorente'!$D20</f>
        <v>0</v>
      </c>
      <c r="N20" s="55">
        <f>IFERROR(_xlfn.IFS($M20=0,,$M20=MAX('[5]V. Lorente'!$D20:$H20),1),)</f>
        <v>0</v>
      </c>
      <c r="O20" s="95"/>
      <c r="P20" s="54">
        <f>IFERROR(_xlfn.IFS($M20=MAX('[5]V. Lorente'!$D20:$H20),SUM('[5]listing quotidien Nov 2019'!$T22+'[5]listing quotidien Nov 2019'!$U22)),0)</f>
        <v>0</v>
      </c>
      <c r="Q20" s="54">
        <f>IFERROR(_xlfn.IFS($M20=MAX('[5]V. Lorente'!$D20:$H20),'[5]V. Lorente'!$B20),0)</f>
        <v>0</v>
      </c>
      <c r="R20" s="54">
        <f>IFERROR(_xlfn.IFS($M20=MAX('[5]V. Lorente'!$D20:$H20),'[5]V. Lorente'!$C20),0)</f>
        <v>0</v>
      </c>
      <c r="S20" s="96"/>
      <c r="T20" s="81"/>
      <c r="U20" s="58">
        <f>+'[5]V. Lorente'!$E20</f>
        <v>0</v>
      </c>
      <c r="V20" s="59">
        <f>IFERROR(_xlfn.IFS($U20=0,,$U20=MAX('[5]V. Lorente'!$D20:$H20),1),)</f>
        <v>0</v>
      </c>
      <c r="W20" s="97"/>
      <c r="X20" s="60">
        <f>IFERROR(_xlfn.IFS($U20=MAX('[5]V. Lorente'!$D20:$H20),SUM('[5]listing quotidien Nov 2019'!$T22+'[5]listing quotidien Nov 2019'!$U22)),0)</f>
        <v>0</v>
      </c>
      <c r="Y20" s="61">
        <f>IFERROR(_xlfn.IFS($U20=MAX('[5]V. Lorente'!$D20:$H20),'[5]V. Lorente'!$B20),0)</f>
        <v>0</v>
      </c>
      <c r="Z20" s="61">
        <f>IFERROR(_xlfn.IFS($U20=MAX('[5]V. Lorente'!$D20:$H20),'[5]V. Lorente'!$C20),0)</f>
        <v>0</v>
      </c>
      <c r="AA20" s="98"/>
      <c r="AB20" s="63"/>
      <c r="AC20" s="64">
        <f>'[5]V. Lorente'!$F20</f>
        <v>0</v>
      </c>
      <c r="AD20" s="65">
        <f>IFERROR(_xlfn.IFS($AC20=0,,$AC20=MAX('[5]V. Lorente'!$D20:$H20),1),)</f>
        <v>0</v>
      </c>
      <c r="AE20" s="66">
        <f>IFERROR(_xlfn.IFS($AC20=MAX('[5]V. Lorente'!$D20:$H20),SUM('[5]listing quotidien Nov 2019'!$T22+'[5]listing quotidien Nov 2019'!$U22)),0)</f>
        <v>0</v>
      </c>
      <c r="AF20" s="66">
        <f>IFERROR(_xlfn.IFS($AC20=MAX('[5]V. Lorente'!$D20:$H20),'[5]V. Lorente'!$B20),0)</f>
        <v>0</v>
      </c>
      <c r="AG20" s="66">
        <f>IFERROR(_xlfn.IFS($AC20=MAX('[5]V. Lorente'!$D20:$H20),'[5]V. Lorente'!$C20),0)</f>
        <v>0</v>
      </c>
      <c r="AH20" s="67"/>
      <c r="AI20" s="68">
        <f>'[5]V. Lorente'!$G20</f>
        <v>0</v>
      </c>
      <c r="AJ20" s="69">
        <f>IFERROR(_xlfn.IFS($AI20=0,,$AI20=MAX('[5]V. Lorente'!$D20:$H20),1),)</f>
        <v>0</v>
      </c>
      <c r="AK20" s="70">
        <f ca="1">IFERROR(_xlfn.IFS($AK20=MAX('[5]V. Lorente'!$D20:$H20),SUM('[5]listing quotidien Nov 2019'!$T22+'[5]listing quotidien Nov 2019'!$U22)),0)</f>
        <v>0</v>
      </c>
      <c r="AL20" s="70">
        <f ca="1">IFERROR(_xlfn.IFS($AL20=MAX('[5]V. Lorente'!$D20:$H20),'[5]V. Lorente'!$B20),0)</f>
        <v>0</v>
      </c>
      <c r="AM20" s="70">
        <f>IFERROR(_xlfn.IFS($AI20=MAX('[5]V. Lorente'!$D20:$H20),'[5]V. Lorente'!$C20),0)</f>
        <v>0</v>
      </c>
      <c r="AN20" s="71"/>
      <c r="AO20" s="72">
        <f>'[5]V. Lorente'!$H20</f>
        <v>0</v>
      </c>
      <c r="AP20" s="73">
        <f>IFERROR(_xlfn.IFS($AO20=0,,$AO20=MAX('[5]V. Lorente'!$D20:$H20),1),)</f>
        <v>0</v>
      </c>
      <c r="AQ20" s="73"/>
      <c r="AR20" s="74">
        <f>IFERROR(_xlfn.IFS($AO20=MAX('[5]V. Lorente'!$D20:$H20),SUM('[5]listing quotidien Nov 2019'!$T22+'[5]listing quotidien Nov 2019'!$U22)),0)</f>
        <v>0</v>
      </c>
      <c r="AS20" s="74">
        <f>IFERROR(_xlfn.IFS($AO20=MAX('[5]V. Lorente'!$D20:$H20),'[5]V. Lorente'!$B20),0)</f>
        <v>0</v>
      </c>
      <c r="AT20" s="74">
        <f>IFERROR(_xlfn.IFS($AO20=MAX('[5]V. Lorente'!$D20:$H20),'[5]V. Lorente'!$C20),0)</f>
        <v>0</v>
      </c>
      <c r="AU20" s="75"/>
      <c r="AV20" s="76">
        <f t="shared" si="1"/>
        <v>0</v>
      </c>
      <c r="AW20" s="77">
        <f t="shared" si="2"/>
        <v>0</v>
      </c>
      <c r="AX20" s="78"/>
    </row>
    <row r="21" spans="1:50" s="9" customFormat="1" x14ac:dyDescent="0.35">
      <c r="A21" s="4">
        <f t="shared" si="3"/>
        <v>47</v>
      </c>
      <c r="B21" s="79">
        <f>'[2]situation des heures'!B30</f>
        <v>42326</v>
      </c>
      <c r="C21" s="44"/>
      <c r="D21" s="45"/>
      <c r="E21" s="46" t="str">
        <f>IF('[5]listing quotidien Nov 2019'!$M23=0,"",'[5]listing quotidien Nov 2019'!$M23)</f>
        <v/>
      </c>
      <c r="F21" s="47">
        <f>IF('[5]listing quotidien Nov 2019'!$P23&lt;&gt;"00:00:00 - 00:00:00",'[5]listing quotidien Nov 2019'!$P23,)</f>
        <v>0</v>
      </c>
      <c r="G21" s="48" t="str">
        <f>IF('[5]listing quotidien Nov 2019'!$Q23=0,"",'[5]listing quotidien Nov 2019'!$Q23)</f>
        <v/>
      </c>
      <c r="H21" s="49">
        <f>'[5]listing quotidien Nov 2019'!$R23</f>
        <v>0</v>
      </c>
      <c r="I21" s="50" t="str">
        <f>IF('[5]listing quotidien Nov 2019'!$Q23=0,"",'[5]listing quotidien Nov 2019'!$S23)</f>
        <v/>
      </c>
      <c r="J21" s="51">
        <f t="shared" si="0"/>
        <v>0</v>
      </c>
      <c r="K21" s="94"/>
      <c r="L21" s="53">
        <f t="shared" ca="1" si="4"/>
        <v>0</v>
      </c>
      <c r="M21" s="54">
        <f>'[5]V. Lorente'!$D21</f>
        <v>0</v>
      </c>
      <c r="N21" s="55">
        <f>IFERROR(_xlfn.IFS($M21=0,,$M21=MAX('[5]V. Lorente'!$D21:$H21),1),)</f>
        <v>0</v>
      </c>
      <c r="O21" s="95"/>
      <c r="P21" s="54">
        <f>IFERROR(_xlfn.IFS($M21=MAX('[5]V. Lorente'!$D21:$H21),SUM('[5]listing quotidien Nov 2019'!$T23+'[5]listing quotidien Nov 2019'!$U23)),0)</f>
        <v>0</v>
      </c>
      <c r="Q21" s="54">
        <f>IFERROR(_xlfn.IFS($M21=MAX('[5]V. Lorente'!$D21:$H21),'[5]V. Lorente'!$B21),0)</f>
        <v>0</v>
      </c>
      <c r="R21" s="54">
        <f>IFERROR(_xlfn.IFS($M21=MAX('[5]V. Lorente'!$D21:$H21),'[5]V. Lorente'!$C21),0)</f>
        <v>0</v>
      </c>
      <c r="S21" s="96"/>
      <c r="T21" s="81"/>
      <c r="U21" s="58">
        <f>+'[5]V. Lorente'!$E21</f>
        <v>0</v>
      </c>
      <c r="V21" s="59">
        <f>IFERROR(_xlfn.IFS($U21=0,,$U21=MAX('[5]V. Lorente'!$D21:$H21),1),)</f>
        <v>0</v>
      </c>
      <c r="W21" s="97"/>
      <c r="X21" s="60">
        <f>IFERROR(_xlfn.IFS($U21=MAX('[5]V. Lorente'!$D21:$H21),SUM('[5]listing quotidien Nov 2019'!$T23+'[5]listing quotidien Nov 2019'!$U23)),0)</f>
        <v>0</v>
      </c>
      <c r="Y21" s="61">
        <f>IFERROR(_xlfn.IFS($U21=MAX('[5]V. Lorente'!$D21:$H21),'[5]V. Lorente'!$B21),0)</f>
        <v>0</v>
      </c>
      <c r="Z21" s="61">
        <f>IFERROR(_xlfn.IFS($U21=MAX('[5]V. Lorente'!$D21:$H21),'[5]V. Lorente'!$C21),0)</f>
        <v>0</v>
      </c>
      <c r="AA21" s="98"/>
      <c r="AB21" s="63"/>
      <c r="AC21" s="64">
        <f>'[5]V. Lorente'!$F21</f>
        <v>0</v>
      </c>
      <c r="AD21" s="65">
        <f>IFERROR(_xlfn.IFS($AC21=0,,$AC21=MAX('[5]V. Lorente'!$D21:$H21),1),)</f>
        <v>0</v>
      </c>
      <c r="AE21" s="66">
        <f>IFERROR(_xlfn.IFS($AC21=MAX('[5]V. Lorente'!$D21:$H21),SUM('[5]listing quotidien Nov 2019'!$T23+'[5]listing quotidien Nov 2019'!$U23)),0)</f>
        <v>0</v>
      </c>
      <c r="AF21" s="66">
        <f>IFERROR(_xlfn.IFS($AC21=MAX('[5]V. Lorente'!$D21:$H21),'[5]V. Lorente'!$B21),0)</f>
        <v>0</v>
      </c>
      <c r="AG21" s="66">
        <f>IFERROR(_xlfn.IFS($AC21=MAX('[5]V. Lorente'!$D21:$H21),'[5]V. Lorente'!$C21),0)</f>
        <v>0</v>
      </c>
      <c r="AH21" s="67"/>
      <c r="AI21" s="68">
        <f>'[5]V. Lorente'!$G21</f>
        <v>0</v>
      </c>
      <c r="AJ21" s="69">
        <f>IFERROR(_xlfn.IFS($AI21=0,,$AI21=MAX('[5]V. Lorente'!$D21:$H21),1),)</f>
        <v>0</v>
      </c>
      <c r="AK21" s="70">
        <f ca="1">IFERROR(_xlfn.IFS($AK21=MAX('[5]V. Lorente'!$D21:$H21),SUM('[5]listing quotidien Nov 2019'!$T23+'[5]listing quotidien Nov 2019'!$U23)),0)</f>
        <v>0</v>
      </c>
      <c r="AL21" s="70">
        <f ca="1">IFERROR(_xlfn.IFS($AL21=MAX('[5]V. Lorente'!$D21:$H21),'[5]V. Lorente'!$B21),0)</f>
        <v>0</v>
      </c>
      <c r="AM21" s="70">
        <f>IFERROR(_xlfn.IFS($AI21=MAX('[5]V. Lorente'!$D21:$H21),'[5]V. Lorente'!$C21),0)</f>
        <v>0</v>
      </c>
      <c r="AN21" s="71"/>
      <c r="AO21" s="72">
        <f>'[5]V. Lorente'!$H21</f>
        <v>0</v>
      </c>
      <c r="AP21" s="73">
        <f>IFERROR(_xlfn.IFS($AO21=0,,$AO21=MAX('[5]V. Lorente'!$D21:$H21),1),)</f>
        <v>0</v>
      </c>
      <c r="AQ21" s="73"/>
      <c r="AR21" s="74">
        <f>IFERROR(_xlfn.IFS($AO21=MAX('[5]V. Lorente'!$D21:$H21),SUM('[5]listing quotidien Nov 2019'!$T23+'[5]listing quotidien Nov 2019'!$U23)),0)</f>
        <v>0</v>
      </c>
      <c r="AS21" s="74">
        <f>IFERROR(_xlfn.IFS($AO21=MAX('[5]V. Lorente'!$D21:$H21),'[5]V. Lorente'!$B21),0)</f>
        <v>0</v>
      </c>
      <c r="AT21" s="74">
        <f>IFERROR(_xlfn.IFS($AO21=MAX('[5]V. Lorente'!$D21:$H21),'[5]V. Lorente'!$C21),0)</f>
        <v>0</v>
      </c>
      <c r="AU21" s="75"/>
      <c r="AV21" s="76">
        <f t="shared" si="1"/>
        <v>0</v>
      </c>
      <c r="AW21" s="77">
        <f t="shared" si="2"/>
        <v>0</v>
      </c>
      <c r="AX21" s="78"/>
    </row>
    <row r="22" spans="1:50" s="9" customFormat="1" x14ac:dyDescent="0.35">
      <c r="A22" s="4">
        <f t="shared" si="3"/>
        <v>47</v>
      </c>
      <c r="B22" s="79">
        <f>'[2]situation des heures'!B31</f>
        <v>42327</v>
      </c>
      <c r="C22" s="44"/>
      <c r="D22" s="45"/>
      <c r="E22" s="46" t="str">
        <f>IF('[5]listing quotidien Nov 2019'!$M24=0,"",'[5]listing quotidien Nov 2019'!$M24)</f>
        <v/>
      </c>
      <c r="F22" s="47">
        <f>IF('[5]listing quotidien Nov 2019'!$P24&lt;&gt;"00:00:00 - 00:00:00",'[5]listing quotidien Nov 2019'!$P24,)</f>
        <v>0</v>
      </c>
      <c r="G22" s="48" t="str">
        <f>IF('[5]listing quotidien Nov 2019'!$Q24=0,"",'[5]listing quotidien Nov 2019'!$Q24)</f>
        <v/>
      </c>
      <c r="H22" s="49">
        <f>'[5]listing quotidien Nov 2019'!$R24</f>
        <v>0</v>
      </c>
      <c r="I22" s="50" t="str">
        <f>IF('[5]listing quotidien Nov 2019'!$Q24=0,"",'[5]listing quotidien Nov 2019'!$S24)</f>
        <v/>
      </c>
      <c r="J22" s="51">
        <f t="shared" si="0"/>
        <v>0</v>
      </c>
      <c r="K22" s="80"/>
      <c r="L22" s="53">
        <f t="shared" ca="1" si="4"/>
        <v>0</v>
      </c>
      <c r="M22" s="54">
        <f>'[5]V. Lorente'!$D22</f>
        <v>0</v>
      </c>
      <c r="N22" s="55">
        <f>IFERROR(_xlfn.IFS($M22=0,,$M22=MAX('[5]V. Lorente'!$D22:$H22),1),)</f>
        <v>0</v>
      </c>
      <c r="O22" s="55"/>
      <c r="P22" s="54">
        <f>IFERROR(_xlfn.IFS($M22=MAX('[5]V. Lorente'!$D22:$H22),SUM('[5]listing quotidien Nov 2019'!$T24+'[5]listing quotidien Nov 2019'!$U24)),0)</f>
        <v>0</v>
      </c>
      <c r="Q22" s="54">
        <f>IFERROR(_xlfn.IFS($M22=MAX('[5]V. Lorente'!$D22:$H22),'[5]V. Lorente'!$B22),0)</f>
        <v>0</v>
      </c>
      <c r="R22" s="54">
        <f>IFERROR(_xlfn.IFS($M22=MAX('[5]V. Lorente'!$D22:$H22),'[5]V. Lorente'!$C22),0)</f>
        <v>0</v>
      </c>
      <c r="S22" s="56"/>
      <c r="T22" s="81"/>
      <c r="U22" s="58">
        <f>+'[5]V. Lorente'!$E22</f>
        <v>0</v>
      </c>
      <c r="V22" s="59">
        <f>IFERROR(_xlfn.IFS($U22=0,,$U22=MAX('[5]V. Lorente'!$D22:$H22),1),)</f>
        <v>0</v>
      </c>
      <c r="W22" s="59"/>
      <c r="X22" s="60">
        <f>IFERROR(_xlfn.IFS($U22=MAX('[5]V. Lorente'!$D22:$H22),SUM('[5]listing quotidien Nov 2019'!$T24+'[5]listing quotidien Nov 2019'!$U24)),0)</f>
        <v>0</v>
      </c>
      <c r="Y22" s="61">
        <f>IFERROR(_xlfn.IFS($U22=MAX('[5]V. Lorente'!$D22:$H22),'[5]V. Lorente'!$B22),0)</f>
        <v>0</v>
      </c>
      <c r="Z22" s="61">
        <f>IFERROR(_xlfn.IFS($U22=MAX('[5]V. Lorente'!$D22:$H22),'[5]V. Lorente'!$C22),0)</f>
        <v>0</v>
      </c>
      <c r="AA22" s="62"/>
      <c r="AB22" s="63"/>
      <c r="AC22" s="64">
        <f>'[5]V. Lorente'!$F22</f>
        <v>0</v>
      </c>
      <c r="AD22" s="65">
        <f>IFERROR(_xlfn.IFS($AC22=0,,$AC22=MAX('[5]V. Lorente'!$D22:$H22),1),)</f>
        <v>0</v>
      </c>
      <c r="AE22" s="66">
        <f>IFERROR(_xlfn.IFS($AC22=MAX('[5]V. Lorente'!$D22:$H22),SUM('[5]listing quotidien Nov 2019'!$T24+'[5]listing quotidien Nov 2019'!$U24)),0)</f>
        <v>0</v>
      </c>
      <c r="AF22" s="66">
        <f>IFERROR(_xlfn.IFS($AC22=MAX('[5]V. Lorente'!$D22:$H22),'[5]V. Lorente'!$B22),0)</f>
        <v>0</v>
      </c>
      <c r="AG22" s="66">
        <f>IFERROR(_xlfn.IFS($AC22=MAX('[5]V. Lorente'!$D22:$H22),'[5]V. Lorente'!$C22),0)</f>
        <v>0</v>
      </c>
      <c r="AH22" s="67"/>
      <c r="AI22" s="68">
        <f>'[5]V. Lorente'!$G22</f>
        <v>0</v>
      </c>
      <c r="AJ22" s="69">
        <f>IFERROR(_xlfn.IFS($AI22=0,,$AI22=MAX('[5]V. Lorente'!$D22:$H22),1),)</f>
        <v>0</v>
      </c>
      <c r="AK22" s="70">
        <f ca="1">IFERROR(_xlfn.IFS($AK22=MAX('[5]V. Lorente'!$D22:$H22),SUM('[5]listing quotidien Nov 2019'!$T24+'[5]listing quotidien Nov 2019'!$U24)),0)</f>
        <v>0</v>
      </c>
      <c r="AL22" s="70">
        <f ca="1">IFERROR(_xlfn.IFS($AL22=MAX('[5]V. Lorente'!$D22:$H22),'[5]V. Lorente'!$B22),0)</f>
        <v>0</v>
      </c>
      <c r="AM22" s="70">
        <f>IFERROR(_xlfn.IFS($AI22=MAX('[5]V. Lorente'!$D22:$H22),'[5]V. Lorente'!$C22),0)</f>
        <v>0</v>
      </c>
      <c r="AN22" s="71"/>
      <c r="AO22" s="72">
        <f>'[5]V. Lorente'!$H22</f>
        <v>0</v>
      </c>
      <c r="AP22" s="73">
        <f>IFERROR(_xlfn.IFS($AO22=0,,$AO22=MAX('[5]V. Lorente'!$D22:$H22),1),)</f>
        <v>0</v>
      </c>
      <c r="AQ22" s="73"/>
      <c r="AR22" s="74">
        <f>IFERROR(_xlfn.IFS($AO22=MAX('[5]V. Lorente'!$D22:$H22),SUM('[5]listing quotidien Nov 2019'!$T24+'[5]listing quotidien Nov 2019'!$U24)),0)</f>
        <v>0</v>
      </c>
      <c r="AS22" s="74">
        <f>IFERROR(_xlfn.IFS($AO22=MAX('[5]V. Lorente'!$D22:$H22),'[5]V. Lorente'!$B22),0)</f>
        <v>0</v>
      </c>
      <c r="AT22" s="74">
        <f>IFERROR(_xlfn.IFS($AO22=MAX('[5]V. Lorente'!$D22:$H22),'[5]V. Lorente'!$C22),0)</f>
        <v>0</v>
      </c>
      <c r="AU22" s="75"/>
      <c r="AV22" s="76">
        <f t="shared" si="1"/>
        <v>0</v>
      </c>
      <c r="AW22" s="77">
        <f t="shared" si="2"/>
        <v>0</v>
      </c>
      <c r="AX22" s="78"/>
    </row>
    <row r="23" spans="1:50" s="9" customFormat="1" x14ac:dyDescent="0.35">
      <c r="A23" s="4">
        <f t="shared" si="3"/>
        <v>47</v>
      </c>
      <c r="B23" s="79">
        <f>'[2]situation des heures'!B32</f>
        <v>42328</v>
      </c>
      <c r="C23" s="44"/>
      <c r="D23" s="45"/>
      <c r="E23" s="46" t="str">
        <f>IF('[5]listing quotidien Nov 2019'!$M25=0,"",'[5]listing quotidien Nov 2019'!$M25)</f>
        <v/>
      </c>
      <c r="F23" s="47">
        <f>IF('[5]listing quotidien Nov 2019'!$P25&lt;&gt;"00:00:00 - 00:00:00",'[5]listing quotidien Nov 2019'!$P25,)</f>
        <v>0</v>
      </c>
      <c r="G23" s="48" t="str">
        <f>IF('[5]listing quotidien Nov 2019'!$Q25=0,"",'[5]listing quotidien Nov 2019'!$Q25)</f>
        <v/>
      </c>
      <c r="H23" s="49">
        <f>'[5]listing quotidien Nov 2019'!$R25</f>
        <v>0</v>
      </c>
      <c r="I23" s="50" t="str">
        <f>IF('[5]listing quotidien Nov 2019'!$Q25=0,"",'[5]listing quotidien Nov 2019'!$S25)</f>
        <v/>
      </c>
      <c r="J23" s="51">
        <f t="shared" si="0"/>
        <v>0</v>
      </c>
      <c r="K23" s="80"/>
      <c r="L23" s="53">
        <f t="shared" ca="1" si="4"/>
        <v>0</v>
      </c>
      <c r="M23" s="54">
        <f>'[5]V. Lorente'!$D23</f>
        <v>0</v>
      </c>
      <c r="N23" s="55">
        <f>IFERROR(_xlfn.IFS($M23=0,,$M23=MAX('[5]V. Lorente'!$D23:$H23),1),)</f>
        <v>0</v>
      </c>
      <c r="O23" s="55"/>
      <c r="P23" s="54">
        <f>IFERROR(_xlfn.IFS($M23=MAX('[5]V. Lorente'!$D23:$H23),SUM('[5]listing quotidien Nov 2019'!$T25+'[5]listing quotidien Nov 2019'!$U25)),0)</f>
        <v>0</v>
      </c>
      <c r="Q23" s="54">
        <f>IFERROR(_xlfn.IFS($M23=MAX('[5]V. Lorente'!$D23:$H23),'[5]V. Lorente'!$B23),0)</f>
        <v>0</v>
      </c>
      <c r="R23" s="54">
        <f>IFERROR(_xlfn.IFS($M23=MAX('[5]V. Lorente'!$D23:$H23),'[5]V. Lorente'!$C23),0)</f>
        <v>0</v>
      </c>
      <c r="S23" s="56"/>
      <c r="T23" s="81"/>
      <c r="U23" s="58">
        <f>+'[5]V. Lorente'!$E23</f>
        <v>0</v>
      </c>
      <c r="V23" s="59">
        <f>IFERROR(_xlfn.IFS($U23=0,,$U23=MAX('[5]V. Lorente'!$D23:$H23),1),)</f>
        <v>0</v>
      </c>
      <c r="W23" s="59"/>
      <c r="X23" s="60">
        <f>IFERROR(_xlfn.IFS($U23=MAX('[5]V. Lorente'!$D23:$H23),SUM('[5]listing quotidien Nov 2019'!$T25+'[5]listing quotidien Nov 2019'!$U25)),0)</f>
        <v>0</v>
      </c>
      <c r="Y23" s="61">
        <f>IFERROR(_xlfn.IFS($U23=MAX('[5]V. Lorente'!$D23:$H23),'[5]V. Lorente'!$B23),0)</f>
        <v>0</v>
      </c>
      <c r="Z23" s="61">
        <f>IFERROR(_xlfn.IFS($U23=MAX('[5]V. Lorente'!$D23:$H23),'[5]V. Lorente'!$C23),0)</f>
        <v>0</v>
      </c>
      <c r="AA23" s="62"/>
      <c r="AB23" s="63"/>
      <c r="AC23" s="64">
        <f>'[5]V. Lorente'!$F23</f>
        <v>0</v>
      </c>
      <c r="AD23" s="65">
        <f>IFERROR(_xlfn.IFS($AC23=0,,$AC23=MAX('[5]V. Lorente'!$D23:$H23),1),)</f>
        <v>0</v>
      </c>
      <c r="AE23" s="66">
        <f>IFERROR(_xlfn.IFS($AC23=MAX('[5]V. Lorente'!$D23:$H23),SUM('[5]listing quotidien Nov 2019'!$T25+'[5]listing quotidien Nov 2019'!$U25)),0)</f>
        <v>0</v>
      </c>
      <c r="AF23" s="66">
        <f>IFERROR(_xlfn.IFS($AC23=MAX('[5]V. Lorente'!$D23:$H23),'[5]V. Lorente'!$B23),0)</f>
        <v>0</v>
      </c>
      <c r="AG23" s="66">
        <f>IFERROR(_xlfn.IFS($AC23=MAX('[5]V. Lorente'!$D23:$H23),'[5]V. Lorente'!$C23),0)</f>
        <v>0</v>
      </c>
      <c r="AH23" s="67"/>
      <c r="AI23" s="68">
        <f>'[5]V. Lorente'!$G23</f>
        <v>0</v>
      </c>
      <c r="AJ23" s="69">
        <f>IFERROR(_xlfn.IFS($AI23=0,,$AI23=MAX('[5]V. Lorente'!$D23:$H23),1),)</f>
        <v>0</v>
      </c>
      <c r="AK23" s="70">
        <f ca="1">IFERROR(_xlfn.IFS($AK23=MAX('[5]V. Lorente'!$D23:$H23),SUM('[5]listing quotidien Nov 2019'!$T25+'[5]listing quotidien Nov 2019'!$U25)),0)</f>
        <v>0</v>
      </c>
      <c r="AL23" s="70">
        <f ca="1">IFERROR(_xlfn.IFS($AL23=MAX('[5]V. Lorente'!$D23:$H23),'[5]V. Lorente'!$B23),0)</f>
        <v>0</v>
      </c>
      <c r="AM23" s="70">
        <f>IFERROR(_xlfn.IFS($AI23=MAX('[5]V. Lorente'!$D23:$H23),'[5]V. Lorente'!$C23),0)</f>
        <v>0</v>
      </c>
      <c r="AN23" s="71"/>
      <c r="AO23" s="72">
        <f>'[5]V. Lorente'!$H23</f>
        <v>0</v>
      </c>
      <c r="AP23" s="73">
        <f>IFERROR(_xlfn.IFS($AO23=0,,$AO23=MAX('[5]V. Lorente'!$D23:$H23),1),)</f>
        <v>0</v>
      </c>
      <c r="AQ23" s="73"/>
      <c r="AR23" s="74">
        <f>IFERROR(_xlfn.IFS($AO23=MAX('[5]V. Lorente'!$D23:$H23),SUM('[5]listing quotidien Nov 2019'!$T25+'[5]listing quotidien Nov 2019'!$U25)),0)</f>
        <v>0</v>
      </c>
      <c r="AS23" s="74">
        <f>IFERROR(_xlfn.IFS($AO23=MAX('[5]V. Lorente'!$D23:$H23),'[5]V. Lorente'!$B23),0)</f>
        <v>0</v>
      </c>
      <c r="AT23" s="74">
        <f>IFERROR(_xlfn.IFS($AO23=MAX('[5]V. Lorente'!$D23:$H23),'[5]V. Lorente'!$C23),0)</f>
        <v>0</v>
      </c>
      <c r="AU23" s="75"/>
      <c r="AV23" s="76">
        <f t="shared" si="1"/>
        <v>0</v>
      </c>
      <c r="AW23" s="77">
        <f t="shared" si="2"/>
        <v>0</v>
      </c>
      <c r="AX23" s="78"/>
    </row>
    <row r="24" spans="1:50" s="9" customFormat="1" x14ac:dyDescent="0.35">
      <c r="A24" s="4">
        <f t="shared" si="3"/>
        <v>47</v>
      </c>
      <c r="B24" s="79">
        <f>'[2]situation des heures'!B33</f>
        <v>42329</v>
      </c>
      <c r="C24" s="44"/>
      <c r="D24" s="45"/>
      <c r="E24" s="46" t="str">
        <f>IF('[5]listing quotidien Nov 2019'!$M26=0,"",'[5]listing quotidien Nov 2019'!$M26)</f>
        <v/>
      </c>
      <c r="F24" s="47">
        <f>IF('[5]listing quotidien Nov 2019'!$P26&lt;&gt;"00:00:00 - 00:00:00",'[5]listing quotidien Nov 2019'!$P26,)</f>
        <v>0</v>
      </c>
      <c r="G24" s="48" t="str">
        <f>IF('[5]listing quotidien Nov 2019'!$Q26=0,"",'[5]listing quotidien Nov 2019'!$Q26)</f>
        <v/>
      </c>
      <c r="H24" s="49">
        <f>'[5]listing quotidien Nov 2019'!$R26</f>
        <v>0</v>
      </c>
      <c r="I24" s="50" t="str">
        <f>IF('[5]listing quotidien Nov 2019'!$Q26=0,"",'[5]listing quotidien Nov 2019'!$S26)</f>
        <v/>
      </c>
      <c r="J24" s="51">
        <f t="shared" si="0"/>
        <v>0</v>
      </c>
      <c r="K24" s="88"/>
      <c r="L24" s="53">
        <f t="shared" ca="1" si="4"/>
        <v>0</v>
      </c>
      <c r="M24" s="54">
        <f>'[5]V. Lorente'!$D24</f>
        <v>0</v>
      </c>
      <c r="N24" s="55">
        <f>IFERROR(_xlfn.IFS($M24=0,,$M24=MAX('[5]V. Lorente'!$D24:$H24),1),)</f>
        <v>0</v>
      </c>
      <c r="O24" s="89"/>
      <c r="P24" s="54">
        <f>IFERROR(_xlfn.IFS($M24=MAX('[5]V. Lorente'!$D24:$H24),SUM('[5]listing quotidien Nov 2019'!$T26+'[5]listing quotidien Nov 2019'!$U26)),0)</f>
        <v>0</v>
      </c>
      <c r="Q24" s="54">
        <f>IFERROR(_xlfn.IFS($M24=MAX('[5]V. Lorente'!$D24:$H24),'[5]V. Lorente'!$B24),0)</f>
        <v>0</v>
      </c>
      <c r="R24" s="54">
        <f>IFERROR(_xlfn.IFS($M24=MAX('[5]V. Lorente'!$D24:$H24),'[5]V. Lorente'!$C24),0)</f>
        <v>0</v>
      </c>
      <c r="S24" s="90"/>
      <c r="T24" s="81"/>
      <c r="U24" s="58">
        <f>+'[5]V. Lorente'!$E24</f>
        <v>0</v>
      </c>
      <c r="V24" s="59">
        <f>IFERROR(_xlfn.IFS($U24=0,,$U24=MAX('[5]V. Lorente'!$D24:$H24),1),)</f>
        <v>0</v>
      </c>
      <c r="W24" s="91"/>
      <c r="X24" s="60">
        <f>IFERROR(_xlfn.IFS($U24=MAX('[5]V. Lorente'!$D24:$H24),SUM('[5]listing quotidien Nov 2019'!$T26+'[5]listing quotidien Nov 2019'!$U26)),0)</f>
        <v>0</v>
      </c>
      <c r="Y24" s="61">
        <f>IFERROR(_xlfn.IFS($U24=MAX('[5]V. Lorente'!$D24:$H24),'[5]V. Lorente'!$B24),0)</f>
        <v>0</v>
      </c>
      <c r="Z24" s="61">
        <f>IFERROR(_xlfn.IFS($U24=MAX('[5]V. Lorente'!$D24:$H24),'[5]V. Lorente'!$C24),0)</f>
        <v>0</v>
      </c>
      <c r="AA24" s="92"/>
      <c r="AB24" s="63"/>
      <c r="AC24" s="64">
        <f>'[5]V. Lorente'!$F24</f>
        <v>0</v>
      </c>
      <c r="AD24" s="65">
        <f>IFERROR(_xlfn.IFS($AC24=0,,$AC24=MAX('[5]V. Lorente'!$D24:$H24),1),)</f>
        <v>0</v>
      </c>
      <c r="AE24" s="66">
        <f>IFERROR(_xlfn.IFS($AC24=MAX('[5]V. Lorente'!$D24:$H24),SUM('[5]listing quotidien Nov 2019'!$T26+'[5]listing quotidien Nov 2019'!$U26)),0)</f>
        <v>0</v>
      </c>
      <c r="AF24" s="66">
        <f>IFERROR(_xlfn.IFS($AC24=MAX('[5]V. Lorente'!$D24:$H24),'[5]V. Lorente'!$B24),0)</f>
        <v>0</v>
      </c>
      <c r="AG24" s="66">
        <f>IFERROR(_xlfn.IFS($AC24=MAX('[5]V. Lorente'!$D24:$H24),'[5]V. Lorente'!$C24),0)</f>
        <v>0</v>
      </c>
      <c r="AH24" s="67"/>
      <c r="AI24" s="68">
        <f>'[5]V. Lorente'!$G24</f>
        <v>0</v>
      </c>
      <c r="AJ24" s="69">
        <f>IFERROR(_xlfn.IFS($AI24=0,,$AI24=MAX('[5]V. Lorente'!$D24:$H24),1),)</f>
        <v>0</v>
      </c>
      <c r="AK24" s="70">
        <f ca="1">IFERROR(_xlfn.IFS($AK24=MAX('[5]V. Lorente'!$D24:$H24),SUM('[5]listing quotidien Nov 2019'!$T26+'[5]listing quotidien Nov 2019'!$U26)),0)</f>
        <v>0</v>
      </c>
      <c r="AL24" s="70">
        <f ca="1">IFERROR(_xlfn.IFS($AL24=MAX('[5]V. Lorente'!$D24:$H24),'[5]V. Lorente'!$B24),0)</f>
        <v>0</v>
      </c>
      <c r="AM24" s="70">
        <f>IFERROR(_xlfn.IFS($AI24=MAX('[5]V. Lorente'!$D24:$H24),'[5]V. Lorente'!$C24),0)</f>
        <v>0</v>
      </c>
      <c r="AN24" s="71"/>
      <c r="AO24" s="72">
        <f>'[5]V. Lorente'!$H24</f>
        <v>0</v>
      </c>
      <c r="AP24" s="73">
        <f>IFERROR(_xlfn.IFS($AO24=0,,$AO24=MAX('[5]V. Lorente'!$D24:$H24),1),)</f>
        <v>0</v>
      </c>
      <c r="AQ24" s="73"/>
      <c r="AR24" s="74">
        <f>IFERROR(_xlfn.IFS($AO24=MAX('[5]V. Lorente'!$D24:$H24),SUM('[5]listing quotidien Nov 2019'!$T26+'[5]listing quotidien Nov 2019'!$U26)),0)</f>
        <v>0</v>
      </c>
      <c r="AS24" s="74">
        <f>IFERROR(_xlfn.IFS($AO24=MAX('[5]V. Lorente'!$D24:$H24),'[5]V. Lorente'!$B24),0)</f>
        <v>0</v>
      </c>
      <c r="AT24" s="74">
        <f>IFERROR(_xlfn.IFS($AO24=MAX('[5]V. Lorente'!$D24:$H24),'[5]V. Lorente'!$C24),0)</f>
        <v>0</v>
      </c>
      <c r="AU24" s="75"/>
      <c r="AV24" s="76">
        <f t="shared" si="1"/>
        <v>0</v>
      </c>
      <c r="AW24" s="77">
        <f t="shared" si="2"/>
        <v>0</v>
      </c>
      <c r="AX24" s="78"/>
    </row>
    <row r="25" spans="1:50" s="9" customFormat="1" x14ac:dyDescent="0.35">
      <c r="A25" s="4">
        <f t="shared" si="3"/>
        <v>48</v>
      </c>
      <c r="B25" s="79">
        <f>'[2]situation des heures'!B34</f>
        <v>42330</v>
      </c>
      <c r="C25" s="44"/>
      <c r="D25" s="45"/>
      <c r="E25" s="46" t="str">
        <f>IF('[5]listing quotidien Nov 2019'!$M27=0,"",'[5]listing quotidien Nov 2019'!$M27)</f>
        <v/>
      </c>
      <c r="F25" s="47">
        <f>IF('[5]listing quotidien Nov 2019'!$P27&lt;&gt;"00:00:00 - 00:00:00",'[5]listing quotidien Nov 2019'!$P27,)</f>
        <v>0</v>
      </c>
      <c r="G25" s="48" t="str">
        <f>IF('[5]listing quotidien Nov 2019'!$Q27=0,"",'[5]listing quotidien Nov 2019'!$Q27)</f>
        <v/>
      </c>
      <c r="H25" s="49">
        <f>'[5]listing quotidien Nov 2019'!$R27</f>
        <v>0</v>
      </c>
      <c r="I25" s="50" t="str">
        <f>IF('[5]listing quotidien Nov 2019'!$Q27=0,"",'[5]listing quotidien Nov 2019'!$S27)</f>
        <v/>
      </c>
      <c r="J25" s="51">
        <f t="shared" si="0"/>
        <v>0</v>
      </c>
      <c r="K25" s="52"/>
      <c r="L25" s="53">
        <f t="shared" ca="1" si="4"/>
        <v>0</v>
      </c>
      <c r="M25" s="54">
        <f>'[5]V. Lorente'!$D25</f>
        <v>0</v>
      </c>
      <c r="N25" s="55">
        <f>IFERROR(_xlfn.IFS($M25=0,,$M25=MAX('[5]V. Lorente'!$D25:$H25),1),)</f>
        <v>0</v>
      </c>
      <c r="O25" s="55"/>
      <c r="P25" s="54">
        <f>IFERROR(_xlfn.IFS($M25=MAX('[5]V. Lorente'!$D25:$H25),SUM('[5]listing quotidien Nov 2019'!$T27+'[5]listing quotidien Nov 2019'!$U27)),0)</f>
        <v>0</v>
      </c>
      <c r="Q25" s="54">
        <f>IFERROR(_xlfn.IFS($M25=MAX('[5]V. Lorente'!$D25:$H25),'[5]V. Lorente'!$B25),0)</f>
        <v>0</v>
      </c>
      <c r="R25" s="54">
        <f>IFERROR(_xlfn.IFS($M25=MAX('[5]V. Lorente'!$D25:$H25),'[5]V. Lorente'!$C25),0)</f>
        <v>0</v>
      </c>
      <c r="S25" s="56"/>
      <c r="T25" s="81"/>
      <c r="U25" s="58">
        <f>+'[5]V. Lorente'!$E25</f>
        <v>0</v>
      </c>
      <c r="V25" s="59">
        <f>IFERROR(_xlfn.IFS($U25=0,,$U25=MAX('[5]V. Lorente'!$D25:$H25),1),)</f>
        <v>0</v>
      </c>
      <c r="W25" s="59"/>
      <c r="X25" s="60">
        <f>IFERROR(_xlfn.IFS($U25=MAX('[5]V. Lorente'!$D25:$H25),SUM('[5]listing quotidien Nov 2019'!$T27+'[5]listing quotidien Nov 2019'!$U27)),0)</f>
        <v>0</v>
      </c>
      <c r="Y25" s="61">
        <f>IFERROR(_xlfn.IFS($U25=MAX('[5]V. Lorente'!$D25:$H25),'[5]V. Lorente'!$B25),0)</f>
        <v>0</v>
      </c>
      <c r="Z25" s="61">
        <f>IFERROR(_xlfn.IFS($U25=MAX('[5]V. Lorente'!$D25:$H25),'[5]V. Lorente'!$C25),0)</f>
        <v>0</v>
      </c>
      <c r="AA25" s="62"/>
      <c r="AB25" s="63"/>
      <c r="AC25" s="64">
        <f>'[5]V. Lorente'!$F25</f>
        <v>0</v>
      </c>
      <c r="AD25" s="65">
        <f>IFERROR(_xlfn.IFS($AC25=0,,$AC25=MAX('[5]V. Lorente'!$D25:$H25),1),)</f>
        <v>0</v>
      </c>
      <c r="AE25" s="66">
        <f>IFERROR(_xlfn.IFS($AC25=MAX('[5]V. Lorente'!$D25:$H25),SUM('[5]listing quotidien Nov 2019'!$T27+'[5]listing quotidien Nov 2019'!$U27)),0)</f>
        <v>0</v>
      </c>
      <c r="AF25" s="66">
        <f>IFERROR(_xlfn.IFS($AC25=MAX('[5]V. Lorente'!$D25:$H25),'[5]V. Lorente'!$B25),0)</f>
        <v>0</v>
      </c>
      <c r="AG25" s="66">
        <f>IFERROR(_xlfn.IFS($AC25=MAX('[5]V. Lorente'!$D25:$H25),'[5]V. Lorente'!$C25),0)</f>
        <v>0</v>
      </c>
      <c r="AH25" s="67"/>
      <c r="AI25" s="68">
        <f>'[5]V. Lorente'!$G25</f>
        <v>0</v>
      </c>
      <c r="AJ25" s="69">
        <f>IFERROR(_xlfn.IFS($AI25=0,,$AI25=MAX('[5]V. Lorente'!$D25:$H25),1),)</f>
        <v>0</v>
      </c>
      <c r="AK25" s="70">
        <f ca="1">IFERROR(_xlfn.IFS($AK25=MAX('[5]V. Lorente'!$D25:$H25),SUM('[5]listing quotidien Nov 2019'!$T27+'[5]listing quotidien Nov 2019'!$U27)),0)</f>
        <v>0</v>
      </c>
      <c r="AL25" s="70">
        <f ca="1">IFERROR(_xlfn.IFS($AL25=MAX('[5]V. Lorente'!$D25:$H25),'[5]V. Lorente'!$B25),0)</f>
        <v>0</v>
      </c>
      <c r="AM25" s="70">
        <f>IFERROR(_xlfn.IFS($AI25=MAX('[5]V. Lorente'!$D25:$H25),'[5]V. Lorente'!$C25),0)</f>
        <v>0</v>
      </c>
      <c r="AN25" s="71"/>
      <c r="AO25" s="72">
        <f>'[5]V. Lorente'!$H25</f>
        <v>0</v>
      </c>
      <c r="AP25" s="73">
        <f>IFERROR(_xlfn.IFS($AO25=0,,$AO25=MAX('[5]V. Lorente'!$D25:$H25),1),)</f>
        <v>0</v>
      </c>
      <c r="AQ25" s="73"/>
      <c r="AR25" s="74">
        <f>IFERROR(_xlfn.IFS($AO25=MAX('[5]V. Lorente'!$D25:$H25),SUM('[5]listing quotidien Nov 2019'!$T27+'[5]listing quotidien Nov 2019'!$U27)),0)</f>
        <v>0</v>
      </c>
      <c r="AS25" s="74">
        <f>IFERROR(_xlfn.IFS($AO25=MAX('[5]V. Lorente'!$D25:$H25),'[5]V. Lorente'!$B25),0)</f>
        <v>0</v>
      </c>
      <c r="AT25" s="74">
        <f>IFERROR(_xlfn.IFS($AO25=MAX('[5]V. Lorente'!$D25:$H25),'[5]V. Lorente'!$C25),0)</f>
        <v>0</v>
      </c>
      <c r="AU25" s="75"/>
      <c r="AV25" s="76">
        <f t="shared" si="1"/>
        <v>0</v>
      </c>
      <c r="AW25" s="77">
        <f t="shared" si="2"/>
        <v>0</v>
      </c>
      <c r="AX25" s="78"/>
    </row>
    <row r="26" spans="1:50" s="9" customFormat="1" x14ac:dyDescent="0.35">
      <c r="A26" s="4">
        <f t="shared" si="3"/>
        <v>48</v>
      </c>
      <c r="B26" s="79">
        <f>'[2]situation des heures'!B35</f>
        <v>42331</v>
      </c>
      <c r="C26" s="44"/>
      <c r="D26" s="45"/>
      <c r="E26" s="46" t="str">
        <f>IF('[5]listing quotidien Nov 2019'!$M28=0,"",'[5]listing quotidien Nov 2019'!$M28)</f>
        <v/>
      </c>
      <c r="F26" s="47">
        <f>IF('[5]listing quotidien Nov 2019'!$P28&lt;&gt;"00:00:00 - 00:00:00",'[5]listing quotidien Nov 2019'!$P28,)</f>
        <v>0</v>
      </c>
      <c r="G26" s="48" t="str">
        <f>IF('[5]listing quotidien Nov 2019'!$Q28=0,"",'[5]listing quotidien Nov 2019'!$Q28)</f>
        <v/>
      </c>
      <c r="H26" s="49">
        <f>'[5]listing quotidien Nov 2019'!$R28</f>
        <v>0</v>
      </c>
      <c r="I26" s="50" t="str">
        <f>IF('[5]listing quotidien Nov 2019'!$Q28=0,"",'[5]listing quotidien Nov 2019'!$S28)</f>
        <v/>
      </c>
      <c r="J26" s="51">
        <f t="shared" si="0"/>
        <v>0</v>
      </c>
      <c r="K26" s="80"/>
      <c r="L26" s="53">
        <f t="shared" ca="1" si="4"/>
        <v>0</v>
      </c>
      <c r="M26" s="54">
        <f>'[5]V. Lorente'!$D26</f>
        <v>0</v>
      </c>
      <c r="N26" s="55">
        <f>IFERROR(_xlfn.IFS($M26=0,,$M26=MAX('[5]V. Lorente'!$D26:$H26),1),)</f>
        <v>0</v>
      </c>
      <c r="O26" s="55"/>
      <c r="P26" s="54">
        <f>IFERROR(_xlfn.IFS($M26=MAX('[5]V. Lorente'!$D26:$H26),SUM('[5]listing quotidien Nov 2019'!$T28+'[5]listing quotidien Nov 2019'!$U28)),0)</f>
        <v>0</v>
      </c>
      <c r="Q26" s="54">
        <f>IFERROR(_xlfn.IFS($M26=MAX('[5]V. Lorente'!$D26:$H26),'[5]V. Lorente'!$B26),0)</f>
        <v>0</v>
      </c>
      <c r="R26" s="54">
        <f>IFERROR(_xlfn.IFS($M26=MAX('[5]V. Lorente'!$D26:$H26),'[5]V. Lorente'!$C26),0)</f>
        <v>0</v>
      </c>
      <c r="S26" s="56"/>
      <c r="T26" s="81"/>
      <c r="U26" s="58">
        <f>+'[5]V. Lorente'!$E26</f>
        <v>0</v>
      </c>
      <c r="V26" s="59">
        <f>IFERROR(_xlfn.IFS($U26=0,,$U26=MAX('[5]V. Lorente'!$D26:$H26),1),)</f>
        <v>0</v>
      </c>
      <c r="W26" s="59"/>
      <c r="X26" s="60">
        <f>IFERROR(_xlfn.IFS($U26=MAX('[5]V. Lorente'!$D26:$H26),SUM('[5]listing quotidien Nov 2019'!$T28+'[5]listing quotidien Nov 2019'!$U28)),0)</f>
        <v>0</v>
      </c>
      <c r="Y26" s="61">
        <f>IFERROR(_xlfn.IFS($U26=MAX('[5]V. Lorente'!$D26:$H26),'[5]V. Lorente'!$B26),0)</f>
        <v>0</v>
      </c>
      <c r="Z26" s="61">
        <f>IFERROR(_xlfn.IFS($U26=MAX('[5]V. Lorente'!$D26:$H26),'[5]V. Lorente'!$C26),0)</f>
        <v>0</v>
      </c>
      <c r="AA26" s="62"/>
      <c r="AB26" s="63"/>
      <c r="AC26" s="64">
        <f>'[5]V. Lorente'!$F26</f>
        <v>0</v>
      </c>
      <c r="AD26" s="65">
        <f>IFERROR(_xlfn.IFS($AC26=0,,$AC26=MAX('[5]V. Lorente'!$D26:$H26),1),)</f>
        <v>0</v>
      </c>
      <c r="AE26" s="66">
        <f>IFERROR(_xlfn.IFS($AC26=MAX('[5]V. Lorente'!$D26:$H26),SUM('[5]listing quotidien Nov 2019'!$T28+'[5]listing quotidien Nov 2019'!$U28)),0)</f>
        <v>0</v>
      </c>
      <c r="AF26" s="66">
        <f>IFERROR(_xlfn.IFS($AC26=MAX('[5]V. Lorente'!$D26:$H26),'[5]V. Lorente'!$B26),0)</f>
        <v>0</v>
      </c>
      <c r="AG26" s="66">
        <f>IFERROR(_xlfn.IFS($AC26=MAX('[5]V. Lorente'!$D26:$H26),'[5]V. Lorente'!$C26),0)</f>
        <v>0</v>
      </c>
      <c r="AH26" s="67"/>
      <c r="AI26" s="68">
        <f>'[5]V. Lorente'!$G26</f>
        <v>0</v>
      </c>
      <c r="AJ26" s="69">
        <f>IFERROR(_xlfn.IFS($AI26=0,,$AI26=MAX('[5]V. Lorente'!$D26:$H26),1),)</f>
        <v>0</v>
      </c>
      <c r="AK26" s="70">
        <f ca="1">IFERROR(_xlfn.IFS($AK26=MAX('[5]V. Lorente'!$D26:$H26),SUM('[5]listing quotidien Nov 2019'!$T28+'[5]listing quotidien Nov 2019'!$U28)),0)</f>
        <v>0</v>
      </c>
      <c r="AL26" s="70">
        <f ca="1">IFERROR(_xlfn.IFS($AL26=MAX('[5]V. Lorente'!$D26:$H26),'[5]V. Lorente'!$B26),0)</f>
        <v>0</v>
      </c>
      <c r="AM26" s="70">
        <f>IFERROR(_xlfn.IFS($AI26=MAX('[5]V. Lorente'!$D26:$H26),'[5]V. Lorente'!$C26),0)</f>
        <v>0</v>
      </c>
      <c r="AN26" s="71"/>
      <c r="AO26" s="72">
        <f>'[5]V. Lorente'!$H26</f>
        <v>0</v>
      </c>
      <c r="AP26" s="73">
        <f>IFERROR(_xlfn.IFS($AO26=0,,$AO26=MAX('[5]V. Lorente'!$D26:$H26),1),)</f>
        <v>0</v>
      </c>
      <c r="AQ26" s="73"/>
      <c r="AR26" s="74">
        <f>IFERROR(_xlfn.IFS($AO26=MAX('[5]V. Lorente'!$D26:$H26),SUM('[5]listing quotidien Nov 2019'!$T28+'[5]listing quotidien Nov 2019'!$U28)),0)</f>
        <v>0</v>
      </c>
      <c r="AS26" s="74">
        <f>IFERROR(_xlfn.IFS($AO26=MAX('[5]V. Lorente'!$D26:$H26),'[5]V. Lorente'!$B26),0)</f>
        <v>0</v>
      </c>
      <c r="AT26" s="74">
        <f>IFERROR(_xlfn.IFS($AO26=MAX('[5]V. Lorente'!$D26:$H26),'[5]V. Lorente'!$C26),0)</f>
        <v>0</v>
      </c>
      <c r="AU26" s="75"/>
      <c r="AV26" s="76">
        <f t="shared" si="1"/>
        <v>0</v>
      </c>
      <c r="AW26" s="77">
        <f t="shared" si="2"/>
        <v>0</v>
      </c>
      <c r="AX26" s="78"/>
    </row>
    <row r="27" spans="1:50" s="9" customFormat="1" x14ac:dyDescent="0.35">
      <c r="A27" s="4">
        <f t="shared" si="3"/>
        <v>48</v>
      </c>
      <c r="B27" s="79">
        <f>'[2]situation des heures'!B36</f>
        <v>42332</v>
      </c>
      <c r="C27" s="44"/>
      <c r="D27" s="99"/>
      <c r="E27" s="46" t="str">
        <f>IF('[5]listing quotidien Nov 2019'!$M29=0,"",'[5]listing quotidien Nov 2019'!$M29)</f>
        <v/>
      </c>
      <c r="F27" s="47">
        <f>IF('[5]listing quotidien Nov 2019'!$P29&lt;&gt;"00:00:00 - 00:00:00",'[5]listing quotidien Nov 2019'!$P29,)</f>
        <v>0</v>
      </c>
      <c r="G27" s="48" t="str">
        <f>IF('[5]listing quotidien Nov 2019'!$Q29=0,"",'[5]listing quotidien Nov 2019'!$Q29)</f>
        <v/>
      </c>
      <c r="H27" s="49">
        <f>'[5]listing quotidien Nov 2019'!$R29</f>
        <v>0</v>
      </c>
      <c r="I27" s="50" t="str">
        <f>IF('[5]listing quotidien Nov 2019'!$Q29=0,"",'[5]listing quotidien Nov 2019'!$S29)</f>
        <v/>
      </c>
      <c r="J27" s="51">
        <f t="shared" si="0"/>
        <v>0</v>
      </c>
      <c r="K27" s="93"/>
      <c r="L27" s="53">
        <f t="shared" ca="1" si="4"/>
        <v>0</v>
      </c>
      <c r="M27" s="54">
        <f>'[5]V. Lorente'!$D27</f>
        <v>0</v>
      </c>
      <c r="N27" s="55">
        <f>IFERROR(_xlfn.IFS($M27=0,,$M27=MAX('[5]V. Lorente'!$D27:$H27),1),)</f>
        <v>0</v>
      </c>
      <c r="O27" s="89"/>
      <c r="P27" s="54">
        <f>IFERROR(_xlfn.IFS($M27=MAX('[5]V. Lorente'!$D27:$H27),SUM('[5]listing quotidien Nov 2019'!$T29+'[5]listing quotidien Nov 2019'!$U29)),0)</f>
        <v>0</v>
      </c>
      <c r="Q27" s="54">
        <f>IFERROR(_xlfn.IFS($M27=MAX('[5]V. Lorente'!$D27:$H27),'[5]V. Lorente'!$B27),0)</f>
        <v>0</v>
      </c>
      <c r="R27" s="54">
        <f>IFERROR(_xlfn.IFS($M27=MAX('[5]V. Lorente'!$D27:$H27),'[5]V. Lorente'!$C27),0)</f>
        <v>0</v>
      </c>
      <c r="S27" s="90"/>
      <c r="T27" s="81"/>
      <c r="U27" s="58">
        <f>+'[5]V. Lorente'!$E27</f>
        <v>0</v>
      </c>
      <c r="V27" s="59">
        <f>IFERROR(_xlfn.IFS($U27=0,,$U27=MAX('[5]V. Lorente'!$D27:$H27),1),)</f>
        <v>0</v>
      </c>
      <c r="W27" s="59"/>
      <c r="X27" s="60">
        <f>IFERROR(_xlfn.IFS($U27=MAX('[5]V. Lorente'!$D27:$H27),SUM('[5]listing quotidien Nov 2019'!$T29+'[5]listing quotidien Nov 2019'!$U29)),0)</f>
        <v>0</v>
      </c>
      <c r="Y27" s="61">
        <f>IFERROR(_xlfn.IFS($U27=MAX('[5]V. Lorente'!$D27:$H27),'[5]V. Lorente'!$B27),0)</f>
        <v>0</v>
      </c>
      <c r="Z27" s="61">
        <f>IFERROR(_xlfn.IFS($U27=MAX('[5]V. Lorente'!$D27:$H27),'[5]V. Lorente'!$C27),0)</f>
        <v>0</v>
      </c>
      <c r="AA27" s="92"/>
      <c r="AB27" s="63"/>
      <c r="AC27" s="64">
        <f>'[5]V. Lorente'!$F27</f>
        <v>0</v>
      </c>
      <c r="AD27" s="65">
        <f>IFERROR(_xlfn.IFS($AC27=0,,$AC27=MAX('[5]V. Lorente'!$D27:$H27),1),)</f>
        <v>0</v>
      </c>
      <c r="AE27" s="66">
        <f>IFERROR(_xlfn.IFS($AC27=MAX('[5]V. Lorente'!$D27:$H27),SUM('[5]listing quotidien Nov 2019'!$T29+'[5]listing quotidien Nov 2019'!$U29)),0)</f>
        <v>0</v>
      </c>
      <c r="AF27" s="66">
        <f>IFERROR(_xlfn.IFS($AC27=MAX('[5]V. Lorente'!$D27:$H27),'[5]V. Lorente'!$B27),0)</f>
        <v>0</v>
      </c>
      <c r="AG27" s="66">
        <f>IFERROR(_xlfn.IFS($AC27=MAX('[5]V. Lorente'!$D27:$H27),'[5]V. Lorente'!$C27),0)</f>
        <v>0</v>
      </c>
      <c r="AH27" s="67"/>
      <c r="AI27" s="68">
        <f>'[5]V. Lorente'!$G27</f>
        <v>0</v>
      </c>
      <c r="AJ27" s="69">
        <f>IFERROR(_xlfn.IFS($AI27=0,,$AI27=MAX('[5]V. Lorente'!$D27:$H27),1),)</f>
        <v>0</v>
      </c>
      <c r="AK27" s="70">
        <f ca="1">IFERROR(_xlfn.IFS($AK27=MAX('[5]V. Lorente'!$D27:$H27),SUM('[5]listing quotidien Nov 2019'!$T29+'[5]listing quotidien Nov 2019'!$U29)),0)</f>
        <v>0</v>
      </c>
      <c r="AL27" s="70">
        <f ca="1">IFERROR(_xlfn.IFS($AL27=MAX('[5]V. Lorente'!$D27:$H27),'[5]V. Lorente'!$B27),0)</f>
        <v>0</v>
      </c>
      <c r="AM27" s="70">
        <f>IFERROR(_xlfn.IFS($AI27=MAX('[5]V. Lorente'!$D27:$H27),'[5]V. Lorente'!$C27),0)</f>
        <v>0</v>
      </c>
      <c r="AN27" s="71"/>
      <c r="AO27" s="72">
        <f>'[5]V. Lorente'!$H27</f>
        <v>0</v>
      </c>
      <c r="AP27" s="73">
        <f>IFERROR(_xlfn.IFS($AO27=0,,$AO27=MAX('[5]V. Lorente'!$D27:$H27),1),)</f>
        <v>0</v>
      </c>
      <c r="AQ27" s="73"/>
      <c r="AR27" s="74">
        <f>IFERROR(_xlfn.IFS($AO27=MAX('[5]V. Lorente'!$D27:$H27),SUM('[5]listing quotidien Nov 2019'!$T29+'[5]listing quotidien Nov 2019'!$U29)),0)</f>
        <v>0</v>
      </c>
      <c r="AS27" s="74">
        <f>IFERROR(_xlfn.IFS($AO27=MAX('[5]V. Lorente'!$D27:$H27),'[5]V. Lorente'!$B27),0)</f>
        <v>0</v>
      </c>
      <c r="AT27" s="74">
        <f>IFERROR(_xlfn.IFS($AO27=MAX('[5]V. Lorente'!$D27:$H27),'[5]V. Lorente'!$C27),0)</f>
        <v>0</v>
      </c>
      <c r="AU27" s="75"/>
      <c r="AV27" s="76">
        <f t="shared" si="1"/>
        <v>0</v>
      </c>
      <c r="AW27" s="77">
        <f t="shared" si="2"/>
        <v>0</v>
      </c>
      <c r="AX27" s="78"/>
    </row>
    <row r="28" spans="1:50" s="9" customFormat="1" x14ac:dyDescent="0.35">
      <c r="A28" s="4">
        <f t="shared" si="3"/>
        <v>48</v>
      </c>
      <c r="B28" s="79">
        <f>'[2]situation des heures'!B37</f>
        <v>42333</v>
      </c>
      <c r="C28" s="44"/>
      <c r="D28" s="45"/>
      <c r="E28" s="46" t="str">
        <f>IF('[5]listing quotidien Nov 2019'!$M30=0,"",'[5]listing quotidien Nov 2019'!$M30)</f>
        <v/>
      </c>
      <c r="F28" s="47">
        <f>IF('[5]listing quotidien Nov 2019'!$P30&lt;&gt;"00:00:00 - 00:00:00",'[5]listing quotidien Nov 2019'!$P30,)</f>
        <v>0</v>
      </c>
      <c r="G28" s="48" t="str">
        <f>IF('[5]listing quotidien Nov 2019'!$Q30=0,"",'[5]listing quotidien Nov 2019'!$Q30)</f>
        <v/>
      </c>
      <c r="H28" s="49">
        <f>'[5]listing quotidien Nov 2019'!$R30</f>
        <v>0</v>
      </c>
      <c r="I28" s="50" t="str">
        <f>IF('[5]listing quotidien Nov 2019'!$Q30=0,"",'[5]listing quotidien Nov 2019'!$S30)</f>
        <v/>
      </c>
      <c r="J28" s="51">
        <f t="shared" si="0"/>
        <v>0</v>
      </c>
      <c r="K28" s="93"/>
      <c r="L28" s="53">
        <f t="shared" ca="1" si="4"/>
        <v>0</v>
      </c>
      <c r="M28" s="54">
        <f>'[5]V. Lorente'!$D28</f>
        <v>0</v>
      </c>
      <c r="N28" s="55">
        <f>IFERROR(_xlfn.IFS($M28=0,,$M28=MAX('[5]V. Lorente'!$D28:$H28),1),)</f>
        <v>0</v>
      </c>
      <c r="O28" s="89"/>
      <c r="P28" s="54">
        <f>IFERROR(_xlfn.IFS($M28=MAX('[5]V. Lorente'!$D28:$H28),SUM('[5]listing quotidien Nov 2019'!$T30+'[5]listing quotidien Nov 2019'!$U30)),0)</f>
        <v>0</v>
      </c>
      <c r="Q28" s="54">
        <f>IFERROR(_xlfn.IFS($M28=MAX('[5]V. Lorente'!$D28:$H28),'[5]V. Lorente'!$B28),0)</f>
        <v>0</v>
      </c>
      <c r="R28" s="54">
        <f>IFERROR(_xlfn.IFS($M28=MAX('[5]V. Lorente'!$D28:$H28),'[5]V. Lorente'!$C28),0)</f>
        <v>0</v>
      </c>
      <c r="S28" s="90"/>
      <c r="T28" s="81"/>
      <c r="U28" s="58">
        <f>+'[5]V. Lorente'!$E28</f>
        <v>0</v>
      </c>
      <c r="V28" s="59">
        <f>IFERROR(_xlfn.IFS($U28=0,,$U28=MAX('[5]V. Lorente'!$D28:$H28),1),)</f>
        <v>0</v>
      </c>
      <c r="W28" s="59"/>
      <c r="X28" s="60">
        <f>IFERROR(_xlfn.IFS($U28=MAX('[5]V. Lorente'!$D28:$H28),SUM('[5]listing quotidien Nov 2019'!$T30+'[5]listing quotidien Nov 2019'!$U30)),0)</f>
        <v>0</v>
      </c>
      <c r="Y28" s="61">
        <f>IFERROR(_xlfn.IFS($U28=MAX('[5]V. Lorente'!$D28:$H28),'[5]V. Lorente'!$B28),0)</f>
        <v>0</v>
      </c>
      <c r="Z28" s="61">
        <f>IFERROR(_xlfn.IFS($U28=MAX('[5]V. Lorente'!$D28:$H28),'[5]V. Lorente'!$C28),0)</f>
        <v>0</v>
      </c>
      <c r="AA28" s="92"/>
      <c r="AB28" s="63"/>
      <c r="AC28" s="64">
        <f>'[5]V. Lorente'!$F28</f>
        <v>0</v>
      </c>
      <c r="AD28" s="65">
        <f>IFERROR(_xlfn.IFS($AC28=0,,$AC28=MAX('[5]V. Lorente'!$D28:$H28),1),)</f>
        <v>0</v>
      </c>
      <c r="AE28" s="66">
        <f>IFERROR(_xlfn.IFS($AC28=MAX('[5]V. Lorente'!$D28:$H28),SUM('[5]listing quotidien Nov 2019'!$T30+'[5]listing quotidien Nov 2019'!$U30)),0)</f>
        <v>0</v>
      </c>
      <c r="AF28" s="66">
        <f>IFERROR(_xlfn.IFS($AC28=MAX('[5]V. Lorente'!$D28:$H28),'[5]V. Lorente'!$B28),0)</f>
        <v>0</v>
      </c>
      <c r="AG28" s="66">
        <f>IFERROR(_xlfn.IFS($AC28=MAX('[5]V. Lorente'!$D28:$H28),'[5]V. Lorente'!$C28),0)</f>
        <v>0</v>
      </c>
      <c r="AH28" s="67"/>
      <c r="AI28" s="68">
        <f>'[5]V. Lorente'!$G28</f>
        <v>0</v>
      </c>
      <c r="AJ28" s="69">
        <f>IFERROR(_xlfn.IFS($AI28=0,,$AI28=MAX('[5]V. Lorente'!$D28:$H28),1),)</f>
        <v>0</v>
      </c>
      <c r="AK28" s="70">
        <f ca="1">IFERROR(_xlfn.IFS($AK28=MAX('[5]V. Lorente'!$D28:$H28),SUM('[5]listing quotidien Nov 2019'!$T30+'[5]listing quotidien Nov 2019'!$U30)),0)</f>
        <v>0</v>
      </c>
      <c r="AL28" s="70">
        <f ca="1">IFERROR(_xlfn.IFS($AL28=MAX('[5]V. Lorente'!$D28:$H28),'[5]V. Lorente'!$B28),0)</f>
        <v>0</v>
      </c>
      <c r="AM28" s="70">
        <f>IFERROR(_xlfn.IFS($AI28=MAX('[5]V. Lorente'!$D28:$H28),'[5]V. Lorente'!$C28),0)</f>
        <v>0</v>
      </c>
      <c r="AN28" s="71"/>
      <c r="AO28" s="72">
        <f>'[5]V. Lorente'!$H28</f>
        <v>0</v>
      </c>
      <c r="AP28" s="73">
        <f>IFERROR(_xlfn.IFS($AO28=0,,$AO28=MAX('[5]V. Lorente'!$D28:$H28),1),)</f>
        <v>0</v>
      </c>
      <c r="AQ28" s="73"/>
      <c r="AR28" s="74">
        <f>IFERROR(_xlfn.IFS($AO28=MAX('[5]V. Lorente'!$D28:$H28),SUM('[5]listing quotidien Nov 2019'!$T30+'[5]listing quotidien Nov 2019'!$U30)),0)</f>
        <v>0</v>
      </c>
      <c r="AS28" s="74">
        <f>IFERROR(_xlfn.IFS($AO28=MAX('[5]V. Lorente'!$D28:$H28),'[5]V. Lorente'!$B28),0)</f>
        <v>0</v>
      </c>
      <c r="AT28" s="74">
        <f>IFERROR(_xlfn.IFS($AO28=MAX('[5]V. Lorente'!$D28:$H28),'[5]V. Lorente'!$C28),0)</f>
        <v>0</v>
      </c>
      <c r="AU28" s="75"/>
      <c r="AV28" s="76">
        <f t="shared" si="1"/>
        <v>0</v>
      </c>
      <c r="AW28" s="77">
        <f t="shared" si="2"/>
        <v>0</v>
      </c>
      <c r="AX28" s="78"/>
    </row>
    <row r="29" spans="1:50" s="9" customFormat="1" x14ac:dyDescent="0.35">
      <c r="A29" s="4">
        <f t="shared" si="3"/>
        <v>48</v>
      </c>
      <c r="B29" s="79">
        <f>'[2]situation des heures'!B38</f>
        <v>42334</v>
      </c>
      <c r="C29" s="44"/>
      <c r="D29" s="45"/>
      <c r="E29" s="46" t="str">
        <f>IF('[5]listing quotidien Nov 2019'!$M31=0,"",'[5]listing quotidien Nov 2019'!$M31)</f>
        <v/>
      </c>
      <c r="F29" s="47">
        <f>IF('[5]listing quotidien Nov 2019'!$P31&lt;&gt;"00:00:00 - 00:00:00",'[5]listing quotidien Nov 2019'!$P31,)</f>
        <v>0</v>
      </c>
      <c r="G29" s="48" t="str">
        <f>IF('[5]listing quotidien Nov 2019'!$Q31=0,"",'[5]listing quotidien Nov 2019'!$Q31)</f>
        <v/>
      </c>
      <c r="H29" s="49">
        <f>'[5]listing quotidien Nov 2019'!$R31</f>
        <v>0</v>
      </c>
      <c r="I29" s="50" t="str">
        <f>IF('[5]listing quotidien Nov 2019'!$Q31=0,"",'[5]listing quotidien Nov 2019'!$S31)</f>
        <v/>
      </c>
      <c r="J29" s="51">
        <f t="shared" si="0"/>
        <v>0</v>
      </c>
      <c r="K29" s="80"/>
      <c r="L29" s="53">
        <f t="shared" ca="1" si="4"/>
        <v>0</v>
      </c>
      <c r="M29" s="54">
        <f>'[5]V. Lorente'!$D29</f>
        <v>0</v>
      </c>
      <c r="N29" s="55">
        <f>IFERROR(_xlfn.IFS($M29=0,,$M29=MAX('[5]V. Lorente'!$D29:$H29),1),)</f>
        <v>0</v>
      </c>
      <c r="O29" s="55"/>
      <c r="P29" s="54">
        <f>IFERROR(_xlfn.IFS($M29=MAX('[5]V. Lorente'!$D29:$H29),SUM('[5]listing quotidien Nov 2019'!$T31+'[5]listing quotidien Nov 2019'!$U31)),0)</f>
        <v>0</v>
      </c>
      <c r="Q29" s="54">
        <f>IFERROR(_xlfn.IFS($M29=MAX('[5]V. Lorente'!$D29:$H29),'[5]V. Lorente'!$B29),0)</f>
        <v>0</v>
      </c>
      <c r="R29" s="54">
        <f>IFERROR(_xlfn.IFS($M29=MAX('[5]V. Lorente'!$D29:$H29),'[5]V. Lorente'!$C29),0)</f>
        <v>0</v>
      </c>
      <c r="S29" s="56"/>
      <c r="T29" s="81"/>
      <c r="U29" s="58">
        <f>+'[5]V. Lorente'!$E29</f>
        <v>0</v>
      </c>
      <c r="V29" s="59">
        <f>IFERROR(_xlfn.IFS($U29=0,,$U29=MAX('[5]V. Lorente'!$D29:$H29),1),)</f>
        <v>0</v>
      </c>
      <c r="W29" s="59"/>
      <c r="X29" s="60">
        <f>IFERROR(_xlfn.IFS($U29=MAX('[5]V. Lorente'!$D29:$H29),SUM('[5]listing quotidien Nov 2019'!$T31+'[5]listing quotidien Nov 2019'!$U31)),0)</f>
        <v>0</v>
      </c>
      <c r="Y29" s="61">
        <f>IFERROR(_xlfn.IFS($U29=MAX('[5]V. Lorente'!$D29:$H29),'[5]V. Lorente'!$B29),0)</f>
        <v>0</v>
      </c>
      <c r="Z29" s="61">
        <f>IFERROR(_xlfn.IFS($U29=MAX('[5]V. Lorente'!$D29:$H29),'[5]V. Lorente'!$C29),0)</f>
        <v>0</v>
      </c>
      <c r="AA29" s="62"/>
      <c r="AB29" s="63"/>
      <c r="AC29" s="64">
        <f>'[5]V. Lorente'!$F29</f>
        <v>0</v>
      </c>
      <c r="AD29" s="65">
        <f>IFERROR(_xlfn.IFS($AC29=0,,$AC29=MAX('[5]V. Lorente'!$D29:$H29),1),)</f>
        <v>0</v>
      </c>
      <c r="AE29" s="66">
        <f>IFERROR(_xlfn.IFS($AC29=MAX('[5]V. Lorente'!$D29:$H29),SUM('[5]listing quotidien Nov 2019'!$T31+'[5]listing quotidien Nov 2019'!$U31)),0)</f>
        <v>0</v>
      </c>
      <c r="AF29" s="66">
        <f>IFERROR(_xlfn.IFS($AC29=MAX('[5]V. Lorente'!$D29:$H29),'[5]V. Lorente'!$B29),0)</f>
        <v>0</v>
      </c>
      <c r="AG29" s="66">
        <f>IFERROR(_xlfn.IFS($AC29=MAX('[5]V. Lorente'!$D29:$H29),'[5]V. Lorente'!$C29),0)</f>
        <v>0</v>
      </c>
      <c r="AH29" s="67"/>
      <c r="AI29" s="68">
        <f>'[5]V. Lorente'!$G29</f>
        <v>0</v>
      </c>
      <c r="AJ29" s="69">
        <f>IFERROR(_xlfn.IFS($AI29=0,,$AI29=MAX('[5]V. Lorente'!$D29:$H29),1),)</f>
        <v>0</v>
      </c>
      <c r="AK29" s="70">
        <f ca="1">IFERROR(_xlfn.IFS($AK29=MAX('[5]V. Lorente'!$D29:$H29),SUM('[5]listing quotidien Nov 2019'!$T31+'[5]listing quotidien Nov 2019'!$U31)),0)</f>
        <v>0</v>
      </c>
      <c r="AL29" s="70">
        <f ca="1">IFERROR(_xlfn.IFS($AL29=MAX('[5]V. Lorente'!$D29:$H29),'[5]V. Lorente'!$B29),0)</f>
        <v>0</v>
      </c>
      <c r="AM29" s="70">
        <f>IFERROR(_xlfn.IFS($AI29=MAX('[5]V. Lorente'!$D29:$H29),'[5]V. Lorente'!$C29),0)</f>
        <v>0</v>
      </c>
      <c r="AN29" s="71"/>
      <c r="AO29" s="72">
        <f>'[5]V. Lorente'!$H29</f>
        <v>0</v>
      </c>
      <c r="AP29" s="73">
        <f>IFERROR(_xlfn.IFS($AO29=0,,$AO29=MAX('[5]V. Lorente'!$D29:$H29),1),)</f>
        <v>0</v>
      </c>
      <c r="AQ29" s="73"/>
      <c r="AR29" s="74">
        <f>IFERROR(_xlfn.IFS($AO29=MAX('[5]V. Lorente'!$D29:$H29),SUM('[5]listing quotidien Nov 2019'!$T31+'[5]listing quotidien Nov 2019'!$U31)),0)</f>
        <v>0</v>
      </c>
      <c r="AS29" s="74">
        <f>IFERROR(_xlfn.IFS($AO29=MAX('[5]V. Lorente'!$D29:$H29),'[5]V. Lorente'!$B29),0)</f>
        <v>0</v>
      </c>
      <c r="AT29" s="74">
        <f>IFERROR(_xlfn.IFS($AO29=MAX('[5]V. Lorente'!$D29:$H29),'[5]V. Lorente'!$C29),0)</f>
        <v>0</v>
      </c>
      <c r="AU29" s="75"/>
      <c r="AV29" s="76">
        <f t="shared" si="1"/>
        <v>0</v>
      </c>
      <c r="AW29" s="77">
        <f t="shared" si="2"/>
        <v>0</v>
      </c>
      <c r="AX29" s="78"/>
    </row>
    <row r="30" spans="1:50" s="9" customFormat="1" x14ac:dyDescent="0.35">
      <c r="A30" s="4">
        <f t="shared" si="3"/>
        <v>48</v>
      </c>
      <c r="B30" s="79">
        <f>'[2]situation des heures'!B39</f>
        <v>42335</v>
      </c>
      <c r="C30" s="44"/>
      <c r="D30" s="87"/>
      <c r="E30" s="46" t="str">
        <f>IF('[5]listing quotidien Nov 2019'!$M32=0,"",'[5]listing quotidien Nov 2019'!$M32)</f>
        <v/>
      </c>
      <c r="F30" s="47">
        <f>IF('[5]listing quotidien Nov 2019'!$P32&lt;&gt;"00:00:00 - 00:00:00",'[5]listing quotidien Nov 2019'!$P32,)</f>
        <v>0</v>
      </c>
      <c r="G30" s="48" t="str">
        <f>IF('[5]listing quotidien Nov 2019'!$Q32=0,"",'[5]listing quotidien Nov 2019'!$Q32)</f>
        <v/>
      </c>
      <c r="H30" s="49">
        <f>'[5]listing quotidien Nov 2019'!$R32</f>
        <v>0</v>
      </c>
      <c r="I30" s="50" t="str">
        <f>IF('[5]listing quotidien Nov 2019'!$Q32=0,"",'[5]listing quotidien Nov 2019'!$S32)</f>
        <v/>
      </c>
      <c r="J30" s="51">
        <f t="shared" si="0"/>
        <v>0</v>
      </c>
      <c r="K30" s="80"/>
      <c r="L30" s="53">
        <f t="shared" ca="1" si="4"/>
        <v>0</v>
      </c>
      <c r="M30" s="54">
        <f>'[5]V. Lorente'!$D30</f>
        <v>0</v>
      </c>
      <c r="N30" s="55">
        <f>IFERROR(_xlfn.IFS($M30=0,,$M30=MAX('[5]V. Lorente'!$D30:$H30),1),)</f>
        <v>0</v>
      </c>
      <c r="O30" s="55"/>
      <c r="P30" s="54">
        <f>IFERROR(_xlfn.IFS($M30=MAX('[5]V. Lorente'!$D30:$H30),SUM('[5]listing quotidien Nov 2019'!$T32+'[5]listing quotidien Nov 2019'!$U32)),0)</f>
        <v>0</v>
      </c>
      <c r="Q30" s="54">
        <f>IFERROR(_xlfn.IFS($M30=MAX('[5]V. Lorente'!$D30:$H30),'[5]V. Lorente'!$B30),0)</f>
        <v>0</v>
      </c>
      <c r="R30" s="54">
        <f>IFERROR(_xlfn.IFS($M30=MAX('[5]V. Lorente'!$D30:$H30),'[5]V. Lorente'!$C30),0)</f>
        <v>0</v>
      </c>
      <c r="S30" s="56"/>
      <c r="T30" s="81"/>
      <c r="U30" s="58">
        <f>+'[5]V. Lorente'!$E30</f>
        <v>0</v>
      </c>
      <c r="V30" s="59">
        <f>IFERROR(_xlfn.IFS($U30=0,,$U30=MAX('[5]V. Lorente'!$D30:$H30),1),)</f>
        <v>0</v>
      </c>
      <c r="W30" s="59"/>
      <c r="X30" s="60">
        <f>IFERROR(_xlfn.IFS($U30=MAX('[5]V. Lorente'!$D30:$H30),SUM('[5]listing quotidien Nov 2019'!$T32+'[5]listing quotidien Nov 2019'!$U32)),0)</f>
        <v>0</v>
      </c>
      <c r="Y30" s="61">
        <f>IFERROR(_xlfn.IFS($U30=MAX('[5]V. Lorente'!$D30:$H30),'[5]V. Lorente'!$B30),0)</f>
        <v>0</v>
      </c>
      <c r="Z30" s="61">
        <f>IFERROR(_xlfn.IFS($U30=MAX('[5]V. Lorente'!$D30:$H30),'[5]V. Lorente'!$C30),0)</f>
        <v>0</v>
      </c>
      <c r="AA30" s="62"/>
      <c r="AB30" s="63"/>
      <c r="AC30" s="64">
        <f>'[5]V. Lorente'!$F30</f>
        <v>0</v>
      </c>
      <c r="AD30" s="65">
        <f>IFERROR(_xlfn.IFS($AC30=0,,$AC30=MAX('[5]V. Lorente'!$D30:$H30),1),)</f>
        <v>0</v>
      </c>
      <c r="AE30" s="66">
        <f>IFERROR(_xlfn.IFS($AC30=MAX('[5]V. Lorente'!$D30:$H30),SUM('[5]listing quotidien Nov 2019'!$T32+'[5]listing quotidien Nov 2019'!$U32)),0)</f>
        <v>0</v>
      </c>
      <c r="AF30" s="66">
        <f>IFERROR(_xlfn.IFS($AC30=MAX('[5]V. Lorente'!$D30:$H30),'[5]V. Lorente'!$B30),0)</f>
        <v>0</v>
      </c>
      <c r="AG30" s="66">
        <f>IFERROR(_xlfn.IFS($AC30=MAX('[5]V. Lorente'!$D30:$H30),'[5]V. Lorente'!$C30),0)</f>
        <v>0</v>
      </c>
      <c r="AH30" s="67"/>
      <c r="AI30" s="68">
        <f>'[5]V. Lorente'!$G30</f>
        <v>0</v>
      </c>
      <c r="AJ30" s="69">
        <f>IFERROR(_xlfn.IFS($AI30=0,,$AI30=MAX('[5]V. Lorente'!$D30:$H30),1),)</f>
        <v>0</v>
      </c>
      <c r="AK30" s="70">
        <f ca="1">IFERROR(_xlfn.IFS($AK30=MAX('[5]V. Lorente'!$D30:$H30),SUM('[5]listing quotidien Nov 2019'!$T32+'[5]listing quotidien Nov 2019'!$U32)),0)</f>
        <v>0</v>
      </c>
      <c r="AL30" s="70">
        <f ca="1">IFERROR(_xlfn.IFS($AL30=MAX('[5]V. Lorente'!$D30:$H30),'[5]V. Lorente'!$B30),0)</f>
        <v>0</v>
      </c>
      <c r="AM30" s="70">
        <f>IFERROR(_xlfn.IFS($AI30=MAX('[5]V. Lorente'!$D30:$H30),'[5]V. Lorente'!$C30),0)</f>
        <v>0</v>
      </c>
      <c r="AN30" s="71"/>
      <c r="AO30" s="72">
        <f>'[5]V. Lorente'!$H30</f>
        <v>0</v>
      </c>
      <c r="AP30" s="73">
        <f>IFERROR(_xlfn.IFS($AO30=0,,$AO30=MAX('[5]V. Lorente'!$D30:$H30),1),)</f>
        <v>0</v>
      </c>
      <c r="AQ30" s="73"/>
      <c r="AR30" s="74">
        <f>IFERROR(_xlfn.IFS($AO30=MAX('[5]V. Lorente'!$D30:$H30),SUM('[5]listing quotidien Nov 2019'!$T32+'[5]listing quotidien Nov 2019'!$U32)),0)</f>
        <v>0</v>
      </c>
      <c r="AS30" s="74">
        <f>IFERROR(_xlfn.IFS($AO30=MAX('[5]V. Lorente'!$D30:$H30),'[5]V. Lorente'!$B30),0)</f>
        <v>0</v>
      </c>
      <c r="AT30" s="74">
        <f>IFERROR(_xlfn.IFS($AO30=MAX('[5]V. Lorente'!$D30:$H30),'[5]V. Lorente'!$C30),0)</f>
        <v>0</v>
      </c>
      <c r="AU30" s="75"/>
      <c r="AV30" s="76">
        <f t="shared" si="1"/>
        <v>0</v>
      </c>
      <c r="AW30" s="77">
        <f t="shared" si="2"/>
        <v>0</v>
      </c>
      <c r="AX30" s="78"/>
    </row>
    <row r="31" spans="1:50" s="9" customFormat="1" x14ac:dyDescent="0.35">
      <c r="A31" s="4">
        <f t="shared" si="3"/>
        <v>48</v>
      </c>
      <c r="B31" s="79">
        <f>'[2]situation des heures'!B40</f>
        <v>42336</v>
      </c>
      <c r="C31" s="44"/>
      <c r="D31" s="45"/>
      <c r="E31" s="46" t="str">
        <f>IF('[5]listing quotidien Nov 2019'!$M33=0,"",'[5]listing quotidien Nov 2019'!$M33)</f>
        <v/>
      </c>
      <c r="F31" s="47">
        <f>IF('[5]listing quotidien Nov 2019'!$P33&lt;&gt;"00:00:00 - 00:00:00",'[5]listing quotidien Nov 2019'!$P33,)</f>
        <v>0</v>
      </c>
      <c r="G31" s="48" t="str">
        <f>IF('[5]listing quotidien Nov 2019'!$Q33=0,"",'[5]listing quotidien Nov 2019'!$Q33)</f>
        <v/>
      </c>
      <c r="H31" s="49">
        <f>'[5]listing quotidien Nov 2019'!$R33</f>
        <v>0</v>
      </c>
      <c r="I31" s="50" t="str">
        <f>IF('[5]listing quotidien Nov 2019'!$Q33=0,"",'[5]listing quotidien Nov 2019'!$S33)</f>
        <v/>
      </c>
      <c r="J31" s="51">
        <f t="shared" si="0"/>
        <v>0</v>
      </c>
      <c r="K31" s="80"/>
      <c r="L31" s="53">
        <f t="shared" ca="1" si="4"/>
        <v>0</v>
      </c>
      <c r="M31" s="54">
        <f>'[5]V. Lorente'!$D31</f>
        <v>0</v>
      </c>
      <c r="N31" s="55">
        <f>IFERROR(_xlfn.IFS($M31=0,,$M31=MAX('[5]V. Lorente'!$D31:$H31),1),)</f>
        <v>0</v>
      </c>
      <c r="O31" s="55"/>
      <c r="P31" s="54">
        <f>IFERROR(_xlfn.IFS($M31=MAX('[5]V. Lorente'!$D31:$H31),SUM('[5]listing quotidien Nov 2019'!$T33+'[5]listing quotidien Nov 2019'!$U33)),0)</f>
        <v>0</v>
      </c>
      <c r="Q31" s="54">
        <f>IFERROR(_xlfn.IFS($M31=MAX('[5]V. Lorente'!$D31:$H31),'[5]V. Lorente'!$B31),0)</f>
        <v>0</v>
      </c>
      <c r="R31" s="54">
        <f>IFERROR(_xlfn.IFS($M31=MAX('[5]V. Lorente'!$D31:$H31),'[5]V. Lorente'!$C31),0)</f>
        <v>0</v>
      </c>
      <c r="S31" s="56"/>
      <c r="T31" s="81"/>
      <c r="U31" s="58">
        <f>+'[5]V. Lorente'!$E31</f>
        <v>0</v>
      </c>
      <c r="V31" s="59">
        <f>IFERROR(_xlfn.IFS($U31=0,,$U31=MAX('[5]V. Lorente'!$D31:$H31),1),)</f>
        <v>0</v>
      </c>
      <c r="W31" s="59"/>
      <c r="X31" s="60">
        <f>IFERROR(_xlfn.IFS($U31=MAX('[5]V. Lorente'!$D31:$H31),SUM('[5]listing quotidien Nov 2019'!$T33+'[5]listing quotidien Nov 2019'!$U33)),0)</f>
        <v>0</v>
      </c>
      <c r="Y31" s="61">
        <f>IFERROR(_xlfn.IFS($U31=MAX('[5]V. Lorente'!$D31:$H31),'[5]V. Lorente'!$B31),0)</f>
        <v>0</v>
      </c>
      <c r="Z31" s="61">
        <f>IFERROR(_xlfn.IFS($U31=MAX('[5]V. Lorente'!$D31:$H31),'[5]V. Lorente'!$C31),0)</f>
        <v>0</v>
      </c>
      <c r="AA31" s="62"/>
      <c r="AB31" s="63"/>
      <c r="AC31" s="64">
        <f>'[5]V. Lorente'!$F31</f>
        <v>0</v>
      </c>
      <c r="AD31" s="65">
        <f>IFERROR(_xlfn.IFS($AC31=0,,$AC31=MAX('[5]V. Lorente'!$D31:$H31),1),)</f>
        <v>0</v>
      </c>
      <c r="AE31" s="66">
        <f>IFERROR(_xlfn.IFS($AC31=MAX('[5]V. Lorente'!$D31:$H31),SUM('[5]listing quotidien Nov 2019'!$T33+'[5]listing quotidien Nov 2019'!$U33)),0)</f>
        <v>0</v>
      </c>
      <c r="AF31" s="66">
        <f>IFERROR(_xlfn.IFS($AC31=MAX('[5]V. Lorente'!$D31:$H31),'[5]V. Lorente'!$B31),0)</f>
        <v>0</v>
      </c>
      <c r="AG31" s="66">
        <f>IFERROR(_xlfn.IFS($AC31=MAX('[5]V. Lorente'!$D31:$H31),'[5]V. Lorente'!$C31),0)</f>
        <v>0</v>
      </c>
      <c r="AH31" s="67"/>
      <c r="AI31" s="68">
        <f>'[5]V. Lorente'!$G31</f>
        <v>0</v>
      </c>
      <c r="AJ31" s="69">
        <f>IFERROR(_xlfn.IFS($AI31=0,,$AI31=MAX('[5]V. Lorente'!$D31:$H31),1),)</f>
        <v>0</v>
      </c>
      <c r="AK31" s="70">
        <f ca="1">IFERROR(_xlfn.IFS($AK31=MAX('[5]V. Lorente'!$D31:$H31),SUM('[5]listing quotidien Nov 2019'!$T33+'[5]listing quotidien Nov 2019'!$U33)),0)</f>
        <v>0</v>
      </c>
      <c r="AL31" s="70">
        <f ca="1">IFERROR(_xlfn.IFS($AL31=MAX('[5]V. Lorente'!$D31:$H31),'[5]V. Lorente'!$B31),0)</f>
        <v>0</v>
      </c>
      <c r="AM31" s="70">
        <f>IFERROR(_xlfn.IFS($AI31=MAX('[5]V. Lorente'!$D31:$H31),'[5]V. Lorente'!$C31),0)</f>
        <v>0</v>
      </c>
      <c r="AN31" s="71"/>
      <c r="AO31" s="72">
        <f>'[5]V. Lorente'!$H31</f>
        <v>0</v>
      </c>
      <c r="AP31" s="73">
        <f>IFERROR(_xlfn.IFS($AO31=0,,$AO31=MAX('[5]V. Lorente'!$D31:$H31),1),)</f>
        <v>0</v>
      </c>
      <c r="AQ31" s="73"/>
      <c r="AR31" s="74">
        <f>IFERROR(_xlfn.IFS($AO31=MAX('[5]V. Lorente'!$D31:$H31),SUM('[5]listing quotidien Nov 2019'!$T33+'[5]listing quotidien Nov 2019'!$U33)),0)</f>
        <v>0</v>
      </c>
      <c r="AS31" s="74">
        <f>IFERROR(_xlfn.IFS($AO31=MAX('[5]V. Lorente'!$D31:$H31),'[5]V. Lorente'!$B31),0)</f>
        <v>0</v>
      </c>
      <c r="AT31" s="74">
        <f>IFERROR(_xlfn.IFS($AO31=MAX('[5]V. Lorente'!$D31:$H31),'[5]V. Lorente'!$C31),0)</f>
        <v>0</v>
      </c>
      <c r="AU31" s="75"/>
      <c r="AV31" s="76">
        <f t="shared" si="1"/>
        <v>0</v>
      </c>
      <c r="AW31" s="77">
        <f t="shared" si="2"/>
        <v>0</v>
      </c>
      <c r="AX31" s="78"/>
    </row>
    <row r="32" spans="1:50" s="9" customFormat="1" x14ac:dyDescent="0.35">
      <c r="A32" s="4">
        <f t="shared" si="3"/>
        <v>49</v>
      </c>
      <c r="B32" s="79">
        <f>'[2]situation des heures'!B41</f>
        <v>42337</v>
      </c>
      <c r="C32" s="44"/>
      <c r="D32" s="45"/>
      <c r="E32" s="46" t="str">
        <f>IF('[5]listing quotidien Nov 2019'!$M34=0,"",'[5]listing quotidien Nov 2019'!$M34)</f>
        <v/>
      </c>
      <c r="F32" s="47">
        <f>IF('[5]listing quotidien Nov 2019'!$P34&lt;&gt;"00:00:00 - 00:00:00",'[5]listing quotidien Nov 2019'!$P34,)</f>
        <v>0</v>
      </c>
      <c r="G32" s="48" t="str">
        <f>IF('[5]listing quotidien Nov 2019'!$Q34=0,"",'[5]listing quotidien Nov 2019'!$Q34)</f>
        <v/>
      </c>
      <c r="H32" s="49">
        <f>'[5]listing quotidien Nov 2019'!$R34</f>
        <v>0</v>
      </c>
      <c r="I32" s="50" t="str">
        <f>IF('[5]listing quotidien Nov 2019'!$Q34=0,"",'[5]listing quotidien Nov 2019'!$S34)</f>
        <v/>
      </c>
      <c r="J32" s="51">
        <f t="shared" si="0"/>
        <v>0</v>
      </c>
      <c r="K32" s="80"/>
      <c r="L32" s="53">
        <f t="shared" ca="1" si="4"/>
        <v>0</v>
      </c>
      <c r="M32" s="54">
        <f>'[5]V. Lorente'!$D32</f>
        <v>0</v>
      </c>
      <c r="N32" s="55">
        <f>IFERROR(_xlfn.IFS($M32=0,,$M32=MAX('[5]V. Lorente'!$D32:$H32),1),)</f>
        <v>0</v>
      </c>
      <c r="O32" s="55"/>
      <c r="P32" s="54">
        <f>IFERROR(_xlfn.IFS($M32=MAX('[5]V. Lorente'!$D32:$H32),SUM('[5]listing quotidien Nov 2019'!$T34+'[5]listing quotidien Nov 2019'!$U34)),0)</f>
        <v>0</v>
      </c>
      <c r="Q32" s="54">
        <f>IFERROR(_xlfn.IFS($M32=MAX('[5]V. Lorente'!$D32:$H32),'[5]V. Lorente'!$B32),0)</f>
        <v>0</v>
      </c>
      <c r="R32" s="54">
        <f>IFERROR(_xlfn.IFS($M32=MAX('[5]V. Lorente'!$D32:$H32),'[5]V. Lorente'!$C32),0)</f>
        <v>0</v>
      </c>
      <c r="S32" s="56"/>
      <c r="T32" s="81"/>
      <c r="U32" s="58">
        <f>+'[5]V. Lorente'!$E32</f>
        <v>0</v>
      </c>
      <c r="V32" s="59">
        <f>IFERROR(_xlfn.IFS($U32=0,,$U32=MAX('[5]V. Lorente'!$D32:$H32),1),)</f>
        <v>0</v>
      </c>
      <c r="W32" s="59"/>
      <c r="X32" s="60">
        <f>IFERROR(_xlfn.IFS($U32=MAX('[5]V. Lorente'!$D32:$H32),SUM('[5]listing quotidien Nov 2019'!$T34+'[5]listing quotidien Nov 2019'!$U34)),0)</f>
        <v>0</v>
      </c>
      <c r="Y32" s="61">
        <f>IFERROR(_xlfn.IFS($U32=MAX('[5]V. Lorente'!$D32:$H32),'[5]V. Lorente'!$B32),0)</f>
        <v>0</v>
      </c>
      <c r="Z32" s="61">
        <f>IFERROR(_xlfn.IFS($U32=MAX('[5]V. Lorente'!$D32:$H32),'[5]V. Lorente'!$C32),0)</f>
        <v>0</v>
      </c>
      <c r="AA32" s="62"/>
      <c r="AB32" s="63"/>
      <c r="AC32" s="64">
        <f>'[5]V. Lorente'!$F32</f>
        <v>0</v>
      </c>
      <c r="AD32" s="65">
        <f>IFERROR(_xlfn.IFS($AC32=0,,$AC32=MAX('[5]V. Lorente'!$D32:$H32),1),)</f>
        <v>0</v>
      </c>
      <c r="AE32" s="66">
        <f>IFERROR(_xlfn.IFS($AC32=MAX('[5]V. Lorente'!$D32:$H32),SUM('[5]listing quotidien Nov 2019'!$T34+'[5]listing quotidien Nov 2019'!$U34)),0)</f>
        <v>0</v>
      </c>
      <c r="AF32" s="66">
        <f>IFERROR(_xlfn.IFS($AC32=MAX('[5]V. Lorente'!$D32:$H32),'[5]V. Lorente'!$B32),0)</f>
        <v>0</v>
      </c>
      <c r="AG32" s="66">
        <f>IFERROR(_xlfn.IFS($AC32=MAX('[5]V. Lorente'!$D32:$H32),'[5]V. Lorente'!$C32),0)</f>
        <v>0</v>
      </c>
      <c r="AH32" s="67"/>
      <c r="AI32" s="68">
        <f>'[5]V. Lorente'!$G32</f>
        <v>0</v>
      </c>
      <c r="AJ32" s="69">
        <f>IFERROR(_xlfn.IFS($AI32=0,,$AI32=MAX('[5]V. Lorente'!$D32:$H32),1),)</f>
        <v>0</v>
      </c>
      <c r="AK32" s="70">
        <f ca="1">IFERROR(_xlfn.IFS($AK32=MAX('[5]V. Lorente'!$D32:$H32),SUM('[5]listing quotidien Nov 2019'!$T34+'[5]listing quotidien Nov 2019'!$U34)),0)</f>
        <v>0</v>
      </c>
      <c r="AL32" s="70">
        <f ca="1">IFERROR(_xlfn.IFS($AL32=MAX('[5]V. Lorente'!$D32:$H32),'[5]V. Lorente'!$B32),0)</f>
        <v>0</v>
      </c>
      <c r="AM32" s="70">
        <f>IFERROR(_xlfn.IFS($AI32=MAX('[5]V. Lorente'!$D32:$H32),'[5]V. Lorente'!$C32),0)</f>
        <v>0</v>
      </c>
      <c r="AN32" s="71"/>
      <c r="AO32" s="72">
        <f>'[5]V. Lorente'!$H32</f>
        <v>0</v>
      </c>
      <c r="AP32" s="73">
        <f>IFERROR(_xlfn.IFS($AO32=0,,$AO32=MAX('[5]V. Lorente'!$D32:$H32),1),)</f>
        <v>0</v>
      </c>
      <c r="AQ32" s="73"/>
      <c r="AR32" s="74">
        <f>IFERROR(_xlfn.IFS($AO32=MAX('[5]V. Lorente'!$D32:$H32),SUM('[5]listing quotidien Nov 2019'!$T34+'[5]listing quotidien Nov 2019'!$U34)),0)</f>
        <v>0</v>
      </c>
      <c r="AS32" s="74">
        <f>IFERROR(_xlfn.IFS($AO32=MAX('[5]V. Lorente'!$D32:$H32),'[5]V. Lorente'!$B32),0)</f>
        <v>0</v>
      </c>
      <c r="AT32" s="74">
        <f>IFERROR(_xlfn.IFS($AO32=MAX('[5]V. Lorente'!$D32:$H32),'[5]V. Lorente'!$C32),0)</f>
        <v>0</v>
      </c>
      <c r="AU32" s="75"/>
      <c r="AV32" s="76">
        <f t="shared" si="1"/>
        <v>0</v>
      </c>
      <c r="AW32" s="77">
        <f t="shared" si="2"/>
        <v>0</v>
      </c>
      <c r="AX32" s="78"/>
    </row>
    <row r="33" spans="1:50" s="9" customFormat="1" x14ac:dyDescent="0.35">
      <c r="A33" s="4">
        <f t="shared" si="3"/>
        <v>49</v>
      </c>
      <c r="B33" s="79">
        <f>'[2]situation des heures'!B42</f>
        <v>42338</v>
      </c>
      <c r="C33" s="44"/>
      <c r="D33" s="45"/>
      <c r="E33" s="46" t="str">
        <f>IF('[5]listing quotidien Nov 2019'!$M35=0,"",'[5]listing quotidien Nov 2019'!$M35)</f>
        <v/>
      </c>
      <c r="F33" s="47">
        <f>IF('[5]listing quotidien Nov 2019'!$P35&lt;&gt;"00:00:00 - 00:00:00",'[5]listing quotidien Nov 2019'!$P35,)</f>
        <v>0</v>
      </c>
      <c r="G33" s="48" t="str">
        <f>IF('[5]listing quotidien Nov 2019'!$Q35=0,"",'[5]listing quotidien Nov 2019'!$Q35)</f>
        <v/>
      </c>
      <c r="H33" s="49">
        <f>'[5]listing quotidien Nov 2019'!$R35</f>
        <v>0</v>
      </c>
      <c r="I33" s="50" t="str">
        <f>IF('[5]listing quotidien Nov 2019'!$Q35=0,"",'[5]listing quotidien Nov 2019'!$S35)</f>
        <v/>
      </c>
      <c r="J33" s="51">
        <f t="shared" si="0"/>
        <v>0</v>
      </c>
      <c r="K33" s="80"/>
      <c r="L33" s="53">
        <f t="shared" ca="1" si="4"/>
        <v>0</v>
      </c>
      <c r="M33" s="54">
        <f>'[5]V. Lorente'!$D33</f>
        <v>0</v>
      </c>
      <c r="N33" s="55">
        <f>IFERROR(_xlfn.IFS($M33=0,,$M33=MAX('[5]V. Lorente'!$D33:$H33),1),)</f>
        <v>0</v>
      </c>
      <c r="O33" s="55"/>
      <c r="P33" s="54">
        <f>IFERROR(_xlfn.IFS($M33=MAX('[5]V. Lorente'!$D33:$H33),SUM('[5]listing quotidien Nov 2019'!$T35+'[5]listing quotidien Nov 2019'!$U35)),0)</f>
        <v>0</v>
      </c>
      <c r="Q33" s="54">
        <f>_xlfn.IFS($M33=MAX('[5]V. Lorente'!$D33:$H33),'[5]V. Lorente'!$B33)</f>
        <v>0</v>
      </c>
      <c r="R33" s="54">
        <f>IFERROR(_xlfn.IFS($M33=MAX('[5]V. Lorente'!$D33:$H33),'[5]V. Lorente'!$C33),0)</f>
        <v>0</v>
      </c>
      <c r="S33" s="56"/>
      <c r="T33" s="81"/>
      <c r="U33" s="58">
        <f>+'[5]V. Lorente'!$E33</f>
        <v>0</v>
      </c>
      <c r="V33" s="59">
        <f>IFERROR(_xlfn.IFS($U33=0,,$U33=MAX('[5]V. Lorente'!$D33:$H33),1),)</f>
        <v>0</v>
      </c>
      <c r="W33" s="59"/>
      <c r="X33" s="60">
        <f>IFERROR(_xlfn.IFS($U33=MAX('[5]V. Lorente'!$D33:$H33),SUM('[5]listing quotidien Nov 2019'!$T35+'[5]listing quotidien Nov 2019'!$U35)),0)</f>
        <v>0</v>
      </c>
      <c r="Y33" s="61">
        <f>IFERROR(_xlfn.IFS($U33=MAX('[5]V. Lorente'!$D33:$H33),'[5]V. Lorente'!$B33),0)</f>
        <v>0</v>
      </c>
      <c r="Z33" s="61">
        <f>IFERROR(_xlfn.IFS($U33=MAX('[5]V. Lorente'!$D33:$H33),'[5]V. Lorente'!$C33),0)</f>
        <v>0</v>
      </c>
      <c r="AA33" s="62"/>
      <c r="AB33" s="63"/>
      <c r="AC33" s="64">
        <f>'[5]V. Lorente'!$F33</f>
        <v>0</v>
      </c>
      <c r="AD33" s="65">
        <f>IFERROR(_xlfn.IFS($AC33=0,,$AC33=MAX('[5]V. Lorente'!$D33:$H33),1),)</f>
        <v>0</v>
      </c>
      <c r="AE33" s="66">
        <f>IFERROR(_xlfn.IFS($AC33=MAX('[5]V. Lorente'!$D33:$H33),SUM('[5]listing quotidien Nov 2019'!$T35+'[5]listing quotidien Nov 2019'!$U35)),0)</f>
        <v>0</v>
      </c>
      <c r="AF33" s="66">
        <f>IFERROR(_xlfn.IFS($AC33=MAX('[5]V. Lorente'!$D33:$H33),'[5]V. Lorente'!$B33),0)</f>
        <v>0</v>
      </c>
      <c r="AG33" s="66">
        <f>IFERROR(_xlfn.IFS($AC33=MAX('[5]V. Lorente'!$D33:$H33),'[5]V. Lorente'!$C33),0)</f>
        <v>0</v>
      </c>
      <c r="AH33" s="67"/>
      <c r="AI33" s="68">
        <f>'[5]V. Lorente'!$G33</f>
        <v>0</v>
      </c>
      <c r="AJ33" s="69">
        <f>IFERROR(_xlfn.IFS($AI33=0,,$AI33=MAX('[5]V. Lorente'!$D33:$H33),1),)</f>
        <v>0</v>
      </c>
      <c r="AK33" s="70">
        <f ca="1">IFERROR(_xlfn.IFS($AK33=MAX('[5]V. Lorente'!$D33:$H33),SUM('[5]listing quotidien Nov 2019'!$T35+'[5]listing quotidien Nov 2019'!$U35)),0)</f>
        <v>0</v>
      </c>
      <c r="AL33" s="70">
        <f ca="1">IFERROR(_xlfn.IFS($AL33=MAX('[5]V. Lorente'!$D33:$H33),'[5]V. Lorente'!$B33),0)</f>
        <v>0</v>
      </c>
      <c r="AM33" s="70">
        <f>IFERROR(_xlfn.IFS($AI33=MAX('[5]V. Lorente'!$D33:$H33),'[5]V. Lorente'!$C33),0)</f>
        <v>0</v>
      </c>
      <c r="AN33" s="71"/>
      <c r="AO33" s="72">
        <f>'[5]V. Lorente'!$H33</f>
        <v>0</v>
      </c>
      <c r="AP33" s="73">
        <f>IFERROR(_xlfn.IFS($AO33=0,,$AO33=MAX('[5]V. Lorente'!$D33:$H33),1),)</f>
        <v>0</v>
      </c>
      <c r="AQ33" s="73"/>
      <c r="AR33" s="74">
        <f>IFERROR(_xlfn.IFS($AO33=MAX('[5]V. Lorente'!$D33:$H33),SUM('[5]listing quotidien Nov 2019'!$T35+'[5]listing quotidien Nov 2019'!$U35)),0)</f>
        <v>0</v>
      </c>
      <c r="AS33" s="74">
        <f>IFERROR(_xlfn.IFS($AO33=MAX('[5]V. Lorente'!$D33:$H33),'[5]V. Lorente'!$B33),0)</f>
        <v>0</v>
      </c>
      <c r="AT33" s="74">
        <f>IFERROR(_xlfn.IFS($AO33=MAX('[5]V. Lorente'!$D33:$H33),'[5]V. Lorente'!$C33),0)</f>
        <v>0</v>
      </c>
      <c r="AU33" s="75"/>
      <c r="AV33" s="76">
        <f t="shared" si="1"/>
        <v>0</v>
      </c>
      <c r="AW33" s="77">
        <f t="shared" si="2"/>
        <v>0</v>
      </c>
      <c r="AX33" s="78"/>
    </row>
    <row r="34" spans="1:50" s="9" customFormat="1" ht="15" thickBot="1" x14ac:dyDescent="0.4">
      <c r="A34" s="4"/>
      <c r="B34" s="16"/>
      <c r="C34" s="17"/>
      <c r="D34" s="100" t="s">
        <v>27</v>
      </c>
      <c r="E34" s="101" t="s">
        <v>9</v>
      </c>
      <c r="F34" s="102" t="s">
        <v>10</v>
      </c>
      <c r="G34" s="103" t="s">
        <v>11</v>
      </c>
      <c r="H34" s="104" t="s">
        <v>12</v>
      </c>
      <c r="I34" s="105" t="s">
        <v>13</v>
      </c>
      <c r="J34" s="24" t="s">
        <v>14</v>
      </c>
      <c r="K34" s="25" t="s">
        <v>15</v>
      </c>
      <c r="L34" s="26"/>
      <c r="M34" s="106"/>
      <c r="N34" s="107" t="s">
        <v>16</v>
      </c>
      <c r="O34" s="107" t="s">
        <v>17</v>
      </c>
      <c r="P34" s="107" t="s">
        <v>18</v>
      </c>
      <c r="Q34" s="107" t="s">
        <v>19</v>
      </c>
      <c r="R34" s="107" t="s">
        <v>20</v>
      </c>
      <c r="S34" s="108"/>
      <c r="T34" s="29"/>
      <c r="U34" s="109"/>
      <c r="V34" s="110" t="s">
        <v>16</v>
      </c>
      <c r="W34" s="110" t="s">
        <v>17</v>
      </c>
      <c r="X34" s="111" t="s">
        <v>18</v>
      </c>
      <c r="Y34" s="112" t="s">
        <v>19</v>
      </c>
      <c r="Z34" s="112" t="s">
        <v>20</v>
      </c>
      <c r="AA34" s="34"/>
      <c r="AB34" s="35"/>
      <c r="AC34" s="113"/>
      <c r="AD34" s="36"/>
      <c r="AE34" s="36" t="s">
        <v>23</v>
      </c>
      <c r="AF34" s="36" t="s">
        <v>19</v>
      </c>
      <c r="AG34" s="36" t="s">
        <v>20</v>
      </c>
      <c r="AH34" s="37"/>
      <c r="AI34" s="114"/>
      <c r="AJ34" s="38"/>
      <c r="AK34" s="115" t="s">
        <v>23</v>
      </c>
      <c r="AL34" s="115" t="s">
        <v>19</v>
      </c>
      <c r="AM34" s="115" t="s">
        <v>20</v>
      </c>
      <c r="AN34" s="29"/>
      <c r="AO34" s="116"/>
      <c r="AP34" s="40" t="s">
        <v>16</v>
      </c>
      <c r="AQ34" s="40" t="s">
        <v>17</v>
      </c>
      <c r="AR34" s="40" t="s">
        <v>18</v>
      </c>
      <c r="AS34" s="40" t="s">
        <v>19</v>
      </c>
      <c r="AT34" s="40" t="s">
        <v>20</v>
      </c>
      <c r="AU34" s="41"/>
      <c r="AV34" s="29" t="s">
        <v>21</v>
      </c>
      <c r="AW34" s="77"/>
    </row>
    <row r="35" spans="1:50" s="9" customFormat="1" x14ac:dyDescent="0.35">
      <c r="B35" s="117"/>
      <c r="C35" s="117"/>
      <c r="D35" s="117"/>
      <c r="E35" s="8"/>
      <c r="G35" s="8"/>
      <c r="H35" s="118">
        <f>SUM(H3:H33)</f>
        <v>4.9074074074074076E-2</v>
      </c>
      <c r="I35" s="119">
        <f>SUM(I3:I33)</f>
        <v>0.930150462962963</v>
      </c>
      <c r="J35" s="120">
        <f>SUM(J3:J33)</f>
        <v>0.17959490740740741</v>
      </c>
      <c r="K35" s="120">
        <f>SUM(K3:K33)</f>
        <v>0</v>
      </c>
      <c r="L35" s="120"/>
      <c r="M35" s="121">
        <f>SUM(M3:M33)</f>
        <v>0.14739583333333334</v>
      </c>
      <c r="N35" s="122">
        <f t="shared" ref="N35:AG35" si="5">SUM(N3:N33)</f>
        <v>1</v>
      </c>
      <c r="O35" s="122">
        <f t="shared" si="5"/>
        <v>0</v>
      </c>
      <c r="P35" s="121">
        <f t="shared" si="5"/>
        <v>2.6423611111111106E-2</v>
      </c>
      <c r="Q35" s="121">
        <f t="shared" si="5"/>
        <v>7.962962962962962E-2</v>
      </c>
      <c r="R35" s="121">
        <f t="shared" si="5"/>
        <v>0.12383101851851852</v>
      </c>
      <c r="S35" s="123">
        <f t="shared" si="5"/>
        <v>0</v>
      </c>
      <c r="T35" s="124"/>
      <c r="U35" s="121">
        <f t="shared" si="5"/>
        <v>1.6770833333333332E-2</v>
      </c>
      <c r="V35" s="122">
        <f t="shared" si="5"/>
        <v>0</v>
      </c>
      <c r="W35" s="122">
        <f t="shared" si="5"/>
        <v>0</v>
      </c>
      <c r="X35" s="121">
        <f t="shared" si="5"/>
        <v>0</v>
      </c>
      <c r="Y35" s="121">
        <f t="shared" si="5"/>
        <v>0</v>
      </c>
      <c r="Z35" s="121">
        <f t="shared" si="5"/>
        <v>0</v>
      </c>
      <c r="AA35" s="125">
        <f t="shared" si="5"/>
        <v>0</v>
      </c>
      <c r="AB35" s="124"/>
      <c r="AC35" s="121">
        <f t="shared" si="5"/>
        <v>1.6122685185185184E-2</v>
      </c>
      <c r="AD35" s="122">
        <f t="shared" si="5"/>
        <v>0</v>
      </c>
      <c r="AE35" s="126">
        <f t="shared" si="5"/>
        <v>0</v>
      </c>
      <c r="AF35" s="126">
        <f t="shared" si="5"/>
        <v>0</v>
      </c>
      <c r="AG35" s="126">
        <f t="shared" si="5"/>
        <v>0</v>
      </c>
      <c r="AH35" s="124"/>
      <c r="AI35" s="121">
        <f>SUM(AI3:AI33)</f>
        <v>0</v>
      </c>
      <c r="AJ35" s="122">
        <f>SUM(AJ3:AJ33)</f>
        <v>0</v>
      </c>
      <c r="AK35" s="126">
        <f ca="1">SUM(AK3:AK33)</f>
        <v>0</v>
      </c>
      <c r="AL35" s="127">
        <f t="shared" ref="AL35:AM35" ca="1" si="6">SUM(AL3:AL33)</f>
        <v>0</v>
      </c>
      <c r="AM35" s="127">
        <f t="shared" si="6"/>
        <v>0</v>
      </c>
      <c r="AN35" s="128"/>
      <c r="AO35" s="126">
        <f>SUM(AO3:AO33)</f>
        <v>0.29192129629629632</v>
      </c>
      <c r="AP35" s="122">
        <f>SUM(AP3:AP33)</f>
        <v>1</v>
      </c>
      <c r="AQ35" s="122">
        <f>SUM(AQ3:AQ33)</f>
        <v>0</v>
      </c>
      <c r="AR35" s="121">
        <f>SUM(AR3:AR33)</f>
        <v>6.9814814814814802E-2</v>
      </c>
      <c r="AS35" s="121">
        <f>SUM(AS3:AS33)</f>
        <v>0.19871527777777778</v>
      </c>
      <c r="AT35" s="121">
        <f t="shared" ref="AT35:AU35" si="7">SUM(AT3:AT33)</f>
        <v>5.5763888888888891E-2</v>
      </c>
      <c r="AU35" s="122">
        <f t="shared" si="7"/>
        <v>0</v>
      </c>
      <c r="AV35" s="124">
        <f>SUM(AV3:AV33)</f>
        <v>0.16336666666666663</v>
      </c>
      <c r="AW35" s="129">
        <f>SUM(AW3:AW33)</f>
        <v>0.22519791666666661</v>
      </c>
    </row>
    <row r="36" spans="1:50" s="9" customFormat="1" x14ac:dyDescent="0.35">
      <c r="B36" s="130" t="s">
        <v>28</v>
      </c>
      <c r="C36" s="130"/>
      <c r="D36" s="130"/>
      <c r="E36" s="130"/>
      <c r="F36" s="130"/>
      <c r="G36" s="130"/>
      <c r="H36" s="130"/>
      <c r="I36" s="130"/>
      <c r="J36" s="130"/>
      <c r="K36" s="130"/>
      <c r="L36" s="131">
        <f ca="1">M35+U35+AN35+Q35+Z35+AS35+R35+Y35+AI35+AR35+AC35+Q51+R51</f>
        <v>0.65228009259259256</v>
      </c>
      <c r="M36" s="132">
        <f>SUM(M35+Q35+R35)</f>
        <v>0.35085648148148146</v>
      </c>
      <c r="N36" s="132"/>
      <c r="O36" s="132"/>
      <c r="P36" s="132"/>
      <c r="Q36" s="132"/>
      <c r="R36" s="132"/>
      <c r="S36" s="133"/>
      <c r="T36" s="134">
        <f>SUM(U35+Z35+Y35)</f>
        <v>1.6770833333333332E-2</v>
      </c>
      <c r="U36" s="135"/>
      <c r="V36" s="135"/>
      <c r="W36" s="135"/>
      <c r="X36" s="135"/>
      <c r="Y36" s="135"/>
      <c r="Z36" s="135"/>
      <c r="AA36" s="135"/>
      <c r="AB36" s="136"/>
      <c r="AC36" s="137"/>
      <c r="AD36" s="138"/>
      <c r="AE36" s="138"/>
      <c r="AF36" s="138"/>
      <c r="AG36" s="138"/>
      <c r="AH36" s="139"/>
      <c r="AI36" s="139"/>
      <c r="AJ36" s="139"/>
      <c r="AK36" s="139"/>
      <c r="AL36" s="139"/>
      <c r="AM36" s="140">
        <f>SUM(AN35+AS35+AR35)</f>
        <v>0.26853009259259258</v>
      </c>
      <c r="AN36" s="141"/>
      <c r="AO36" s="141"/>
      <c r="AP36" s="141"/>
      <c r="AQ36" s="141"/>
      <c r="AR36" s="141"/>
      <c r="AS36" s="141"/>
      <c r="AT36" s="141"/>
    </row>
    <row r="37" spans="1:50" s="9" customFormat="1" ht="15" thickBot="1" x14ac:dyDescent="0.4">
      <c r="B37" s="142"/>
      <c r="C37" s="143" t="s">
        <v>29</v>
      </c>
      <c r="D37" s="143"/>
      <c r="E37" s="144"/>
      <c r="F37" s="145"/>
      <c r="G37" s="146" t="s">
        <v>30</v>
      </c>
      <c r="H37" s="146"/>
      <c r="I37" s="146"/>
      <c r="J37" s="146"/>
      <c r="K37" s="147"/>
      <c r="M37" s="148" t="s">
        <v>31</v>
      </c>
      <c r="N37" s="148"/>
      <c r="O37" s="148"/>
      <c r="P37" s="148"/>
      <c r="Q37" s="148"/>
      <c r="R37" s="148"/>
      <c r="S37" s="148"/>
      <c r="T37" s="148"/>
      <c r="U37" s="148"/>
      <c r="V37" s="148"/>
      <c r="W37" s="148"/>
      <c r="X37" s="148"/>
      <c r="Y37" s="149"/>
      <c r="Z37" s="149"/>
      <c r="AA37" s="150"/>
      <c r="AB37" s="150"/>
      <c r="AC37" s="150"/>
      <c r="AN37" s="129">
        <f>SUM(AW3:AW33)</f>
        <v>0.22519791666666661</v>
      </c>
    </row>
    <row r="38" spans="1:50" s="9" customFormat="1" ht="14.5" customHeight="1" x14ac:dyDescent="0.35">
      <c r="B38" s="151"/>
      <c r="C38" s="152" t="s">
        <v>32</v>
      </c>
      <c r="D38" s="153"/>
      <c r="E38" s="154">
        <f ca="1">SUM($D$55+E55+F55+G55+H55+I55+J55+K55+$Q$52+$R$52)</f>
        <v>0</v>
      </c>
      <c r="F38" s="155">
        <f>'[2]situation des heures'!E3</f>
        <v>21</v>
      </c>
      <c r="G38" s="156" t="s">
        <v>33</v>
      </c>
      <c r="H38" s="156"/>
      <c r="I38" s="157"/>
      <c r="J38" s="158"/>
      <c r="K38" s="157"/>
      <c r="M38" s="159"/>
      <c r="N38" s="159"/>
      <c r="O38" s="159"/>
      <c r="P38" s="159"/>
      <c r="Q38" s="159"/>
      <c r="R38" s="159"/>
      <c r="S38" s="159"/>
      <c r="T38" s="159"/>
      <c r="U38" s="159"/>
      <c r="V38" s="160"/>
      <c r="W38" s="160"/>
      <c r="X38" s="159"/>
      <c r="Y38" s="159"/>
      <c r="Z38" s="159"/>
      <c r="AA38" s="150"/>
      <c r="AB38" s="161"/>
      <c r="AC38" s="162" t="s">
        <v>34</v>
      </c>
      <c r="AD38" s="163"/>
      <c r="AE38" s="163"/>
      <c r="AF38" s="163"/>
      <c r="AG38" s="163"/>
      <c r="AH38" s="164"/>
      <c r="AI38" s="165"/>
    </row>
    <row r="39" spans="1:50" s="9" customFormat="1" ht="15" customHeight="1" thickBot="1" x14ac:dyDescent="0.4">
      <c r="C39" s="166" t="s">
        <v>35</v>
      </c>
      <c r="D39" s="167" t="s">
        <v>36</v>
      </c>
      <c r="E39" s="168"/>
      <c r="F39" s="169" t="s">
        <v>37</v>
      </c>
      <c r="G39" s="170"/>
      <c r="H39" s="171">
        <f>SUM($G$39*24)*'[6]année 2019'!$B$6</f>
        <v>0</v>
      </c>
      <c r="I39" s="157"/>
      <c r="J39" s="158"/>
      <c r="K39" s="157"/>
      <c r="M39" s="172"/>
      <c r="N39" s="172"/>
      <c r="O39" s="173"/>
      <c r="P39" s="174" t="s">
        <v>38</v>
      </c>
      <c r="Q39" s="174"/>
      <c r="R39" s="174"/>
      <c r="S39" s="174"/>
      <c r="T39" s="174"/>
      <c r="U39" s="174"/>
      <c r="V39" s="174"/>
      <c r="W39" s="174"/>
      <c r="X39" s="159"/>
      <c r="Y39" s="159"/>
      <c r="Z39" s="159"/>
      <c r="AA39" s="150"/>
      <c r="AB39" s="175"/>
      <c r="AC39" s="176"/>
      <c r="AD39" s="177"/>
      <c r="AE39" s="177"/>
      <c r="AF39" s="177"/>
      <c r="AG39" s="177"/>
      <c r="AH39" s="178"/>
      <c r="AI39" s="179"/>
    </row>
    <row r="40" spans="1:50" s="9" customFormat="1" x14ac:dyDescent="0.35">
      <c r="B40" s="180"/>
      <c r="C40" s="181">
        <f>SUM(I35-J35)</f>
        <v>0.75055555555555564</v>
      </c>
      <c r="D40" s="182">
        <v>7.041666666666667</v>
      </c>
      <c r="E40" s="183"/>
      <c r="F40" s="169" t="s">
        <v>39</v>
      </c>
      <c r="G40" s="170"/>
      <c r="H40" s="171">
        <f>SUM($G$40*24)*'[6]année 2019'!$B$6</f>
        <v>0</v>
      </c>
      <c r="I40" s="157"/>
      <c r="J40" s="158"/>
      <c r="K40" s="157"/>
      <c r="M40" s="159"/>
      <c r="N40" s="159"/>
      <c r="O40" s="159"/>
      <c r="P40" s="184">
        <f>SUM(Q35+X35+AQ35)</f>
        <v>7.962962962962962E-2</v>
      </c>
      <c r="Q40" s="184"/>
      <c r="R40" s="159"/>
      <c r="S40" s="159"/>
      <c r="T40" s="159"/>
      <c r="U40" s="159"/>
      <c r="V40" s="160"/>
      <c r="W40" s="160"/>
      <c r="X40" s="159"/>
      <c r="Y40" s="159"/>
      <c r="Z40" s="159"/>
      <c r="AA40" s="150"/>
      <c r="AB40" s="175"/>
      <c r="AC40" s="185" t="s">
        <v>40</v>
      </c>
      <c r="AD40" s="186"/>
      <c r="AE40" s="186" t="s">
        <v>41</v>
      </c>
      <c r="AF40" s="186"/>
      <c r="AG40" s="187"/>
      <c r="AH40" s="188"/>
      <c r="AI40" s="179"/>
    </row>
    <row r="41" spans="1:50" s="9" customFormat="1" x14ac:dyDescent="0.35">
      <c r="C41" s="142" t="s">
        <v>42</v>
      </c>
      <c r="D41" s="189" t="s">
        <v>43</v>
      </c>
      <c r="E41" s="190"/>
      <c r="F41" s="191"/>
      <c r="G41" s="192"/>
      <c r="H41" s="193" t="s">
        <v>44</v>
      </c>
      <c r="I41" s="157"/>
      <c r="J41" s="158"/>
      <c r="K41" s="157"/>
      <c r="M41" s="159"/>
      <c r="N41" s="159"/>
      <c r="O41" s="159"/>
      <c r="P41" s="194" t="s">
        <v>45</v>
      </c>
      <c r="Q41" s="194"/>
      <c r="R41" s="194"/>
      <c r="S41" s="195"/>
      <c r="T41" s="159"/>
      <c r="U41" s="159"/>
      <c r="V41" s="160"/>
      <c r="W41" s="160"/>
      <c r="X41" s="159"/>
      <c r="Y41" s="159"/>
      <c r="Z41" s="159"/>
      <c r="AA41" s="150"/>
      <c r="AB41" s="175" t="s">
        <v>46</v>
      </c>
      <c r="AC41" s="196">
        <f t="shared" ref="AC41:AC53" si="8">SUMIF($D$3:$D$33,AB41,$AX$3:$AX$33)</f>
        <v>0</v>
      </c>
      <c r="AD41" s="197"/>
      <c r="AE41" s="198">
        <f>SUMIF($D$3:$D$33,AB41,$I$3:$I$33)</f>
        <v>0</v>
      </c>
      <c r="AF41" s="198"/>
      <c r="AG41" s="199" t="e">
        <f>(AE41-AC41)/AC41</f>
        <v>#DIV/0!</v>
      </c>
      <c r="AH41" s="200"/>
      <c r="AI41" s="179"/>
    </row>
    <row r="42" spans="1:50" s="9" customFormat="1" x14ac:dyDescent="0.35">
      <c r="B42" s="201"/>
      <c r="C42" s="181">
        <f>SUM(J35)</f>
        <v>0.17959490740740741</v>
      </c>
      <c r="D42" s="202"/>
      <c r="E42" s="203"/>
      <c r="F42" s="204"/>
      <c r="G42" s="205"/>
      <c r="H42" s="206"/>
      <c r="I42" s="157"/>
      <c r="J42" s="158"/>
      <c r="K42" s="157"/>
      <c r="M42" s="159"/>
      <c r="N42" s="159"/>
      <c r="O42" s="159"/>
      <c r="P42" s="184">
        <f>SUM(R35+Y35+AR35)</f>
        <v>0.19364583333333332</v>
      </c>
      <c r="Q42" s="184"/>
      <c r="R42" s="159"/>
      <c r="S42" s="159"/>
      <c r="T42" s="159"/>
      <c r="U42" s="159"/>
      <c r="V42" s="160"/>
      <c r="W42" s="160"/>
      <c r="X42" s="159"/>
      <c r="Y42" s="159"/>
      <c r="Z42" s="159"/>
      <c r="AA42" s="150"/>
      <c r="AB42" s="175" t="s">
        <v>47</v>
      </c>
      <c r="AC42" s="196">
        <f t="shared" si="8"/>
        <v>0</v>
      </c>
      <c r="AD42" s="197"/>
      <c r="AE42" s="198">
        <f t="shared" ref="AE42:AE53" si="9">SUMIF($D$3:$D$33,AB42,$I$3:$I$33)</f>
        <v>0</v>
      </c>
      <c r="AF42" s="198"/>
      <c r="AG42" s="199" t="e">
        <f>(AE42-AC42)/AC42</f>
        <v>#DIV/0!</v>
      </c>
      <c r="AH42" s="200"/>
      <c r="AI42" s="179"/>
    </row>
    <row r="43" spans="1:50" s="9" customFormat="1" x14ac:dyDescent="0.35">
      <c r="C43" s="207" t="s">
        <v>48</v>
      </c>
      <c r="D43" s="208"/>
      <c r="E43" s="209"/>
      <c r="F43" s="210" t="s">
        <v>49</v>
      </c>
      <c r="G43" s="211">
        <f>SUM(O35+W35+AQ35)</f>
        <v>0</v>
      </c>
      <c r="H43" s="212"/>
      <c r="I43" s="157"/>
      <c r="J43" s="157"/>
      <c r="K43" s="157"/>
      <c r="M43" s="159"/>
      <c r="N43" s="159"/>
      <c r="O43" s="159"/>
      <c r="P43" s="159"/>
      <c r="Q43" s="159"/>
      <c r="R43" s="159"/>
      <c r="S43" s="159"/>
      <c r="T43" s="159"/>
      <c r="U43" s="159"/>
      <c r="V43" s="160"/>
      <c r="W43" s="160"/>
      <c r="X43" s="159"/>
      <c r="Y43" s="159"/>
      <c r="Z43" s="159"/>
      <c r="AA43" s="150"/>
      <c r="AB43" s="175" t="s">
        <v>50</v>
      </c>
      <c r="AC43" s="196">
        <f t="shared" si="8"/>
        <v>0</v>
      </c>
      <c r="AD43" s="197"/>
      <c r="AE43" s="198">
        <f t="shared" si="9"/>
        <v>0</v>
      </c>
      <c r="AF43" s="198"/>
      <c r="AG43" s="199" t="e">
        <f t="shared" ref="AG43:AG53" si="10">(AE43-AC43)/AC43</f>
        <v>#DIV/0!</v>
      </c>
      <c r="AH43" s="200"/>
      <c r="AI43" s="179"/>
    </row>
    <row r="44" spans="1:50" s="9" customFormat="1" x14ac:dyDescent="0.35">
      <c r="C44" s="181">
        <f>SUM('[5]listing quotidien Nov 2019'!$T$36+'[5]listing quotidien Nov 2019'!$U$36)</f>
        <v>9.6238425925925908E-2</v>
      </c>
      <c r="D44" s="213">
        <f>SUM('[6]année 2019'!$B$5)</f>
        <v>2.34</v>
      </c>
      <c r="E44" s="183"/>
      <c r="F44" s="210" t="s">
        <v>51</v>
      </c>
      <c r="G44" s="211">
        <f>SUM(N35+V35+AD35+AJ35+AP35)</f>
        <v>2</v>
      </c>
      <c r="H44" s="212"/>
      <c r="I44" s="157"/>
      <c r="J44" s="157"/>
      <c r="K44" s="157"/>
      <c r="M44" s="159"/>
      <c r="N44" s="159"/>
      <c r="O44" s="159"/>
      <c r="P44" s="159"/>
      <c r="Q44" s="159"/>
      <c r="R44" s="159"/>
      <c r="S44" s="159"/>
      <c r="T44" s="159"/>
      <c r="U44" s="159"/>
      <c r="V44" s="160"/>
      <c r="W44" s="160"/>
      <c r="X44" s="159"/>
      <c r="Y44" s="159"/>
      <c r="Z44" s="159"/>
      <c r="AA44" s="150"/>
      <c r="AB44" s="175" t="s">
        <v>52</v>
      </c>
      <c r="AC44" s="196">
        <f t="shared" si="8"/>
        <v>0</v>
      </c>
      <c r="AD44" s="197"/>
      <c r="AE44" s="198">
        <f t="shared" si="9"/>
        <v>0</v>
      </c>
      <c r="AF44" s="198"/>
      <c r="AG44" s="199" t="e">
        <f t="shared" si="10"/>
        <v>#DIV/0!</v>
      </c>
      <c r="AH44" s="200"/>
      <c r="AI44" s="179"/>
    </row>
    <row r="45" spans="1:50" s="9" customFormat="1" x14ac:dyDescent="0.35">
      <c r="E45" s="8"/>
      <c r="G45" s="8"/>
      <c r="H45" s="10"/>
      <c r="M45" s="159"/>
      <c r="N45" s="159"/>
      <c r="O45" s="159"/>
      <c r="P45" s="159"/>
      <c r="Q45" s="159"/>
      <c r="R45" s="159"/>
      <c r="S45" s="159"/>
      <c r="T45" s="159"/>
      <c r="U45" s="159"/>
      <c r="V45" s="160"/>
      <c r="W45" s="160"/>
      <c r="X45" s="159"/>
      <c r="Y45" s="159"/>
      <c r="Z45" s="159"/>
      <c r="AA45" s="150"/>
      <c r="AB45" s="175" t="s">
        <v>53</v>
      </c>
      <c r="AC45" s="196">
        <f t="shared" si="8"/>
        <v>0</v>
      </c>
      <c r="AD45" s="197"/>
      <c r="AE45" s="198">
        <f t="shared" si="9"/>
        <v>0</v>
      </c>
      <c r="AF45" s="198"/>
      <c r="AG45" s="199" t="e">
        <f t="shared" si="10"/>
        <v>#DIV/0!</v>
      </c>
      <c r="AH45" s="200"/>
      <c r="AI45" s="179"/>
      <c r="AN45" s="214"/>
    </row>
    <row r="46" spans="1:50" s="9" customFormat="1" x14ac:dyDescent="0.35">
      <c r="B46" s="215"/>
      <c r="C46" s="215"/>
      <c r="D46" s="216"/>
      <c r="E46" s="217"/>
      <c r="F46" s="218"/>
      <c r="G46" s="219"/>
      <c r="H46" s="220"/>
      <c r="M46" s="215"/>
      <c r="N46" s="215"/>
      <c r="O46" s="215"/>
      <c r="P46" s="215"/>
      <c r="Q46" s="215"/>
      <c r="R46" s="215"/>
      <c r="S46" s="215"/>
      <c r="T46" s="215"/>
      <c r="U46" s="215"/>
      <c r="V46" s="221"/>
      <c r="W46" s="221"/>
      <c r="X46" s="215"/>
      <c r="Y46" s="215"/>
      <c r="Z46" s="215"/>
      <c r="AA46" s="150"/>
      <c r="AB46" s="175" t="s">
        <v>54</v>
      </c>
      <c r="AC46" s="196">
        <f t="shared" si="8"/>
        <v>0</v>
      </c>
      <c r="AD46" s="197"/>
      <c r="AE46" s="198">
        <f t="shared" si="9"/>
        <v>0</v>
      </c>
      <c r="AF46" s="198"/>
      <c r="AG46" s="199" t="e">
        <f t="shared" si="10"/>
        <v>#DIV/0!</v>
      </c>
      <c r="AH46" s="200"/>
      <c r="AI46" s="179"/>
    </row>
    <row r="47" spans="1:50" s="9" customFormat="1" ht="15" thickBot="1" x14ac:dyDescent="0.4">
      <c r="D47" s="222"/>
      <c r="E47" s="223"/>
      <c r="F47" s="222"/>
      <c r="G47" s="223"/>
      <c r="H47" s="224"/>
      <c r="V47" s="214"/>
      <c r="W47" s="214"/>
      <c r="AA47" s="150"/>
      <c r="AB47" s="175" t="s">
        <v>55</v>
      </c>
      <c r="AC47" s="196">
        <f t="shared" si="8"/>
        <v>0</v>
      </c>
      <c r="AD47" s="197"/>
      <c r="AE47" s="198">
        <f t="shared" si="9"/>
        <v>0</v>
      </c>
      <c r="AF47" s="198"/>
      <c r="AG47" s="199" t="e">
        <f t="shared" si="10"/>
        <v>#DIV/0!</v>
      </c>
      <c r="AH47" s="200"/>
      <c r="AI47" s="179"/>
    </row>
    <row r="48" spans="1:50" s="9" customFormat="1" ht="15" thickBot="1" x14ac:dyDescent="0.4">
      <c r="C48" s="222"/>
      <c r="D48" s="129"/>
      <c r="E48" s="223"/>
      <c r="F48" s="222"/>
      <c r="G48" s="225"/>
      <c r="H48" s="224"/>
      <c r="M48" s="226"/>
      <c r="N48" s="227"/>
      <c r="O48" s="227"/>
      <c r="P48" s="227"/>
      <c r="Q48" s="228" t="s">
        <v>56</v>
      </c>
      <c r="R48" s="229" t="s">
        <v>57</v>
      </c>
      <c r="S48" s="230" t="s">
        <v>58</v>
      </c>
      <c r="T48" s="231" t="s">
        <v>59</v>
      </c>
      <c r="U48" s="232"/>
      <c r="V48" s="233"/>
      <c r="W48" s="234" t="s">
        <v>60</v>
      </c>
      <c r="X48" s="235"/>
      <c r="Z48" s="150"/>
      <c r="AA48" s="150"/>
      <c r="AB48" s="175" t="s">
        <v>61</v>
      </c>
      <c r="AC48" s="196">
        <f t="shared" si="8"/>
        <v>0</v>
      </c>
      <c r="AD48" s="197"/>
      <c r="AE48" s="198">
        <f t="shared" si="9"/>
        <v>0</v>
      </c>
      <c r="AF48" s="198"/>
      <c r="AG48" s="199" t="e">
        <f t="shared" si="10"/>
        <v>#DIV/0!</v>
      </c>
      <c r="AH48" s="200"/>
      <c r="AI48" s="179"/>
    </row>
    <row r="49" spans="2:35" s="9" customFormat="1" x14ac:dyDescent="0.35">
      <c r="D49" s="129"/>
      <c r="E49" s="223"/>
      <c r="F49" s="222"/>
      <c r="G49" s="225"/>
      <c r="H49" s="224"/>
      <c r="M49" s="236" t="s">
        <v>62</v>
      </c>
      <c r="N49" s="237"/>
      <c r="O49" s="237"/>
      <c r="P49" s="238">
        <f>('[7]V. Lorente'!$P$52)</f>
        <v>1.4049228395061708</v>
      </c>
      <c r="Q49" s="239"/>
      <c r="R49" s="239"/>
      <c r="S49" s="239"/>
      <c r="T49" s="240"/>
      <c r="V49" s="241"/>
      <c r="W49" s="214"/>
      <c r="X49" s="179"/>
      <c r="Z49" s="150"/>
      <c r="AA49" s="150"/>
      <c r="AB49" s="242" t="s">
        <v>63</v>
      </c>
      <c r="AC49" s="196">
        <f t="shared" si="8"/>
        <v>0</v>
      </c>
      <c r="AD49" s="197"/>
      <c r="AE49" s="198">
        <f t="shared" si="9"/>
        <v>0</v>
      </c>
      <c r="AF49" s="198"/>
      <c r="AG49" s="199" t="e">
        <f t="shared" si="10"/>
        <v>#DIV/0!</v>
      </c>
      <c r="AH49" s="200"/>
      <c r="AI49" s="179"/>
    </row>
    <row r="50" spans="2:35" s="9" customFormat="1" ht="21.5" thickBot="1" x14ac:dyDescent="0.55000000000000004">
      <c r="D50" s="222"/>
      <c r="E50" s="223"/>
      <c r="F50" s="222"/>
      <c r="G50" s="225"/>
      <c r="H50" s="224"/>
      <c r="M50" s="243" t="s">
        <v>64</v>
      </c>
      <c r="N50" s="244"/>
      <c r="O50" s="244"/>
      <c r="P50" s="245">
        <f ca="1">Q51</f>
        <v>0</v>
      </c>
      <c r="Q50" s="246">
        <f ca="1">COUNTIF($C$3:$C$33,"rtt")</f>
        <v>1</v>
      </c>
      <c r="R50" s="246">
        <f ca="1">COUNTIF($C$3:$C$33,"cp")</f>
        <v>0</v>
      </c>
      <c r="S50" s="246">
        <f ca="1">COUNTIF($C$3:$C$33,"repos")</f>
        <v>0</v>
      </c>
      <c r="T50" s="247">
        <f ca="1">COUNTIF($C$3:$C$33,"maladie")</f>
        <v>0</v>
      </c>
      <c r="U50" s="248"/>
      <c r="V50" s="249"/>
      <c r="W50" s="247">
        <f ca="1">COUNTIF($C$3:C$33,"AT")</f>
        <v>0</v>
      </c>
      <c r="X50" s="249"/>
      <c r="Y50" s="250"/>
      <c r="Z50" s="150"/>
      <c r="AA50" s="150"/>
      <c r="AB50" s="242" t="s">
        <v>65</v>
      </c>
      <c r="AC50" s="196">
        <f t="shared" si="8"/>
        <v>0</v>
      </c>
      <c r="AD50" s="197"/>
      <c r="AE50" s="198">
        <f t="shared" si="9"/>
        <v>0</v>
      </c>
      <c r="AF50" s="198"/>
      <c r="AG50" s="199" t="e">
        <f t="shared" si="10"/>
        <v>#DIV/0!</v>
      </c>
      <c r="AH50" s="200"/>
      <c r="AI50" s="179"/>
    </row>
    <row r="51" spans="2:35" s="9" customFormat="1" ht="15" thickBot="1" x14ac:dyDescent="0.4">
      <c r="D51" s="129"/>
      <c r="E51" s="223"/>
      <c r="F51" s="222"/>
      <c r="G51" s="225"/>
      <c r="H51" s="224"/>
      <c r="M51" s="251" t="s">
        <v>66</v>
      </c>
      <c r="N51" s="252"/>
      <c r="O51" s="252"/>
      <c r="P51" s="253">
        <f>SUM(C40-D40)</f>
        <v>-6.2911111111111113</v>
      </c>
      <c r="Q51" s="254">
        <f ca="1">SUMIF($C$3:$C$33,"rtt",$I$3:$I$33)</f>
        <v>0</v>
      </c>
      <c r="R51" s="255">
        <f ca="1">SUMIF($C$3:$C$33,"cp",$I$3:$I$33)</f>
        <v>0</v>
      </c>
      <c r="V51" s="214"/>
      <c r="W51" s="214"/>
      <c r="Z51" s="150"/>
      <c r="AA51" s="150"/>
      <c r="AB51" s="242" t="s">
        <v>67</v>
      </c>
      <c r="AC51" s="196">
        <f t="shared" si="8"/>
        <v>0</v>
      </c>
      <c r="AD51" s="197"/>
      <c r="AE51" s="198">
        <f t="shared" si="9"/>
        <v>0</v>
      </c>
      <c r="AF51" s="198"/>
      <c r="AG51" s="199" t="e">
        <f t="shared" si="10"/>
        <v>#DIV/0!</v>
      </c>
      <c r="AH51" s="200"/>
      <c r="AI51" s="179"/>
    </row>
    <row r="52" spans="2:35" s="9" customFormat="1" ht="15" thickBot="1" x14ac:dyDescent="0.4">
      <c r="D52" s="129"/>
      <c r="E52" s="223"/>
      <c r="F52" s="222"/>
      <c r="G52" s="225"/>
      <c r="H52" s="224"/>
      <c r="M52" s="256" t="s">
        <v>68</v>
      </c>
      <c r="N52" s="257"/>
      <c r="O52" s="257"/>
      <c r="P52" s="258">
        <f ca="1">SUM(($P$49-$P$50)+P51)</f>
        <v>-4.8861882716049401</v>
      </c>
      <c r="Q52" s="259">
        <f ca="1">($E$40*$Q$51)/$D$40</f>
        <v>0</v>
      </c>
      <c r="R52" s="260">
        <f ca="1">($E$40*$R$51)/$D$40</f>
        <v>0</v>
      </c>
      <c r="S52" s="260"/>
      <c r="V52" s="214"/>
      <c r="W52" s="214"/>
      <c r="AA52" s="150"/>
      <c r="AB52" s="242" t="s">
        <v>69</v>
      </c>
      <c r="AC52" s="196">
        <f t="shared" si="8"/>
        <v>0</v>
      </c>
      <c r="AD52" s="197"/>
      <c r="AE52" s="198">
        <f t="shared" si="9"/>
        <v>0</v>
      </c>
      <c r="AF52" s="198"/>
      <c r="AG52" s="199" t="e">
        <f t="shared" si="10"/>
        <v>#DIV/0!</v>
      </c>
      <c r="AH52" s="200"/>
      <c r="AI52" s="179"/>
    </row>
    <row r="53" spans="2:35" s="9" customFormat="1" ht="15" thickBot="1" x14ac:dyDescent="0.4">
      <c r="D53" s="222"/>
      <c r="E53" s="223"/>
      <c r="F53" s="222"/>
      <c r="G53" s="225"/>
      <c r="H53" s="224"/>
      <c r="V53" s="214"/>
      <c r="W53" s="214"/>
      <c r="AA53" s="150"/>
      <c r="AB53" s="261" t="s">
        <v>70</v>
      </c>
      <c r="AC53" s="196">
        <f t="shared" si="8"/>
        <v>0</v>
      </c>
      <c r="AD53" s="197"/>
      <c r="AE53" s="198">
        <f t="shared" si="9"/>
        <v>0</v>
      </c>
      <c r="AF53" s="198"/>
      <c r="AG53" s="199" t="e">
        <f t="shared" si="10"/>
        <v>#DIV/0!</v>
      </c>
      <c r="AH53" s="200"/>
      <c r="AI53" s="179"/>
    </row>
    <row r="54" spans="2:35" s="9" customFormat="1" ht="15" thickBot="1" x14ac:dyDescent="0.4">
      <c r="D54" s="222"/>
      <c r="E54" s="223"/>
      <c r="F54" s="222"/>
      <c r="G54" s="225"/>
      <c r="H54" s="224"/>
      <c r="V54" s="214"/>
      <c r="W54" s="214"/>
      <c r="AA54" s="150"/>
      <c r="AB54" s="261"/>
      <c r="AC54" s="262"/>
      <c r="AD54" s="263"/>
      <c r="AE54" s="263"/>
      <c r="AF54" s="263"/>
      <c r="AG54" s="264"/>
      <c r="AH54" s="263"/>
      <c r="AI54" s="265"/>
    </row>
    <row r="55" spans="2:35" s="9" customFormat="1" x14ac:dyDescent="0.35">
      <c r="C55" s="129"/>
      <c r="D55" s="266"/>
      <c r="E55" s="267"/>
      <c r="F55" s="268"/>
      <c r="G55" s="269"/>
      <c r="H55" s="270"/>
      <c r="T55" s="129">
        <f>SUM(E55:H55)</f>
        <v>0</v>
      </c>
      <c r="V55" s="214"/>
      <c r="W55" s="214"/>
      <c r="AA55" s="150"/>
      <c r="AB55" s="150"/>
      <c r="AC55" s="150"/>
    </row>
    <row r="56" spans="2:35" s="9" customFormat="1" x14ac:dyDescent="0.35">
      <c r="B56" s="271"/>
      <c r="C56" s="272"/>
      <c r="D56" s="272"/>
      <c r="E56" s="272"/>
      <c r="F56" s="272"/>
      <c r="G56" s="272"/>
      <c r="H56" s="272"/>
      <c r="T56" s="129">
        <f>SUM(E56:H56)</f>
        <v>0</v>
      </c>
      <c r="V56" s="214"/>
      <c r="W56" s="214"/>
      <c r="AA56" s="150"/>
      <c r="AB56" s="150"/>
      <c r="AC56" s="150"/>
    </row>
    <row r="57" spans="2:35" s="9" customFormat="1" x14ac:dyDescent="0.35">
      <c r="B57" s="273"/>
      <c r="C57" s="274"/>
      <c r="D57" s="274"/>
      <c r="E57" s="275"/>
      <c r="F57" s="274"/>
      <c r="G57" s="275"/>
      <c r="H57" s="276"/>
      <c r="V57" s="214"/>
      <c r="W57" s="214"/>
      <c r="AA57" s="150"/>
      <c r="AB57" s="150"/>
      <c r="AC57" s="150"/>
    </row>
    <row r="58" spans="2:35" s="9" customFormat="1" x14ac:dyDescent="0.35">
      <c r="B58" s="277"/>
      <c r="C58" s="278"/>
      <c r="D58" s="279"/>
      <c r="E58" s="279"/>
      <c r="F58" s="279"/>
      <c r="G58" s="279"/>
      <c r="H58" s="279"/>
      <c r="V58" s="214"/>
      <c r="W58" s="214"/>
      <c r="AA58" s="150"/>
      <c r="AB58" s="150"/>
      <c r="AC58" s="150"/>
    </row>
    <row r="59" spans="2:35" s="9" customFormat="1" x14ac:dyDescent="0.35">
      <c r="B59" s="277"/>
      <c r="C59" s="278"/>
      <c r="D59" s="279"/>
      <c r="E59" s="279"/>
      <c r="F59" s="279"/>
      <c r="G59" s="279"/>
      <c r="H59" s="279"/>
      <c r="V59" s="214"/>
      <c r="W59" s="214"/>
      <c r="AA59" s="150"/>
      <c r="AB59" s="150"/>
      <c r="AC59" s="150"/>
    </row>
    <row r="60" spans="2:35" s="9" customFormat="1" x14ac:dyDescent="0.35">
      <c r="B60" s="277"/>
      <c r="C60" s="278"/>
      <c r="D60" s="279"/>
      <c r="E60" s="279"/>
      <c r="F60" s="279"/>
      <c r="G60" s="279"/>
      <c r="H60" s="279"/>
      <c r="V60" s="214"/>
      <c r="W60" s="214"/>
      <c r="AA60" s="150"/>
      <c r="AB60" s="150"/>
      <c r="AC60" s="150"/>
    </row>
    <row r="61" spans="2:35" s="9" customFormat="1" x14ac:dyDescent="0.35">
      <c r="B61" s="277"/>
      <c r="C61" s="278"/>
      <c r="D61" s="279"/>
      <c r="E61" s="279"/>
      <c r="F61" s="279"/>
      <c r="G61" s="279"/>
      <c r="H61" s="279"/>
      <c r="V61" s="214"/>
      <c r="W61" s="214"/>
      <c r="AA61" s="150"/>
      <c r="AB61" s="150"/>
      <c r="AC61" s="150"/>
    </row>
    <row r="62" spans="2:35" s="9" customFormat="1" x14ac:dyDescent="0.35">
      <c r="B62" s="277"/>
      <c r="C62" s="278"/>
      <c r="D62" s="279"/>
      <c r="E62" s="279"/>
      <c r="F62" s="279"/>
      <c r="G62" s="279"/>
      <c r="H62" s="279"/>
      <c r="V62" s="214"/>
      <c r="W62" s="214"/>
      <c r="AA62" s="150"/>
      <c r="AB62" s="150"/>
      <c r="AC62" s="150"/>
    </row>
    <row r="63" spans="2:35" s="9" customFormat="1" x14ac:dyDescent="0.35">
      <c r="E63" s="8"/>
      <c r="G63" s="8"/>
      <c r="H63" s="10"/>
      <c r="V63" s="214"/>
      <c r="W63" s="214"/>
      <c r="AA63" s="150"/>
      <c r="AB63" s="150"/>
      <c r="AC63" s="150"/>
    </row>
  </sheetData>
  <mergeCells count="66">
    <mergeCell ref="AC53:AD53"/>
    <mergeCell ref="AE53:AF53"/>
    <mergeCell ref="AG53:AH53"/>
    <mergeCell ref="M51:O51"/>
    <mergeCell ref="AC51:AD51"/>
    <mergeCell ref="AE51:AF51"/>
    <mergeCell ref="AG51:AH51"/>
    <mergeCell ref="M52:O52"/>
    <mergeCell ref="AC52:AD52"/>
    <mergeCell ref="AE52:AF52"/>
    <mergeCell ref="AG52:AH52"/>
    <mergeCell ref="M50:O50"/>
    <mergeCell ref="T50:V50"/>
    <mergeCell ref="W50:X50"/>
    <mergeCell ref="AC50:AD50"/>
    <mergeCell ref="AE50:AF50"/>
    <mergeCell ref="AG50:AH50"/>
    <mergeCell ref="T48:V48"/>
    <mergeCell ref="W48:X48"/>
    <mergeCell ref="AC48:AD48"/>
    <mergeCell ref="AE48:AF48"/>
    <mergeCell ref="AG48:AH48"/>
    <mergeCell ref="M49:O49"/>
    <mergeCell ref="AC49:AD49"/>
    <mergeCell ref="AE49:AF49"/>
    <mergeCell ref="AG49:AH49"/>
    <mergeCell ref="AC46:AD46"/>
    <mergeCell ref="AE46:AF46"/>
    <mergeCell ref="AG46:AH46"/>
    <mergeCell ref="AC47:AD47"/>
    <mergeCell ref="AE47:AF47"/>
    <mergeCell ref="AG47:AH47"/>
    <mergeCell ref="AC44:AD44"/>
    <mergeCell ref="AE44:AF44"/>
    <mergeCell ref="AG44:AH44"/>
    <mergeCell ref="AC45:AD45"/>
    <mergeCell ref="AE45:AF45"/>
    <mergeCell ref="AG45:AH45"/>
    <mergeCell ref="AC42:AD42"/>
    <mergeCell ref="AE42:AF42"/>
    <mergeCell ref="AG42:AH42"/>
    <mergeCell ref="C43:E43"/>
    <mergeCell ref="AC43:AD43"/>
    <mergeCell ref="AE43:AF43"/>
    <mergeCell ref="AG43:AH43"/>
    <mergeCell ref="AC40:AD40"/>
    <mergeCell ref="AE40:AF40"/>
    <mergeCell ref="AG40:AH40"/>
    <mergeCell ref="P41:R41"/>
    <mergeCell ref="AC41:AD41"/>
    <mergeCell ref="AE41:AF41"/>
    <mergeCell ref="AG41:AH41"/>
    <mergeCell ref="AM36:AT36"/>
    <mergeCell ref="G37:K37"/>
    <mergeCell ref="M37:X37"/>
    <mergeCell ref="C38:D38"/>
    <mergeCell ref="G38:H38"/>
    <mergeCell ref="AC38:AH39"/>
    <mergeCell ref="D39:E39"/>
    <mergeCell ref="P39:W39"/>
    <mergeCell ref="M1:AL1"/>
    <mergeCell ref="B36:K36"/>
    <mergeCell ref="M36:R36"/>
    <mergeCell ref="T36:AB36"/>
    <mergeCell ref="AC36:AG36"/>
    <mergeCell ref="AH36:AL36"/>
  </mergeCells>
  <conditionalFormatting sqref="H3:AV33">
    <cfRule type="cellIs" dxfId="33" priority="36" operator="equal">
      <formula>0</formula>
    </cfRule>
  </conditionalFormatting>
  <conditionalFormatting sqref="L3:L33">
    <cfRule type="cellIs" dxfId="32" priority="35" operator="equal">
      <formula>I3</formula>
    </cfRule>
  </conditionalFormatting>
  <conditionalFormatting sqref="L36">
    <cfRule type="cellIs" dxfId="31" priority="34" operator="equal">
      <formula>$I$35</formula>
    </cfRule>
  </conditionalFormatting>
  <conditionalFormatting sqref="C4:C8 D3:AV33">
    <cfRule type="expression" dxfId="30" priority="27">
      <formula>OR($C3="maladie")</formula>
    </cfRule>
    <cfRule type="expression" dxfId="29" priority="28">
      <formula>OR($C3="CP")</formula>
    </cfRule>
    <cfRule type="expression" dxfId="28" priority="29">
      <formula>OR($C3="RTT")</formula>
    </cfRule>
    <cfRule type="expression" dxfId="27" priority="33">
      <formula>OR($C3="repos")</formula>
    </cfRule>
  </conditionalFormatting>
  <conditionalFormatting sqref="C3:C33">
    <cfRule type="expression" dxfId="26" priority="26">
      <formula>OR($C3="maladie")</formula>
    </cfRule>
    <cfRule type="containsText" dxfId="25" priority="30" operator="containsText" text="RTT">
      <formula>NOT(ISERROR(SEARCH("RTT",C3)))</formula>
    </cfRule>
    <cfRule type="containsText" dxfId="24" priority="31" operator="containsText" text="CP">
      <formula>NOT(ISERROR(SEARCH("CP",C3)))</formula>
    </cfRule>
    <cfRule type="containsText" dxfId="23" priority="32" operator="containsText" text="REPOS">
      <formula>NOT(ISERROR(SEARCH("REPOS",C3)))</formula>
    </cfRule>
  </conditionalFormatting>
  <conditionalFormatting sqref="I3:I33">
    <cfRule type="expression" dxfId="22" priority="24">
      <formula>OR($C3="cp")</formula>
    </cfRule>
    <cfRule type="expression" dxfId="21" priority="25">
      <formula>OR($C3="rtt")</formula>
    </cfRule>
  </conditionalFormatting>
  <conditionalFormatting sqref="A33">
    <cfRule type="cellIs" dxfId="20" priority="23" operator="equal">
      <formula>0</formula>
    </cfRule>
  </conditionalFormatting>
  <conditionalFormatting sqref="B56:H56">
    <cfRule type="cellIs" dxfId="19" priority="22" operator="equal">
      <formula>$B$55</formula>
    </cfRule>
  </conditionalFormatting>
  <conditionalFormatting sqref="C56">
    <cfRule type="cellIs" dxfId="18" priority="21" operator="equal">
      <formula>$C$55</formula>
    </cfRule>
  </conditionalFormatting>
  <conditionalFormatting sqref="D56:H56">
    <cfRule type="cellIs" dxfId="17" priority="20" operator="equal">
      <formula>$D$55</formula>
    </cfRule>
  </conditionalFormatting>
  <conditionalFormatting sqref="E56">
    <cfRule type="cellIs" dxfId="16" priority="19" operator="equal">
      <formula>$E$55</formula>
    </cfRule>
  </conditionalFormatting>
  <conditionalFormatting sqref="F56">
    <cfRule type="cellIs" dxfId="15" priority="18" operator="equal">
      <formula>$F$55</formula>
    </cfRule>
  </conditionalFormatting>
  <conditionalFormatting sqref="H56">
    <cfRule type="cellIs" dxfId="14" priority="17" operator="equal">
      <formula>$H$55</formula>
    </cfRule>
  </conditionalFormatting>
  <conditionalFormatting sqref="C3:C8">
    <cfRule type="expression" dxfId="13" priority="13">
      <formula>OR($B3="maladie")</formula>
    </cfRule>
    <cfRule type="containsText" dxfId="12" priority="14" operator="containsText" text="RTT">
      <formula>NOT(ISERROR(SEARCH("RTT",C3)))</formula>
    </cfRule>
    <cfRule type="containsText" dxfId="11" priority="15" operator="containsText" text="CP">
      <formula>NOT(ISERROR(SEARCH("CP",C3)))</formula>
    </cfRule>
    <cfRule type="containsText" dxfId="10" priority="16" operator="containsText" text="REPOS">
      <formula>NOT(ISERROR(SEARCH("REPOS",C3)))</formula>
    </cfRule>
  </conditionalFormatting>
  <conditionalFormatting sqref="C3:C34">
    <cfRule type="expression" priority="12">
      <formula>ISTEXT($C$3:$C$32)</formula>
    </cfRule>
  </conditionalFormatting>
  <conditionalFormatting sqref="AG41:AG54">
    <cfRule type="cellIs" dxfId="9" priority="11" operator="greaterThan">
      <formula>0</formula>
    </cfRule>
  </conditionalFormatting>
  <conditionalFormatting sqref="AG41:AH53">
    <cfRule type="containsErrors" dxfId="8" priority="10">
      <formula>ISERROR(AG41)</formula>
    </cfRule>
  </conditionalFormatting>
  <conditionalFormatting sqref="AC41:AC53 AE41:AF53">
    <cfRule type="cellIs" dxfId="7" priority="9" operator="equal">
      <formula>0</formula>
    </cfRule>
  </conditionalFormatting>
  <conditionalFormatting sqref="P51">
    <cfRule type="cellIs" dxfId="6" priority="8" operator="lessThan">
      <formula>0</formula>
    </cfRule>
  </conditionalFormatting>
  <conditionalFormatting sqref="E3:I33">
    <cfRule type="cellIs" dxfId="5" priority="7" operator="equal">
      <formula>0</formula>
    </cfRule>
  </conditionalFormatting>
  <conditionalFormatting sqref="A1:XFD63">
    <cfRule type="expression" priority="6">
      <formula>"si.conditions(=N/A;"""""</formula>
    </cfRule>
  </conditionalFormatting>
  <conditionalFormatting sqref="N3:N33">
    <cfRule type="cellIs" dxfId="4" priority="5" operator="equal">
      <formula>1</formula>
    </cfRule>
  </conditionalFormatting>
  <conditionalFormatting sqref="V3:V33">
    <cfRule type="cellIs" dxfId="3" priority="4" operator="equal">
      <formula>1</formula>
    </cfRule>
  </conditionalFormatting>
  <conditionalFormatting sqref="AD3:AD33">
    <cfRule type="cellIs" dxfId="2" priority="3" operator="equal">
      <formula>1</formula>
    </cfRule>
  </conditionalFormatting>
  <conditionalFormatting sqref="AJ3:AJ33">
    <cfRule type="cellIs" dxfId="1" priority="2" operator="equal">
      <formula>1</formula>
    </cfRule>
  </conditionalFormatting>
  <conditionalFormatting sqref="AP3:AP33">
    <cfRule type="cellIs" dxfId="0" priority="1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6E285B-90B9-4A21-B697-26BF68D5703E}">
  <dimension ref="A1:F35"/>
  <sheetViews>
    <sheetView workbookViewId="0">
      <selection activeCell="F13" sqref="F12:F13"/>
    </sheetView>
  </sheetViews>
  <sheetFormatPr baseColWidth="10" defaultRowHeight="14.5" x14ac:dyDescent="0.35"/>
  <cols>
    <col min="6" max="6" width="141.7265625" customWidth="1"/>
  </cols>
  <sheetData>
    <row r="1" spans="1:6" x14ac:dyDescent="0.35">
      <c r="A1" s="1" t="s">
        <v>0</v>
      </c>
      <c r="B1" s="1"/>
      <c r="C1" s="1"/>
      <c r="D1" s="1"/>
    </row>
    <row r="2" spans="1:6" x14ac:dyDescent="0.35">
      <c r="A2" s="1" t="s">
        <v>2</v>
      </c>
      <c r="B2" s="1"/>
      <c r="C2" s="1"/>
      <c r="D2" s="1"/>
    </row>
    <row r="5" spans="1:6" x14ac:dyDescent="0.35">
      <c r="A5" t="s">
        <v>1</v>
      </c>
      <c r="F5" s="3"/>
    </row>
    <row r="6" spans="1:6" x14ac:dyDescent="0.35">
      <c r="A6" s="2">
        <v>43770</v>
      </c>
      <c r="C6" t="e">
        <f>IF(OR(INDEX([1]Feuil1!$A:$S,MATCH($A$2,[1]Feuil1!$F:$F,0)=$A$2),INDEX([1]Feuil1!$A:$S,MATCH($A$2,[1]Feuil1!$G:$G,0)=$A$2),AND([1]Feuil1!$S:$S=A6)),INDEX([1]Feuil1!$A:$S,MATCH(A6,[1]Feuil1!$S:$S,0),17,""))</f>
        <v>#REF!</v>
      </c>
    </row>
    <row r="7" spans="1:6" x14ac:dyDescent="0.35">
      <c r="A7" s="2">
        <v>43771</v>
      </c>
      <c r="C7" t="e">
        <f>IF(OR(INDEX([1]Feuil1!$A:$S,MATCH($A$2,[1]Feuil1!$F:$F,0)=$A$2),INDEX([1]Feuil1!$A:$S,MATCH($A$2,[1]Feuil1!$G:$G,0)=$A$2),AND([1]Feuil1!$S:$S=A7)),INDEX([1]Feuil1!$A:$S,MATCH(A7,[1]Feuil1!$S:$S,0),17,""))</f>
        <v>#REF!</v>
      </c>
      <c r="F7" s="3"/>
    </row>
    <row r="8" spans="1:6" x14ac:dyDescent="0.35">
      <c r="A8" s="2">
        <v>43772</v>
      </c>
      <c r="C8" t="e">
        <f>IF(OR(INDEX([1]Feuil1!$A:$S,MATCH($A$2,[1]Feuil1!$F:$F,0)=$A$2),INDEX([1]Feuil1!$A:$S,MATCH($A$2,[1]Feuil1!$G:$G,0)=$A$2),AND([1]Feuil1!$S:$S=A8)),INDEX([1]Feuil1!$A:$S,MATCH(A8,[1]Feuil1!$S:$S,0),17,""))</f>
        <v>#REF!</v>
      </c>
    </row>
    <row r="9" spans="1:6" x14ac:dyDescent="0.35">
      <c r="A9" s="2">
        <v>43773</v>
      </c>
      <c r="C9" t="e">
        <f>IF(OR(INDEX([1]Feuil1!$A:$S,MATCH($A$2,[1]Feuil1!$F:$F,0)=$A$2),INDEX([1]Feuil1!$A:$S,MATCH($A$2,[1]Feuil1!$G:$G,0)=$A$2),AND([1]Feuil1!$S:$S=A9)),INDEX([1]Feuil1!$A:$S,MATCH(A9,[1]Feuil1!$S:$S,0),17,""))</f>
        <v>#REF!</v>
      </c>
    </row>
    <row r="10" spans="1:6" x14ac:dyDescent="0.35">
      <c r="A10" s="2">
        <v>43774</v>
      </c>
      <c r="C10" t="e">
        <f>IF(OR(INDEX([1]Feuil1!$A:$S,MATCH($A$2,[1]Feuil1!$F:$F,0)=$A$2),INDEX([1]Feuil1!$A:$S,MATCH($A$2,[1]Feuil1!$G:$G,0)=$A$2),AND([1]Feuil1!$S:$S=A10)),INDEX([1]Feuil1!$A:$S,MATCH(A10,[1]Feuil1!$S:$S,0),17,""))</f>
        <v>#REF!</v>
      </c>
    </row>
    <row r="11" spans="1:6" x14ac:dyDescent="0.35">
      <c r="A11" s="2">
        <v>43775</v>
      </c>
      <c r="C11" t="e">
        <f>IF(OR(INDEX([1]Feuil1!$A:$S,MATCH($A$2,[1]Feuil1!$F:$F,0)=$A$2),INDEX([1]Feuil1!$A:$S,MATCH($A$2,[1]Feuil1!$G:$G,0)=$A$2),AND([1]Feuil1!$S:$S=A11)),INDEX([1]Feuil1!$A:$S,MATCH(A11,[1]Feuil1!$S:$S,0),17,""))</f>
        <v>#REF!</v>
      </c>
    </row>
    <row r="12" spans="1:6" x14ac:dyDescent="0.35">
      <c r="A12" s="2">
        <v>43776</v>
      </c>
      <c r="C12" t="e">
        <f>IF(OR(INDEX([1]Feuil1!$A:$S,MATCH($A$2,[1]Feuil1!$F:$F,0)=$A$2),INDEX([1]Feuil1!$A:$S,MATCH($A$2,[1]Feuil1!$G:$G,0)=$A$2),AND([1]Feuil1!$S:$S=A12)),INDEX([1]Feuil1!$A:$S,MATCH(A12,[1]Feuil1!$S:$S,0),17,""))</f>
        <v>#REF!</v>
      </c>
    </row>
    <row r="13" spans="1:6" x14ac:dyDescent="0.35">
      <c r="A13" s="2">
        <v>43777</v>
      </c>
      <c r="C13" t="e">
        <f>IF(OR(INDEX([1]Feuil1!$A:$S,MATCH($A$2,[1]Feuil1!$F:$F,0)=$A$2),INDEX([1]Feuil1!$A:$S,MATCH($A$2,[1]Feuil1!$G:$G,0)=$A$2),AND([1]Feuil1!$S:$S=A13)),INDEX([1]Feuil1!$A:$S,MATCH(A13,[1]Feuil1!$S:$S,0),17,""))</f>
        <v>#REF!</v>
      </c>
    </row>
    <row r="14" spans="1:6" x14ac:dyDescent="0.35">
      <c r="A14" s="2">
        <v>43778</v>
      </c>
      <c r="C14" t="e">
        <f>IF(OR(INDEX([1]Feuil1!$A:$S,MATCH($A$2,[1]Feuil1!$F:$F,0)=$A$2),INDEX([1]Feuil1!$A:$S,MATCH($A$2,[1]Feuil1!$G:$G,0)=$A$2),AND([1]Feuil1!$S:$S=A14)),INDEX([1]Feuil1!$A:$S,MATCH(A14,[1]Feuil1!$S:$S,0),17,""))</f>
        <v>#REF!</v>
      </c>
    </row>
    <row r="15" spans="1:6" x14ac:dyDescent="0.35">
      <c r="A15" s="2">
        <v>43779</v>
      </c>
      <c r="C15" t="e">
        <f>IF(OR(INDEX([1]Feuil1!$A:$S,MATCH($A$2,[1]Feuil1!$F:$F,0)=$A$2),INDEX([1]Feuil1!$A:$S,MATCH($A$2,[1]Feuil1!$G:$G,0)=$A$2),AND([1]Feuil1!$S:$S=A15)),INDEX([1]Feuil1!$A:$S,MATCH(A15,[1]Feuil1!$S:$S,0),17,""))</f>
        <v>#REF!</v>
      </c>
    </row>
    <row r="16" spans="1:6" x14ac:dyDescent="0.35">
      <c r="A16" s="2">
        <v>43780</v>
      </c>
    </row>
    <row r="17" spans="1:3" x14ac:dyDescent="0.35">
      <c r="A17" s="2">
        <v>43781</v>
      </c>
      <c r="C17" t="e">
        <f>IF(OR(INDEX([1]Feuil1!$A:$S,MATCH($A$2,[1]Feuil1!$F:$F,0)=$A$2),INDEX([1]Feuil1!$A:$S,MATCH($A$2,[1]Feuil1!$G:$G,0)=$A$2),AND([1]Feuil1!$S:$S=A17)),INDEX([1]Feuil1!$A:$S,MATCH(A17,[1]Feuil1!$S:$S,0),17,""))</f>
        <v>#REF!</v>
      </c>
    </row>
    <row r="18" spans="1:3" x14ac:dyDescent="0.35">
      <c r="A18" s="2">
        <v>43782</v>
      </c>
      <c r="C18" t="e">
        <f>IF(OR(INDEX([1]Feuil1!$A:$S,MATCH($A$2,[1]Feuil1!$F:$F,0)=$A$2),INDEX([1]Feuil1!$A:$S,MATCH($A$2,[1]Feuil1!$G:$G,0)=$A$2),AND([1]Feuil1!$S:$S=A18)),INDEX([1]Feuil1!$A:$S,MATCH(A18,[1]Feuil1!$S:$S,0),17,""))</f>
        <v>#REF!</v>
      </c>
    </row>
    <row r="19" spans="1:3" x14ac:dyDescent="0.35">
      <c r="A19" s="2">
        <v>43783</v>
      </c>
      <c r="C19" t="e">
        <f>IF(OR(INDEX([1]Feuil1!$A:$S,MATCH($A$2,[1]Feuil1!$F:$F,0)=$A$2),INDEX([1]Feuil1!$A:$S,MATCH($A$2,[1]Feuil1!$G:$G,0)=$A$2),AND([1]Feuil1!$S:$S=A19)),INDEX([1]Feuil1!$A:$S,MATCH(A19,[1]Feuil1!$S:$S,0),17,""))</f>
        <v>#REF!</v>
      </c>
    </row>
    <row r="20" spans="1:3" x14ac:dyDescent="0.35">
      <c r="A20" s="2">
        <v>43784</v>
      </c>
      <c r="C20" t="e">
        <f>IF(OR(INDEX([1]Feuil1!$A:$S,MATCH($A$2,[1]Feuil1!$F:$F,0)=$A$2),INDEX([1]Feuil1!$A:$S,MATCH($A$2,[1]Feuil1!$G:$G,0)=$A$2),AND([1]Feuil1!$S:$S=A20)),INDEX([1]Feuil1!$A:$S,MATCH(A20,[1]Feuil1!$S:$S,0),17,""))</f>
        <v>#REF!</v>
      </c>
    </row>
    <row r="21" spans="1:3" x14ac:dyDescent="0.35">
      <c r="A21" s="2">
        <v>43785</v>
      </c>
      <c r="C21" t="e">
        <f>IF(OR(INDEX([1]Feuil1!$A:$S,MATCH($A$2,[1]Feuil1!$F:$F,0)=$A$2),INDEX([1]Feuil1!$A:$S,MATCH($A$2,[1]Feuil1!$G:$G,0)=$A$2),AND([1]Feuil1!$S:$S=A21)),INDEX([1]Feuil1!$A:$S,MATCH(A21,[1]Feuil1!$S:$S,0),17,""))</f>
        <v>#REF!</v>
      </c>
    </row>
    <row r="22" spans="1:3" x14ac:dyDescent="0.35">
      <c r="A22" s="2">
        <v>43786</v>
      </c>
      <c r="C22" t="e">
        <f>IF(OR(INDEX([1]Feuil1!$A:$S,MATCH($A$2,[1]Feuil1!$F:$F,0)=$A$2),INDEX([1]Feuil1!$A:$S,MATCH($A$2,[1]Feuil1!$G:$G,0)=$A$2),AND([1]Feuil1!$S:$S=A22)),INDEX([1]Feuil1!$A:$S,MATCH(A22,[1]Feuil1!$S:$S,0),17,""))</f>
        <v>#REF!</v>
      </c>
    </row>
    <row r="23" spans="1:3" x14ac:dyDescent="0.35">
      <c r="A23" s="2">
        <v>43787</v>
      </c>
      <c r="C23" t="e">
        <f>IF(OR(INDEX([1]Feuil1!$A:$S,MATCH($A$2,[1]Feuil1!$F:$F,0)=$A$2),INDEX([1]Feuil1!$A:$S,MATCH($A$2,[1]Feuil1!$G:$G,0)=$A$2),AND([1]Feuil1!$S:$S=A23)),INDEX([1]Feuil1!$A:$S,MATCH(A23,[1]Feuil1!$S:$S,0),17,""))</f>
        <v>#REF!</v>
      </c>
    </row>
    <row r="24" spans="1:3" x14ac:dyDescent="0.35">
      <c r="A24" s="2">
        <v>43788</v>
      </c>
      <c r="C24" t="e">
        <f>IF(OR(INDEX([1]Feuil1!$A:$S,MATCH($A$2,[1]Feuil1!$F:$F,0)=$A$2),INDEX([1]Feuil1!$A:$S,MATCH($A$2,[1]Feuil1!$G:$G,0)=$A$2),AND([1]Feuil1!$S:$S=A24)),INDEX([1]Feuil1!$A:$S,MATCH(A24,[1]Feuil1!$S:$S,0),17,""))</f>
        <v>#REF!</v>
      </c>
    </row>
    <row r="25" spans="1:3" x14ac:dyDescent="0.35">
      <c r="A25" s="2">
        <v>43789</v>
      </c>
      <c r="C25" t="e">
        <f>IF(OR(INDEX([1]Feuil1!$A:$S,MATCH($A$2,[1]Feuil1!$F:$F,0)=$A$2),INDEX([1]Feuil1!$A:$S,MATCH($A$2,[1]Feuil1!$G:$G,0)=$A$2),AND([1]Feuil1!$S:$S=A25)),INDEX([1]Feuil1!$A:$S,MATCH(A25,[1]Feuil1!$S:$S,0),17,""))</f>
        <v>#REF!</v>
      </c>
    </row>
    <row r="26" spans="1:3" x14ac:dyDescent="0.35">
      <c r="A26" s="2">
        <v>43790</v>
      </c>
      <c r="C26" t="e">
        <f>IF(OR(INDEX([1]Feuil1!$A:$S,MATCH($A$2,[1]Feuil1!$F:$F,0)=$A$2),INDEX([1]Feuil1!$A:$S,MATCH($A$2,[1]Feuil1!$G:$G,0)=$A$2),AND([1]Feuil1!$S:$S=A26)),INDEX([1]Feuil1!$A:$S,MATCH(A26,[1]Feuil1!$S:$S,0),17,""))</f>
        <v>#REF!</v>
      </c>
    </row>
    <row r="27" spans="1:3" x14ac:dyDescent="0.35">
      <c r="A27" s="2">
        <v>43791</v>
      </c>
      <c r="C27" t="e">
        <f>IF(OR(INDEX([1]Feuil1!$A:$S,MATCH($A$2,[1]Feuil1!$F:$F,0)=$A$2),INDEX([1]Feuil1!$A:$S,MATCH($A$2,[1]Feuil1!$G:$G,0)=$A$2),AND([1]Feuil1!$S:$S=A27)),INDEX([1]Feuil1!$A:$S,MATCH(A27,[1]Feuil1!$S:$S,0),17,""))</f>
        <v>#REF!</v>
      </c>
    </row>
    <row r="28" spans="1:3" x14ac:dyDescent="0.35">
      <c r="A28" s="2">
        <v>43792</v>
      </c>
      <c r="C28" t="e">
        <f>IF(OR(INDEX([1]Feuil1!$A:$S,MATCH($A$2,[1]Feuil1!$F:$F,0)=$A$2),INDEX([1]Feuil1!$A:$S,MATCH($A$2,[1]Feuil1!$G:$G,0)=$A$2),AND([1]Feuil1!$S:$S=A28)),INDEX([1]Feuil1!$A:$S,MATCH(A28,[1]Feuil1!$S:$S,0),17,""))</f>
        <v>#REF!</v>
      </c>
    </row>
    <row r="29" spans="1:3" x14ac:dyDescent="0.35">
      <c r="A29" s="2">
        <v>43793</v>
      </c>
    </row>
    <row r="30" spans="1:3" x14ac:dyDescent="0.35">
      <c r="A30" s="2">
        <v>43794</v>
      </c>
    </row>
    <row r="31" spans="1:3" x14ac:dyDescent="0.35">
      <c r="A31" s="2">
        <v>43795</v>
      </c>
    </row>
    <row r="32" spans="1:3" x14ac:dyDescent="0.35">
      <c r="A32" s="2">
        <v>43796</v>
      </c>
    </row>
    <row r="33" spans="1:1" x14ac:dyDescent="0.35">
      <c r="A33" s="2">
        <v>43797</v>
      </c>
    </row>
    <row r="34" spans="1:1" x14ac:dyDescent="0.35">
      <c r="A34" s="2">
        <v>43798</v>
      </c>
    </row>
    <row r="35" spans="1:1" x14ac:dyDescent="0.35">
      <c r="A35" s="2">
        <v>43799</v>
      </c>
    </row>
  </sheetData>
  <mergeCells count="4">
    <mergeCell ref="A1:B1"/>
    <mergeCell ref="C1:D1"/>
    <mergeCell ref="A2:B2"/>
    <mergeCell ref="C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vincent test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2019-11-10T15:15:35Z</dcterms:created>
  <dcterms:modified xsi:type="dcterms:W3CDTF">2019-11-11T14:00:42Z</dcterms:modified>
</cp:coreProperties>
</file>