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xr:revisionPtr revIDLastSave="0" documentId="8_{6170A0FE-D56C-4DBD-9C8A-9126AD6E8D93}" xr6:coauthVersionLast="45" xr6:coauthVersionMax="45" xr10:uidLastSave="{00000000-0000-0000-0000-000000000000}"/>
  <bookViews>
    <workbookView xWindow="-110" yWindow="-110" windowWidth="19420" windowHeight="10560" xr2:uid="{00000000-000D-0000-FFFF-FFFF00000000}"/>
  </bookViews>
  <sheets>
    <sheet name="Feuil1" sheetId="1" r:id="rId1"/>
    <sheet name="Feuil2" sheetId="2" r:id="rId2"/>
  </sheets>
  <definedNames>
    <definedName name="ListeNoms">OFFSET(Feuil2!$B$3,0,0,Feuil2!$B$1,1)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4" i="1" l="1"/>
  <c r="D43" i="1"/>
  <c r="D42" i="1"/>
  <c r="D41" i="1"/>
  <c r="D40" i="1"/>
  <c r="D39" i="1"/>
  <c r="D38" i="1"/>
  <c r="D37" i="1"/>
  <c r="D36" i="1"/>
  <c r="D35" i="1"/>
  <c r="D34" i="1"/>
  <c r="D33" i="1"/>
  <c r="D32" i="1"/>
  <c r="B1" i="2" l="1"/>
  <c r="R2" i="1"/>
  <c r="W2" i="1"/>
  <c r="V2" i="1"/>
  <c r="U2" i="1"/>
  <c r="O2" i="1"/>
  <c r="P2" i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3" i="1"/>
  <c r="N4" i="1"/>
  <c r="Q4" i="1" s="1"/>
  <c r="R4" i="1" s="1"/>
  <c r="N5" i="1"/>
  <c r="Q5" i="1" s="1"/>
  <c r="R5" i="1" s="1"/>
  <c r="N6" i="1"/>
  <c r="Q6" i="1" s="1"/>
  <c r="R6" i="1" s="1"/>
  <c r="N7" i="1"/>
  <c r="Q7" i="1" s="1"/>
  <c r="R7" i="1" s="1"/>
  <c r="N8" i="1"/>
  <c r="Q8" i="1" s="1"/>
  <c r="R8" i="1" s="1"/>
  <c r="N9" i="1"/>
  <c r="Q9" i="1" s="1"/>
  <c r="R9" i="1" s="1"/>
  <c r="N10" i="1"/>
  <c r="Q10" i="1" s="1"/>
  <c r="R10" i="1" s="1"/>
  <c r="N11" i="1"/>
  <c r="Q11" i="1" s="1"/>
  <c r="R11" i="1" s="1"/>
  <c r="N12" i="1"/>
  <c r="Q12" i="1" s="1"/>
  <c r="R12" i="1" s="1"/>
  <c r="N13" i="1"/>
  <c r="Q13" i="1" s="1"/>
  <c r="R13" i="1" s="1"/>
  <c r="N14" i="1"/>
  <c r="Q14" i="1" s="1"/>
  <c r="R14" i="1" s="1"/>
  <c r="N15" i="1"/>
  <c r="Q15" i="1" s="1"/>
  <c r="R15" i="1" s="1"/>
  <c r="N16" i="1"/>
  <c r="Q16" i="1" s="1"/>
  <c r="R16" i="1" s="1"/>
  <c r="N17" i="1"/>
  <c r="Q17" i="1" s="1"/>
  <c r="R17" i="1" s="1"/>
  <c r="N18" i="1"/>
  <c r="Q18" i="1" s="1"/>
  <c r="R18" i="1" s="1"/>
  <c r="N19" i="1"/>
  <c r="Q19" i="1" s="1"/>
  <c r="R19" i="1" s="1"/>
  <c r="N20" i="1"/>
  <c r="Q20" i="1" s="1"/>
  <c r="R20" i="1" s="1"/>
  <c r="N21" i="1"/>
  <c r="Q21" i="1" s="1"/>
  <c r="R21" i="1" s="1"/>
  <c r="N22" i="1"/>
  <c r="Q22" i="1" s="1"/>
  <c r="R22" i="1" s="1"/>
  <c r="N23" i="1"/>
  <c r="Q23" i="1" s="1"/>
  <c r="R23" i="1" s="1"/>
  <c r="N24" i="1"/>
  <c r="Q24" i="1" s="1"/>
  <c r="R24" i="1" s="1"/>
  <c r="N25" i="1"/>
  <c r="Q25" i="1" s="1"/>
  <c r="R25" i="1" s="1"/>
  <c r="N26" i="1"/>
  <c r="Q26" i="1" s="1"/>
  <c r="R26" i="1" s="1"/>
  <c r="N3" i="1"/>
  <c r="Q3" i="1" s="1"/>
  <c r="R3" i="1" s="1"/>
  <c r="T4" i="1"/>
  <c r="AI4" i="1" l="1"/>
  <c r="AI8" i="1"/>
  <c r="AI12" i="1"/>
  <c r="AI16" i="1"/>
  <c r="AI20" i="1"/>
  <c r="AI11" i="1"/>
  <c r="AI5" i="1"/>
  <c r="AI9" i="1"/>
  <c r="AI13" i="1"/>
  <c r="AI17" i="1"/>
  <c r="AI3" i="1"/>
  <c r="AI15" i="1"/>
  <c r="AI19" i="1"/>
  <c r="AI6" i="1"/>
  <c r="AI10" i="1"/>
  <c r="AI14" i="1"/>
  <c r="AI18" i="1"/>
  <c r="T1" i="1"/>
  <c r="AI7" i="1"/>
  <c r="T5" i="1"/>
  <c r="V5" i="1" s="1"/>
  <c r="W5" i="1" s="1"/>
  <c r="V4" i="1"/>
  <c r="W4" i="1" s="1"/>
  <c r="U5" i="1"/>
  <c r="U4" i="1"/>
  <c r="U3" i="1"/>
  <c r="X3" i="1" s="1"/>
  <c r="P3" i="1"/>
  <c r="AJ14" i="1" l="1"/>
  <c r="AK14" i="1"/>
  <c r="AJ15" i="1"/>
  <c r="AK15" i="1"/>
  <c r="AJ9" i="1"/>
  <c r="AJ16" i="1"/>
  <c r="AK16" i="1"/>
  <c r="AJ7" i="1"/>
  <c r="AJ10" i="1"/>
  <c r="AJ3" i="1"/>
  <c r="AJ5" i="1"/>
  <c r="AJ12" i="1"/>
  <c r="AJ6" i="1"/>
  <c r="AJ17" i="1"/>
  <c r="AK17" i="1"/>
  <c r="AJ11" i="1"/>
  <c r="AJ8" i="1"/>
  <c r="AJ18" i="1"/>
  <c r="AK18" i="1"/>
  <c r="AJ19" i="1"/>
  <c r="AK19" i="1"/>
  <c r="AJ13" i="1"/>
  <c r="AJ20" i="1"/>
  <c r="AK20" i="1"/>
  <c r="AJ4" i="1"/>
  <c r="X4" i="1"/>
  <c r="Z4" i="1" s="1"/>
  <c r="T6" i="1"/>
  <c r="X5" i="1"/>
  <c r="AB5" i="1" s="1"/>
  <c r="V3" i="1"/>
  <c r="W3" i="1" s="1"/>
  <c r="AE5" i="1"/>
  <c r="AE4" i="1"/>
  <c r="AG4" i="1" s="1"/>
  <c r="Y5" i="1"/>
  <c r="Y4" i="1"/>
  <c r="AA5" i="1" l="1"/>
  <c r="Z5" i="1"/>
  <c r="AD4" i="1"/>
  <c r="AB4" i="1"/>
  <c r="AA4" i="1"/>
  <c r="AC4" i="1"/>
  <c r="AD5" i="1"/>
  <c r="T7" i="1"/>
  <c r="U6" i="1"/>
  <c r="V6" i="1"/>
  <c r="W6" i="1" s="1"/>
  <c r="AE6" i="1" s="1"/>
  <c r="AG6" i="1" s="1"/>
  <c r="AC5" i="1"/>
  <c r="Z3" i="1"/>
  <c r="AD3" i="1"/>
  <c r="AC3" i="1"/>
  <c r="AA3" i="1"/>
  <c r="AB3" i="1"/>
  <c r="AE3" i="1"/>
  <c r="Y3" i="1"/>
  <c r="AG5" i="1"/>
  <c r="Y6" i="1" l="1"/>
  <c r="X6" i="1"/>
  <c r="AD6" i="1" s="1"/>
  <c r="T8" i="1"/>
  <c r="V7" i="1"/>
  <c r="W7" i="1" s="1"/>
  <c r="AE7" i="1" s="1"/>
  <c r="AG7" i="1" s="1"/>
  <c r="U7" i="1"/>
  <c r="AG3" i="1"/>
  <c r="AC6" i="1" l="1"/>
  <c r="T9" i="1"/>
  <c r="V8" i="1"/>
  <c r="W8" i="1" s="1"/>
  <c r="AE8" i="1" s="1"/>
  <c r="AG8" i="1" s="1"/>
  <c r="U8" i="1"/>
  <c r="Z6" i="1"/>
  <c r="AA6" i="1"/>
  <c r="AB7" i="1"/>
  <c r="AC7" i="1"/>
  <c r="AD7" i="1"/>
  <c r="Z7" i="1"/>
  <c r="AA7" i="1"/>
  <c r="Y7" i="1"/>
  <c r="AB6" i="1"/>
  <c r="X7" i="1"/>
  <c r="Z8" i="1" l="1"/>
  <c r="AA8" i="1"/>
  <c r="AB8" i="1"/>
  <c r="AC8" i="1"/>
  <c r="AD8" i="1"/>
  <c r="Y8" i="1"/>
  <c r="X8" i="1"/>
  <c r="T10" i="1"/>
  <c r="V9" i="1"/>
  <c r="W9" i="1" s="1"/>
  <c r="AE9" i="1" s="1"/>
  <c r="AG9" i="1" s="1"/>
  <c r="U9" i="1"/>
  <c r="V10" i="1" l="1"/>
  <c r="W10" i="1" s="1"/>
  <c r="AE10" i="1" s="1"/>
  <c r="AG10" i="1" s="1"/>
  <c r="T11" i="1"/>
  <c r="U10" i="1"/>
  <c r="Z9" i="1"/>
  <c r="AC9" i="1"/>
  <c r="AA9" i="1"/>
  <c r="AD9" i="1"/>
  <c r="AB9" i="1"/>
  <c r="Y9" i="1"/>
  <c r="X9" i="1"/>
  <c r="AC10" i="1" l="1"/>
  <c r="AD10" i="1"/>
  <c r="Z10" i="1"/>
  <c r="AB10" i="1"/>
  <c r="AA10" i="1"/>
  <c r="Y10" i="1"/>
  <c r="U11" i="1"/>
  <c r="V11" i="1"/>
  <c r="W11" i="1" s="1"/>
  <c r="AE11" i="1" s="1"/>
  <c r="X10" i="1"/>
  <c r="AK13" i="1" l="1"/>
  <c r="AL11" i="1"/>
  <c r="AG11" i="1"/>
  <c r="AC11" i="1"/>
  <c r="AB11" i="1"/>
  <c r="Z11" i="1"/>
  <c r="AA11" i="1"/>
  <c r="AD11" i="1"/>
  <c r="AL6" i="1" s="1"/>
  <c r="Y11" i="1"/>
  <c r="H44" i="1" s="1"/>
  <c r="X11" i="1"/>
  <c r="H36" i="1" l="1"/>
  <c r="H35" i="1"/>
  <c r="H37" i="1"/>
  <c r="H34" i="1"/>
  <c r="H33" i="1"/>
  <c r="H38" i="1"/>
  <c r="H43" i="1"/>
  <c r="H40" i="1"/>
  <c r="H41" i="1"/>
  <c r="H39" i="1"/>
  <c r="H42" i="1"/>
  <c r="F39" i="1"/>
  <c r="H32" i="1"/>
  <c r="F32" i="1"/>
  <c r="F40" i="1"/>
  <c r="F41" i="1"/>
  <c r="F44" i="1"/>
  <c r="J44" i="1" s="1"/>
  <c r="F42" i="1"/>
  <c r="F38" i="1"/>
  <c r="F34" i="1"/>
  <c r="F43" i="1"/>
  <c r="F36" i="1"/>
  <c r="F35" i="1"/>
  <c r="F33" i="1"/>
  <c r="F37" i="1"/>
  <c r="AK9" i="1"/>
  <c r="AK7" i="1"/>
  <c r="AK11" i="1"/>
  <c r="AM11" i="1" s="1"/>
  <c r="AK8" i="1"/>
  <c r="AK6" i="1"/>
  <c r="AM6" i="1" s="1"/>
  <c r="AK3" i="1"/>
  <c r="AL9" i="1"/>
  <c r="AK4" i="1"/>
  <c r="AK5" i="1"/>
  <c r="AK12" i="1"/>
  <c r="AL10" i="1"/>
  <c r="AK10" i="1"/>
  <c r="AL12" i="1"/>
  <c r="AL7" i="1"/>
  <c r="AL13" i="1"/>
  <c r="AM13" i="1" s="1"/>
  <c r="AL8" i="1"/>
  <c r="AL4" i="1"/>
  <c r="AL5" i="1"/>
  <c r="AL3" i="1"/>
  <c r="J39" i="1" l="1"/>
  <c r="J41" i="1"/>
  <c r="J42" i="1"/>
  <c r="J43" i="1"/>
  <c r="J37" i="1"/>
  <c r="J38" i="1"/>
  <c r="J32" i="1"/>
  <c r="J33" i="1"/>
  <c r="J36" i="1"/>
  <c r="J40" i="1"/>
  <c r="J34" i="1"/>
  <c r="J35" i="1"/>
  <c r="AM9" i="1"/>
  <c r="AM10" i="1"/>
  <c r="AM8" i="1"/>
  <c r="AM5" i="1"/>
  <c r="AM4" i="1"/>
  <c r="AM3" i="1"/>
  <c r="AM12" i="1"/>
  <c r="AM7" i="1"/>
</calcChain>
</file>

<file path=xl/sharedStrings.xml><?xml version="1.0" encoding="utf-8"?>
<sst xmlns="http://schemas.openxmlformats.org/spreadsheetml/2006/main" count="112" uniqueCount="53">
  <si>
    <t>perpignan</t>
  </si>
  <si>
    <t>Nimes</t>
  </si>
  <si>
    <t>montpellier</t>
  </si>
  <si>
    <t>traffic</t>
  </si>
  <si>
    <t>beziers</t>
  </si>
  <si>
    <t>David</t>
  </si>
  <si>
    <t>toulouse</t>
  </si>
  <si>
    <t>Monaco</t>
  </si>
  <si>
    <t>lattes</t>
  </si>
  <si>
    <t>polygone</t>
  </si>
  <si>
    <t>valence</t>
  </si>
  <si>
    <t>Marc</t>
  </si>
  <si>
    <t>toulon</t>
  </si>
  <si>
    <t>sete</t>
  </si>
  <si>
    <t>aix</t>
  </si>
  <si>
    <t>Dates</t>
  </si>
  <si>
    <t>Equipe</t>
  </si>
  <si>
    <t>vh</t>
  </si>
  <si>
    <t>Destination</t>
  </si>
  <si>
    <t>Equipier 1</t>
  </si>
  <si>
    <t>Equipier 2</t>
  </si>
  <si>
    <t>Equipier 3</t>
  </si>
  <si>
    <t>Equipier 4</t>
  </si>
  <si>
    <t>Equipier 5</t>
  </si>
  <si>
    <t>Equipier 6</t>
  </si>
  <si>
    <t>Liste</t>
  </si>
  <si>
    <t>Vincent</t>
  </si>
  <si>
    <t>Jérôme</t>
  </si>
  <si>
    <t>Christophe</t>
  </si>
  <si>
    <t>Nathan</t>
  </si>
  <si>
    <t>Fabrice</t>
  </si>
  <si>
    <t>Marion</t>
  </si>
  <si>
    <t>Steven</t>
  </si>
  <si>
    <t>Rodolphe</t>
  </si>
  <si>
    <t>Taille Equipe</t>
  </si>
  <si>
    <t>Liste des équipiers</t>
  </si>
  <si>
    <t>liste équipiers</t>
  </si>
  <si>
    <t>Olivier</t>
  </si>
  <si>
    <t>Lucas</t>
  </si>
  <si>
    <t>Lionel</t>
  </si>
  <si>
    <t>Tps
théo.</t>
  </si>
  <si>
    <t>Tps
théorique</t>
  </si>
  <si>
    <t>Tps
réel</t>
  </si>
  <si>
    <t>Variation
%</t>
  </si>
  <si>
    <t>Taile Equipe</t>
  </si>
  <si>
    <t>N°</t>
  </si>
  <si>
    <t>Nom</t>
  </si>
  <si>
    <t>Synthèse</t>
  </si>
  <si>
    <t>moyenne temps/estimation par binome</t>
  </si>
  <si>
    <t>estimé</t>
  </si>
  <si>
    <t>jerome</t>
  </si>
  <si>
    <t>Pierrick</t>
  </si>
  <si>
    <t>réél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</si>
</sst>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:ss;@"/>
    <numFmt numFmtId="167" formatCode="[$-F400]h:mm:ss\ AM/PM"/>
  </numFmts>
  <fonts count="13" x14ac:knownFonts="1">
    <font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alibri"/>
      <family val="2"/>
      <scheme val="minor"/>
    </font>
    <font>
      <sz val="9"/>
      <name val="Century Gothic"/>
      <family val="2"/>
    </font>
    <font>
      <sz val="10"/>
      <color theme="1"/>
      <name val="Century Gothic"/>
      <family val="2"/>
    </font>
    <font>
      <b/>
      <sz val="10"/>
      <color theme="0"/>
      <name val="Century Gothic"/>
      <family val="2"/>
    </font>
    <font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0" fontId="2" fillId="2" borderId="1" applyNumberFormat="0" applyAlignment="0" applyProtection="0"/>
    <xf numFmtId="0" fontId="3" fillId="3" borderId="2" applyNumberFormat="0" applyAlignment="0" applyProtection="0"/>
    <xf numFmtId="0" fontId="4" fillId="0" borderId="0" applyNumberFormat="0" applyFill="0" applyBorder="0" applyAlignment="0" applyProtection="0"/>
    <xf numFmtId="0" fontId="6" fillId="0" borderId="0"/>
    <xf numFmtId="9" fontId="8" fillId="0" borderId="0" applyFont="0" applyFill="0" applyBorder="0" applyAlignment="0" applyProtection="0"/>
    <xf numFmtId="0" fontId="8" fillId="4" borderId="4" applyNumberFormat="0" applyFont="0" applyAlignment="0" applyProtection="0"/>
    <xf numFmtId="0" fontId="9" fillId="5" borderId="5" applyNumberFormat="0" applyAlignment="0" applyProtection="0"/>
  </cellStyleXfs>
  <cellXfs count="57">
    <xf numFmtId="0" fontId="0" fillId="0" borderId="0" xfId="0"/>
    <xf numFmtId="0" fontId="7" fillId="0" borderId="0" xfId="0" applyFont="1" applyFill="1" applyAlignment="1">
      <alignment horizontal="center" vertical="center"/>
    </xf>
    <xf numFmtId="16" fontId="7" fillId="0" borderId="3" xfId="4" applyNumberFormat="1" applyFont="1" applyFill="1" applyBorder="1" applyAlignment="1">
      <alignment horizontal="center" vertical="center"/>
    </xf>
    <xf numFmtId="1" fontId="7" fillId="0" borderId="3" xfId="4" applyNumberFormat="1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21" fontId="7" fillId="0" borderId="3" xfId="4" applyNumberFormat="1" applyFont="1" applyFill="1" applyBorder="1" applyAlignment="1">
      <alignment horizontal="center" vertical="center"/>
    </xf>
    <xf numFmtId="0" fontId="5" fillId="0" borderId="0" xfId="0" applyFont="1"/>
    <xf numFmtId="0" fontId="2" fillId="2" borderId="1" xfId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4" fillId="0" borderId="0" xfId="3" applyFill="1" applyAlignment="1">
      <alignment horizontal="center" vertical="center"/>
    </xf>
    <xf numFmtId="0" fontId="3" fillId="3" borderId="2" xfId="2" applyAlignment="1">
      <alignment horizontal="center" vertical="center"/>
    </xf>
    <xf numFmtId="0" fontId="4" fillId="0" borderId="0" xfId="3" applyFill="1" applyAlignment="1">
      <alignment horizontal="left" vertical="center"/>
    </xf>
    <xf numFmtId="0" fontId="4" fillId="3" borderId="2" xfId="3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21" fontId="7" fillId="0" borderId="0" xfId="4" applyNumberFormat="1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3" borderId="6" xfId="2" applyBorder="1" applyAlignment="1">
      <alignment horizontal="center" vertical="center" wrapText="1"/>
    </xf>
    <xf numFmtId="21" fontId="7" fillId="0" borderId="0" xfId="6" applyNumberFormat="1" applyFont="1" applyFill="1" applyBorder="1" applyAlignment="1">
      <alignment horizontal="center" vertical="center"/>
    </xf>
    <xf numFmtId="9" fontId="3" fillId="3" borderId="2" xfId="2" applyNumberFormat="1" applyAlignment="1">
      <alignment horizontal="center" vertical="center"/>
    </xf>
    <xf numFmtId="0" fontId="9" fillId="5" borderId="5" xfId="7" applyAlignment="1">
      <alignment horizontal="center"/>
    </xf>
    <xf numFmtId="0" fontId="9" fillId="5" borderId="5" xfId="7" applyAlignment="1">
      <alignment horizontal="center" vertical="center"/>
    </xf>
    <xf numFmtId="21" fontId="3" fillId="3" borderId="2" xfId="2" applyNumberFormat="1" applyAlignment="1">
      <alignment horizontal="center" vertical="center"/>
    </xf>
    <xf numFmtId="0" fontId="3" fillId="3" borderId="7" xfId="2" applyBorder="1" applyAlignment="1">
      <alignment horizontal="left" vertical="center"/>
    </xf>
    <xf numFmtId="0" fontId="3" fillId="3" borderId="6" xfId="2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21" fontId="2" fillId="2" borderId="3" xfId="1" applyNumberFormat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9" fontId="7" fillId="0" borderId="3" xfId="5" applyNumberFormat="1" applyFont="1" applyFill="1" applyBorder="1" applyAlignment="1">
      <alignment horizontal="center" vertical="center"/>
    </xf>
    <xf numFmtId="0" fontId="9" fillId="5" borderId="5" xfId="7" applyAlignment="1">
      <alignment horizontal="center" vertical="center" wrapText="1"/>
    </xf>
    <xf numFmtId="0" fontId="3" fillId="3" borderId="2" xfId="2" applyAlignment="1">
      <alignment horizontal="center" vertical="center"/>
    </xf>
    <xf numFmtId="0" fontId="10" fillId="0" borderId="8" xfId="4" applyFont="1" applyBorder="1"/>
    <xf numFmtId="0" fontId="11" fillId="6" borderId="8" xfId="4" applyFont="1" applyFill="1" applyBorder="1" applyAlignment="1">
      <alignment horizontal="center" vertical="center"/>
    </xf>
    <xf numFmtId="0" fontId="11" fillId="6" borderId="9" xfId="4" applyFont="1" applyFill="1" applyBorder="1" applyAlignment="1">
      <alignment horizontal="center" vertical="center"/>
    </xf>
    <xf numFmtId="0" fontId="11" fillId="6" borderId="10" xfId="4" applyFont="1" applyFill="1" applyBorder="1" applyAlignment="1">
      <alignment horizontal="center" vertical="center"/>
    </xf>
    <xf numFmtId="0" fontId="6" fillId="0" borderId="10" xfId="4" applyBorder="1"/>
    <xf numFmtId="0" fontId="10" fillId="0" borderId="11" xfId="4" applyFont="1" applyBorder="1"/>
    <xf numFmtId="0" fontId="11" fillId="6" borderId="12" xfId="4" applyFont="1" applyFill="1" applyBorder="1" applyAlignment="1">
      <alignment horizontal="center" vertical="center"/>
    </xf>
    <xf numFmtId="0" fontId="11" fillId="6" borderId="13" xfId="4" applyFont="1" applyFill="1" applyBorder="1" applyAlignment="1">
      <alignment horizontal="center" vertical="center"/>
    </xf>
    <xf numFmtId="0" fontId="11" fillId="6" borderId="14" xfId="4" applyFont="1" applyFill="1" applyBorder="1" applyAlignment="1">
      <alignment horizontal="center" vertical="center"/>
    </xf>
    <xf numFmtId="0" fontId="6" fillId="0" borderId="15" xfId="4" applyBorder="1"/>
    <xf numFmtId="0" fontId="0" fillId="0" borderId="8" xfId="4" applyFont="1" applyBorder="1" applyAlignment="1">
      <alignment horizontal="center"/>
    </xf>
    <xf numFmtId="0" fontId="0" fillId="0" borderId="9" xfId="4" applyFont="1" applyBorder="1" applyAlignment="1">
      <alignment horizontal="center"/>
    </xf>
    <xf numFmtId="0" fontId="6" fillId="0" borderId="10" xfId="4" applyBorder="1" applyAlignment="1">
      <alignment horizontal="center"/>
    </xf>
    <xf numFmtId="164" fontId="10" fillId="0" borderId="11" xfId="4" applyNumberFormat="1" applyFont="1" applyBorder="1" applyAlignment="1">
      <alignment horizontal="center"/>
    </xf>
    <xf numFmtId="164" fontId="10" fillId="0" borderId="0" xfId="4" applyNumberFormat="1" applyFont="1" applyAlignment="1">
      <alignment horizontal="center"/>
    </xf>
    <xf numFmtId="164" fontId="6" fillId="0" borderId="0" xfId="4" applyNumberFormat="1" applyAlignment="1">
      <alignment horizontal="center"/>
    </xf>
    <xf numFmtId="0" fontId="0" fillId="0" borderId="11" xfId="4" applyFont="1" applyBorder="1"/>
    <xf numFmtId="0" fontId="10" fillId="0" borderId="12" xfId="4" applyFont="1" applyBorder="1"/>
    <xf numFmtId="0" fontId="10" fillId="0" borderId="13" xfId="4" applyFont="1" applyBorder="1"/>
    <xf numFmtId="0" fontId="6" fillId="0" borderId="13" xfId="4" applyBorder="1"/>
    <xf numFmtId="9" fontId="1" fillId="0" borderId="13" xfId="5" applyFont="1" applyBorder="1"/>
    <xf numFmtId="0" fontId="6" fillId="0" borderId="14" xfId="4" applyBorder="1"/>
    <xf numFmtId="0" fontId="1" fillId="0" borderId="9" xfId="4" applyFont="1" applyBorder="1" applyAlignment="1">
      <alignment horizontal="center"/>
    </xf>
    <xf numFmtId="167" fontId="12" fillId="0" borderId="0" xfId="5" applyNumberFormat="1" applyFont="1" applyBorder="1" applyAlignment="1">
      <alignment horizontal="center"/>
    </xf>
    <xf numFmtId="167" fontId="12" fillId="0" borderId="15" xfId="5" applyNumberFormat="1" applyFont="1" applyBorder="1" applyAlignment="1">
      <alignment horizontal="center"/>
    </xf>
    <xf numFmtId="9" fontId="6" fillId="0" borderId="15" xfId="5" applyFont="1" applyBorder="1"/>
  </cellXfs>
  <cellStyles count="8">
    <cellStyle name="Entrée" xfId="1" builtinId="20"/>
    <cellStyle name="Normal" xfId="0" builtinId="0"/>
    <cellStyle name="Normal 2" xfId="4" xr:uid="{00000000-0005-0000-0000-000003000000}"/>
    <cellStyle name="Note" xfId="6" builtinId="10"/>
    <cellStyle name="Pourcentage" xfId="5" builtinId="5"/>
    <cellStyle name="Sortie" xfId="2" builtinId="21"/>
    <cellStyle name="Texte explicatif" xfId="3" builtinId="53"/>
    <cellStyle name="Vérification" xfId="7" builtinId="23"/>
  </cellStyles>
  <dxfs count="13">
    <dxf>
      <font>
        <strike val="0"/>
        <color theme="0"/>
      </font>
    </dxf>
    <dxf>
      <font>
        <color theme="0"/>
      </font>
    </dxf>
    <dxf>
      <font>
        <b/>
        <i val="0"/>
        <color rgb="FFFF0000"/>
      </font>
    </dxf>
    <dxf>
      <font>
        <strike val="0"/>
        <color theme="0"/>
      </font>
    </dxf>
    <dxf>
      <font>
        <color theme="0"/>
      </font>
    </dxf>
    <dxf>
      <font>
        <b/>
        <i val="0"/>
        <color rgb="FFFF0000"/>
      </font>
    </dxf>
    <dxf>
      <font>
        <strike val="0"/>
        <color theme="0"/>
      </font>
    </dxf>
    <dxf>
      <font>
        <color theme="0"/>
      </font>
    </dxf>
    <dxf>
      <font>
        <b/>
        <i val="0"/>
        <color rgb="FFFF0000"/>
      </font>
    </dxf>
    <dxf>
      <font>
        <strike val="0"/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45"/>
  <sheetViews>
    <sheetView tabSelected="1" topLeftCell="A22" zoomScale="80" zoomScaleNormal="80" workbookViewId="0">
      <selection activeCell="Y40" sqref="Y40"/>
    </sheetView>
  </sheetViews>
  <sheetFormatPr baseColWidth="10" defaultColWidth="11.453125" defaultRowHeight="12.5" x14ac:dyDescent="0.25"/>
  <cols>
    <col min="1" max="1" width="4.1796875" style="1" customWidth="1"/>
    <col min="2" max="3" width="11.453125" style="1"/>
    <col min="4" max="5" width="11.453125" style="1" hidden="1" customWidth="1"/>
    <col min="6" max="11" width="11.453125" style="1"/>
    <col min="12" max="12" width="11.453125" style="1" customWidth="1"/>
    <col min="13" max="13" width="2.7265625" style="1" customWidth="1"/>
    <col min="14" max="14" width="12.81640625" style="9" hidden="1" customWidth="1"/>
    <col min="15" max="15" width="17.1796875" style="9" hidden="1" customWidth="1"/>
    <col min="16" max="16" width="16" style="9" hidden="1" customWidth="1"/>
    <col min="17" max="17" width="25.26953125" style="9" hidden="1" customWidth="1"/>
    <col min="18" max="18" width="23.81640625" style="9" hidden="1" customWidth="1"/>
    <col min="19" max="19" width="3.81640625" style="1" customWidth="1"/>
    <col min="20" max="20" width="10.453125" style="9" bestFit="1" customWidth="1"/>
    <col min="21" max="21" width="17.453125" style="9" hidden="1" customWidth="1"/>
    <col min="22" max="22" width="16.453125" style="9" hidden="1" customWidth="1"/>
    <col min="23" max="24" width="18.1796875" style="1" hidden="1" customWidth="1"/>
    <col min="25" max="25" width="42.7265625" style="1" bestFit="1" customWidth="1"/>
    <col min="26" max="30" width="10.26953125" style="1" hidden="1" customWidth="1"/>
    <col min="31" max="31" width="9.81640625" style="1" bestFit="1" customWidth="1"/>
    <col min="32" max="32" width="8.1796875" style="1" bestFit="1" customWidth="1"/>
    <col min="33" max="33" width="9.54296875" style="1" bestFit="1" customWidth="1"/>
    <col min="34" max="34" width="5.453125" style="1" customWidth="1"/>
    <col min="35" max="16384" width="11.453125" style="1"/>
  </cols>
  <sheetData>
    <row r="1" spans="2:39" ht="13" thickBot="1" x14ac:dyDescent="0.3">
      <c r="T1" s="9">
        <f ca="1">MATCH(T2,ListeNoms,0)</f>
        <v>1</v>
      </c>
      <c r="Y1" s="1">
        <v>0</v>
      </c>
      <c r="Z1" s="1">
        <v>1</v>
      </c>
      <c r="AA1" s="1">
        <v>2</v>
      </c>
      <c r="AB1" s="1">
        <v>3</v>
      </c>
      <c r="AC1" s="1">
        <v>4</v>
      </c>
      <c r="AD1" s="1">
        <v>5</v>
      </c>
      <c r="AI1" s="30" t="s">
        <v>47</v>
      </c>
      <c r="AJ1" s="30"/>
      <c r="AK1" s="30"/>
      <c r="AL1" s="30"/>
      <c r="AM1" s="30"/>
    </row>
    <row r="2" spans="2:39" ht="26" thickTop="1" thickBot="1" x14ac:dyDescent="0.3"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3" t="s">
        <v>40</v>
      </c>
      <c r="M2" s="13"/>
      <c r="N2" s="9" t="s">
        <v>34</v>
      </c>
      <c r="O2" s="9" t="str">
        <f>"Présence "&amp;$T$2</f>
        <v>Présence Vincent</v>
      </c>
      <c r="P2" s="9" t="str">
        <f>"Position "&amp;$T$2</f>
        <v>Position Vincent</v>
      </c>
      <c r="Q2" s="9" t="s">
        <v>36</v>
      </c>
      <c r="R2" s="9" t="str">
        <f>"équipiers de "&amp;$T$2</f>
        <v>équipiers de Vincent</v>
      </c>
      <c r="T2" s="7" t="s">
        <v>26</v>
      </c>
      <c r="U2" s="12" t="str">
        <f>"Présence "&amp;$T$2</f>
        <v>Présence Vincent</v>
      </c>
      <c r="V2" s="12" t="str">
        <f>"Position "&amp;$T$2</f>
        <v>Position Vincent</v>
      </c>
      <c r="W2" s="12" t="str">
        <f>"n° équipe "&amp;$T$2</f>
        <v>n° équipe Vincent</v>
      </c>
      <c r="X2" s="12" t="s">
        <v>44</v>
      </c>
      <c r="Y2" s="10" t="s">
        <v>35</v>
      </c>
      <c r="Z2" s="24" t="s">
        <v>19</v>
      </c>
      <c r="AA2" s="24" t="s">
        <v>20</v>
      </c>
      <c r="AB2" s="24" t="s">
        <v>21</v>
      </c>
      <c r="AC2" s="24" t="s">
        <v>22</v>
      </c>
      <c r="AD2" s="24" t="s">
        <v>23</v>
      </c>
      <c r="AE2" s="17" t="s">
        <v>41</v>
      </c>
      <c r="AF2" s="17" t="s">
        <v>42</v>
      </c>
      <c r="AG2" s="17" t="s">
        <v>43</v>
      </c>
      <c r="AI2" s="21" t="s">
        <v>45</v>
      </c>
      <c r="AJ2" s="21" t="s">
        <v>46</v>
      </c>
      <c r="AK2" s="29" t="s">
        <v>41</v>
      </c>
      <c r="AL2" s="29" t="s">
        <v>42</v>
      </c>
      <c r="AM2" s="29" t="s">
        <v>43</v>
      </c>
    </row>
    <row r="3" spans="2:39" ht="13.5" thickTop="1" thickBot="1" x14ac:dyDescent="0.3">
      <c r="B3" s="2">
        <v>43773</v>
      </c>
      <c r="C3" s="3">
        <v>1</v>
      </c>
      <c r="D3" s="4">
        <v>788</v>
      </c>
      <c r="E3" s="4" t="s">
        <v>0</v>
      </c>
      <c r="F3" s="4" t="s">
        <v>28</v>
      </c>
      <c r="G3" s="4" t="s">
        <v>27</v>
      </c>
      <c r="H3" s="4" t="s">
        <v>26</v>
      </c>
      <c r="I3" s="4" t="s">
        <v>30</v>
      </c>
      <c r="J3" s="4" t="s">
        <v>31</v>
      </c>
      <c r="K3" s="4" t="s">
        <v>32</v>
      </c>
      <c r="L3" s="5">
        <v>0.35416666666666669</v>
      </c>
      <c r="M3" s="14"/>
      <c r="N3" s="9">
        <f t="shared" ref="N3:N26" si="0">COUNTA(F3:K3)</f>
        <v>6</v>
      </c>
      <c r="O3" s="9">
        <f t="shared" ref="O3:O26" si="1">IF(ISNA(MATCH($T$2,F3:K3,0)),0,1)</f>
        <v>1</v>
      </c>
      <c r="P3" s="9">
        <f t="shared" ref="P3:P26" si="2">IF(O3=0,0,MATCH($T$2,F3:K3,0))</f>
        <v>3</v>
      </c>
      <c r="Q3" s="11" t="str">
        <f t="shared" ref="Q3:Q26" si="3">IF(N3=0,"",SUBSTITUTE(F3&amp;"+"&amp;G3&amp;"+"&amp;H3&amp;"+"&amp;I3&amp;"+"&amp;J3&amp;"+"&amp;K3,REPT("+",6-N3),""))</f>
        <v>Christophe+Jérôme+Vincent+Fabrice+Marion+Steven</v>
      </c>
      <c r="R3" s="9" t="str">
        <f t="shared" ref="R3:R26" si="4">SUBSTITUTE(SUBSTITUTE(Q3,$T$2&amp;"+",""),"+"&amp;$T$2,"")</f>
        <v>Christophe+Jérôme+Fabrice+Marion+Steven</v>
      </c>
      <c r="T3" s="8">
        <v>43773</v>
      </c>
      <c r="U3" s="12">
        <f t="shared" ref="U3:U11" si="5">SUMIF($B$3:$B$26,$T3,O$3:O$26)</f>
        <v>1</v>
      </c>
      <c r="V3" s="12">
        <f t="shared" ref="V3:V11" si="6">SUMIF($B$3:$B$26,$T3,P$3:P$26)</f>
        <v>3</v>
      </c>
      <c r="W3" s="12">
        <f t="shared" ref="W3:W11" ca="1" si="7">SUMIFS($C$3:$C$26,$B$3:$B$26,$T3,OFFSET($F$3:$F$26,0,MAX(0,V3-1)),$T$2)</f>
        <v>1</v>
      </c>
      <c r="X3" s="12">
        <f>SUMIFS($N$3:$N$26,$B$3:$B$26,T3,$O$3:$O$26,U3)</f>
        <v>6</v>
      </c>
      <c r="Y3" s="23" t="str">
        <f t="shared" ref="Y3:Y10" ca="1" si="8">IF(U3=0,"",INDEX(OFFSET($R$3:$R$8,6*(T4-$T$3-1),0),W3))</f>
        <v>Christophe+Jérôme+Fabrice+Marion+Steven</v>
      </c>
      <c r="Z3" s="25" t="str">
        <f ca="1">IF($U3=0,"",IF((Z$1+1)&gt;$X3,"",INDEX($F$3:$K$26,$W3+($T3-$T$3)*COUNTIF($B$3:$B$26,$T$3),Z$1-$Y$1+IF(Z$1&gt;=$V3,1,0))))</f>
        <v>Christophe</v>
      </c>
      <c r="AA3" s="25" t="str">
        <f t="shared" ref="AA3:AD11" ca="1" si="9">IF($U3=0,"",IF((AA$1+1)&gt;$X3,"",INDEX($F$3:$K$26,$W3+($T3-$T$3)*COUNTIF($B$3:$B$26,$T$3),AA$1-$Y$1+IF(AA$1&gt;=$V3,1,0))))</f>
        <v>Jérôme</v>
      </c>
      <c r="AB3" s="25" t="str">
        <f t="shared" ca="1" si="9"/>
        <v>Fabrice</v>
      </c>
      <c r="AC3" s="25" t="str">
        <f t="shared" ca="1" si="9"/>
        <v>Marion</v>
      </c>
      <c r="AD3" s="25" t="str">
        <f t="shared" ca="1" si="9"/>
        <v>Steven</v>
      </c>
      <c r="AE3" s="5">
        <f t="shared" ref="AE3:AE11" ca="1" si="10">IF(W3=0,"",SUMIFS($L$3:$L$26,$B$3:$B$26,T3,$C$3:$C$26,W3))</f>
        <v>0.35416666666666669</v>
      </c>
      <c r="AF3" s="26">
        <v>0.33333333333333331</v>
      </c>
      <c r="AG3" s="28">
        <f ca="1">IF(OR(AE3="",AF3=""),"",(AF3-AE3)/AE3)</f>
        <v>-5.8823529411764809E-2</v>
      </c>
      <c r="AI3" s="20">
        <f t="shared" ref="AI3:AI20" ca="1" si="11">IF(ROW(AH3)-ROW($AH$2)&lt;COUNTA(ListeNoms),ROW(AH3)-ROW($AH$2),"")</f>
        <v>1</v>
      </c>
      <c r="AJ3" s="10" t="str">
        <f t="shared" ref="AJ3:AJ20" ca="1" si="12">IF(AI3="","",INDEX(ListeNoms,AI3+IF(AI3&gt;=$T$1,1,0)))</f>
        <v>Jérôme</v>
      </c>
      <c r="AK3" s="22">
        <f ca="1">IF(AI3="","",SUMIF($Z$3:$Z$11,$AJ3,AE$3:AE$11)+SUMIF($AA$3:$AA$11,$AJ3,AE$3:AE$11)+SUMIF($AB$3:$AB$11,$AJ3,AE$3:AE$11)+SUMIF($AC$3:$AC$11,$AJ3,AE$3:AE$11)+SUMIF($AD$3:$AD$11,$AJ3,AE$3:AE$11))</f>
        <v>0.35416666666666669</v>
      </c>
      <c r="AL3" s="22">
        <f ca="1">IF(AJ3="","",SUMIF($Z$3:$Z$11,$AJ3,AF$3:AF$11)+SUMIF($AA$3:$AA$11,$AJ3,AF$3:AF$11)+SUMIF($AB$3:$AB$11,$AJ3,AF$3:AF$11)+SUMIF($AC$3:$AC$11,$AJ3,AF$3:AF$11)+SUMIF($AD$3:$AD$11,$AJ3,AF$3:AF$11))</f>
        <v>0.33333333333333331</v>
      </c>
      <c r="AM3" s="19">
        <f ca="1">IF(OR(AK3=0,AL3=0),"",(AL3-AK3)/AK3)</f>
        <v>-5.8823529411764809E-2</v>
      </c>
    </row>
    <row r="4" spans="2:39" ht="13.5" thickTop="1" thickBot="1" x14ac:dyDescent="0.3">
      <c r="B4" s="2">
        <v>43773</v>
      </c>
      <c r="C4" s="3">
        <v>2</v>
      </c>
      <c r="D4" s="4">
        <v>593</v>
      </c>
      <c r="E4" s="4" t="s">
        <v>1</v>
      </c>
      <c r="F4" s="4" t="s">
        <v>28</v>
      </c>
      <c r="G4" s="4" t="s">
        <v>29</v>
      </c>
      <c r="H4" s="4"/>
      <c r="I4" s="4"/>
      <c r="J4" s="4"/>
      <c r="K4" s="4"/>
      <c r="L4" s="5">
        <v>0.29166666666666669</v>
      </c>
      <c r="M4" s="14"/>
      <c r="N4" s="9">
        <f t="shared" si="0"/>
        <v>2</v>
      </c>
      <c r="O4" s="9">
        <f t="shared" si="1"/>
        <v>0</v>
      </c>
      <c r="P4" s="9">
        <f t="shared" si="2"/>
        <v>0</v>
      </c>
      <c r="Q4" s="11" t="str">
        <f t="shared" si="3"/>
        <v>Christophe+Nathan</v>
      </c>
      <c r="R4" s="9" t="str">
        <f t="shared" si="4"/>
        <v>Christophe+Nathan</v>
      </c>
      <c r="T4" s="8">
        <f>T3+1</f>
        <v>43774</v>
      </c>
      <c r="U4" s="12">
        <f t="shared" si="5"/>
        <v>1</v>
      </c>
      <c r="V4" s="12">
        <f t="shared" si="6"/>
        <v>1</v>
      </c>
      <c r="W4" s="12">
        <f t="shared" ca="1" si="7"/>
        <v>1</v>
      </c>
      <c r="X4" s="12">
        <f t="shared" ref="X4:X11" si="13">SUMIFS($N$3:$N$26,$B$3:$B$26,T4,$O$3:$O$26,U4)</f>
        <v>2</v>
      </c>
      <c r="Y4" s="23" t="str">
        <f t="shared" ca="1" si="8"/>
        <v>David</v>
      </c>
      <c r="Z4" s="25" t="str">
        <f t="shared" ref="Z4:Z11" ca="1" si="14">IF($U4=0,"",IF((Z$1+1)&gt;$X4,"",INDEX($F$3:$K$26,$W4+($T4-$T$3)*COUNTIF($B$3:$B$26,$T$3),Z$1-$Y$1+IF(Z$1&gt;=$V4,1,0))))</f>
        <v>David</v>
      </c>
      <c r="AA4" s="25" t="str">
        <f t="shared" si="9"/>
        <v/>
      </c>
      <c r="AB4" s="25" t="str">
        <f t="shared" si="9"/>
        <v/>
      </c>
      <c r="AC4" s="25" t="str">
        <f t="shared" si="9"/>
        <v/>
      </c>
      <c r="AD4" s="25" t="str">
        <f t="shared" si="9"/>
        <v/>
      </c>
      <c r="AE4" s="5">
        <f t="shared" ca="1" si="10"/>
        <v>0.125</v>
      </c>
      <c r="AF4" s="26">
        <v>0.16666666666666666</v>
      </c>
      <c r="AG4" s="28">
        <f t="shared" ref="AG4:AG11" ca="1" si="15">IF(OR(AE4="",AF4=""),"",(AF4-AE4)/AE4)</f>
        <v>0.33333333333333326</v>
      </c>
      <c r="AI4" s="20">
        <f t="shared" ca="1" si="11"/>
        <v>2</v>
      </c>
      <c r="AJ4" s="10" t="str">
        <f t="shared" ca="1" si="12"/>
        <v>Christophe</v>
      </c>
      <c r="AK4" s="22">
        <f t="shared" ref="AK4:AK13" ca="1" si="16">IF(AI4="","",SUMIF($Z$3:$Z$11,$AJ4,AE$3:AE$11)+SUMIF($AA$3:$AA$11,$AJ4,AE$3:AE$11)+SUMIF($AB$3:$AB$11,$AJ4,AE$3:AE$11)+SUMIF($AC$3:$AC$11,$AJ4,AE$3:AE$11)+SUMIF($AD$3:$AD$11,$AJ4,AE$3:AE$11))</f>
        <v>0.6875</v>
      </c>
      <c r="AL4" s="22">
        <f t="shared" ref="AL4:AL13" ca="1" si="17">IF(AJ4="","",SUMIF($Z$3:$Z$11,$AJ4,AF$3:AF$11)+SUMIF($AA$3:$AA$11,$AJ4,AF$3:AF$11)+SUMIF($AB$3:$AB$11,$AJ4,AF$3:AF$11)+SUMIF($AC$3:$AC$11,$AJ4,AF$3:AF$11)+SUMIF($AD$3:$AD$11,$AJ4,AF$3:AF$11))</f>
        <v>0.66666666666666663</v>
      </c>
      <c r="AM4" s="19">
        <f t="shared" ref="AM4:AM13" ca="1" si="18">IF(OR(AK4=0,AL4=0),"",(AL4-AK4)/AK4)</f>
        <v>-3.0303030303030356E-2</v>
      </c>
    </row>
    <row r="5" spans="2:39" ht="13.5" thickTop="1" thickBot="1" x14ac:dyDescent="0.3">
      <c r="B5" s="2">
        <v>43773</v>
      </c>
      <c r="C5" s="3">
        <v>3</v>
      </c>
      <c r="D5" s="4">
        <v>208</v>
      </c>
      <c r="E5" s="4" t="s">
        <v>2</v>
      </c>
      <c r="F5" s="4" t="s">
        <v>30</v>
      </c>
      <c r="G5" s="4"/>
      <c r="H5" s="4"/>
      <c r="I5" s="4"/>
      <c r="J5" s="4"/>
      <c r="K5" s="4"/>
      <c r="L5" s="5">
        <v>0.125</v>
      </c>
      <c r="M5" s="14"/>
      <c r="N5" s="9">
        <f t="shared" si="0"/>
        <v>1</v>
      </c>
      <c r="O5" s="9">
        <f t="shared" si="1"/>
        <v>0</v>
      </c>
      <c r="P5" s="9">
        <f t="shared" si="2"/>
        <v>0</v>
      </c>
      <c r="Q5" s="11" t="str">
        <f t="shared" si="3"/>
        <v>Fabrice</v>
      </c>
      <c r="R5" s="9" t="str">
        <f t="shared" si="4"/>
        <v>Fabrice</v>
      </c>
      <c r="T5" s="8">
        <f t="shared" ref="T5:T11" si="19">T4+1</f>
        <v>43775</v>
      </c>
      <c r="U5" s="12">
        <f t="shared" si="5"/>
        <v>1</v>
      </c>
      <c r="V5" s="12">
        <f t="shared" si="6"/>
        <v>2</v>
      </c>
      <c r="W5" s="12">
        <f t="shared" ca="1" si="7"/>
        <v>2</v>
      </c>
      <c r="X5" s="12">
        <f t="shared" si="13"/>
        <v>3</v>
      </c>
      <c r="Y5" s="23" t="str">
        <f t="shared" ca="1" si="8"/>
        <v>Christophe+Lionel</v>
      </c>
      <c r="Z5" s="25" t="str">
        <f t="shared" ca="1" si="14"/>
        <v>Christophe</v>
      </c>
      <c r="AA5" s="25" t="str">
        <f t="shared" ca="1" si="9"/>
        <v>Lionel</v>
      </c>
      <c r="AB5" s="25" t="str">
        <f t="shared" si="9"/>
        <v/>
      </c>
      <c r="AC5" s="25" t="str">
        <f t="shared" si="9"/>
        <v/>
      </c>
      <c r="AD5" s="25" t="str">
        <f t="shared" si="9"/>
        <v/>
      </c>
      <c r="AE5" s="5">
        <f t="shared" ca="1" si="10"/>
        <v>0.33333333333333331</v>
      </c>
      <c r="AF5" s="26">
        <v>0.33333333333333331</v>
      </c>
      <c r="AG5" s="28">
        <f t="shared" ca="1" si="15"/>
        <v>0</v>
      </c>
      <c r="AI5" s="20">
        <f t="shared" ca="1" si="11"/>
        <v>3</v>
      </c>
      <c r="AJ5" s="10" t="str">
        <f t="shared" ca="1" si="12"/>
        <v>Nathan</v>
      </c>
      <c r="AK5" s="22">
        <f t="shared" ca="1" si="16"/>
        <v>0</v>
      </c>
      <c r="AL5" s="22">
        <f t="shared" ca="1" si="17"/>
        <v>0</v>
      </c>
      <c r="AM5" s="19" t="str">
        <f t="shared" ca="1" si="18"/>
        <v/>
      </c>
    </row>
    <row r="6" spans="2:39" ht="13.5" thickTop="1" thickBot="1" x14ac:dyDescent="0.3">
      <c r="B6" s="2">
        <v>43773</v>
      </c>
      <c r="C6" s="3">
        <v>4</v>
      </c>
      <c r="D6" s="4" t="s">
        <v>3</v>
      </c>
      <c r="E6" s="4" t="s">
        <v>4</v>
      </c>
      <c r="F6" s="4" t="s">
        <v>5</v>
      </c>
      <c r="G6" s="4"/>
      <c r="H6" s="4"/>
      <c r="I6" s="4"/>
      <c r="J6" s="4"/>
      <c r="K6" s="4"/>
      <c r="L6" s="5">
        <v>0.20833333333333334</v>
      </c>
      <c r="M6" s="14"/>
      <c r="N6" s="9">
        <f t="shared" si="0"/>
        <v>1</v>
      </c>
      <c r="O6" s="9">
        <f t="shared" si="1"/>
        <v>0</v>
      </c>
      <c r="P6" s="9">
        <f t="shared" si="2"/>
        <v>0</v>
      </c>
      <c r="Q6" s="11" t="str">
        <f t="shared" si="3"/>
        <v>David</v>
      </c>
      <c r="R6" s="9" t="str">
        <f t="shared" si="4"/>
        <v>David</v>
      </c>
      <c r="T6" s="8">
        <f t="shared" si="19"/>
        <v>43776</v>
      </c>
      <c r="U6" s="12">
        <f t="shared" si="5"/>
        <v>1</v>
      </c>
      <c r="V6" s="12">
        <f t="shared" si="6"/>
        <v>3</v>
      </c>
      <c r="W6" s="12">
        <f t="shared" ca="1" si="7"/>
        <v>2</v>
      </c>
      <c r="X6" s="12">
        <f t="shared" si="13"/>
        <v>3</v>
      </c>
      <c r="Y6" s="23" t="str">
        <f t="shared" ca="1" si="8"/>
        <v>Lionel+Olivier</v>
      </c>
      <c r="Z6" s="25" t="str">
        <f t="shared" ca="1" si="14"/>
        <v>Lionel</v>
      </c>
      <c r="AA6" s="25" t="str">
        <f t="shared" ca="1" si="9"/>
        <v>Olivier</v>
      </c>
      <c r="AB6" s="25" t="str">
        <f t="shared" si="9"/>
        <v/>
      </c>
      <c r="AC6" s="25" t="str">
        <f t="shared" si="9"/>
        <v/>
      </c>
      <c r="AD6" s="25" t="str">
        <f t="shared" si="9"/>
        <v/>
      </c>
      <c r="AE6" s="5">
        <f t="shared" ca="1" si="10"/>
        <v>0.38541666666666669</v>
      </c>
      <c r="AF6" s="26">
        <v>0.41666666666666669</v>
      </c>
      <c r="AG6" s="28">
        <f t="shared" ca="1" si="15"/>
        <v>8.1081081081081072E-2</v>
      </c>
      <c r="AI6" s="20">
        <f t="shared" ca="1" si="11"/>
        <v>4</v>
      </c>
      <c r="AJ6" s="10" t="str">
        <f t="shared" ca="1" si="12"/>
        <v>David</v>
      </c>
      <c r="AK6" s="22">
        <f t="shared" ca="1" si="16"/>
        <v>0.125</v>
      </c>
      <c r="AL6" s="22">
        <f t="shared" ca="1" si="17"/>
        <v>0.16666666666666666</v>
      </c>
      <c r="AM6" s="19">
        <f t="shared" ca="1" si="18"/>
        <v>0.33333333333333326</v>
      </c>
    </row>
    <row r="7" spans="2:39" ht="13.5" thickTop="1" thickBot="1" x14ac:dyDescent="0.3">
      <c r="B7" s="2">
        <v>43773</v>
      </c>
      <c r="C7" s="3">
        <v>5</v>
      </c>
      <c r="D7" s="4"/>
      <c r="E7" s="4"/>
      <c r="F7" s="4"/>
      <c r="G7" s="4"/>
      <c r="H7" s="4"/>
      <c r="I7" s="4"/>
      <c r="J7" s="4"/>
      <c r="K7" s="4"/>
      <c r="L7" s="4"/>
      <c r="M7" s="15"/>
      <c r="N7" s="9">
        <f t="shared" si="0"/>
        <v>0</v>
      </c>
      <c r="O7" s="9">
        <f t="shared" si="1"/>
        <v>0</v>
      </c>
      <c r="P7" s="9">
        <f t="shared" si="2"/>
        <v>0</v>
      </c>
      <c r="Q7" s="11" t="str">
        <f t="shared" si="3"/>
        <v/>
      </c>
      <c r="R7" s="9" t="str">
        <f t="shared" si="4"/>
        <v/>
      </c>
      <c r="T7" s="8">
        <f t="shared" si="19"/>
        <v>43777</v>
      </c>
      <c r="U7" s="12">
        <f t="shared" si="5"/>
        <v>0</v>
      </c>
      <c r="V7" s="12">
        <f t="shared" si="6"/>
        <v>0</v>
      </c>
      <c r="W7" s="12">
        <f t="shared" ca="1" si="7"/>
        <v>0</v>
      </c>
      <c r="X7" s="12">
        <f t="shared" si="13"/>
        <v>0</v>
      </c>
      <c r="Y7" s="23" t="str">
        <f t="shared" ca="1" si="8"/>
        <v/>
      </c>
      <c r="Z7" s="25" t="str">
        <f t="shared" si="14"/>
        <v/>
      </c>
      <c r="AA7" s="25" t="str">
        <f t="shared" si="9"/>
        <v/>
      </c>
      <c r="AB7" s="25" t="str">
        <f t="shared" si="9"/>
        <v/>
      </c>
      <c r="AC7" s="25" t="str">
        <f t="shared" si="9"/>
        <v/>
      </c>
      <c r="AD7" s="25" t="str">
        <f t="shared" si="9"/>
        <v/>
      </c>
      <c r="AE7" s="5" t="str">
        <f t="shared" ca="1" si="10"/>
        <v/>
      </c>
      <c r="AF7" s="27"/>
      <c r="AG7" s="28" t="str">
        <f t="shared" ca="1" si="15"/>
        <v/>
      </c>
      <c r="AI7" s="20">
        <f t="shared" ca="1" si="11"/>
        <v>5</v>
      </c>
      <c r="AJ7" s="10" t="str">
        <f t="shared" ca="1" si="12"/>
        <v>Fabrice</v>
      </c>
      <c r="AK7" s="22">
        <f t="shared" ca="1" si="16"/>
        <v>0.35416666666666669</v>
      </c>
      <c r="AL7" s="22">
        <f t="shared" ca="1" si="17"/>
        <v>0.33333333333333331</v>
      </c>
      <c r="AM7" s="19">
        <f t="shared" ca="1" si="18"/>
        <v>-5.8823529411764809E-2</v>
      </c>
    </row>
    <row r="8" spans="2:39" ht="13.5" thickTop="1" thickBot="1" x14ac:dyDescent="0.3">
      <c r="B8" s="2">
        <v>43773</v>
      </c>
      <c r="C8" s="3">
        <v>6</v>
      </c>
      <c r="D8" s="4"/>
      <c r="E8" s="4"/>
      <c r="F8" s="4"/>
      <c r="G8" s="4"/>
      <c r="H8" s="4"/>
      <c r="I8" s="4"/>
      <c r="J8" s="4"/>
      <c r="K8" s="4"/>
      <c r="L8" s="4"/>
      <c r="M8" s="15"/>
      <c r="N8" s="9">
        <f t="shared" si="0"/>
        <v>0</v>
      </c>
      <c r="O8" s="9">
        <f t="shared" si="1"/>
        <v>0</v>
      </c>
      <c r="P8" s="9">
        <f t="shared" si="2"/>
        <v>0</v>
      </c>
      <c r="Q8" s="11" t="str">
        <f t="shared" si="3"/>
        <v/>
      </c>
      <c r="R8" s="9" t="str">
        <f t="shared" si="4"/>
        <v/>
      </c>
      <c r="T8" s="8">
        <f t="shared" si="19"/>
        <v>43778</v>
      </c>
      <c r="U8" s="12">
        <f t="shared" si="5"/>
        <v>0</v>
      </c>
      <c r="V8" s="12">
        <f t="shared" si="6"/>
        <v>0</v>
      </c>
      <c r="W8" s="12">
        <f t="shared" ca="1" si="7"/>
        <v>0</v>
      </c>
      <c r="X8" s="12">
        <f t="shared" si="13"/>
        <v>0</v>
      </c>
      <c r="Y8" s="23" t="str">
        <f t="shared" ca="1" si="8"/>
        <v/>
      </c>
      <c r="Z8" s="25" t="str">
        <f t="shared" si="14"/>
        <v/>
      </c>
      <c r="AA8" s="25" t="str">
        <f t="shared" si="9"/>
        <v/>
      </c>
      <c r="AB8" s="25" t="str">
        <f t="shared" si="9"/>
        <v/>
      </c>
      <c r="AC8" s="25" t="str">
        <f t="shared" si="9"/>
        <v/>
      </c>
      <c r="AD8" s="25" t="str">
        <f t="shared" si="9"/>
        <v/>
      </c>
      <c r="AE8" s="5" t="str">
        <f t="shared" ca="1" si="10"/>
        <v/>
      </c>
      <c r="AF8" s="27"/>
      <c r="AG8" s="28" t="str">
        <f t="shared" ca="1" si="15"/>
        <v/>
      </c>
      <c r="AI8" s="20">
        <f t="shared" ca="1" si="11"/>
        <v>6</v>
      </c>
      <c r="AJ8" s="10" t="str">
        <f t="shared" ca="1" si="12"/>
        <v>Marion</v>
      </c>
      <c r="AK8" s="22">
        <f t="shared" ca="1" si="16"/>
        <v>0.35416666666666669</v>
      </c>
      <c r="AL8" s="22">
        <f t="shared" ca="1" si="17"/>
        <v>0.33333333333333331</v>
      </c>
      <c r="AM8" s="19">
        <f t="shared" ca="1" si="18"/>
        <v>-5.8823529411764809E-2</v>
      </c>
    </row>
    <row r="9" spans="2:39" ht="13.5" thickTop="1" thickBot="1" x14ac:dyDescent="0.3">
      <c r="B9" s="2">
        <v>43774</v>
      </c>
      <c r="C9" s="3">
        <v>1</v>
      </c>
      <c r="D9" s="4">
        <v>788</v>
      </c>
      <c r="E9" s="4" t="s">
        <v>6</v>
      </c>
      <c r="F9" s="4" t="s">
        <v>26</v>
      </c>
      <c r="G9" s="4" t="s">
        <v>5</v>
      </c>
      <c r="H9" s="4"/>
      <c r="I9" s="4"/>
      <c r="J9" s="4"/>
      <c r="K9" s="4"/>
      <c r="L9" s="5">
        <v>0.125</v>
      </c>
      <c r="M9" s="14"/>
      <c r="N9" s="9">
        <f t="shared" si="0"/>
        <v>2</v>
      </c>
      <c r="O9" s="9">
        <f t="shared" si="1"/>
        <v>1</v>
      </c>
      <c r="P9" s="9">
        <f t="shared" si="2"/>
        <v>1</v>
      </c>
      <c r="Q9" s="11" t="str">
        <f t="shared" si="3"/>
        <v>Vincent+David</v>
      </c>
      <c r="R9" s="9" t="str">
        <f t="shared" si="4"/>
        <v>David</v>
      </c>
      <c r="T9" s="8">
        <f t="shared" si="19"/>
        <v>43779</v>
      </c>
      <c r="U9" s="12">
        <f t="shared" si="5"/>
        <v>0</v>
      </c>
      <c r="V9" s="12">
        <f t="shared" si="6"/>
        <v>0</v>
      </c>
      <c r="W9" s="12">
        <f t="shared" ca="1" si="7"/>
        <v>0</v>
      </c>
      <c r="X9" s="12">
        <f t="shared" si="13"/>
        <v>0</v>
      </c>
      <c r="Y9" s="23" t="str">
        <f t="shared" ca="1" si="8"/>
        <v/>
      </c>
      <c r="Z9" s="25" t="str">
        <f t="shared" si="14"/>
        <v/>
      </c>
      <c r="AA9" s="25" t="str">
        <f t="shared" si="9"/>
        <v/>
      </c>
      <c r="AB9" s="25" t="str">
        <f t="shared" si="9"/>
        <v/>
      </c>
      <c r="AC9" s="25" t="str">
        <f t="shared" si="9"/>
        <v/>
      </c>
      <c r="AD9" s="25" t="str">
        <f t="shared" si="9"/>
        <v/>
      </c>
      <c r="AE9" s="5" t="str">
        <f t="shared" ca="1" si="10"/>
        <v/>
      </c>
      <c r="AF9" s="27"/>
      <c r="AG9" s="28" t="str">
        <f t="shared" ca="1" si="15"/>
        <v/>
      </c>
      <c r="AI9" s="20">
        <f t="shared" ca="1" si="11"/>
        <v>7</v>
      </c>
      <c r="AJ9" s="10" t="str">
        <f t="shared" ca="1" si="12"/>
        <v>Steven</v>
      </c>
      <c r="AK9" s="22">
        <f t="shared" ca="1" si="16"/>
        <v>0.35416666666666669</v>
      </c>
      <c r="AL9" s="22">
        <f t="shared" ca="1" si="17"/>
        <v>0.33333333333333331</v>
      </c>
      <c r="AM9" s="19">
        <f t="shared" ca="1" si="18"/>
        <v>-5.8823529411764809E-2</v>
      </c>
    </row>
    <row r="10" spans="2:39" ht="13.5" thickTop="1" thickBot="1" x14ac:dyDescent="0.3">
      <c r="B10" s="2">
        <v>43774</v>
      </c>
      <c r="C10" s="3">
        <v>2</v>
      </c>
      <c r="D10" s="4">
        <v>208</v>
      </c>
      <c r="E10" s="4" t="s">
        <v>7</v>
      </c>
      <c r="F10" s="4" t="s">
        <v>37</v>
      </c>
      <c r="G10" s="4"/>
      <c r="H10" s="4"/>
      <c r="I10" s="4"/>
      <c r="J10" s="4"/>
      <c r="K10" s="4"/>
      <c r="L10" s="5">
        <v>0.41666666666666669</v>
      </c>
      <c r="M10" s="14"/>
      <c r="N10" s="9">
        <f t="shared" si="0"/>
        <v>1</v>
      </c>
      <c r="O10" s="9">
        <f t="shared" si="1"/>
        <v>0</v>
      </c>
      <c r="P10" s="9">
        <f t="shared" si="2"/>
        <v>0</v>
      </c>
      <c r="Q10" s="11" t="str">
        <f t="shared" si="3"/>
        <v>Olivier</v>
      </c>
      <c r="R10" s="9" t="str">
        <f t="shared" si="4"/>
        <v>Olivier</v>
      </c>
      <c r="T10" s="8">
        <f t="shared" si="19"/>
        <v>43780</v>
      </c>
      <c r="U10" s="12">
        <f t="shared" si="5"/>
        <v>0</v>
      </c>
      <c r="V10" s="12">
        <f t="shared" si="6"/>
        <v>0</v>
      </c>
      <c r="W10" s="12">
        <f t="shared" ca="1" si="7"/>
        <v>0</v>
      </c>
      <c r="X10" s="12">
        <f t="shared" si="13"/>
        <v>0</v>
      </c>
      <c r="Y10" s="23" t="str">
        <f t="shared" ca="1" si="8"/>
        <v/>
      </c>
      <c r="Z10" s="25" t="str">
        <f t="shared" si="14"/>
        <v/>
      </c>
      <c r="AA10" s="25" t="str">
        <f t="shared" si="9"/>
        <v/>
      </c>
      <c r="AB10" s="25" t="str">
        <f t="shared" si="9"/>
        <v/>
      </c>
      <c r="AC10" s="25" t="str">
        <f t="shared" si="9"/>
        <v/>
      </c>
      <c r="AD10" s="25" t="str">
        <f t="shared" si="9"/>
        <v/>
      </c>
      <c r="AE10" s="5" t="str">
        <f t="shared" ca="1" si="10"/>
        <v/>
      </c>
      <c r="AF10" s="27"/>
      <c r="AG10" s="28" t="str">
        <f t="shared" ca="1" si="15"/>
        <v/>
      </c>
      <c r="AI10" s="20">
        <f t="shared" ca="1" si="11"/>
        <v>8</v>
      </c>
      <c r="AJ10" s="10" t="str">
        <f t="shared" ca="1" si="12"/>
        <v>Rodolphe</v>
      </c>
      <c r="AK10" s="22">
        <f t="shared" ca="1" si="16"/>
        <v>0</v>
      </c>
      <c r="AL10" s="22">
        <f t="shared" ca="1" si="17"/>
        <v>0</v>
      </c>
      <c r="AM10" s="19" t="str">
        <f t="shared" ca="1" si="18"/>
        <v/>
      </c>
    </row>
    <row r="11" spans="2:39" ht="13.5" thickTop="1" thickBot="1" x14ac:dyDescent="0.3">
      <c r="B11" s="2">
        <v>43774</v>
      </c>
      <c r="C11" s="3">
        <v>3</v>
      </c>
      <c r="D11" s="4">
        <v>208</v>
      </c>
      <c r="E11" s="4" t="s">
        <v>8</v>
      </c>
      <c r="F11" s="4" t="s">
        <v>27</v>
      </c>
      <c r="G11" s="4" t="s">
        <v>31</v>
      </c>
      <c r="H11" s="4" t="s">
        <v>30</v>
      </c>
      <c r="I11" s="4"/>
      <c r="J11" s="4"/>
      <c r="K11" s="4"/>
      <c r="L11" s="5">
        <v>8.3333333333333329E-2</v>
      </c>
      <c r="M11" s="14"/>
      <c r="N11" s="9">
        <f t="shared" si="0"/>
        <v>3</v>
      </c>
      <c r="O11" s="9">
        <f t="shared" si="1"/>
        <v>0</v>
      </c>
      <c r="P11" s="9">
        <f t="shared" si="2"/>
        <v>0</v>
      </c>
      <c r="Q11" s="11" t="str">
        <f t="shared" si="3"/>
        <v>Jérôme+Marion+Fabrice</v>
      </c>
      <c r="R11" s="9" t="str">
        <f t="shared" si="4"/>
        <v>Jérôme+Marion+Fabrice</v>
      </c>
      <c r="T11" s="8">
        <f t="shared" si="19"/>
        <v>43781</v>
      </c>
      <c r="U11" s="12">
        <f t="shared" si="5"/>
        <v>0</v>
      </c>
      <c r="V11" s="12">
        <f t="shared" si="6"/>
        <v>0</v>
      </c>
      <c r="W11" s="12">
        <f t="shared" ca="1" si="7"/>
        <v>0</v>
      </c>
      <c r="X11" s="12">
        <f t="shared" si="13"/>
        <v>0</v>
      </c>
      <c r="Y11" s="23" t="str">
        <f ca="1">IF(U11=0,"",INDEX(OFFSET($R$3:$R$8,6*(#REF!-$T$3-1),0),W11))</f>
        <v/>
      </c>
      <c r="Z11" s="25" t="str">
        <f t="shared" si="14"/>
        <v/>
      </c>
      <c r="AA11" s="25" t="str">
        <f t="shared" si="9"/>
        <v/>
      </c>
      <c r="AB11" s="25" t="str">
        <f t="shared" si="9"/>
        <v/>
      </c>
      <c r="AC11" s="25" t="str">
        <f t="shared" si="9"/>
        <v/>
      </c>
      <c r="AD11" s="25" t="str">
        <f t="shared" si="9"/>
        <v/>
      </c>
      <c r="AE11" s="5" t="str">
        <f t="shared" ca="1" si="10"/>
        <v/>
      </c>
      <c r="AF11" s="27"/>
      <c r="AG11" s="28" t="str">
        <f t="shared" ca="1" si="15"/>
        <v/>
      </c>
      <c r="AI11" s="20">
        <f t="shared" ca="1" si="11"/>
        <v>9</v>
      </c>
      <c r="AJ11" s="10" t="str">
        <f t="shared" ca="1" si="12"/>
        <v>Olivier</v>
      </c>
      <c r="AK11" s="22">
        <f t="shared" ca="1" si="16"/>
        <v>0.38541666666666669</v>
      </c>
      <c r="AL11" s="22">
        <f t="shared" ca="1" si="17"/>
        <v>0.41666666666666669</v>
      </c>
      <c r="AM11" s="19">
        <f t="shared" ca="1" si="18"/>
        <v>8.1081081081081072E-2</v>
      </c>
    </row>
    <row r="12" spans="2:39" ht="13.5" thickTop="1" thickBot="1" x14ac:dyDescent="0.3">
      <c r="B12" s="2">
        <v>43774</v>
      </c>
      <c r="C12" s="3">
        <v>4</v>
      </c>
      <c r="D12" s="4">
        <v>593</v>
      </c>
      <c r="E12" s="4" t="s">
        <v>9</v>
      </c>
      <c r="F12" s="4" t="s">
        <v>32</v>
      </c>
      <c r="G12" s="4" t="s">
        <v>29</v>
      </c>
      <c r="H12" s="4" t="s">
        <v>30</v>
      </c>
      <c r="I12" s="4"/>
      <c r="J12" s="4"/>
      <c r="K12" s="4"/>
      <c r="L12" s="5">
        <v>8.3333333333333329E-2</v>
      </c>
      <c r="M12" s="14"/>
      <c r="N12" s="9">
        <f t="shared" si="0"/>
        <v>3</v>
      </c>
      <c r="O12" s="9">
        <f t="shared" si="1"/>
        <v>0</v>
      </c>
      <c r="P12" s="9">
        <f t="shared" si="2"/>
        <v>0</v>
      </c>
      <c r="Q12" s="11" t="str">
        <f t="shared" si="3"/>
        <v>Steven+Nathan+Fabrice</v>
      </c>
      <c r="R12" s="9" t="str">
        <f t="shared" si="4"/>
        <v>Steven+Nathan+Fabrice</v>
      </c>
      <c r="AI12" s="20">
        <f t="shared" ca="1" si="11"/>
        <v>10</v>
      </c>
      <c r="AJ12" s="10" t="str">
        <f t="shared" ca="1" si="12"/>
        <v>Lucas</v>
      </c>
      <c r="AK12" s="22">
        <f t="shared" ca="1" si="16"/>
        <v>0</v>
      </c>
      <c r="AL12" s="22">
        <f t="shared" ca="1" si="17"/>
        <v>0</v>
      </c>
      <c r="AM12" s="19" t="str">
        <f t="shared" ca="1" si="18"/>
        <v/>
      </c>
    </row>
    <row r="13" spans="2:39" ht="13.5" thickTop="1" thickBot="1" x14ac:dyDescent="0.3">
      <c r="B13" s="2">
        <v>43774</v>
      </c>
      <c r="C13" s="3">
        <v>5</v>
      </c>
      <c r="D13" s="4" t="s">
        <v>3</v>
      </c>
      <c r="E13" s="4" t="s">
        <v>10</v>
      </c>
      <c r="F13" s="4" t="s">
        <v>33</v>
      </c>
      <c r="G13" s="4" t="s">
        <v>11</v>
      </c>
      <c r="H13" s="4"/>
      <c r="I13" s="4"/>
      <c r="J13" s="4"/>
      <c r="K13" s="4"/>
      <c r="L13" s="5">
        <v>0.3125</v>
      </c>
      <c r="M13" s="14"/>
      <c r="N13" s="9">
        <f t="shared" si="0"/>
        <v>2</v>
      </c>
      <c r="O13" s="9">
        <f t="shared" si="1"/>
        <v>0</v>
      </c>
      <c r="P13" s="9">
        <f t="shared" si="2"/>
        <v>0</v>
      </c>
      <c r="Q13" s="11" t="str">
        <f t="shared" si="3"/>
        <v>Rodolphe+Marc</v>
      </c>
      <c r="R13" s="9" t="str">
        <f t="shared" si="4"/>
        <v>Rodolphe+Marc</v>
      </c>
      <c r="AI13" s="20">
        <f t="shared" ca="1" si="11"/>
        <v>11</v>
      </c>
      <c r="AJ13" s="10" t="str">
        <f t="shared" ca="1" si="12"/>
        <v>Lionel</v>
      </c>
      <c r="AK13" s="22">
        <f t="shared" ca="1" si="16"/>
        <v>0.71875</v>
      </c>
      <c r="AL13" s="22">
        <f t="shared" ca="1" si="17"/>
        <v>0.75</v>
      </c>
      <c r="AM13" s="19">
        <f t="shared" ca="1" si="18"/>
        <v>4.3478260869565216E-2</v>
      </c>
    </row>
    <row r="14" spans="2:39" ht="13.5" thickTop="1" thickBot="1" x14ac:dyDescent="0.3">
      <c r="B14" s="2">
        <v>43774</v>
      </c>
      <c r="C14" s="3">
        <v>6</v>
      </c>
      <c r="D14" s="4"/>
      <c r="E14" s="4"/>
      <c r="F14" s="4"/>
      <c r="G14" s="4"/>
      <c r="H14" s="4"/>
      <c r="I14" s="4"/>
      <c r="J14" s="4"/>
      <c r="K14" s="4"/>
      <c r="L14" s="4"/>
      <c r="M14" s="15"/>
      <c r="N14" s="9">
        <f t="shared" si="0"/>
        <v>0</v>
      </c>
      <c r="O14" s="9">
        <f t="shared" si="1"/>
        <v>0</v>
      </c>
      <c r="P14" s="9">
        <f t="shared" si="2"/>
        <v>0</v>
      </c>
      <c r="Q14" s="11" t="str">
        <f t="shared" si="3"/>
        <v/>
      </c>
      <c r="R14" s="9" t="str">
        <f t="shared" si="4"/>
        <v/>
      </c>
      <c r="AI14" s="16" t="str">
        <f t="shared" ca="1" si="11"/>
        <v/>
      </c>
      <c r="AJ14" s="1" t="str">
        <f t="shared" ca="1" si="12"/>
        <v/>
      </c>
      <c r="AK14" s="18" t="str">
        <f t="shared" ref="AK14:AK20" ca="1" si="20">IF(AI14="","",SUMIF(Z$3:Z$11,$AJ14,AE$3:AE$11)+SUMIF(AA$3:AA$11,$AJ14,AE$3:AE$11)+SUMIF(AB$3:AB$11,$AJ14,AE$3:AE$11)+SUMIF(AC$3:AC$11,$AJ14,AE$3:AE$11)+SUMIF(AD$3:AD$11,$AJ14,AE$3:AE$11))</f>
        <v/>
      </c>
    </row>
    <row r="15" spans="2:39" ht="14.5" customHeight="1" x14ac:dyDescent="0.35">
      <c r="B15" s="2">
        <v>43775</v>
      </c>
      <c r="C15" s="3">
        <v>1</v>
      </c>
      <c r="D15" s="4" t="s">
        <v>3</v>
      </c>
      <c r="E15" s="4" t="s">
        <v>12</v>
      </c>
      <c r="F15" s="4" t="s">
        <v>29</v>
      </c>
      <c r="G15" s="4" t="s">
        <v>38</v>
      </c>
      <c r="H15" s="4"/>
      <c r="I15" s="4"/>
      <c r="J15" s="4"/>
      <c r="K15" s="4"/>
      <c r="L15" s="5">
        <v>0.375</v>
      </c>
      <c r="M15" s="14"/>
      <c r="N15" s="9">
        <f t="shared" si="0"/>
        <v>2</v>
      </c>
      <c r="O15" s="9">
        <f t="shared" si="1"/>
        <v>0</v>
      </c>
      <c r="P15" s="9">
        <f t="shared" si="2"/>
        <v>0</v>
      </c>
      <c r="Q15" s="11" t="str">
        <f t="shared" si="3"/>
        <v>Nathan+Lucas</v>
      </c>
      <c r="R15" s="9" t="str">
        <f t="shared" si="4"/>
        <v>Nathan+Lucas</v>
      </c>
      <c r="T15"/>
      <c r="U15"/>
      <c r="V15"/>
      <c r="W15"/>
      <c r="X15"/>
      <c r="Y15"/>
      <c r="Z15"/>
      <c r="AA15" s="35"/>
      <c r="AI15" s="16" t="str">
        <f t="shared" ca="1" si="11"/>
        <v/>
      </c>
      <c r="AJ15" s="1" t="str">
        <f t="shared" ca="1" si="12"/>
        <v/>
      </c>
      <c r="AK15" s="18" t="str">
        <f t="shared" ca="1" si="20"/>
        <v/>
      </c>
    </row>
    <row r="16" spans="2:39" ht="15" customHeight="1" x14ac:dyDescent="0.35">
      <c r="B16" s="2">
        <v>43775</v>
      </c>
      <c r="C16" s="3">
        <v>2</v>
      </c>
      <c r="D16" s="4">
        <v>788</v>
      </c>
      <c r="E16" s="4" t="s">
        <v>13</v>
      </c>
      <c r="F16" s="4" t="s">
        <v>28</v>
      </c>
      <c r="G16" s="4" t="s">
        <v>26</v>
      </c>
      <c r="H16" s="4" t="s">
        <v>39</v>
      </c>
      <c r="I16" s="4"/>
      <c r="J16" s="4"/>
      <c r="K16" s="4"/>
      <c r="L16" s="5">
        <v>0.33333333333333331</v>
      </c>
      <c r="M16" s="14"/>
      <c r="N16" s="9">
        <f t="shared" si="0"/>
        <v>3</v>
      </c>
      <c r="O16" s="9">
        <f t="shared" si="1"/>
        <v>1</v>
      </c>
      <c r="P16" s="9">
        <f t="shared" si="2"/>
        <v>2</v>
      </c>
      <c r="Q16" s="11" t="str">
        <f t="shared" si="3"/>
        <v>Christophe+Vincent+Lionel</v>
      </c>
      <c r="R16" s="9" t="str">
        <f t="shared" si="4"/>
        <v>Christophe+Lionel</v>
      </c>
      <c r="T16"/>
      <c r="U16"/>
      <c r="V16"/>
      <c r="W16"/>
      <c r="X16"/>
      <c r="Y16"/>
      <c r="Z16"/>
      <c r="AA16" s="40"/>
      <c r="AI16" s="16" t="str">
        <f t="shared" ca="1" si="11"/>
        <v/>
      </c>
      <c r="AJ16" s="1" t="str">
        <f t="shared" ca="1" si="12"/>
        <v/>
      </c>
      <c r="AK16" s="18" t="str">
        <f t="shared" ca="1" si="20"/>
        <v/>
      </c>
    </row>
    <row r="17" spans="2:37" ht="14.5" x14ac:dyDescent="0.35">
      <c r="B17" s="2">
        <v>43775</v>
      </c>
      <c r="C17" s="3">
        <v>3</v>
      </c>
      <c r="D17" s="4"/>
      <c r="E17" s="4"/>
      <c r="F17" s="4"/>
      <c r="G17" s="4"/>
      <c r="H17" s="4"/>
      <c r="I17" s="4"/>
      <c r="J17" s="4"/>
      <c r="K17" s="4"/>
      <c r="L17" s="4"/>
      <c r="M17" s="15"/>
      <c r="N17" s="9">
        <f t="shared" si="0"/>
        <v>0</v>
      </c>
      <c r="O17" s="9">
        <f t="shared" si="1"/>
        <v>0</v>
      </c>
      <c r="P17" s="9">
        <f t="shared" si="2"/>
        <v>0</v>
      </c>
      <c r="Q17" s="11" t="str">
        <f t="shared" si="3"/>
        <v/>
      </c>
      <c r="R17" s="9" t="str">
        <f t="shared" si="4"/>
        <v/>
      </c>
      <c r="T17"/>
      <c r="U17"/>
      <c r="V17"/>
      <c r="W17"/>
      <c r="X17"/>
      <c r="Y17"/>
      <c r="Z17"/>
      <c r="AA17" s="40"/>
      <c r="AI17" s="16" t="str">
        <f t="shared" ca="1" si="11"/>
        <v/>
      </c>
      <c r="AJ17" s="1" t="str">
        <f t="shared" ca="1" si="12"/>
        <v/>
      </c>
      <c r="AK17" s="18" t="str">
        <f t="shared" ca="1" si="20"/>
        <v/>
      </c>
    </row>
    <row r="18" spans="2:37" ht="14.5" x14ac:dyDescent="0.35">
      <c r="B18" s="2">
        <v>43775</v>
      </c>
      <c r="C18" s="3">
        <v>4</v>
      </c>
      <c r="D18" s="4"/>
      <c r="E18" s="4"/>
      <c r="F18" s="4"/>
      <c r="G18" s="4"/>
      <c r="H18" s="4"/>
      <c r="I18" s="4"/>
      <c r="J18" s="4"/>
      <c r="K18" s="4"/>
      <c r="L18" s="4"/>
      <c r="M18" s="15"/>
      <c r="N18" s="9">
        <f t="shared" si="0"/>
        <v>0</v>
      </c>
      <c r="O18" s="9">
        <f t="shared" si="1"/>
        <v>0</v>
      </c>
      <c r="P18" s="9">
        <f t="shared" si="2"/>
        <v>0</v>
      </c>
      <c r="Q18" s="11" t="str">
        <f t="shared" si="3"/>
        <v/>
      </c>
      <c r="R18" s="9" t="str">
        <f t="shared" si="4"/>
        <v/>
      </c>
      <c r="T18"/>
      <c r="U18"/>
      <c r="V18"/>
      <c r="W18"/>
      <c r="X18"/>
      <c r="Y18"/>
      <c r="Z18"/>
      <c r="AA18" s="40"/>
      <c r="AI18" s="16" t="str">
        <f t="shared" ca="1" si="11"/>
        <v/>
      </c>
      <c r="AJ18" s="1" t="str">
        <f t="shared" ca="1" si="12"/>
        <v/>
      </c>
      <c r="AK18" s="18" t="str">
        <f t="shared" ca="1" si="20"/>
        <v/>
      </c>
    </row>
    <row r="19" spans="2:37" ht="14.5" x14ac:dyDescent="0.35">
      <c r="B19" s="2">
        <v>43775</v>
      </c>
      <c r="C19" s="3">
        <v>5</v>
      </c>
      <c r="D19" s="4"/>
      <c r="E19" s="4"/>
      <c r="F19" s="4"/>
      <c r="G19" s="4"/>
      <c r="H19" s="4"/>
      <c r="I19" s="4"/>
      <c r="J19" s="4"/>
      <c r="K19" s="4"/>
      <c r="L19" s="4"/>
      <c r="M19" s="15"/>
      <c r="N19" s="9">
        <f t="shared" si="0"/>
        <v>0</v>
      </c>
      <c r="O19" s="9">
        <f t="shared" si="1"/>
        <v>0</v>
      </c>
      <c r="P19" s="9">
        <f t="shared" si="2"/>
        <v>0</v>
      </c>
      <c r="Q19" s="11" t="str">
        <f t="shared" si="3"/>
        <v/>
      </c>
      <c r="R19" s="9" t="str">
        <f t="shared" si="4"/>
        <v/>
      </c>
      <c r="T19"/>
      <c r="U19"/>
      <c r="V19"/>
      <c r="W19"/>
      <c r="X19"/>
      <c r="Y19"/>
      <c r="Z19"/>
      <c r="AA19" s="40"/>
      <c r="AI19" s="16" t="str">
        <f t="shared" ca="1" si="11"/>
        <v/>
      </c>
      <c r="AJ19" s="1" t="str">
        <f t="shared" ca="1" si="12"/>
        <v/>
      </c>
      <c r="AK19" s="18" t="str">
        <f t="shared" ca="1" si="20"/>
        <v/>
      </c>
    </row>
    <row r="20" spans="2:37" ht="14.5" x14ac:dyDescent="0.35">
      <c r="B20" s="2">
        <v>43775</v>
      </c>
      <c r="C20" s="3">
        <v>6</v>
      </c>
      <c r="D20" s="4"/>
      <c r="E20" s="4"/>
      <c r="F20" s="4"/>
      <c r="G20" s="4"/>
      <c r="H20" s="4"/>
      <c r="I20" s="4"/>
      <c r="J20" s="4"/>
      <c r="K20" s="4"/>
      <c r="L20" s="4"/>
      <c r="M20" s="15"/>
      <c r="N20" s="9">
        <f t="shared" si="0"/>
        <v>0</v>
      </c>
      <c r="O20" s="9">
        <f t="shared" si="1"/>
        <v>0</v>
      </c>
      <c r="P20" s="9">
        <f t="shared" si="2"/>
        <v>0</v>
      </c>
      <c r="Q20" s="11" t="str">
        <f t="shared" si="3"/>
        <v/>
      </c>
      <c r="R20" s="9" t="str">
        <f t="shared" si="4"/>
        <v/>
      </c>
      <c r="T20"/>
      <c r="U20"/>
      <c r="V20"/>
      <c r="W20"/>
      <c r="X20"/>
      <c r="Y20"/>
      <c r="Z20"/>
      <c r="AA20" s="40"/>
      <c r="AI20" s="16" t="str">
        <f t="shared" ca="1" si="11"/>
        <v/>
      </c>
      <c r="AJ20" s="1" t="str">
        <f t="shared" ca="1" si="12"/>
        <v/>
      </c>
      <c r="AK20" s="18" t="str">
        <f t="shared" ca="1" si="20"/>
        <v/>
      </c>
    </row>
    <row r="21" spans="2:37" ht="14.5" x14ac:dyDescent="0.35">
      <c r="B21" s="2">
        <v>43776</v>
      </c>
      <c r="C21" s="3">
        <v>1</v>
      </c>
      <c r="D21" s="4" t="s">
        <v>3</v>
      </c>
      <c r="E21" s="4" t="s">
        <v>13</v>
      </c>
      <c r="F21" s="4" t="s">
        <v>28</v>
      </c>
      <c r="G21" s="4" t="s">
        <v>5</v>
      </c>
      <c r="H21" s="4" t="s">
        <v>33</v>
      </c>
      <c r="I21" s="4"/>
      <c r="J21" s="4"/>
      <c r="K21" s="4"/>
      <c r="L21" s="5">
        <v>0.29166666666666669</v>
      </c>
      <c r="M21" s="14"/>
      <c r="N21" s="9">
        <f t="shared" si="0"/>
        <v>3</v>
      </c>
      <c r="O21" s="9">
        <f t="shared" si="1"/>
        <v>0</v>
      </c>
      <c r="P21" s="9">
        <f t="shared" si="2"/>
        <v>0</v>
      </c>
      <c r="Q21" s="11" t="str">
        <f t="shared" si="3"/>
        <v>Christophe+David+Rodolphe</v>
      </c>
      <c r="R21" s="9" t="str">
        <f t="shared" si="4"/>
        <v>Christophe+David+Rodolphe</v>
      </c>
      <c r="T21"/>
      <c r="U21"/>
      <c r="V21"/>
      <c r="W21"/>
      <c r="X21"/>
      <c r="Y21"/>
      <c r="Z21"/>
      <c r="AA21" s="40"/>
    </row>
    <row r="22" spans="2:37" ht="14.5" x14ac:dyDescent="0.35">
      <c r="B22" s="2">
        <v>43776</v>
      </c>
      <c r="C22" s="3">
        <v>2</v>
      </c>
      <c r="D22" s="4">
        <v>593</v>
      </c>
      <c r="E22" s="4" t="s">
        <v>14</v>
      </c>
      <c r="F22" s="4" t="s">
        <v>39</v>
      </c>
      <c r="G22" s="4" t="s">
        <v>37</v>
      </c>
      <c r="H22" s="4" t="s">
        <v>26</v>
      </c>
      <c r="I22" s="4"/>
      <c r="J22" s="4"/>
      <c r="K22" s="4"/>
      <c r="L22" s="5">
        <v>0.38541666666666669</v>
      </c>
      <c r="M22" s="14"/>
      <c r="N22" s="9">
        <f t="shared" si="0"/>
        <v>3</v>
      </c>
      <c r="O22" s="9">
        <f t="shared" si="1"/>
        <v>1</v>
      </c>
      <c r="P22" s="9">
        <f t="shared" si="2"/>
        <v>3</v>
      </c>
      <c r="Q22" s="11" t="str">
        <f t="shared" si="3"/>
        <v>Lionel+Olivier+Vincent</v>
      </c>
      <c r="R22" s="9" t="str">
        <f t="shared" si="4"/>
        <v>Lionel+Olivier</v>
      </c>
      <c r="T22"/>
      <c r="U22"/>
      <c r="V22"/>
      <c r="W22"/>
      <c r="X22"/>
      <c r="Y22"/>
      <c r="Z22"/>
      <c r="AA22" s="40"/>
    </row>
    <row r="23" spans="2:37" ht="14.5" x14ac:dyDescent="0.35">
      <c r="B23" s="2">
        <v>43776</v>
      </c>
      <c r="C23" s="3">
        <v>3</v>
      </c>
      <c r="D23" s="4">
        <v>788</v>
      </c>
      <c r="E23" s="4" t="s">
        <v>2</v>
      </c>
      <c r="F23" s="4" t="s">
        <v>27</v>
      </c>
      <c r="G23" s="4" t="s">
        <v>31</v>
      </c>
      <c r="H23" s="4"/>
      <c r="I23" s="4"/>
      <c r="J23" s="4"/>
      <c r="K23" s="4"/>
      <c r="L23" s="5">
        <v>0.25</v>
      </c>
      <c r="M23" s="14"/>
      <c r="N23" s="9">
        <f t="shared" si="0"/>
        <v>2</v>
      </c>
      <c r="O23" s="9">
        <f t="shared" si="1"/>
        <v>0</v>
      </c>
      <c r="P23" s="9">
        <f t="shared" si="2"/>
        <v>0</v>
      </c>
      <c r="Q23" s="11" t="str">
        <f t="shared" si="3"/>
        <v>Jérôme+Marion</v>
      </c>
      <c r="R23" s="9" t="str">
        <f t="shared" si="4"/>
        <v>Jérôme+Marion</v>
      </c>
      <c r="T23"/>
      <c r="U23"/>
      <c r="V23"/>
      <c r="W23"/>
      <c r="X23"/>
      <c r="Y23"/>
      <c r="Z23"/>
      <c r="AA23" s="40"/>
    </row>
    <row r="24" spans="2:37" ht="14.5" x14ac:dyDescent="0.35">
      <c r="B24" s="2">
        <v>43776</v>
      </c>
      <c r="C24" s="3">
        <v>4</v>
      </c>
      <c r="D24" s="4"/>
      <c r="E24" s="4"/>
      <c r="F24" s="4"/>
      <c r="G24" s="4"/>
      <c r="H24" s="4"/>
      <c r="I24" s="4"/>
      <c r="J24" s="4"/>
      <c r="K24" s="4"/>
      <c r="L24" s="4"/>
      <c r="M24" s="15"/>
      <c r="N24" s="9">
        <f t="shared" si="0"/>
        <v>0</v>
      </c>
      <c r="O24" s="9">
        <f t="shared" si="1"/>
        <v>0</v>
      </c>
      <c r="P24" s="9">
        <f t="shared" si="2"/>
        <v>0</v>
      </c>
      <c r="Q24" s="11" t="str">
        <f t="shared" si="3"/>
        <v/>
      </c>
      <c r="R24" s="9" t="str">
        <f t="shared" si="4"/>
        <v/>
      </c>
      <c r="T24"/>
      <c r="U24"/>
      <c r="V24"/>
      <c r="W24"/>
      <c r="X24"/>
      <c r="Y24"/>
      <c r="Z24"/>
      <c r="AA24" s="40"/>
    </row>
    <row r="25" spans="2:37" ht="14.5" x14ac:dyDescent="0.35">
      <c r="B25" s="2">
        <v>43776</v>
      </c>
      <c r="C25" s="3">
        <v>5</v>
      </c>
      <c r="D25" s="4"/>
      <c r="E25" s="4"/>
      <c r="F25" s="4"/>
      <c r="G25" s="4"/>
      <c r="H25" s="4"/>
      <c r="I25" s="4"/>
      <c r="J25" s="4"/>
      <c r="K25" s="4"/>
      <c r="L25" s="4"/>
      <c r="M25" s="15"/>
      <c r="N25" s="9">
        <f t="shared" si="0"/>
        <v>0</v>
      </c>
      <c r="O25" s="9">
        <f t="shared" si="1"/>
        <v>0</v>
      </c>
      <c r="P25" s="9">
        <f t="shared" si="2"/>
        <v>0</v>
      </c>
      <c r="Q25" s="11" t="str">
        <f t="shared" si="3"/>
        <v/>
      </c>
      <c r="R25" s="9" t="str">
        <f t="shared" si="4"/>
        <v/>
      </c>
      <c r="T25"/>
      <c r="U25"/>
      <c r="V25"/>
      <c r="W25"/>
      <c r="X25"/>
      <c r="Y25"/>
      <c r="Z25"/>
      <c r="AA25" s="40"/>
    </row>
    <row r="26" spans="2:37" ht="14.5" x14ac:dyDescent="0.35">
      <c r="B26" s="2">
        <v>43776</v>
      </c>
      <c r="C26" s="3">
        <v>6</v>
      </c>
      <c r="D26" s="4"/>
      <c r="E26" s="4"/>
      <c r="F26" s="4"/>
      <c r="G26" s="4"/>
      <c r="H26" s="4"/>
      <c r="I26" s="4"/>
      <c r="J26" s="4"/>
      <c r="K26" s="4"/>
      <c r="L26" s="4"/>
      <c r="M26" s="15"/>
      <c r="N26" s="9">
        <f t="shared" si="0"/>
        <v>0</v>
      </c>
      <c r="O26" s="9">
        <f t="shared" si="1"/>
        <v>0</v>
      </c>
      <c r="P26" s="9">
        <f t="shared" si="2"/>
        <v>0</v>
      </c>
      <c r="Q26" s="11" t="str">
        <f t="shared" si="3"/>
        <v/>
      </c>
      <c r="R26" s="9" t="str">
        <f t="shared" si="4"/>
        <v/>
      </c>
      <c r="T26"/>
      <c r="U26"/>
      <c r="V26"/>
      <c r="W26"/>
      <c r="X26"/>
      <c r="Y26"/>
      <c r="Z26"/>
      <c r="AA26" s="40"/>
    </row>
    <row r="27" spans="2:37" ht="14.5" x14ac:dyDescent="0.35">
      <c r="T27"/>
      <c r="U27"/>
      <c r="V27"/>
      <c r="W27"/>
      <c r="X27"/>
      <c r="Y27"/>
      <c r="Z27"/>
      <c r="AA27" s="40"/>
    </row>
    <row r="28" spans="2:37" ht="15" thickBot="1" x14ac:dyDescent="0.4">
      <c r="T28"/>
      <c r="U28"/>
      <c r="V28"/>
      <c r="W28"/>
      <c r="X28"/>
      <c r="Y28"/>
      <c r="Z28"/>
      <c r="AA28" s="40"/>
    </row>
    <row r="29" spans="2:37" ht="14.5" customHeight="1" x14ac:dyDescent="0.35">
      <c r="C29" s="31"/>
      <c r="D29" s="32" t="s">
        <v>48</v>
      </c>
      <c r="E29" s="33"/>
      <c r="F29" s="33"/>
      <c r="G29" s="33"/>
      <c r="H29" s="33"/>
      <c r="I29" s="34"/>
      <c r="J29" s="35"/>
      <c r="T29"/>
      <c r="U29"/>
      <c r="V29"/>
      <c r="W29"/>
      <c r="X29"/>
      <c r="Y29"/>
      <c r="Z29"/>
      <c r="AA29" s="40"/>
    </row>
    <row r="30" spans="2:37" ht="15" customHeight="1" thickBot="1" x14ac:dyDescent="0.4">
      <c r="C30" s="36"/>
      <c r="D30" s="37"/>
      <c r="E30" s="38"/>
      <c r="F30" s="38"/>
      <c r="G30" s="38"/>
      <c r="H30" s="38"/>
      <c r="I30" s="39"/>
      <c r="J30" s="40"/>
      <c r="T30"/>
      <c r="U30"/>
      <c r="V30"/>
      <c r="W30"/>
      <c r="X30"/>
      <c r="Y30"/>
      <c r="Z30"/>
      <c r="AA30" s="40"/>
    </row>
    <row r="31" spans="2:37" ht="15" thickBot="1" x14ac:dyDescent="0.4">
      <c r="C31" s="36"/>
      <c r="D31" s="41" t="s">
        <v>49</v>
      </c>
      <c r="E31" s="42"/>
      <c r="F31" s="42" t="s">
        <v>49</v>
      </c>
      <c r="G31" s="42"/>
      <c r="H31" s="53" t="s">
        <v>52</v>
      </c>
      <c r="I31" s="43"/>
      <c r="J31" s="40"/>
      <c r="T31"/>
      <c r="U31"/>
      <c r="V31"/>
      <c r="W31"/>
      <c r="X31"/>
      <c r="Y31"/>
      <c r="Z31"/>
      <c r="AA31" s="52"/>
    </row>
    <row r="32" spans="2:37" ht="14.5" x14ac:dyDescent="0.35">
      <c r="C32" s="36" t="s">
        <v>30</v>
      </c>
      <c r="D32" s="44">
        <f t="shared" ref="D32:D44" si="21">SUMIF($G$3:$G$33,C32,$BA$3:$BA$33)</f>
        <v>0</v>
      </c>
      <c r="E32" s="45"/>
      <c r="F32" s="46">
        <f ca="1">SUMIF($Y$3:$Y$11,C32,$AE$3:$AE$11)</f>
        <v>0</v>
      </c>
      <c r="G32" s="46"/>
      <c r="H32" s="54">
        <f ca="1">SUMIF($Y$3:$Y$11,C32,$AF$3:$AF$11)</f>
        <v>0</v>
      </c>
      <c r="I32" s="55"/>
      <c r="J32" s="56" t="e">
        <f t="shared" ref="J32:J44" ca="1" si="22">(H32-F32)/F32</f>
        <v>#DIV/0!</v>
      </c>
    </row>
    <row r="33" spans="3:10" ht="14.5" x14ac:dyDescent="0.35">
      <c r="C33" s="36" t="s">
        <v>28</v>
      </c>
      <c r="D33" s="44">
        <f t="shared" si="21"/>
        <v>0</v>
      </c>
      <c r="E33" s="45"/>
      <c r="F33" s="46">
        <f t="shared" ref="F33:F44" ca="1" si="23">SUMIF($Y$3:$Y$11,C33,$AE$3:$AE$11)</f>
        <v>0</v>
      </c>
      <c r="G33" s="46"/>
      <c r="H33" s="54">
        <f t="shared" ref="H33:H44" ca="1" si="24">SUMIF($Y$3:$Y$11,C33,$AF$3:$AF$11)</f>
        <v>0</v>
      </c>
      <c r="I33" s="55"/>
      <c r="J33" s="56" t="e">
        <f t="shared" ca="1" si="22"/>
        <v>#DIV/0!</v>
      </c>
    </row>
    <row r="34" spans="3:10" ht="14.5" x14ac:dyDescent="0.35">
      <c r="C34" s="36" t="s">
        <v>39</v>
      </c>
      <c r="D34" s="44">
        <f t="shared" si="21"/>
        <v>0</v>
      </c>
      <c r="E34" s="45"/>
      <c r="F34" s="46">
        <f t="shared" ca="1" si="23"/>
        <v>0</v>
      </c>
      <c r="G34" s="46"/>
      <c r="H34" s="54">
        <f t="shared" ca="1" si="24"/>
        <v>0</v>
      </c>
      <c r="I34" s="55"/>
      <c r="J34" s="56" t="e">
        <f t="shared" ca="1" si="22"/>
        <v>#DIV/0!</v>
      </c>
    </row>
    <row r="35" spans="3:10" ht="14.5" x14ac:dyDescent="0.35">
      <c r="C35" s="36" t="s">
        <v>5</v>
      </c>
      <c r="D35" s="44">
        <f t="shared" si="21"/>
        <v>0</v>
      </c>
      <c r="E35" s="45"/>
      <c r="F35" s="46">
        <f t="shared" ca="1" si="23"/>
        <v>0.125</v>
      </c>
      <c r="G35" s="46"/>
      <c r="H35" s="54">
        <f t="shared" ca="1" si="24"/>
        <v>0.16666666666666666</v>
      </c>
      <c r="I35" s="55"/>
      <c r="J35" s="56">
        <f ca="1">(H35-F35)/F35</f>
        <v>0.33333333333333326</v>
      </c>
    </row>
    <row r="36" spans="3:10" ht="14.5" x14ac:dyDescent="0.35">
      <c r="C36" s="36" t="s">
        <v>33</v>
      </c>
      <c r="D36" s="44">
        <f t="shared" si="21"/>
        <v>0</v>
      </c>
      <c r="E36" s="45"/>
      <c r="F36" s="46">
        <f t="shared" ca="1" si="23"/>
        <v>0</v>
      </c>
      <c r="G36" s="46"/>
      <c r="H36" s="54">
        <f t="shared" ca="1" si="24"/>
        <v>0</v>
      </c>
      <c r="I36" s="55"/>
      <c r="J36" s="56" t="e">
        <f t="shared" ca="1" si="22"/>
        <v>#DIV/0!</v>
      </c>
    </row>
    <row r="37" spans="3:10" ht="14.5" x14ac:dyDescent="0.35">
      <c r="C37" s="36" t="s">
        <v>38</v>
      </c>
      <c r="D37" s="44">
        <f t="shared" si="21"/>
        <v>0</v>
      </c>
      <c r="E37" s="45"/>
      <c r="F37" s="46">
        <f t="shared" ca="1" si="23"/>
        <v>0</v>
      </c>
      <c r="G37" s="46"/>
      <c r="H37" s="54">
        <f t="shared" ca="1" si="24"/>
        <v>0</v>
      </c>
      <c r="I37" s="55"/>
      <c r="J37" s="56" t="e">
        <f t="shared" ca="1" si="22"/>
        <v>#DIV/0!</v>
      </c>
    </row>
    <row r="38" spans="3:10" ht="14.5" x14ac:dyDescent="0.35">
      <c r="C38" s="36" t="s">
        <v>29</v>
      </c>
      <c r="D38" s="44">
        <f t="shared" si="21"/>
        <v>0</v>
      </c>
      <c r="E38" s="45"/>
      <c r="F38" s="46">
        <f t="shared" ca="1" si="23"/>
        <v>0</v>
      </c>
      <c r="G38" s="46"/>
      <c r="H38" s="54">
        <f t="shared" ca="1" si="24"/>
        <v>0</v>
      </c>
      <c r="I38" s="55"/>
      <c r="J38" s="56" t="e">
        <f t="shared" ca="1" si="22"/>
        <v>#DIV/0!</v>
      </c>
    </row>
    <row r="39" spans="3:10" ht="14.5" x14ac:dyDescent="0.35">
      <c r="C39" s="36" t="s">
        <v>11</v>
      </c>
      <c r="D39" s="44">
        <f t="shared" si="21"/>
        <v>0</v>
      </c>
      <c r="E39" s="45"/>
      <c r="F39" s="46">
        <f t="shared" ca="1" si="23"/>
        <v>0</v>
      </c>
      <c r="G39" s="46"/>
      <c r="H39" s="54">
        <f t="shared" ca="1" si="24"/>
        <v>0</v>
      </c>
      <c r="I39" s="55"/>
      <c r="J39" s="56" t="e">
        <f t="shared" ca="1" si="22"/>
        <v>#DIV/0!</v>
      </c>
    </row>
    <row r="40" spans="3:10" ht="14.5" x14ac:dyDescent="0.35">
      <c r="C40" s="47" t="s">
        <v>37</v>
      </c>
      <c r="D40" s="44">
        <f t="shared" si="21"/>
        <v>0</v>
      </c>
      <c r="E40" s="45"/>
      <c r="F40" s="46">
        <f t="shared" ca="1" si="23"/>
        <v>0</v>
      </c>
      <c r="G40" s="46"/>
      <c r="H40" s="54">
        <f t="shared" ca="1" si="24"/>
        <v>0</v>
      </c>
      <c r="I40" s="55"/>
      <c r="J40" s="56" t="e">
        <f t="shared" ca="1" si="22"/>
        <v>#DIV/0!</v>
      </c>
    </row>
    <row r="41" spans="3:10" ht="14.5" x14ac:dyDescent="0.35">
      <c r="C41" s="47" t="s">
        <v>50</v>
      </c>
      <c r="D41" s="44">
        <f t="shared" si="21"/>
        <v>0</v>
      </c>
      <c r="E41" s="45"/>
      <c r="F41" s="46">
        <f t="shared" ca="1" si="23"/>
        <v>0</v>
      </c>
      <c r="G41" s="46"/>
      <c r="H41" s="54">
        <f t="shared" ca="1" si="24"/>
        <v>0</v>
      </c>
      <c r="I41" s="55"/>
      <c r="J41" s="56" t="e">
        <f t="shared" ca="1" si="22"/>
        <v>#DIV/0!</v>
      </c>
    </row>
    <row r="42" spans="3:10" ht="14.5" x14ac:dyDescent="0.35">
      <c r="C42" s="47" t="s">
        <v>51</v>
      </c>
      <c r="D42" s="44">
        <f t="shared" si="21"/>
        <v>0</v>
      </c>
      <c r="E42" s="45"/>
      <c r="F42" s="46">
        <f t="shared" ca="1" si="23"/>
        <v>0</v>
      </c>
      <c r="G42" s="46"/>
      <c r="H42" s="54">
        <f t="shared" ca="1" si="24"/>
        <v>0</v>
      </c>
      <c r="I42" s="55"/>
      <c r="J42" s="56" t="e">
        <f t="shared" ca="1" si="22"/>
        <v>#DIV/0!</v>
      </c>
    </row>
    <row r="43" spans="3:10" ht="14.5" x14ac:dyDescent="0.35">
      <c r="C43" s="47" t="s">
        <v>32</v>
      </c>
      <c r="D43" s="44">
        <f t="shared" si="21"/>
        <v>0</v>
      </c>
      <c r="E43" s="45"/>
      <c r="F43" s="46">
        <f t="shared" ca="1" si="23"/>
        <v>0</v>
      </c>
      <c r="G43" s="46"/>
      <c r="H43" s="54">
        <f t="shared" ca="1" si="24"/>
        <v>0</v>
      </c>
      <c r="I43" s="55"/>
      <c r="J43" s="56" t="e">
        <f t="shared" ca="1" si="22"/>
        <v>#DIV/0!</v>
      </c>
    </row>
    <row r="44" spans="3:10" ht="15" thickBot="1" x14ac:dyDescent="0.4">
      <c r="C44" s="48" t="s">
        <v>31</v>
      </c>
      <c r="D44" s="44">
        <f t="shared" si="21"/>
        <v>0</v>
      </c>
      <c r="E44" s="45"/>
      <c r="F44" s="46">
        <f t="shared" ca="1" si="23"/>
        <v>0</v>
      </c>
      <c r="G44" s="46"/>
      <c r="H44" s="54">
        <f t="shared" ca="1" si="24"/>
        <v>0</v>
      </c>
      <c r="I44" s="55"/>
      <c r="J44" s="56" t="e">
        <f t="shared" ca="1" si="22"/>
        <v>#DIV/0!</v>
      </c>
    </row>
    <row r="45" spans="3:10" ht="15" thickBot="1" x14ac:dyDescent="0.4">
      <c r="C45" s="48"/>
      <c r="D45" s="49"/>
      <c r="E45" s="50"/>
      <c r="F45" s="50"/>
      <c r="G45" s="50"/>
      <c r="H45" s="51"/>
      <c r="I45" s="50"/>
      <c r="J45" s="52"/>
    </row>
  </sheetData>
  <mergeCells count="44">
    <mergeCell ref="D44:E44"/>
    <mergeCell ref="F44:G44"/>
    <mergeCell ref="H44:I44"/>
    <mergeCell ref="D42:E42"/>
    <mergeCell ref="F42:G42"/>
    <mergeCell ref="H42:I42"/>
    <mergeCell ref="D43:E43"/>
    <mergeCell ref="F43:G43"/>
    <mergeCell ref="H43:I43"/>
    <mergeCell ref="D40:E40"/>
    <mergeCell ref="F40:G40"/>
    <mergeCell ref="H40:I40"/>
    <mergeCell ref="D41:E41"/>
    <mergeCell ref="F41:G41"/>
    <mergeCell ref="H41:I41"/>
    <mergeCell ref="D38:E38"/>
    <mergeCell ref="F38:G38"/>
    <mergeCell ref="H38:I38"/>
    <mergeCell ref="D39:E39"/>
    <mergeCell ref="F39:G39"/>
    <mergeCell ref="H39:I39"/>
    <mergeCell ref="D36:E36"/>
    <mergeCell ref="F36:G36"/>
    <mergeCell ref="H36:I36"/>
    <mergeCell ref="D37:E37"/>
    <mergeCell ref="F37:G37"/>
    <mergeCell ref="H37:I37"/>
    <mergeCell ref="D34:E34"/>
    <mergeCell ref="F34:G34"/>
    <mergeCell ref="H34:I34"/>
    <mergeCell ref="D35:E35"/>
    <mergeCell ref="F35:G35"/>
    <mergeCell ref="H35:I35"/>
    <mergeCell ref="D32:E32"/>
    <mergeCell ref="F32:G32"/>
    <mergeCell ref="H32:I32"/>
    <mergeCell ref="D33:E33"/>
    <mergeCell ref="F33:G33"/>
    <mergeCell ref="H33:I33"/>
    <mergeCell ref="D29:I30"/>
    <mergeCell ref="D31:E31"/>
    <mergeCell ref="F31:G31"/>
    <mergeCell ref="H31:I31"/>
    <mergeCell ref="AI1:AM1"/>
  </mergeCells>
  <conditionalFormatting sqref="AK3:AL13">
    <cfRule type="cellIs" dxfId="12" priority="9" operator="equal">
      <formula>0</formula>
    </cfRule>
  </conditionalFormatting>
  <conditionalFormatting sqref="AA15:AA31">
    <cfRule type="expression" priority="5">
      <formula>"si.conditions(=N/A;"""""</formula>
    </cfRule>
  </conditionalFormatting>
  <conditionalFormatting sqref="H32:H45">
    <cfRule type="cellIs" dxfId="2" priority="4" operator="greaterThan">
      <formula>0</formula>
    </cfRule>
  </conditionalFormatting>
  <conditionalFormatting sqref="H32:I44">
    <cfRule type="containsErrors" dxfId="1" priority="3">
      <formula>ISERROR(H32)</formula>
    </cfRule>
  </conditionalFormatting>
  <conditionalFormatting sqref="D32:D44 F32:G44">
    <cfRule type="cellIs" dxfId="0" priority="2" operator="equal">
      <formula>0</formula>
    </cfRule>
  </conditionalFormatting>
  <conditionalFormatting sqref="C29:J45">
    <cfRule type="expression" priority="1">
      <formula>"si.conditions(=N/A;"""""</formula>
    </cfRule>
  </conditionalFormatting>
  <dataValidations count="1">
    <dataValidation type="list" allowBlank="1" showInputMessage="1" showErrorMessage="1" sqref="T2 F3:K26" xr:uid="{00000000-0002-0000-0000-000000000000}">
      <formula1>ListeNoms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14"/>
  <sheetViews>
    <sheetView workbookViewId="0">
      <selection activeCell="B3" sqref="B3:B14"/>
    </sheetView>
  </sheetViews>
  <sheetFormatPr baseColWidth="10" defaultRowHeight="12.5" x14ac:dyDescent="0.25"/>
  <sheetData>
    <row r="1" spans="2:2" x14ac:dyDescent="0.25">
      <c r="B1">
        <f>COUNTA(B3:B1048576)</f>
        <v>12</v>
      </c>
    </row>
    <row r="2" spans="2:2" x14ac:dyDescent="0.25">
      <c r="B2" s="6" t="s">
        <v>25</v>
      </c>
    </row>
    <row r="3" spans="2:2" x14ac:dyDescent="0.25">
      <c r="B3" t="s">
        <v>26</v>
      </c>
    </row>
    <row r="4" spans="2:2" x14ac:dyDescent="0.25">
      <c r="B4" t="s">
        <v>27</v>
      </c>
    </row>
    <row r="5" spans="2:2" x14ac:dyDescent="0.25">
      <c r="B5" t="s">
        <v>28</v>
      </c>
    </row>
    <row r="6" spans="2:2" x14ac:dyDescent="0.25">
      <c r="B6" t="s">
        <v>29</v>
      </c>
    </row>
    <row r="7" spans="2:2" x14ac:dyDescent="0.25">
      <c r="B7" t="s">
        <v>5</v>
      </c>
    </row>
    <row r="8" spans="2:2" x14ac:dyDescent="0.25">
      <c r="B8" t="s">
        <v>30</v>
      </c>
    </row>
    <row r="9" spans="2:2" x14ac:dyDescent="0.25">
      <c r="B9" t="s">
        <v>31</v>
      </c>
    </row>
    <row r="10" spans="2:2" x14ac:dyDescent="0.25">
      <c r="B10" t="s">
        <v>32</v>
      </c>
    </row>
    <row r="11" spans="2:2" x14ac:dyDescent="0.25">
      <c r="B11" t="s">
        <v>33</v>
      </c>
    </row>
    <row r="12" spans="2:2" x14ac:dyDescent="0.25">
      <c r="B12" t="s">
        <v>37</v>
      </c>
    </row>
    <row r="13" spans="2:2" x14ac:dyDescent="0.25">
      <c r="B13" t="s">
        <v>38</v>
      </c>
    </row>
    <row r="14" spans="2:2" x14ac:dyDescent="0.25">
      <c r="B14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Recht</dc:creator>
  <cp:lastModifiedBy>fabrice</cp:lastModifiedBy>
  <dcterms:created xsi:type="dcterms:W3CDTF">2019-11-11T23:34:50Z</dcterms:created>
  <dcterms:modified xsi:type="dcterms:W3CDTF">2019-11-17T09:48:17Z</dcterms:modified>
</cp:coreProperties>
</file>