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codeName="ThisWorkbook" defaultThemeVersion="166925"/>
  <mc:AlternateContent xmlns:mc="http://schemas.openxmlformats.org/markup-compatibility/2006">
    <mc:Choice Requires="x15">
      <x15ac:absPath xmlns:x15ac="http://schemas.microsoft.com/office/spreadsheetml/2010/11/ac" url="C:\Users\regis\Documents\"/>
    </mc:Choice>
  </mc:AlternateContent>
  <xr:revisionPtr revIDLastSave="0" documentId="8_{8ACC81FF-8989-417A-A6C8-7BE519B4A7E6}" xr6:coauthVersionLast="47" xr6:coauthVersionMax="47" xr10:uidLastSave="{00000000-0000-0000-0000-000000000000}"/>
  <bookViews>
    <workbookView xWindow="-120" yWindow="-120" windowWidth="30960" windowHeight="16800" tabRatio="749" xr2:uid="{A326DE7A-DEB6-469D-9145-D82547A593AC}"/>
  </bookViews>
  <sheets>
    <sheet name="Transaction" sheetId="2" r:id="rId1"/>
    <sheet name="Tableau de Bord" sheetId="1" r:id="rId2"/>
    <sheet name="Suivi Titre" sheetId="21" r:id="rId3"/>
    <sheet name="Cours_Google" sheetId="19" r:id="rId4"/>
  </sheets>
  <externalReferences>
    <externalReference r:id="rId5"/>
  </externalReferences>
  <definedNames>
    <definedName name="_xlnm._FilterDatabase" localSheetId="2" hidden="1">'Suivi Titre'!$A$6:$P$8</definedName>
    <definedName name="_xlnm._FilterDatabase" localSheetId="1" hidden="1">'Tableau de Bord'!$A$5:$P$7</definedName>
    <definedName name="_xlnm._FilterDatabase" localSheetId="0" hidden="1">Transaction!#REF!</definedName>
    <definedName name="Mise_a_jour" localSheetId="2">'Suivi Titre'!#REF!</definedName>
    <definedName name="Mise_a_jour">#REF!</definedName>
    <definedName name="Transaction">[1]!Tableau7[#Data]</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11" i="2" l="1"/>
  <c r="E12" i="2"/>
  <c r="E13" i="2"/>
  <c r="E14" i="2"/>
  <c r="E15" i="2"/>
  <c r="H15" i="2" s="1"/>
  <c r="I15" i="2"/>
  <c r="A6" i="1" l="1" a="1"/>
  <c r="H12" i="2"/>
  <c r="H11" i="2"/>
  <c r="H13" i="2"/>
  <c r="H14" i="2"/>
  <c r="C7" i="1" l="1"/>
  <c r="F7" i="1"/>
  <c r="E7" i="1"/>
  <c r="B7" i="1"/>
  <c r="A6" i="1"/>
  <c r="C6" i="1" s="1"/>
  <c r="AF8" i="21"/>
  <c r="AE8" i="21"/>
  <c r="AC8" i="21"/>
  <c r="AF7" i="21"/>
  <c r="AE7" i="21"/>
  <c r="AC7" i="21"/>
  <c r="A7" i="21" a="1"/>
  <c r="F6" i="1" l="1"/>
  <c r="E6" i="1"/>
  <c r="I8" i="21" a="1"/>
  <c r="I8" i="21" s="1"/>
  <c r="B8" i="21"/>
  <c r="H8" i="21"/>
  <c r="F8" i="21"/>
  <c r="G8" i="21" s="1" a="1"/>
  <c r="G8" i="21" s="1"/>
  <c r="D8" i="21"/>
  <c r="G7" i="1" s="1" a="1"/>
  <c r="G7" i="1" s="1"/>
  <c r="D7" i="1"/>
  <c r="B6" i="1"/>
  <c r="A7" i="21"/>
  <c r="H7" i="1" l="1"/>
  <c r="E8" i="21" a="1"/>
  <c r="E8" i="21" s="1"/>
  <c r="J8" i="21" s="1"/>
  <c r="I7" i="1" s="1"/>
  <c r="C8" i="21"/>
  <c r="I7" i="21" a="1"/>
  <c r="I7" i="21" s="1"/>
  <c r="D7" i="21"/>
  <c r="G6" i="1" s="1" a="1"/>
  <c r="G6" i="1" s="1"/>
  <c r="F7" i="21"/>
  <c r="H7" i="21"/>
  <c r="B7" i="21"/>
  <c r="K8" i="21" l="1"/>
  <c r="J7" i="1" s="1"/>
  <c r="K7" i="1" s="1" a="1"/>
  <c r="K7" i="1" s="1"/>
  <c r="H6" i="1"/>
  <c r="E7" i="21" a="1"/>
  <c r="E7" i="21" s="1"/>
  <c r="C7" i="21"/>
  <c r="I14" i="2" l="1"/>
  <c r="I13" i="2"/>
  <c r="I12" i="2"/>
  <c r="I11" i="2"/>
  <c r="G7" i="21" l="1" a="1"/>
  <c r="G7" i="21" s="1"/>
  <c r="J7" i="21" s="1"/>
  <c r="I6" i="1" s="1"/>
  <c r="AD8" i="21" l="1"/>
  <c r="L8" i="21"/>
  <c r="AD7" i="21"/>
  <c r="L7" i="21"/>
  <c r="K7" i="21"/>
  <c r="J6" i="1" s="1"/>
  <c r="K6" i="1" s="1" a="1"/>
  <c r="K6" i="1" s="1"/>
  <c r="D6" i="1" l="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<sst xmlns="http://schemas.openxmlformats.org/spreadsheetml/2006/main" count="54" uniqueCount="42">
  <si>
    <t>Nom</t>
  </si>
  <si>
    <t>Code</t>
  </si>
  <si>
    <t>Cours</t>
  </si>
  <si>
    <t>Date</t>
  </si>
  <si>
    <t>Qté</t>
  </si>
  <si>
    <t>Action</t>
  </si>
  <si>
    <t>Titre</t>
  </si>
  <si>
    <t>Cours jour</t>
  </si>
  <si>
    <t>Valeur du jour</t>
  </si>
  <si>
    <t>variation % Achat/Cours</t>
  </si>
  <si>
    <t>Quantité</t>
  </si>
  <si>
    <t>Plus value  Latente</t>
  </si>
  <si>
    <t>Cours du jour</t>
  </si>
  <si>
    <t>variation            j-1</t>
  </si>
  <si>
    <t>Prix Moyen par Action</t>
  </si>
  <si>
    <t>Cours de vente souhaité</t>
  </si>
  <si>
    <t>% souhait / cours</t>
  </si>
  <si>
    <t>% / prix moyen</t>
  </si>
  <si>
    <t>Montant Vente</t>
  </si>
  <si>
    <t>Variation 1er Janvier 2026</t>
  </si>
  <si>
    <t>PV</t>
  </si>
  <si>
    <t>Prix 3 mois</t>
  </si>
  <si>
    <t>Début</t>
  </si>
  <si>
    <t>Fin</t>
  </si>
  <si>
    <t>Frais Achat</t>
  </si>
  <si>
    <t>Valeur Net</t>
  </si>
  <si>
    <t>Valorisation</t>
  </si>
  <si>
    <t>Dividende</t>
  </si>
  <si>
    <t>Gain/Perte réalisé</t>
  </si>
  <si>
    <t>Quantité Portefeuille</t>
  </si>
  <si>
    <t>Qté Achat</t>
  </si>
  <si>
    <t>Transaction</t>
  </si>
  <si>
    <t>Qté Vente</t>
  </si>
  <si>
    <t>Prix Moyen Achat</t>
  </si>
  <si>
    <t>Prix Moyen Vente</t>
  </si>
  <si>
    <t>Frais</t>
  </si>
  <si>
    <t>Prix</t>
  </si>
  <si>
    <t>Total</t>
  </si>
  <si>
    <t>Plus/Moins Value réalisé</t>
  </si>
  <si>
    <t>action2</t>
  </si>
  <si>
    <t>action1</t>
  </si>
  <si>
    <t>ggne dis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</si>
</sst>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1">
    <numFmt numFmtId="164" formatCode="#,##0.00\ &quot;€&quot;"/>
    <numFmt numFmtId="165" formatCode="#,##0.000\ &quot;€&quot;"/>
    <numFmt numFmtId="166" formatCode="#,##0.00\ &quot;€&quot;;;"/>
    <numFmt numFmtId="167" formatCode="#,##0.000\ &quot;€&quot;;;"/>
    <numFmt numFmtId="168" formatCode="General;;"/>
    <numFmt numFmtId="169" formatCode="#,##0.000\ _€"/>
    <numFmt numFmtId="170" formatCode="0.00%;;"/>
    <numFmt numFmtId="172" formatCode="[$-40C]d\ mmmm\ yyyy;@"/>
    <numFmt numFmtId="173" formatCode="#,##0.0000\ &quot;€&quot;"/>
    <numFmt numFmtId="174" formatCode="#,##0.0\ &quot;€&quot;"/>
    <numFmt numFmtId="177" formatCode="0;;"/>
  </numFmts>
  <fonts count="8" x14ac:knownFonts="1">
    <font>
      <sz val="11"/>
      <color theme="1"/>
      <name val="Calibri"/>
      <family val="2"/>
      <scheme val="minor"/>
    </font>
    <font>
      <sz val="11"/>
      <color theme="1"/>
      <name val="Calibri"/>
      <family val="2"/>
      <scheme val="minor"/>
    </font>
    <font>
      <b/>
      <sz val="11"/>
      <color theme="1"/>
      <name val="Calibri"/>
      <family val="2"/>
      <scheme val="minor"/>
    </font>
    <font>
      <b/>
      <sz val="11"/>
      <color theme="0"/>
      <name val="Calibri"/>
      <family val="2"/>
      <scheme val="minor"/>
    </font>
    <font>
      <b/>
      <sz val="11"/>
      <color rgb="FFFF0000"/>
      <name val="Calibri"/>
      <family val="2"/>
      <scheme val="minor"/>
    </font>
    <font>
      <b/>
      <sz val="11"/>
      <color theme="2" tint="-0.89999084444715716"/>
      <name val="Calibri"/>
      <family val="2"/>
      <scheme val="minor"/>
    </font>
    <font>
      <b/>
      <sz val="11"/>
      <color theme="7" tint="0.79998168889431442"/>
      <name val="Calibri"/>
      <family val="2"/>
      <scheme val="minor"/>
    </font>
    <font>
      <sz val="8"/>
      <name val="Calibri"/>
      <family val="2"/>
      <scheme val="minor"/>
    </font>
  </fonts>
  <fills count="11">
    <fill>
      <patternFill patternType="none"/>
    </fill>
    <fill>
      <patternFill patternType="gray125"/>
    </fill>
    <fill>
      <patternFill patternType="solid">
        <fgColor theme="4" tint="0.79998168889431442"/>
        <bgColor theme="4" tint="0.79998168889431442"/>
      </patternFill>
    </fill>
    <fill>
      <patternFill patternType="solid">
        <fgColor theme="4"/>
        <bgColor theme="4"/>
      </patternFill>
    </fill>
    <fill>
      <patternFill patternType="solid">
        <fgColor theme="7"/>
        <bgColor indexed="64"/>
      </patternFill>
    </fill>
    <fill>
      <patternFill patternType="solid">
        <fgColor theme="7" tint="0.79998168889431442"/>
        <bgColor indexed="64"/>
      </patternFill>
    </fill>
    <fill>
      <patternFill patternType="solid">
        <fgColor theme="5" tint="0.79998168889431442"/>
        <bgColor indexed="64"/>
      </patternFill>
    </fill>
    <fill>
      <patternFill patternType="solid">
        <fgColor rgb="FFFFFF00"/>
        <bgColor theme="4"/>
      </patternFill>
    </fill>
    <fill>
      <patternFill patternType="solid">
        <fgColor rgb="FFFFFF00"/>
        <bgColor indexed="64"/>
      </patternFill>
    </fill>
    <fill>
      <patternFill patternType="solid">
        <fgColor theme="4" tint="0.79998168889431442"/>
        <bgColor indexed="64"/>
      </patternFill>
    </fill>
    <fill>
      <patternFill patternType="solid">
        <fgColor rgb="FFFFFF00"/>
        <bgColor theme="4" tint="0.79998168889431442"/>
      </patternFill>
    </fill>
  </fills>
  <borders count="15">
    <border>
      <left/>
      <right/>
      <top/>
      <bottom/>
      <diagonal/>
    </border>
    <border>
      <left style="thin">
        <color theme="4"/>
      </left>
      <right style="thin">
        <color theme="4"/>
      </right>
      <top style="thin">
        <color theme="4"/>
      </top>
      <bottom style="thin">
        <color theme="4"/>
      </bottom>
      <diagonal/>
    </border>
    <border>
      <left/>
      <right style="thin">
        <color theme="4"/>
      </right>
      <top style="thin">
        <color theme="4"/>
      </top>
      <bottom style="thin">
        <color theme="4"/>
      </bottom>
      <diagonal/>
    </border>
    <border>
      <left/>
      <right style="thin">
        <color theme="4"/>
      </right>
      <top/>
      <bottom style="medium">
        <color theme="4"/>
      </bottom>
      <diagonal/>
    </border>
    <border>
      <left style="thin">
        <color theme="4"/>
      </left>
      <right style="thin">
        <color theme="4"/>
      </right>
      <top/>
      <bottom style="medium">
        <color theme="4"/>
      </bottom>
      <diagonal/>
    </border>
    <border>
      <left style="thin">
        <color theme="4"/>
      </left>
      <right style="thin">
        <color theme="4"/>
      </right>
      <top style="thin">
        <color theme="4"/>
      </top>
      <bottom/>
      <diagonal/>
    </border>
    <border>
      <left/>
      <right style="thin">
        <color theme="4"/>
      </right>
      <top style="thin">
        <color theme="4"/>
      </top>
      <bottom/>
      <diagonal/>
    </border>
    <border>
      <left/>
      <right/>
      <top/>
      <bottom style="thin">
        <color theme="4" tint="0.39997558519241921"/>
      </bottom>
      <diagonal/>
    </border>
    <border>
      <left style="thin">
        <color theme="4" tint="0.39997558519241921"/>
      </left>
      <right/>
      <top/>
      <bottom style="thin">
        <color theme="4" tint="0.3999755851924192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s>
  <cellStyleXfs count="2">
    <xf numFmtId="0" fontId="0" fillId="0" borderId="0"/>
    <xf numFmtId="9" fontId="1" fillId="0" borderId="0" applyFont="0" applyFill="0" applyBorder="0" applyAlignment="0" applyProtection="0"/>
  </cellStyleXfs>
  <cellXfs count="100">
    <xf numFmtId="0" fontId="0" fillId="0" borderId="0" xfId="0"/>
    <xf numFmtId="165" fontId="0" fillId="0" borderId="0" xfId="0" applyNumberFormat="1" applyAlignment="1">
      <alignment horizontal="center"/>
    </xf>
    <xf numFmtId="0" fontId="2" fillId="0" borderId="0" xfId="0" applyFont="1"/>
    <xf numFmtId="10" fontId="0" fillId="0" borderId="0" xfId="1" applyNumberFormat="1" applyFont="1" applyFill="1" applyBorder="1" applyAlignment="1">
      <alignment horizontal="center"/>
    </xf>
    <xf numFmtId="164" fontId="0" fillId="0" borderId="0" xfId="0" applyNumberFormat="1" applyAlignment="1">
      <alignment horizontal="center"/>
    </xf>
    <xf numFmtId="0" fontId="0" fillId="0" borderId="0" xfId="0" applyAlignment="1">
      <alignment horizontal="center"/>
    </xf>
    <xf numFmtId="166" fontId="0" fillId="0" borderId="0" xfId="0" applyNumberFormat="1" applyAlignment="1">
      <alignment horizontal="center"/>
    </xf>
    <xf numFmtId="0" fontId="2" fillId="0" borderId="0" xfId="0" applyFont="1" applyAlignment="1">
      <alignment horizontal="center" vertical="center" wrapText="1"/>
    </xf>
    <xf numFmtId="10" fontId="2" fillId="0" borderId="0" xfId="1" applyNumberFormat="1" applyFont="1" applyFill="1" applyBorder="1" applyAlignment="1">
      <alignment horizontal="center" vertical="center" wrapText="1"/>
    </xf>
    <xf numFmtId="166" fontId="2" fillId="0" borderId="0" xfId="0" applyNumberFormat="1" applyFont="1" applyAlignment="1">
      <alignment horizontal="center" vertical="center" wrapText="1"/>
    </xf>
    <xf numFmtId="0" fontId="2" fillId="0" borderId="0" xfId="0" applyFont="1" applyAlignment="1">
      <alignment vertical="center" wrapText="1"/>
    </xf>
    <xf numFmtId="167" fontId="0" fillId="0" borderId="0" xfId="0" applyNumberFormat="1" applyAlignment="1">
      <alignment horizontal="center"/>
    </xf>
    <xf numFmtId="164" fontId="2" fillId="0" borderId="0" xfId="0" applyNumberFormat="1" applyFont="1" applyAlignment="1">
      <alignment horizontal="left"/>
    </xf>
    <xf numFmtId="168" fontId="0" fillId="0" borderId="0" xfId="0" applyNumberFormat="1" applyAlignment="1">
      <alignment horizontal="center"/>
    </xf>
    <xf numFmtId="0" fontId="0" fillId="0" borderId="0" xfId="0" applyAlignment="1">
      <alignment horizontal="center" vertical="center" wrapText="1"/>
    </xf>
    <xf numFmtId="166" fontId="3" fillId="3" borderId="7" xfId="0" applyNumberFormat="1" applyFont="1" applyFill="1" applyBorder="1" applyAlignment="1">
      <alignment horizontal="center" vertical="center" wrapText="1"/>
    </xf>
    <xf numFmtId="170" fontId="1" fillId="0" borderId="0" xfId="1" applyNumberFormat="1" applyFont="1" applyAlignment="1">
      <alignment horizontal="center"/>
    </xf>
    <xf numFmtId="170" fontId="3" fillId="3" borderId="7" xfId="1" applyNumberFormat="1" applyFont="1" applyFill="1" applyBorder="1" applyAlignment="1">
      <alignment horizontal="center" vertical="center" wrapText="1"/>
    </xf>
    <xf numFmtId="170" fontId="0" fillId="0" borderId="0" xfId="1" applyNumberFormat="1" applyFont="1" applyAlignment="1">
      <alignment horizontal="center"/>
    </xf>
    <xf numFmtId="170" fontId="1" fillId="0" borderId="0" xfId="1" applyNumberFormat="1" applyFont="1"/>
    <xf numFmtId="165" fontId="0" fillId="0" borderId="0" xfId="0" applyNumberFormat="1" applyAlignment="1">
      <alignment horizontal="center" vertical="center" wrapText="1"/>
    </xf>
    <xf numFmtId="167" fontId="3" fillId="3" borderId="7" xfId="0" applyNumberFormat="1" applyFont="1" applyFill="1" applyBorder="1" applyAlignment="1">
      <alignment horizontal="center" vertical="center" wrapText="1"/>
    </xf>
    <xf numFmtId="172" fontId="0" fillId="4" borderId="10" xfId="0" applyNumberFormat="1" applyFill="1" applyBorder="1" applyAlignment="1">
      <alignment horizontal="right"/>
    </xf>
    <xf numFmtId="14" fontId="0" fillId="4" borderId="10" xfId="0" applyNumberFormat="1" applyFill="1" applyBorder="1" applyAlignment="1">
      <alignment horizontal="center"/>
    </xf>
    <xf numFmtId="14" fontId="1" fillId="4" borderId="11" xfId="1" applyNumberFormat="1" applyFont="1" applyFill="1" applyBorder="1" applyAlignment="1">
      <alignment horizontal="center"/>
    </xf>
    <xf numFmtId="166" fontId="0" fillId="4" borderId="9" xfId="0" applyNumberFormat="1" applyFill="1" applyBorder="1" applyAlignment="1">
      <alignment horizontal="right"/>
    </xf>
    <xf numFmtId="0" fontId="2" fillId="5" borderId="0" xfId="0" applyFont="1" applyFill="1" applyAlignment="1">
      <alignment horizontal="center" vertical="center" wrapText="1"/>
    </xf>
    <xf numFmtId="165" fontId="2" fillId="5" borderId="0" xfId="0" applyNumberFormat="1" applyFont="1" applyFill="1" applyAlignment="1">
      <alignment horizontal="center" vertical="center" wrapText="1"/>
    </xf>
    <xf numFmtId="164" fontId="2" fillId="5" borderId="0" xfId="0" applyNumberFormat="1" applyFont="1" applyFill="1" applyAlignment="1">
      <alignment horizontal="center" vertical="center" wrapText="1"/>
    </xf>
    <xf numFmtId="166" fontId="2" fillId="5" borderId="0" xfId="0" applyNumberFormat="1" applyFont="1" applyFill="1" applyAlignment="1">
      <alignment horizontal="center" vertical="center" wrapText="1"/>
    </xf>
    <xf numFmtId="0" fontId="2" fillId="5" borderId="3" xfId="0" applyFont="1" applyFill="1" applyBorder="1" applyAlignment="1">
      <alignment horizontal="center"/>
    </xf>
    <xf numFmtId="0" fontId="2" fillId="5" borderId="4" xfId="0" applyFont="1" applyFill="1" applyBorder="1" applyAlignment="1">
      <alignment horizontal="center"/>
    </xf>
    <xf numFmtId="165" fontId="2" fillId="5" borderId="4" xfId="0" applyNumberFormat="1" applyFont="1" applyFill="1" applyBorder="1" applyAlignment="1">
      <alignment horizontal="center"/>
    </xf>
    <xf numFmtId="0" fontId="0" fillId="6" borderId="12" xfId="0" applyFill="1" applyBorder="1"/>
    <xf numFmtId="169" fontId="0" fillId="6" borderId="13" xfId="0" applyNumberFormat="1" applyFill="1" applyBorder="1"/>
    <xf numFmtId="165" fontId="0" fillId="6" borderId="14" xfId="0" applyNumberFormat="1" applyFill="1" applyBorder="1" applyAlignment="1">
      <alignment horizontal="center"/>
    </xf>
    <xf numFmtId="174" fontId="0" fillId="6" borderId="14" xfId="0" applyNumberFormat="1" applyFill="1" applyBorder="1"/>
    <xf numFmtId="0" fontId="4" fillId="0" borderId="0" xfId="0" applyFont="1" applyAlignment="1">
      <alignment horizontal="center" vertical="center" wrapText="1"/>
    </xf>
    <xf numFmtId="167" fontId="5" fillId="7" borderId="8" xfId="0" applyNumberFormat="1" applyFont="1" applyFill="1" applyBorder="1" applyAlignment="1">
      <alignment horizontal="center" vertical="center" wrapText="1"/>
    </xf>
    <xf numFmtId="168" fontId="5" fillId="7" borderId="7" xfId="0" applyNumberFormat="1" applyFont="1" applyFill="1" applyBorder="1" applyAlignment="1">
      <alignment horizontal="center" vertical="center" wrapText="1"/>
    </xf>
    <xf numFmtId="0" fontId="0" fillId="0" borderId="0" xfId="0" applyNumberFormat="1"/>
    <xf numFmtId="165" fontId="0" fillId="0" borderId="0" xfId="0" applyNumberFormat="1" applyFill="1" applyAlignment="1">
      <alignment horizontal="center"/>
    </xf>
    <xf numFmtId="167" fontId="2" fillId="0" borderId="0" xfId="0" applyNumberFormat="1" applyFont="1" applyAlignment="1">
      <alignment horizontal="center" vertical="center" wrapText="1"/>
    </xf>
    <xf numFmtId="177" fontId="0" fillId="0" borderId="0" xfId="0" applyNumberFormat="1" applyAlignment="1">
      <alignment horizontal="center"/>
    </xf>
    <xf numFmtId="177" fontId="2" fillId="0" borderId="0" xfId="0" applyNumberFormat="1" applyFont="1" applyAlignment="1">
      <alignment horizontal="center" vertical="center" wrapText="1"/>
    </xf>
    <xf numFmtId="166" fontId="2" fillId="9" borderId="0" xfId="0" applyNumberFormat="1" applyFont="1" applyFill="1" applyAlignment="1">
      <alignment horizontal="center" vertical="center" wrapText="1"/>
    </xf>
    <xf numFmtId="167" fontId="0" fillId="0" borderId="0" xfId="0" applyNumberFormat="1" applyFill="1" applyAlignment="1">
      <alignment horizontal="center"/>
    </xf>
    <xf numFmtId="170" fontId="0" fillId="0" borderId="0" xfId="1" applyNumberFormat="1" applyFont="1" applyFill="1" applyAlignment="1">
      <alignment horizontal="center" vertical="center"/>
    </xf>
    <xf numFmtId="170" fontId="2" fillId="0" borderId="0" xfId="1" applyNumberFormat="1" applyFont="1" applyFill="1" applyAlignment="1">
      <alignment horizontal="center" vertical="center" wrapText="1"/>
    </xf>
    <xf numFmtId="165" fontId="0" fillId="0" borderId="0" xfId="0" applyNumberFormat="1" applyFont="1" applyAlignment="1">
      <alignment horizontal="center"/>
    </xf>
    <xf numFmtId="0" fontId="0" fillId="0" borderId="0" xfId="0" applyFont="1"/>
    <xf numFmtId="173" fontId="0" fillId="2" borderId="1" xfId="0" applyNumberFormat="1" applyFont="1" applyFill="1" applyBorder="1" applyAlignment="1">
      <alignment horizontal="center"/>
    </xf>
    <xf numFmtId="165" fontId="0" fillId="0" borderId="5" xfId="0" applyNumberFormat="1" applyFont="1" applyBorder="1" applyAlignment="1">
      <alignment horizontal="center"/>
    </xf>
    <xf numFmtId="14" fontId="0" fillId="2" borderId="6" xfId="0" applyNumberFormat="1" applyFont="1" applyFill="1" applyBorder="1" applyAlignment="1">
      <alignment horizontal="center"/>
    </xf>
    <xf numFmtId="0" fontId="0" fillId="2" borderId="5" xfId="0" applyFont="1" applyFill="1" applyBorder="1"/>
    <xf numFmtId="0" fontId="0" fillId="2" borderId="5" xfId="0" applyFont="1" applyFill="1" applyBorder="1" applyAlignment="1">
      <alignment horizontal="center"/>
    </xf>
    <xf numFmtId="164" fontId="2" fillId="5" borderId="4" xfId="0" applyNumberFormat="1" applyFont="1" applyFill="1" applyBorder="1" applyAlignment="1">
      <alignment horizontal="center"/>
    </xf>
    <xf numFmtId="164" fontId="0" fillId="2" borderId="1" xfId="0" applyNumberFormat="1" applyFont="1" applyFill="1" applyBorder="1" applyAlignment="1">
      <alignment horizontal="center"/>
    </xf>
    <xf numFmtId="164" fontId="0" fillId="0" borderId="0" xfId="0" applyNumberFormat="1" applyFont="1" applyAlignment="1">
      <alignment horizontal="center" vertical="center"/>
    </xf>
    <xf numFmtId="164" fontId="2" fillId="5" borderId="4" xfId="0" applyNumberFormat="1" applyFont="1" applyFill="1" applyBorder="1" applyAlignment="1">
      <alignment horizontal="center" vertical="center"/>
    </xf>
    <xf numFmtId="164" fontId="0" fillId="0" borderId="5" xfId="0" applyNumberFormat="1" applyFont="1" applyBorder="1" applyAlignment="1">
      <alignment horizontal="center" vertical="center"/>
    </xf>
    <xf numFmtId="164" fontId="0" fillId="0" borderId="0" xfId="0" applyNumberFormat="1" applyFont="1"/>
    <xf numFmtId="164" fontId="0" fillId="2" borderId="5" xfId="0" applyNumberFormat="1" applyFont="1" applyFill="1" applyBorder="1" applyAlignment="1">
      <alignment horizontal="center"/>
    </xf>
    <xf numFmtId="177" fontId="2" fillId="5" borderId="0" xfId="0" applyNumberFormat="1" applyFont="1" applyFill="1" applyAlignment="1">
      <alignment horizontal="center" vertical="center" wrapText="1"/>
    </xf>
    <xf numFmtId="167" fontId="2" fillId="5" borderId="0" xfId="0" applyNumberFormat="1" applyFont="1" applyFill="1" applyAlignment="1">
      <alignment horizontal="center" vertical="center" wrapText="1"/>
    </xf>
    <xf numFmtId="10" fontId="0" fillId="0" borderId="0" xfId="1" applyNumberFormat="1" applyFont="1" applyFill="1" applyAlignment="1">
      <alignment horizontal="center" vertical="center"/>
    </xf>
    <xf numFmtId="10" fontId="2" fillId="5" borderId="0" xfId="1" applyNumberFormat="1" applyFont="1" applyFill="1" applyAlignment="1">
      <alignment horizontal="center" vertical="center" wrapText="1"/>
    </xf>
    <xf numFmtId="165" fontId="6" fillId="5" borderId="4" xfId="0" applyNumberFormat="1" applyFont="1" applyFill="1" applyBorder="1" applyAlignment="1">
      <alignment horizontal="center"/>
    </xf>
    <xf numFmtId="14" fontId="0" fillId="0" borderId="2" xfId="0" applyNumberFormat="1" applyFont="1" applyFill="1" applyBorder="1" applyAlignment="1">
      <alignment horizontal="center"/>
    </xf>
    <xf numFmtId="0" fontId="0" fillId="0" borderId="1" xfId="0" applyFont="1" applyFill="1" applyBorder="1"/>
    <xf numFmtId="165" fontId="0" fillId="0" borderId="1" xfId="0" applyNumberFormat="1" applyFont="1" applyFill="1" applyBorder="1" applyAlignment="1">
      <alignment horizontal="center"/>
    </xf>
    <xf numFmtId="164" fontId="0" fillId="0" borderId="1" xfId="0" applyNumberFormat="1" applyFont="1" applyFill="1" applyBorder="1" applyAlignment="1">
      <alignment horizontal="center" vertical="center"/>
    </xf>
    <xf numFmtId="173" fontId="0" fillId="0" borderId="1" xfId="0" applyNumberFormat="1" applyFont="1" applyFill="1" applyBorder="1" applyAlignment="1">
      <alignment horizontal="center"/>
    </xf>
    <xf numFmtId="0" fontId="0" fillId="0" borderId="1" xfId="0" applyFont="1" applyFill="1" applyBorder="1" applyAlignment="1">
      <alignment horizontal="center"/>
    </xf>
    <xf numFmtId="164" fontId="0" fillId="0" borderId="1" xfId="0" applyNumberFormat="1" applyFont="1" applyFill="1" applyBorder="1" applyAlignment="1">
      <alignment horizontal="center"/>
    </xf>
    <xf numFmtId="165" fontId="0" fillId="0" borderId="0" xfId="0" applyNumberFormat="1" applyFont="1" applyFill="1" applyAlignment="1">
      <alignment horizontal="center"/>
    </xf>
    <xf numFmtId="0" fontId="0" fillId="0" borderId="0" xfId="0" applyFill="1"/>
    <xf numFmtId="14" fontId="0" fillId="0" borderId="6" xfId="0" applyNumberFormat="1" applyFont="1" applyFill="1" applyBorder="1" applyAlignment="1">
      <alignment horizontal="center"/>
    </xf>
    <xf numFmtId="0" fontId="0" fillId="0" borderId="5" xfId="0" applyFont="1" applyFill="1" applyBorder="1"/>
    <xf numFmtId="165" fontId="0" fillId="0" borderId="5" xfId="0" applyNumberFormat="1" applyFont="1" applyFill="1" applyBorder="1" applyAlignment="1">
      <alignment horizontal="center"/>
    </xf>
    <xf numFmtId="164" fontId="0" fillId="0" borderId="5" xfId="0" applyNumberFormat="1" applyFont="1" applyFill="1" applyBorder="1" applyAlignment="1">
      <alignment horizontal="center" vertical="center"/>
    </xf>
    <xf numFmtId="164" fontId="0" fillId="0" borderId="5" xfId="0" applyNumberFormat="1" applyFont="1" applyFill="1" applyBorder="1" applyAlignment="1">
      <alignment horizontal="center"/>
    </xf>
    <xf numFmtId="165" fontId="0" fillId="0" borderId="0" xfId="0" applyNumberFormat="1" applyFont="1" applyFill="1" applyBorder="1" applyAlignment="1">
      <alignment horizontal="center"/>
    </xf>
    <xf numFmtId="0" fontId="0" fillId="0" borderId="0" xfId="0" applyFont="1" applyFill="1" applyBorder="1"/>
    <xf numFmtId="164" fontId="0" fillId="0" borderId="0" xfId="0" applyNumberFormat="1" applyFont="1" applyBorder="1" applyAlignment="1">
      <alignment horizontal="center" vertical="center"/>
    </xf>
    <xf numFmtId="164" fontId="0" fillId="0" borderId="0" xfId="0" applyNumberFormat="1" applyFont="1" applyBorder="1"/>
    <xf numFmtId="165" fontId="0" fillId="0" borderId="0" xfId="0" applyNumberFormat="1" applyFont="1" applyBorder="1" applyAlignment="1">
      <alignment horizontal="center"/>
    </xf>
    <xf numFmtId="173" fontId="2" fillId="0" borderId="0" xfId="0" applyNumberFormat="1" applyFont="1" applyFill="1" applyBorder="1" applyAlignment="1"/>
    <xf numFmtId="0" fontId="0" fillId="0" borderId="0" xfId="0" applyFont="1" applyBorder="1"/>
    <xf numFmtId="164" fontId="0" fillId="0" borderId="0" xfId="0" applyNumberFormat="1" applyFont="1" applyFill="1" applyBorder="1" applyAlignment="1">
      <alignment horizontal="center" vertical="center"/>
    </xf>
    <xf numFmtId="173" fontId="2" fillId="0" borderId="0" xfId="0" applyNumberFormat="1" applyFont="1" applyFill="1" applyBorder="1" applyAlignment="1">
      <alignment horizontal="center"/>
    </xf>
    <xf numFmtId="164" fontId="0" fillId="0" borderId="0" xfId="0" applyNumberFormat="1" applyFont="1" applyFill="1" applyBorder="1"/>
    <xf numFmtId="165" fontId="0" fillId="0" borderId="0" xfId="0" applyNumberFormat="1" applyFill="1" applyBorder="1" applyAlignment="1">
      <alignment horizontal="center"/>
    </xf>
    <xf numFmtId="0" fontId="0" fillId="0" borderId="0" xfId="0" applyFont="1" applyFill="1" applyBorder="1" applyAlignment="1">
      <alignment horizontal="right"/>
    </xf>
    <xf numFmtId="0" fontId="0" fillId="0" borderId="0" xfId="0" applyFont="1" applyFill="1" applyBorder="1" applyAlignment="1">
      <alignment horizontal="center"/>
    </xf>
    <xf numFmtId="164" fontId="0" fillId="0" borderId="0" xfId="0" applyNumberFormat="1" applyFont="1" applyFill="1" applyBorder="1" applyAlignment="1">
      <alignment horizontal="center"/>
    </xf>
    <xf numFmtId="164" fontId="0" fillId="0" borderId="0" xfId="0" applyNumberFormat="1" applyFill="1" applyBorder="1" applyAlignment="1">
      <alignment horizontal="center"/>
    </xf>
    <xf numFmtId="169" fontId="0" fillId="0" borderId="0" xfId="0" applyNumberFormat="1" applyFont="1" applyFill="1" applyBorder="1" applyAlignment="1">
      <alignment horizontal="center"/>
    </xf>
    <xf numFmtId="0" fontId="0" fillId="8" borderId="5" xfId="0" applyFont="1" applyFill="1" applyBorder="1" applyAlignment="1">
      <alignment horizontal="center"/>
    </xf>
    <xf numFmtId="0" fontId="0" fillId="10" borderId="5" xfId="0" applyFont="1" applyFill="1" applyBorder="1" applyAlignment="1">
      <alignment horizontal="center"/>
    </xf>
  </cellXfs>
  <cellStyles count="2">
    <cellStyle name="Normal" xfId="0" builtinId="0"/>
    <cellStyle name="Pourcentage" xfId="1" builtinId="5"/>
  </cellStyles>
  <dxfs count="35">
    <dxf>
      <fill>
        <patternFill>
          <bgColor theme="9" tint="0.59996337778862885"/>
        </patternFill>
      </fill>
    </dxf>
    <dxf>
      <font>
        <b/>
        <i val="0"/>
        <color rgb="FF9C0006"/>
      </font>
      <fill>
        <patternFill patternType="none">
          <bgColor auto="1"/>
        </patternFill>
      </fill>
    </dxf>
    <dxf>
      <fill>
        <patternFill>
          <bgColor theme="4" tint="0.79998168889431442"/>
        </patternFill>
      </fill>
    </dxf>
    <dxf>
      <fill>
        <patternFill>
          <bgColor theme="1"/>
        </patternFill>
      </fill>
    </dxf>
    <dxf>
      <fill>
        <patternFill>
          <bgColor theme="9" tint="0.59996337778862885"/>
        </patternFill>
      </fill>
    </dxf>
    <dxf>
      <font>
        <color rgb="FF9C0006"/>
      </font>
      <fill>
        <patternFill patternType="none">
          <bgColor auto="1"/>
        </patternFill>
      </fill>
    </dxf>
    <dxf>
      <fill>
        <patternFill>
          <bgColor theme="4" tint="0.79998168889431442"/>
        </patternFill>
      </fill>
    </dxf>
    <dxf>
      <fill>
        <patternFill>
          <bgColor theme="1"/>
        </patternFill>
      </fill>
    </dxf>
    <dxf>
      <numFmt numFmtId="165" formatCode="#,##0.000\ &quot;€&quot;"/>
      <alignment horizontal="center" vertical="bottom" textRotation="0" wrapText="0" indent="0" justifyLastLine="0" shrinkToFit="0" readingOrder="0"/>
    </dxf>
    <dxf>
      <numFmt numFmtId="0" formatCode="General"/>
    </dxf>
    <dxf>
      <numFmt numFmtId="0" formatCode="General"/>
    </dxf>
    <dxf>
      <font>
        <b val="0"/>
        <i val="0"/>
        <strike val="0"/>
        <outline val="0"/>
        <shadow val="0"/>
        <u val="none"/>
        <vertAlign val="baseline"/>
        <sz val="11"/>
        <color theme="1"/>
        <name val="Calibri"/>
        <family val="2"/>
        <scheme val="minor"/>
      </font>
    </dxf>
    <dxf>
      <font>
        <b val="0"/>
        <i val="0"/>
        <strike val="0"/>
        <outline val="0"/>
        <shadow val="0"/>
        <u val="none"/>
        <vertAlign val="baseline"/>
        <sz val="11"/>
        <color theme="1"/>
        <name val="Calibri"/>
        <family val="2"/>
        <scheme val="minor"/>
      </font>
      <numFmt numFmtId="165" formatCode="#,##0.000\ &quot;€&quot;"/>
      <alignment horizontal="center" vertical="bottom" textRotation="0" wrapText="0" indent="0" justifyLastLine="0" shrinkToFit="0" readingOrder="0"/>
    </dxf>
    <dxf>
      <font>
        <b val="0"/>
        <i val="0"/>
        <strike val="0"/>
        <outline val="0"/>
        <shadow val="0"/>
        <u val="none"/>
        <vertAlign val="baseline"/>
        <sz val="11"/>
        <color theme="1"/>
        <name val="Calibri"/>
        <family val="2"/>
        <scheme val="minor"/>
      </font>
      <numFmt numFmtId="164" formatCode="#,##0.00\ &quot;€&quo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style="thin">
          <color theme="4"/>
        </bottom>
      </border>
    </dxf>
    <dxf>
      <font>
        <b val="0"/>
        <i val="0"/>
        <strike val="0"/>
        <outline val="0"/>
        <shadow val="0"/>
        <u val="none"/>
        <vertAlign val="baseline"/>
        <sz val="11"/>
        <color theme="1"/>
        <name val="Calibri"/>
        <family val="2"/>
        <scheme val="minor"/>
      </font>
      <numFmt numFmtId="164" formatCode="#,##0.00\ &quot;€&quot;"/>
    </dxf>
    <dxf>
      <font>
        <b val="0"/>
        <i val="0"/>
        <strike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style="thin">
          <color theme="4"/>
        </bottom>
      </border>
    </dxf>
    <dxf>
      <font>
        <b val="0"/>
        <i val="0"/>
        <strike val="0"/>
        <outline val="0"/>
        <shadow val="0"/>
        <u val="none"/>
        <vertAlign val="baseline"/>
        <sz val="11"/>
        <color theme="1"/>
        <name val="Calibri"/>
        <family val="2"/>
        <scheme val="minor"/>
      </font>
      <numFmt numFmtId="173" formatCode="#,##0.0000\ &quot;€&quo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style="thin">
          <color theme="4"/>
        </bottom>
      </border>
    </dxf>
    <dxf>
      <font>
        <b val="0"/>
        <i val="0"/>
        <strike val="0"/>
        <outline val="0"/>
        <shadow val="0"/>
        <u val="none"/>
        <vertAlign val="baseline"/>
        <sz val="11"/>
        <color theme="1"/>
        <name val="Calibri"/>
        <family val="2"/>
        <scheme val="minor"/>
      </font>
      <numFmt numFmtId="164" formatCode="#,##0.00\ &quot;€&quot;"/>
      <alignment horizontal="center" vertical="center" textRotation="0" wrapText="0" indent="0" justifyLastLine="0" shrinkToFit="0" readingOrder="0"/>
      <border diagonalUp="0" diagonalDown="0" outline="0">
        <left style="thin">
          <color theme="4"/>
        </left>
        <right style="thin">
          <color theme="4"/>
        </right>
        <top style="thin">
          <color theme="4"/>
        </top>
        <bottom/>
      </border>
    </dxf>
    <dxf>
      <font>
        <b val="0"/>
        <i val="0"/>
        <strike val="0"/>
        <outline val="0"/>
        <shadow val="0"/>
        <u val="none"/>
        <vertAlign val="baseline"/>
        <sz val="11"/>
        <color theme="1"/>
        <name val="Calibri"/>
        <family val="2"/>
        <scheme val="minor"/>
      </font>
      <numFmt numFmtId="165" formatCode="#,##0.000\ &quot;€&quot;"/>
      <fill>
        <patternFill patternType="none">
          <fgColor indexed="64"/>
          <bgColor indexed="6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style="thin">
          <color theme="4"/>
        </bottom>
      </border>
    </dxf>
    <dxf>
      <font>
        <b val="0"/>
        <i val="0"/>
        <strike val="0"/>
        <outline val="0"/>
        <shadow val="0"/>
        <u val="none"/>
        <vertAlign val="baseline"/>
        <sz val="11"/>
        <color theme="1"/>
        <name val="Calibri"/>
        <family val="2"/>
        <scheme val="minor"/>
      </font>
      <fill>
        <patternFill patternType="solid">
          <fgColor theme="4" tint="0.79998168889431442"/>
          <bgColor theme="4" tint="0.79998168889431442"/>
        </patternFill>
      </fill>
      <border diagonalUp="0" diagonalDown="0" outline="0">
        <left style="thin">
          <color theme="4"/>
        </left>
        <right style="thin">
          <color theme="4"/>
        </right>
        <top style="thin">
          <color theme="4"/>
        </top>
        <bottom style="thin">
          <color theme="4"/>
        </bottom>
      </border>
    </dxf>
    <dxf>
      <font>
        <b val="0"/>
        <i val="0"/>
        <strike val="0"/>
        <outline val="0"/>
        <shadow val="0"/>
        <u val="none"/>
        <vertAlign val="baseline"/>
        <sz val="11"/>
        <color theme="1"/>
        <name val="Calibri"/>
        <family val="2"/>
        <scheme val="minor"/>
      </font>
      <numFmt numFmtId="19" formatCode="dd/mm/yyyy"/>
      <fill>
        <patternFill patternType="solid">
          <fgColor theme="4" tint="0.79998168889431442"/>
          <bgColor theme="4" tint="0.79998168889431442"/>
        </patternFill>
      </fill>
      <alignment horizontal="center" vertical="bottom" textRotation="0" wrapText="0" indent="0" justifyLastLine="0" shrinkToFit="0" readingOrder="0"/>
      <border diagonalUp="0" diagonalDown="0" outline="0">
        <left/>
        <right style="thin">
          <color theme="4"/>
        </right>
        <top style="thin">
          <color theme="4"/>
        </top>
        <bottom style="thin">
          <color theme="4"/>
        </bottom>
      </border>
    </dxf>
    <dxf>
      <font>
        <i val="0"/>
      </font>
      <fill>
        <patternFill patternType="solid">
          <fgColor indexed="64"/>
          <bgColor theme="7" tint="0.79998168889431442"/>
        </patternFill>
      </fill>
    </dxf>
    <dxf>
      <font>
        <b val="0"/>
        <i val="0"/>
        <strike val="0"/>
        <condense val="0"/>
        <extend val="0"/>
        <outline val="0"/>
        <shadow val="0"/>
        <u val="none"/>
        <vertAlign val="baseline"/>
        <sz val="11"/>
        <color theme="1"/>
        <name val="Calibri"/>
        <family val="2"/>
        <scheme val="minor"/>
      </font>
      <numFmt numFmtId="170" formatCode="0.00%;;"/>
      <alignment horizontal="center" vertical="bottom" textRotation="0" wrapText="0" indent="0" justifyLastLine="0" shrinkToFit="0" readingOrder="0"/>
    </dxf>
    <dxf>
      <font>
        <b val="0"/>
        <i val="0"/>
        <strike val="0"/>
        <condense val="0"/>
        <extend val="0"/>
        <outline val="0"/>
        <shadow val="0"/>
        <u val="none"/>
        <vertAlign val="baseline"/>
        <sz val="11"/>
        <color theme="1"/>
        <name val="Calibri"/>
        <family val="2"/>
        <scheme val="minor"/>
      </font>
      <numFmt numFmtId="170" formatCode="0.00%;;"/>
      <alignment horizontal="center" vertical="bottom" textRotation="0" wrapText="0" indent="0" justifyLastLine="0" shrinkToFit="0" readingOrder="0"/>
    </dxf>
    <dxf>
      <font>
        <b val="0"/>
        <i val="0"/>
        <strike val="0"/>
        <condense val="0"/>
        <extend val="0"/>
        <outline val="0"/>
        <shadow val="0"/>
        <u val="none"/>
        <vertAlign val="baseline"/>
        <sz val="11"/>
        <color theme="1"/>
        <name val="Calibri"/>
        <family val="2"/>
        <scheme val="minor"/>
      </font>
      <numFmt numFmtId="166" formatCode="#,##0.00\ &quot;€&quo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family val="2"/>
        <scheme val="minor"/>
      </font>
      <numFmt numFmtId="166" formatCode="#,##0.00\ &quot;€&quo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family val="2"/>
        <scheme val="minor"/>
      </font>
      <numFmt numFmtId="168" formatCode="General;;"/>
      <alignment horizontal="center" vertical="bottom" textRotation="0" wrapText="0" indent="0" justifyLastLine="0" shrinkToFit="0" readingOrder="0"/>
    </dxf>
    <dxf>
      <numFmt numFmtId="167" formatCode="#,##0.000\ &quot;€&quo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family val="2"/>
        <scheme val="minor"/>
      </font>
      <numFmt numFmtId="167" formatCode="#,##0.000\ &quot;€&quot;;;"/>
      <alignment horizontal="center" textRotation="0" indent="0" justifyLastLine="0" shrinkToFit="0" readingOrder="0"/>
    </dxf>
    <dxf>
      <border outline="0">
        <bottom style="thin">
          <color rgb="FF8EA9DB"/>
        </bottom>
      </border>
    </dxf>
    <dxf>
      <border outline="0">
        <top style="thin">
          <color rgb="FF8EA9DB"/>
        </top>
      </border>
    </dxf>
    <dxf>
      <font>
        <b/>
        <i val="0"/>
        <strike val="0"/>
        <condense val="0"/>
        <extend val="0"/>
        <outline val="0"/>
        <shadow val="0"/>
        <u val="none"/>
        <vertAlign val="baseline"/>
        <sz val="11"/>
        <color theme="0"/>
        <name val="Calibri"/>
        <family val="2"/>
        <scheme val="minor"/>
      </font>
      <numFmt numFmtId="3" formatCode="#,##0"/>
      <fill>
        <patternFill patternType="solid">
          <fgColor theme="4"/>
          <bgColor theme="4"/>
        </patternFill>
      </fill>
      <alignment horizontal="center" vertical="center" textRotation="0" wrapText="1" indent="0" justifyLastLine="0" shrinkToFit="0" readingOrder="0"/>
    </dxf>
    <dxf>
      <alignment horizontal="center" vertical="center" textRotation="0" wrapText="1" indent="0" justifyLastLine="0" shrinkToFit="0" readingOrder="0"/>
    </dxf>
    <dxf>
      <border outline="0">
        <left style="thin">
          <color theme="4"/>
        </left>
        <top style="thin">
          <color theme="4"/>
        </top>
      </border>
    </dxf>
    <dxf>
      <border outline="0">
        <bottom style="medium">
          <color theme="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1.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xdr:from>
      <xdr:col>6</xdr:col>
      <xdr:colOff>857250</xdr:colOff>
      <xdr:row>20</xdr:row>
      <xdr:rowOff>142875</xdr:rowOff>
    </xdr:from>
    <xdr:to>
      <xdr:col>11</xdr:col>
      <xdr:colOff>257175</xdr:colOff>
      <xdr:row>32</xdr:row>
      <xdr:rowOff>114301</xdr:rowOff>
    </xdr:to>
    <xdr:sp macro="" textlink="">
      <xdr:nvSpPr>
        <xdr:cNvPr id="5" name="Rectangle : coins arrondis 4">
          <a:extLst>
            <a:ext uri="{FF2B5EF4-FFF2-40B4-BE49-F238E27FC236}">
              <a16:creationId xmlns:a16="http://schemas.microsoft.com/office/drawing/2014/main" id="{99B1C49E-4C62-E9DF-AE26-7D6E37F1FDDF}"/>
            </a:ext>
          </a:extLst>
        </xdr:cNvPr>
        <xdr:cNvSpPr/>
      </xdr:nvSpPr>
      <xdr:spPr>
        <a:xfrm>
          <a:off x="5876925" y="3962400"/>
          <a:ext cx="4067175" cy="2257426"/>
        </a:xfrm>
        <a:prstGeom prst="roundRect">
          <a:avLst/>
        </a:prstGeom>
      </xdr:spPr>
      <xdr:style>
        <a:lnRef idx="2">
          <a:schemeClr val="dk1">
            <a:shade val="15000"/>
          </a:schemeClr>
        </a:lnRef>
        <a:fillRef idx="1">
          <a:schemeClr val="dk1"/>
        </a:fillRef>
        <a:effectRef idx="0">
          <a:schemeClr val="dk1"/>
        </a:effectRef>
        <a:fontRef idx="minor">
          <a:schemeClr val="lt1"/>
        </a:fontRef>
      </xdr:style>
      <xdr:txBody>
        <a:bodyPr vertOverflow="clip" horzOverflow="clip" rtlCol="0" anchor="t"/>
        <a:lstStyle/>
        <a:p>
          <a:pPr algn="l"/>
          <a:r>
            <a:rPr lang="fr-FR" sz="1100" baseline="0"/>
            <a:t>PB : si je passe la quantité de action1 à -60, il n'y a plus de titre dans mon tableau de bord , c'est normal pour moi car il n'y a plus d'action1 en portefeuille (dans le Tbd et le suivi titres tout est ok)</a:t>
          </a:r>
        </a:p>
        <a:p>
          <a:pPr algn="l"/>
          <a:r>
            <a:rPr lang="fr-FR" sz="1100" baseline="0"/>
            <a:t>Par contre si je crée une nouvelle ligne de  d'achat action1, le prix moyen d'achat n'est plus bon car le calcul reprends les acaht de cette même valeur avant que je m'en sépare complètement</a:t>
          </a:r>
        </a:p>
        <a:p>
          <a:pPr algn="l"/>
          <a:endParaRPr lang="fr-FR" sz="1100" baseline="0"/>
        </a:p>
        <a:p>
          <a:pPr algn="l"/>
          <a:r>
            <a:rPr lang="fr-FR" sz="1100" baseline="0"/>
            <a:t>Comment faire pour faire cette moyenne, mais qu'elle se reinitialise  lorsque je n'ai plus de titre </a:t>
          </a:r>
        </a:p>
        <a:p>
          <a:pPr algn="l"/>
          <a:endParaRPr lang="fr-FR" sz="1100"/>
        </a:p>
      </xdr:txBody>
    </xdr:sp>
    <xdr:clientData/>
  </xdr:twoCellAnchor>
  <xdr:twoCellAnchor>
    <xdr:from>
      <xdr:col>1</xdr:col>
      <xdr:colOff>295275</xdr:colOff>
      <xdr:row>23</xdr:row>
      <xdr:rowOff>180975</xdr:rowOff>
    </xdr:from>
    <xdr:to>
      <xdr:col>6</xdr:col>
      <xdr:colOff>104775</xdr:colOff>
      <xdr:row>29</xdr:row>
      <xdr:rowOff>19051</xdr:rowOff>
    </xdr:to>
    <xdr:sp macro="" textlink="">
      <xdr:nvSpPr>
        <xdr:cNvPr id="6" name="Rectangle : coins arrondis 5">
          <a:extLst>
            <a:ext uri="{FF2B5EF4-FFF2-40B4-BE49-F238E27FC236}">
              <a16:creationId xmlns:a16="http://schemas.microsoft.com/office/drawing/2014/main" id="{4898A7F9-5D8F-4591-9C11-029D3EF2D0E7}"/>
            </a:ext>
          </a:extLst>
        </xdr:cNvPr>
        <xdr:cNvSpPr/>
      </xdr:nvSpPr>
      <xdr:spPr>
        <a:xfrm>
          <a:off x="1057275" y="4762500"/>
          <a:ext cx="4067175" cy="981076"/>
        </a:xfrm>
        <a:prstGeom prst="roundRect">
          <a:avLst/>
        </a:prstGeom>
      </xdr:spPr>
      <xdr:style>
        <a:lnRef idx="2">
          <a:schemeClr val="dk1">
            <a:shade val="15000"/>
          </a:schemeClr>
        </a:lnRef>
        <a:fillRef idx="1">
          <a:schemeClr val="dk1"/>
        </a:fillRef>
        <a:effectRef idx="0">
          <a:schemeClr val="dk1"/>
        </a:effectRef>
        <a:fontRef idx="minor">
          <a:schemeClr val="lt1"/>
        </a:fontRef>
      </xdr:style>
      <xdr:txBody>
        <a:bodyPr vertOverflow="clip" horzOverflow="clip" rtlCol="0" anchor="t"/>
        <a:lstStyle/>
        <a:p>
          <a:pPr algn="l"/>
          <a:r>
            <a:rPr lang="fr-FR" sz="1100" baseline="0"/>
            <a:t>En passant  la Qté à -60, la ligne saute dans TBD (Normal)</a:t>
          </a:r>
        </a:p>
        <a:p>
          <a:pPr algn="l"/>
          <a:r>
            <a:rPr lang="fr-FR" sz="1100" baseline="0"/>
            <a:t>En saisissant une nouvelle ligne action1 , qté 100 à 100euros, la moyenne dans TBD et suivi titre n'est plus bonne elle est de 66,75 au lieu de 100</a:t>
          </a:r>
        </a:p>
        <a:p>
          <a:pPr algn="l"/>
          <a:endParaRPr lang="fr-FR" sz="1100" baseline="0"/>
        </a:p>
        <a:p>
          <a:pPr algn="l"/>
          <a:endParaRPr lang="fr-FR" sz="1100" baseline="0"/>
        </a:p>
        <a:p>
          <a:pPr algn="l"/>
          <a:endParaRPr lang="fr-FR" sz="1100"/>
        </a:p>
      </xdr:txBody>
    </xdr:sp>
    <xdr:clientData/>
  </xdr:twoCellAnchor>
  <xdr:twoCellAnchor editAs="oneCell">
    <xdr:from>
      <xdr:col>12</xdr:col>
      <xdr:colOff>514350</xdr:colOff>
      <xdr:row>14</xdr:row>
      <xdr:rowOff>73076</xdr:rowOff>
    </xdr:from>
    <xdr:to>
      <xdr:col>22</xdr:col>
      <xdr:colOff>304800</xdr:colOff>
      <xdr:row>16</xdr:row>
      <xdr:rowOff>171526</xdr:rowOff>
    </xdr:to>
    <xdr:pic>
      <xdr:nvPicPr>
        <xdr:cNvPr id="7" name="Image 6">
          <a:extLst>
            <a:ext uri="{FF2B5EF4-FFF2-40B4-BE49-F238E27FC236}">
              <a16:creationId xmlns:a16="http://schemas.microsoft.com/office/drawing/2014/main" id="{6673B03D-85E1-AC42-3CC0-3343AA12A75A}"/>
            </a:ext>
          </a:extLst>
        </xdr:cNvPr>
        <xdr:cNvPicPr>
          <a:picLocks noChangeAspect="1"/>
        </xdr:cNvPicPr>
      </xdr:nvPicPr>
      <xdr:blipFill>
        <a:blip xmlns:r="http://schemas.openxmlformats.org/officeDocument/2006/relationships" r:embed="rId1"/>
        <a:stretch>
          <a:fillRect/>
        </a:stretch>
      </xdr:blipFill>
      <xdr:spPr>
        <a:xfrm>
          <a:off x="10963275" y="2749601"/>
          <a:ext cx="7410450" cy="479450"/>
        </a:xfrm>
        <a:prstGeom prst="rect">
          <a:avLst/>
        </a:prstGeom>
      </xdr:spPr>
    </xdr:pic>
    <xdr:clientData/>
  </xdr:twoCellAnchor>
  <xdr:twoCellAnchor>
    <xdr:from>
      <xdr:col>9</xdr:col>
      <xdr:colOff>66675</xdr:colOff>
      <xdr:row>10</xdr:row>
      <xdr:rowOff>171450</xdr:rowOff>
    </xdr:from>
    <xdr:to>
      <xdr:col>9</xdr:col>
      <xdr:colOff>600075</xdr:colOff>
      <xdr:row>13</xdr:row>
      <xdr:rowOff>19050</xdr:rowOff>
    </xdr:to>
    <xdr:sp macro="" textlink="">
      <xdr:nvSpPr>
        <xdr:cNvPr id="8" name="ZoneTexte 7">
          <a:extLst>
            <a:ext uri="{FF2B5EF4-FFF2-40B4-BE49-F238E27FC236}">
              <a16:creationId xmlns:a16="http://schemas.microsoft.com/office/drawing/2014/main" id="{156A27E2-8881-7C91-525A-2006DDF6D463}"/>
            </a:ext>
          </a:extLst>
        </xdr:cNvPr>
        <xdr:cNvSpPr txBox="1"/>
      </xdr:nvSpPr>
      <xdr:spPr>
        <a:xfrm>
          <a:off x="8229600" y="2085975"/>
          <a:ext cx="533400" cy="4191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a:solidFill>
                <a:schemeClr val="tx1"/>
              </a:solidFill>
            </a:rPr>
            <a:t>A</a:t>
          </a:r>
        </a:p>
      </xdr:txBody>
    </xdr:sp>
    <xdr:clientData/>
  </xdr:twoCellAnchor>
  <xdr:twoCellAnchor>
    <xdr:from>
      <xdr:col>13</xdr:col>
      <xdr:colOff>723900</xdr:colOff>
      <xdr:row>12</xdr:row>
      <xdr:rowOff>19050</xdr:rowOff>
    </xdr:from>
    <xdr:to>
      <xdr:col>14</xdr:col>
      <xdr:colOff>495300</xdr:colOff>
      <xdr:row>14</xdr:row>
      <xdr:rowOff>57150</xdr:rowOff>
    </xdr:to>
    <xdr:sp macro="" textlink="">
      <xdr:nvSpPr>
        <xdr:cNvPr id="10" name="ZoneTexte 9">
          <a:extLst>
            <a:ext uri="{FF2B5EF4-FFF2-40B4-BE49-F238E27FC236}">
              <a16:creationId xmlns:a16="http://schemas.microsoft.com/office/drawing/2014/main" id="{38C132AC-115F-4DBF-88E1-1FB38690A03E}"/>
            </a:ext>
          </a:extLst>
        </xdr:cNvPr>
        <xdr:cNvSpPr txBox="1"/>
      </xdr:nvSpPr>
      <xdr:spPr>
        <a:xfrm>
          <a:off x="11934825" y="2314575"/>
          <a:ext cx="533400" cy="4191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a:solidFill>
                <a:schemeClr val="tx1"/>
              </a:solidFill>
            </a:rPr>
            <a:t>B</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657225</xdr:colOff>
      <xdr:row>13</xdr:row>
      <xdr:rowOff>95250</xdr:rowOff>
    </xdr:from>
    <xdr:to>
      <xdr:col>8</xdr:col>
      <xdr:colOff>171450</xdr:colOff>
      <xdr:row>23</xdr:row>
      <xdr:rowOff>95250</xdr:rowOff>
    </xdr:to>
    <xdr:sp macro="" textlink="">
      <xdr:nvSpPr>
        <xdr:cNvPr id="7" name="Rectangle : coins arrondis 6">
          <a:extLst>
            <a:ext uri="{FF2B5EF4-FFF2-40B4-BE49-F238E27FC236}">
              <a16:creationId xmlns:a16="http://schemas.microsoft.com/office/drawing/2014/main" id="{ECC431DF-2B00-45C6-9960-00E159A0D0AE}"/>
            </a:ext>
          </a:extLst>
        </xdr:cNvPr>
        <xdr:cNvSpPr/>
      </xdr:nvSpPr>
      <xdr:spPr>
        <a:xfrm>
          <a:off x="4095750" y="2952750"/>
          <a:ext cx="4067175" cy="1905000"/>
        </a:xfrm>
        <a:prstGeom prst="roundRect">
          <a:avLst/>
        </a:prstGeom>
      </xdr:spPr>
      <xdr:style>
        <a:lnRef idx="2">
          <a:schemeClr val="dk1">
            <a:shade val="15000"/>
          </a:schemeClr>
        </a:lnRef>
        <a:fillRef idx="1">
          <a:schemeClr val="dk1"/>
        </a:fillRef>
        <a:effectRef idx="0">
          <a:schemeClr val="dk1"/>
        </a:effectRef>
        <a:fontRef idx="minor">
          <a:schemeClr val="lt1"/>
        </a:fontRef>
      </xdr:style>
      <xdr:txBody>
        <a:bodyPr vertOverflow="clip" horzOverflow="clip" rtlCol="0" anchor="t"/>
        <a:lstStyle/>
        <a:p>
          <a:pPr algn="l"/>
          <a:r>
            <a:rPr lang="fr-FR" sz="1100" baseline="0"/>
            <a:t>la quantité est ok et correspond bien aux transaction A(chat) et V(ente) de l'onglet Transaction</a:t>
          </a:r>
        </a:p>
        <a:p>
          <a:pPr algn="l"/>
          <a:r>
            <a:rPr lang="fr-FR" sz="1100" baseline="0"/>
            <a:t>Quand la quantité est à 0 la ligne disparrait</a:t>
          </a:r>
        </a:p>
        <a:p>
          <a:pPr algn="l"/>
          <a:r>
            <a:rPr lang="fr-FR" sz="1100" baseline="0"/>
            <a:t>Ici les valeurs moyennes sont bonnes</a:t>
          </a:r>
        </a:p>
        <a:p>
          <a:pPr algn="l"/>
          <a:r>
            <a:rPr lang="fr-FR" sz="1100" baseline="0"/>
            <a:t>Par contre si je resaisi un achat de la même action, la nouvelle ligne apparait bien mais avec le prix moyen qui est faux car il prend en compte la moyenne des achats antérieurs (Image B)</a:t>
          </a:r>
          <a:endParaRPr lang="fr-FR" sz="1100"/>
        </a:p>
      </xdr:txBody>
    </xdr:sp>
    <xdr:clientData/>
  </xdr:twoCellAnchor>
  <xdr:twoCellAnchor editAs="oneCell">
    <xdr:from>
      <xdr:col>11</xdr:col>
      <xdr:colOff>257175</xdr:colOff>
      <xdr:row>15</xdr:row>
      <xdr:rowOff>19640</xdr:rowOff>
    </xdr:from>
    <xdr:to>
      <xdr:col>22</xdr:col>
      <xdr:colOff>610971</xdr:colOff>
      <xdr:row>19</xdr:row>
      <xdr:rowOff>28695</xdr:rowOff>
    </xdr:to>
    <xdr:pic>
      <xdr:nvPicPr>
        <xdr:cNvPr id="8" name="Image 7">
          <a:extLst>
            <a:ext uri="{FF2B5EF4-FFF2-40B4-BE49-F238E27FC236}">
              <a16:creationId xmlns:a16="http://schemas.microsoft.com/office/drawing/2014/main" id="{E3056B82-C4AD-DB80-85AD-64682ECA42FC}"/>
            </a:ext>
          </a:extLst>
        </xdr:cNvPr>
        <xdr:cNvPicPr>
          <a:picLocks noChangeAspect="1"/>
        </xdr:cNvPicPr>
      </xdr:nvPicPr>
      <xdr:blipFill>
        <a:blip xmlns:r="http://schemas.openxmlformats.org/officeDocument/2006/relationships" r:embed="rId1"/>
        <a:stretch>
          <a:fillRect/>
        </a:stretch>
      </xdr:blipFill>
      <xdr:spPr>
        <a:xfrm>
          <a:off x="11106150" y="3258140"/>
          <a:ext cx="8735796" cy="771055"/>
        </a:xfrm>
        <a:prstGeom prst="rect">
          <a:avLst/>
        </a:prstGeom>
      </xdr:spPr>
    </xdr:pic>
    <xdr:clientData/>
  </xdr:twoCellAnchor>
  <xdr:twoCellAnchor editAs="oneCell">
    <xdr:from>
      <xdr:col>11</xdr:col>
      <xdr:colOff>219076</xdr:colOff>
      <xdr:row>6</xdr:row>
      <xdr:rowOff>88341</xdr:rowOff>
    </xdr:from>
    <xdr:to>
      <xdr:col>21</xdr:col>
      <xdr:colOff>314326</xdr:colOff>
      <xdr:row>11</xdr:row>
      <xdr:rowOff>114471</xdr:rowOff>
    </xdr:to>
    <xdr:pic>
      <xdr:nvPicPr>
        <xdr:cNvPr id="9" name="Image 8">
          <a:extLst>
            <a:ext uri="{FF2B5EF4-FFF2-40B4-BE49-F238E27FC236}">
              <a16:creationId xmlns:a16="http://schemas.microsoft.com/office/drawing/2014/main" id="{B510A4FF-333F-00EA-818F-8335C3503FCF}"/>
            </a:ext>
          </a:extLst>
        </xdr:cNvPr>
        <xdr:cNvPicPr>
          <a:picLocks noChangeAspect="1"/>
        </xdr:cNvPicPr>
      </xdr:nvPicPr>
      <xdr:blipFill>
        <a:blip xmlns:r="http://schemas.openxmlformats.org/officeDocument/2006/relationships" r:embed="rId2"/>
        <a:stretch>
          <a:fillRect/>
        </a:stretch>
      </xdr:blipFill>
      <xdr:spPr>
        <a:xfrm>
          <a:off x="11068051" y="1612341"/>
          <a:ext cx="7715250" cy="978630"/>
        </a:xfrm>
        <a:prstGeom prst="rect">
          <a:avLst/>
        </a:prstGeom>
      </xdr:spPr>
    </xdr:pic>
    <xdr:clientData/>
  </xdr:twoCellAnchor>
  <xdr:twoCellAnchor>
    <xdr:from>
      <xdr:col>10</xdr:col>
      <xdr:colOff>428625</xdr:colOff>
      <xdr:row>7</xdr:row>
      <xdr:rowOff>171450</xdr:rowOff>
    </xdr:from>
    <xdr:to>
      <xdr:col>11</xdr:col>
      <xdr:colOff>200025</xdr:colOff>
      <xdr:row>10</xdr:row>
      <xdr:rowOff>19050</xdr:rowOff>
    </xdr:to>
    <xdr:sp macro="" textlink="">
      <xdr:nvSpPr>
        <xdr:cNvPr id="10" name="ZoneTexte 9">
          <a:extLst>
            <a:ext uri="{FF2B5EF4-FFF2-40B4-BE49-F238E27FC236}">
              <a16:creationId xmlns:a16="http://schemas.microsoft.com/office/drawing/2014/main" id="{E9093420-7087-4895-9966-F352EA237691}"/>
            </a:ext>
          </a:extLst>
        </xdr:cNvPr>
        <xdr:cNvSpPr txBox="1"/>
      </xdr:nvSpPr>
      <xdr:spPr>
        <a:xfrm>
          <a:off x="10515600" y="1885950"/>
          <a:ext cx="533400" cy="4191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a:solidFill>
                <a:schemeClr val="tx1"/>
              </a:solidFill>
            </a:rPr>
            <a:t>A</a:t>
          </a:r>
        </a:p>
      </xdr:txBody>
    </xdr:sp>
    <xdr:clientData/>
  </xdr:twoCellAnchor>
  <xdr:twoCellAnchor>
    <xdr:from>
      <xdr:col>10</xdr:col>
      <xdr:colOff>400050</xdr:colOff>
      <xdr:row>15</xdr:row>
      <xdr:rowOff>133350</xdr:rowOff>
    </xdr:from>
    <xdr:to>
      <xdr:col>11</xdr:col>
      <xdr:colOff>171450</xdr:colOff>
      <xdr:row>17</xdr:row>
      <xdr:rowOff>171450</xdr:rowOff>
    </xdr:to>
    <xdr:sp macro="" textlink="">
      <xdr:nvSpPr>
        <xdr:cNvPr id="11" name="ZoneTexte 10">
          <a:extLst>
            <a:ext uri="{FF2B5EF4-FFF2-40B4-BE49-F238E27FC236}">
              <a16:creationId xmlns:a16="http://schemas.microsoft.com/office/drawing/2014/main" id="{EE026F97-2CA5-4090-928D-B212DA55174B}"/>
            </a:ext>
          </a:extLst>
        </xdr:cNvPr>
        <xdr:cNvSpPr txBox="1"/>
      </xdr:nvSpPr>
      <xdr:spPr>
        <a:xfrm>
          <a:off x="10487025" y="3371850"/>
          <a:ext cx="533400" cy="4191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a:solidFill>
                <a:schemeClr val="tx1"/>
              </a:solidFill>
            </a:rPr>
            <a:t>B</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39</xdr:col>
      <xdr:colOff>590551</xdr:colOff>
      <xdr:row>0</xdr:row>
      <xdr:rowOff>0</xdr:rowOff>
    </xdr:from>
    <xdr:to>
      <xdr:col>42</xdr:col>
      <xdr:colOff>276225</xdr:colOff>
      <xdr:row>2</xdr:row>
      <xdr:rowOff>171450</xdr:rowOff>
    </xdr:to>
    <xdr:sp macro="" textlink="">
      <xdr:nvSpPr>
        <xdr:cNvPr id="4" name="Bulle narrative : rectangle à coins arrondis 3">
          <a:extLst>
            <a:ext uri="{FF2B5EF4-FFF2-40B4-BE49-F238E27FC236}">
              <a16:creationId xmlns:a16="http://schemas.microsoft.com/office/drawing/2014/main" id="{959B6678-178B-4E10-8B6F-73090021B85C}"/>
            </a:ext>
          </a:extLst>
        </xdr:cNvPr>
        <xdr:cNvSpPr/>
      </xdr:nvSpPr>
      <xdr:spPr>
        <a:xfrm>
          <a:off x="22593301" y="0"/>
          <a:ext cx="1971674" cy="552450"/>
        </a:xfrm>
        <a:prstGeom prst="wedgeRoundRectCallout">
          <a:avLst>
            <a:gd name="adj1" fmla="val -21695"/>
            <a:gd name="adj2" fmla="val 114571"/>
            <a:gd name="adj3" fmla="val 16667"/>
          </a:avLst>
        </a:prstGeom>
        <a:solidFill>
          <a:schemeClr val="accent4"/>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1">
              <a:solidFill>
                <a:schemeClr val="tx1"/>
              </a:solidFill>
            </a:rPr>
            <a:t>Prix à 3 mois</a:t>
          </a:r>
          <a:r>
            <a:rPr lang="fr-FR" sz="1100" b="1" baseline="0">
              <a:solidFill>
                <a:schemeClr val="tx1"/>
              </a:solidFill>
            </a:rPr>
            <a:t> :</a:t>
          </a:r>
        </a:p>
        <a:p>
          <a:pPr algn="l"/>
          <a:r>
            <a:rPr lang="fr-FR" sz="1100" b="1" baseline="0">
              <a:solidFill>
                <a:schemeClr val="tx1"/>
              </a:solidFill>
            </a:rPr>
            <a:t>Objectif de cours BfB </a:t>
          </a:r>
          <a:endParaRPr lang="fr-FR" sz="1100" b="1">
            <a:solidFill>
              <a:schemeClr val="tx1"/>
            </a:solidFill>
          </a:endParaRPr>
        </a:p>
      </xdr:txBody>
    </xdr:sp>
    <xdr:clientData/>
  </xdr:twoCellAnchor>
  <xdr:twoCellAnchor>
    <xdr:from>
      <xdr:col>43</xdr:col>
      <xdr:colOff>71438</xdr:colOff>
      <xdr:row>0</xdr:row>
      <xdr:rowOff>147637</xdr:rowOff>
    </xdr:from>
    <xdr:to>
      <xdr:col>43</xdr:col>
      <xdr:colOff>352425</xdr:colOff>
      <xdr:row>1</xdr:row>
      <xdr:rowOff>85725</xdr:rowOff>
    </xdr:to>
    <xdr:sp macro="" textlink="">
      <xdr:nvSpPr>
        <xdr:cNvPr id="5" name="Flèche : droite 4">
          <a:extLst>
            <a:ext uri="{FF2B5EF4-FFF2-40B4-BE49-F238E27FC236}">
              <a16:creationId xmlns:a16="http://schemas.microsoft.com/office/drawing/2014/main" id="{BBCDFF2A-35F5-4AD4-A272-0AAC272681BF}"/>
            </a:ext>
          </a:extLst>
        </xdr:cNvPr>
        <xdr:cNvSpPr/>
      </xdr:nvSpPr>
      <xdr:spPr>
        <a:xfrm>
          <a:off x="25122188" y="147637"/>
          <a:ext cx="280987" cy="128588"/>
        </a:xfrm>
        <a:prstGeom prst="rightArrow">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6</xdr:col>
      <xdr:colOff>504824</xdr:colOff>
      <xdr:row>18</xdr:row>
      <xdr:rowOff>66676</xdr:rowOff>
    </xdr:from>
    <xdr:to>
      <xdr:col>20</xdr:col>
      <xdr:colOff>734999</xdr:colOff>
      <xdr:row>24</xdr:row>
      <xdr:rowOff>76036</xdr:rowOff>
    </xdr:to>
    <xdr:pic>
      <xdr:nvPicPr>
        <xdr:cNvPr id="7" name="Image 6">
          <a:extLst>
            <a:ext uri="{FF2B5EF4-FFF2-40B4-BE49-F238E27FC236}">
              <a16:creationId xmlns:a16="http://schemas.microsoft.com/office/drawing/2014/main" id="{24496EAB-C753-7A1F-98DF-7050DD98FDCB}"/>
            </a:ext>
          </a:extLst>
        </xdr:cNvPr>
        <xdr:cNvPicPr>
          <a:picLocks noChangeAspect="1"/>
        </xdr:cNvPicPr>
      </xdr:nvPicPr>
      <xdr:blipFill>
        <a:blip xmlns:r="http://schemas.openxmlformats.org/officeDocument/2006/relationships" r:embed="rId1"/>
        <a:stretch>
          <a:fillRect/>
        </a:stretch>
      </xdr:blipFill>
      <xdr:spPr>
        <a:xfrm>
          <a:off x="6715124" y="3886201"/>
          <a:ext cx="11012475" cy="1152360"/>
        </a:xfrm>
        <a:prstGeom prst="rect">
          <a:avLst/>
        </a:prstGeom>
      </xdr:spPr>
    </xdr:pic>
    <xdr:clientData/>
  </xdr:twoCellAnchor>
  <xdr:twoCellAnchor>
    <xdr:from>
      <xdr:col>12</xdr:col>
      <xdr:colOff>257176</xdr:colOff>
      <xdr:row>13</xdr:row>
      <xdr:rowOff>133351</xdr:rowOff>
    </xdr:from>
    <xdr:to>
      <xdr:col>17</xdr:col>
      <xdr:colOff>638176</xdr:colOff>
      <xdr:row>17</xdr:row>
      <xdr:rowOff>38101</xdr:rowOff>
    </xdr:to>
    <xdr:sp macro="" textlink="">
      <xdr:nvSpPr>
        <xdr:cNvPr id="8" name="Rectangle : coins arrondis 7">
          <a:extLst>
            <a:ext uri="{FF2B5EF4-FFF2-40B4-BE49-F238E27FC236}">
              <a16:creationId xmlns:a16="http://schemas.microsoft.com/office/drawing/2014/main" id="{CDCF05B2-83B3-4F70-A925-457B59BB07E8}"/>
            </a:ext>
          </a:extLst>
        </xdr:cNvPr>
        <xdr:cNvSpPr/>
      </xdr:nvSpPr>
      <xdr:spPr>
        <a:xfrm>
          <a:off x="11306176" y="3000376"/>
          <a:ext cx="3981450" cy="666750"/>
        </a:xfrm>
        <a:prstGeom prst="roundRect">
          <a:avLst/>
        </a:prstGeom>
      </xdr:spPr>
      <xdr:style>
        <a:lnRef idx="2">
          <a:schemeClr val="dk1">
            <a:shade val="15000"/>
          </a:schemeClr>
        </a:lnRef>
        <a:fillRef idx="1">
          <a:schemeClr val="dk1"/>
        </a:fillRef>
        <a:effectRef idx="0">
          <a:schemeClr val="dk1"/>
        </a:effectRef>
        <a:fontRef idx="minor">
          <a:schemeClr val="lt1"/>
        </a:fontRef>
      </xdr:style>
      <xdr:txBody>
        <a:bodyPr vertOverflow="clip" horzOverflow="clip" rtlCol="0" anchor="t"/>
        <a:lstStyle/>
        <a:p>
          <a:pPr algn="l"/>
          <a:r>
            <a:rPr lang="fr-FR" sz="1100" baseline="0"/>
            <a:t>Récap des titres, mais avec un prix moyen d'achat erroné (le prix de vente sera aussi érroné lors de la vente de ces 100 titres </a:t>
          </a:r>
          <a:endParaRPr lang="fr-FR" sz="1100"/>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regis\Documents\bourse.xlsx" TargetMode="External"/><Relationship Id="rId1" Type="http://schemas.openxmlformats.org/officeDocument/2006/relationships/externalLinkPath" Target="bour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portefeuill"/>
      <sheetName val="09 fev"/>
      <sheetName val="Feuil2"/>
      <sheetName val="Tableau de Bord"/>
      <sheetName val="Transaction"/>
      <sheetName val="Cours_Google"/>
      <sheetName val="bourse"/>
    </sheetNames>
    <sheetDataSet>
      <sheetData sheetId="0"/>
      <sheetData sheetId="1"/>
      <sheetData sheetId="2"/>
      <sheetData sheetId="3"/>
      <sheetData sheetId="4"/>
      <sheetData sheetId="5"/>
      <sheetData sheetId="6"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8EF92C5-4FA9-40ED-AFDD-D98F99B8A821}" name="Transactions" displayName="Transactions" ref="A10:I15" totalsRowShown="0" headerRowDxfId="21" dataDxfId="11" headerRowBorderDxfId="34" tableBorderDxfId="33">
  <autoFilter ref="A10:I15" xr:uid="{18EF92C5-4FA9-40ED-AFDD-D98F99B8A821}"/>
  <tableColumns count="9">
    <tableColumn id="1" xr3:uid="{BEE4257F-111F-499C-95BF-3E0A0B3F6744}" name="Date" dataDxfId="20"/>
    <tableColumn id="2" xr3:uid="{B0315117-7750-4947-84BF-313506C07B97}" name="Titre" dataDxfId="19"/>
    <tableColumn id="12" xr3:uid="{4F6158A0-4893-4F6A-8C3E-30D2E4A34CC0}" name="Prix" dataDxfId="18"/>
    <tableColumn id="7" xr3:uid="{94688FBD-E107-4092-9568-4C58314B526B}" name="Frais" dataDxfId="17"/>
    <tableColumn id="6" xr3:uid="{6F970934-D533-429C-863C-A68DC40FB151}" name="Transaction" dataDxfId="16">
      <calculatedColumnFormula>IF(Transactions[[#This Row],[Qté]]&lt;0,"V","A")</calculatedColumnFormula>
    </tableColumn>
    <tableColumn id="4" xr3:uid="{990C6E95-BBA1-4A1A-862F-34D36500DB25}" name="Qté" dataDxfId="15"/>
    <tableColumn id="14" xr3:uid="{D8CF6E0B-AA50-4E98-B8FC-864059A2AC1C}" name="Dividende" dataDxfId="14"/>
    <tableColumn id="8" xr3:uid="{9C8313C2-C626-4662-96BD-5CA7A2796781}" name="Total" dataDxfId="13">
      <calculatedColumnFormula>IF(Transactions[[#This Row],[Transaction]]="A",(Transactions[[#This Row],[Qté]]*Transactions[[#This Row],[Prix]])+#REF!-Transactions[[#This Row],[Frais]],(Transactions[[#This Row],[Qté]]*Transactions[[#This Row],[Prix]])+#REF!+Transactions[[#This Row],[Frais]])</calculatedColumnFormula>
    </tableColumn>
    <tableColumn id="9" xr3:uid="{A2739684-F9B0-4D97-BBF4-A01A6E609B82}" name="Cours jour" dataDxfId="12">
      <calculatedColumnFormula>VLOOKUP(Transactions[[#This Row],[Titre]],Cours_Google!A:C,3,FALSE)</calculatedColumnFormula>
    </tableColumn>
  </tableColumns>
  <tableStyleInfo name="TableStyleLight1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5C41C42-60C9-46CD-989C-F7BE36EE935F}" name="Tableau42" displayName="Tableau42" ref="Z6:AF8" totalsRowShown="0" headerRowDxfId="31" headerRowBorderDxfId="29" tableBorderDxfId="30">
  <autoFilter ref="Z6:AF8" xr:uid="{3885742D-5BDB-4E97-8A28-270A88D7B85E}"/>
  <tableColumns count="7">
    <tableColumn id="1" xr3:uid="{D01F10DE-E7EB-4EA1-834B-0C0A0102912E}" name="Cours de vente souhaité" dataDxfId="28"/>
    <tableColumn id="7" xr3:uid="{9E545143-468E-446E-B068-F97BEB4A5D2C}" name="Prix 3 mois" dataDxfId="27"/>
    <tableColumn id="2" xr3:uid="{17718F07-13D8-4DE3-B534-19D336818C11}" name="Qté" dataDxfId="26"/>
    <tableColumn id="3" xr3:uid="{79A0205C-0B91-4420-8122-B5C3BB23BD7A}" name="Montant Vente" dataDxfId="25">
      <calculatedColumnFormula>AB7*Z7</calculatedColumnFormula>
    </tableColumn>
    <tableColumn id="4" xr3:uid="{1B8118BF-9006-48F8-B2CF-8CDEB371C533}" name="PV" dataDxfId="24">
      <calculatedColumnFormula>AC7-(Tableau42[[#This Row],[Qté]]*E7)</calculatedColumnFormula>
    </tableColumn>
    <tableColumn id="5" xr3:uid="{2444B67A-9C8E-43AD-8738-3C5D4BD5CE11}" name="% souhait / cours" dataDxfId="23" dataCellStyle="Pourcentage">
      <calculatedColumnFormula>IF(AB7=0,0,((Z7-B7)/Z7))</calculatedColumnFormula>
    </tableColumn>
    <tableColumn id="6" xr3:uid="{FD21CAEC-40A5-4AFC-8F5A-F64F293CB22E}" name="% / prix moyen" dataDxfId="22" dataCellStyle="Pourcentage">
      <calculatedColumnFormula>IF(AB7=0,0,((Z7-E7)/E7))</calculatedColumnFormula>
    </tableColumn>
  </tableColumns>
  <tableStyleInfo name="TableStyleLight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F3D6739B-56BD-4FBB-AA02-37C3201D86D6}" name="Cours_Google_2" displayName="Cours_Google_2" ref="A1:C3" totalsRowShown="0" headerRowDxfId="32">
  <autoFilter ref="A1:C3" xr:uid="{F3D6739B-56BD-4FBB-AA02-37C3201D86D6}"/>
  <tableColumns count="3">
    <tableColumn id="1" xr3:uid="{4EB0F777-FECF-4D27-8E66-71D3D6328019}" name="Nom" dataDxfId="10"/>
    <tableColumn id="2" xr3:uid="{19C6EA2E-1959-4A26-9F32-94C33412B71E}" name="Code" dataDxfId="9"/>
    <tableColumn id="3" xr3:uid="{9B441A49-0CBD-45BB-89A0-036F3F7DC1F8}" name="Cours" dataDxfId="8"/>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1B6A75-F191-4405-BA88-2D5DB63E9B2E}">
  <sheetPr codeName="Feuil2"/>
  <dimension ref="A1:I15"/>
  <sheetViews>
    <sheetView tabSelected="1" workbookViewId="0">
      <pane ySplit="10" topLeftCell="A11" activePane="bottomLeft" state="frozen"/>
      <selection activeCell="N9" sqref="N9"/>
      <selection pane="bottomLeft" activeCell="N9" sqref="N9"/>
    </sheetView>
  </sheetViews>
  <sheetFormatPr baseColWidth="10" defaultRowHeight="15" x14ac:dyDescent="0.25"/>
  <cols>
    <col min="1" max="1" width="11.42578125" style="50"/>
    <col min="2" max="2" width="22.7109375" style="50" customWidth="1"/>
    <col min="3" max="3" width="15.7109375" style="49" customWidth="1"/>
    <col min="4" max="4" width="10.7109375" style="58" customWidth="1"/>
    <col min="5" max="5" width="4" style="49" customWidth="1"/>
    <col min="6" max="6" width="10.7109375" style="50" customWidth="1"/>
    <col min="7" max="8" width="15.7109375" style="61" customWidth="1"/>
    <col min="9" max="9" width="15.7109375" style="49" customWidth="1"/>
  </cols>
  <sheetData>
    <row r="1" spans="1:9" x14ac:dyDescent="0.25">
      <c r="C1" s="82"/>
      <c r="D1" s="89"/>
      <c r="E1" s="90"/>
      <c r="F1" s="90"/>
      <c r="G1" s="90"/>
      <c r="H1" s="90"/>
      <c r="I1" s="87"/>
    </row>
    <row r="2" spans="1:9" x14ac:dyDescent="0.25">
      <c r="C2" s="82"/>
      <c r="D2" s="89"/>
      <c r="E2" s="83"/>
      <c r="F2" s="91"/>
      <c r="G2" s="91"/>
      <c r="H2" s="92"/>
    </row>
    <row r="3" spans="1:9" x14ac:dyDescent="0.25">
      <c r="C3" s="93"/>
      <c r="D3" s="82"/>
      <c r="E3" s="82"/>
      <c r="F3" s="94"/>
      <c r="G3" s="95"/>
      <c r="H3" s="96"/>
    </row>
    <row r="4" spans="1:9" x14ac:dyDescent="0.25">
      <c r="C4" s="93"/>
      <c r="D4" s="82"/>
      <c r="E4" s="82"/>
      <c r="F4" s="94"/>
      <c r="G4" s="95"/>
      <c r="H4" s="96"/>
    </row>
    <row r="5" spans="1:9" x14ac:dyDescent="0.25">
      <c r="C5" s="82"/>
      <c r="D5" s="89"/>
      <c r="E5" s="82"/>
      <c r="F5" s="94"/>
      <c r="G5" s="95"/>
      <c r="H5" s="96"/>
    </row>
    <row r="6" spans="1:9" x14ac:dyDescent="0.25">
      <c r="C6" s="82"/>
      <c r="D6" s="89"/>
      <c r="E6" s="83"/>
      <c r="F6" s="91"/>
      <c r="G6" s="97"/>
      <c r="H6" s="96"/>
    </row>
    <row r="7" spans="1:9" x14ac:dyDescent="0.25">
      <c r="C7" s="82"/>
      <c r="D7" s="89"/>
      <c r="E7" s="83"/>
      <c r="F7" s="91"/>
      <c r="G7" s="91"/>
      <c r="H7" s="96"/>
    </row>
    <row r="8" spans="1:9" x14ac:dyDescent="0.25">
      <c r="C8" s="82"/>
      <c r="D8" s="89"/>
      <c r="E8" s="83"/>
      <c r="F8" s="91"/>
      <c r="G8" s="91"/>
      <c r="H8" s="3"/>
    </row>
    <row r="9" spans="1:9" x14ac:dyDescent="0.25">
      <c r="C9" s="86"/>
      <c r="D9" s="84"/>
      <c r="E9" s="86"/>
      <c r="F9" s="88"/>
      <c r="G9" s="85"/>
      <c r="H9" s="85"/>
    </row>
    <row r="10" spans="1:9" ht="15.75" thickBot="1" x14ac:dyDescent="0.3">
      <c r="A10" s="30" t="s">
        <v>3</v>
      </c>
      <c r="B10" s="31" t="s">
        <v>6</v>
      </c>
      <c r="C10" s="32" t="s">
        <v>36</v>
      </c>
      <c r="D10" s="59" t="s">
        <v>35</v>
      </c>
      <c r="E10" s="67" t="s">
        <v>31</v>
      </c>
      <c r="F10" s="31" t="s">
        <v>4</v>
      </c>
      <c r="G10" s="56" t="s">
        <v>27</v>
      </c>
      <c r="H10" s="56" t="s">
        <v>37</v>
      </c>
      <c r="I10" s="32" t="s">
        <v>7</v>
      </c>
    </row>
    <row r="11" spans="1:9" x14ac:dyDescent="0.25">
      <c r="A11" s="68">
        <v>43831</v>
      </c>
      <c r="B11" s="69" t="s">
        <v>39</v>
      </c>
      <c r="C11" s="70">
        <v>20</v>
      </c>
      <c r="D11" s="71">
        <v>0</v>
      </c>
      <c r="E11" s="51" t="str">
        <f>IF(Transactions[[#This Row],[Qté]]&lt;0,"V","A")</f>
        <v>A</v>
      </c>
      <c r="F11" s="73">
        <v>10</v>
      </c>
      <c r="G11" s="74"/>
      <c r="H11" s="74">
        <f>IF(Transactions[[#This Row],[Transaction]]="A",(Transactions[[#This Row],[Qté]]*Transactions[[#This Row],[Prix]])-Transactions[[#This Row],[Frais]],(Transactions[[#This Row],[Qté]]*Transactions[[#This Row],[Prix]])+Transactions[[#This Row],[Frais]])</f>
        <v>200</v>
      </c>
      <c r="I11" s="75">
        <f>VLOOKUP(Transactions[[#This Row],[Titre]],Cours_Google!A:C,3,FALSE)</f>
        <v>23</v>
      </c>
    </row>
    <row r="12" spans="1:9" s="76" customFormat="1" x14ac:dyDescent="0.25">
      <c r="A12" s="77">
        <v>46073</v>
      </c>
      <c r="B12" s="78" t="s">
        <v>40</v>
      </c>
      <c r="C12" s="79">
        <v>11</v>
      </c>
      <c r="D12" s="80">
        <v>0</v>
      </c>
      <c r="E12" s="72" t="str">
        <f>IF(Transactions[[#This Row],[Qté]]&lt;0,"V","A")</f>
        <v>A</v>
      </c>
      <c r="F12" s="98">
        <v>40</v>
      </c>
      <c r="G12" s="81"/>
      <c r="H12" s="74">
        <f>IF(Transactions[[#This Row],[Transaction]]="A",(Transactions[[#This Row],[Qté]]*Transactions[[#This Row],[Prix]])-Transactions[[#This Row],[Frais]],(Transactions[[#This Row],[Qté]]*Transactions[[#This Row],[Prix]])+Transactions[[#This Row],[Frais]])</f>
        <v>440</v>
      </c>
      <c r="I12" s="75">
        <f>VLOOKUP(Transactions[[#This Row],[Titre]],Cours_Google!A:C,3,FALSE)</f>
        <v>15</v>
      </c>
    </row>
    <row r="13" spans="1:9" x14ac:dyDescent="0.25">
      <c r="A13" s="53">
        <v>46076</v>
      </c>
      <c r="B13" s="54" t="s">
        <v>39</v>
      </c>
      <c r="C13" s="52">
        <v>21</v>
      </c>
      <c r="D13" s="60">
        <v>0</v>
      </c>
      <c r="E13" s="72" t="str">
        <f>IF(Transactions[[#This Row],[Qté]]&lt;0,"V","A")</f>
        <v>A</v>
      </c>
      <c r="F13" s="55">
        <v>300</v>
      </c>
      <c r="G13" s="62"/>
      <c r="H13" s="57">
        <f>IF(Transactions[[#This Row],[Transaction]]="A",(Transactions[[#This Row],[Qté]]*Transactions[[#This Row],[Prix]])-Transactions[[#This Row],[Frais]],(Transactions[[#This Row],[Qté]]*Transactions[[#This Row],[Prix]])+Transactions[[#This Row],[Frais]])</f>
        <v>6300</v>
      </c>
      <c r="I13" s="49">
        <f>VLOOKUP(Transactions[[#This Row],[Titre]],Cours_Google!A:C,3,FALSE)</f>
        <v>23</v>
      </c>
    </row>
    <row r="14" spans="1:9" s="76" customFormat="1" x14ac:dyDescent="0.25">
      <c r="A14" s="77">
        <v>46136</v>
      </c>
      <c r="B14" s="78" t="s">
        <v>40</v>
      </c>
      <c r="C14" s="79">
        <v>12</v>
      </c>
      <c r="D14" s="80">
        <v>0</v>
      </c>
      <c r="E14" s="72" t="str">
        <f>IF(Transactions[[#This Row],[Qté]]&lt;0,"V","A")</f>
        <v>A</v>
      </c>
      <c r="F14" s="98">
        <v>20</v>
      </c>
      <c r="G14" s="81"/>
      <c r="H14" s="74">
        <f>IF(Transactions[[#This Row],[Transaction]]="A",(Transactions[[#This Row],[Qté]]*Transactions[[#This Row],[Prix]])-Transactions[[#This Row],[Frais]],(Transactions[[#This Row],[Qté]]*Transactions[[#This Row],[Prix]])+Transactions[[#This Row],[Frais]])</f>
        <v>240</v>
      </c>
      <c r="I14" s="75">
        <f>VLOOKUP(Transactions[[#This Row],[Titre]],Cours_Google!A:C,3,FALSE)</f>
        <v>15</v>
      </c>
    </row>
    <row r="15" spans="1:9" x14ac:dyDescent="0.25">
      <c r="A15" s="53">
        <v>46079</v>
      </c>
      <c r="B15" s="54" t="s">
        <v>40</v>
      </c>
      <c r="C15" s="79">
        <v>27.6</v>
      </c>
      <c r="D15" s="60">
        <v>0</v>
      </c>
      <c r="E15" s="51" t="str">
        <f>IF(Transactions[[#This Row],[Qté]]&lt;0,"V","A")</f>
        <v>V</v>
      </c>
      <c r="F15" s="99">
        <v>-50</v>
      </c>
      <c r="G15" s="85"/>
      <c r="H15" s="74">
        <f>IF(Transactions[[#This Row],[Transaction]]="A",(Transactions[[#This Row],[Qté]]*Transactions[[#This Row],[Prix]])-Transactions[[#This Row],[Frais]],(Transactions[[#This Row],[Qté]]*Transactions[[#This Row],[Prix]])+Transactions[[#This Row],[Frais]])</f>
        <v>-1380</v>
      </c>
      <c r="I15" s="86">
        <f>VLOOKUP(Transactions[[#This Row],[Titre]],Cours_Google!A:C,3,FALSE)</f>
        <v>15</v>
      </c>
    </row>
  </sheetData>
  <mergeCells count="1">
    <mergeCell ref="E1:H1"/>
  </mergeCells>
  <pageMargins left="0.7" right="0.7" top="0.75" bottom="0.75" header="0.3" footer="0.3"/>
  <ignoredErrors>
    <ignoredError sqref="I11 H12:H14 H11 H15" calculatedColumn="1"/>
  </ignoredErrors>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6A9357-4D1A-4D0C-9A8A-30E10B987A93}">
  <sheetPr codeName="Feuil1"/>
  <dimension ref="A1:K36"/>
  <sheetViews>
    <sheetView workbookViewId="0">
      <pane ySplit="5" topLeftCell="A6" activePane="bottomLeft" state="frozen"/>
      <selection activeCell="N9" sqref="N9"/>
      <selection pane="bottomLeft" activeCell="N9" sqref="N9"/>
    </sheetView>
  </sheetViews>
  <sheetFormatPr baseColWidth="10" defaultRowHeight="15" x14ac:dyDescent="0.25"/>
  <cols>
    <col min="1" max="1" width="20" bestFit="1" customWidth="1"/>
    <col min="2" max="2" width="15.7109375" style="11" customWidth="1"/>
    <col min="3" max="3" width="15.85546875" style="43" bestFit="1" customWidth="1"/>
    <col min="4" max="4" width="15.7109375" style="6" customWidth="1"/>
    <col min="5" max="6" width="11.28515625" style="3" customWidth="1"/>
    <col min="7" max="7" width="15.85546875" style="11" bestFit="1" customWidth="1"/>
    <col min="8" max="8" width="14.140625" style="47" customWidth="1"/>
    <col min="9" max="10" width="15.7109375" style="6" customWidth="1"/>
    <col min="11" max="11" width="11.42578125" style="6"/>
  </cols>
  <sheetData>
    <row r="1" spans="1:11" x14ac:dyDescent="0.25">
      <c r="D1" s="2"/>
      <c r="I1" s="1"/>
    </row>
    <row r="2" spans="1:11" x14ac:dyDescent="0.25">
      <c r="D2" s="2"/>
      <c r="I2" s="1"/>
    </row>
    <row r="3" spans="1:11" x14ac:dyDescent="0.25">
      <c r="D3" s="12"/>
      <c r="I3" s="1"/>
    </row>
    <row r="4" spans="1:11" x14ac:dyDescent="0.25">
      <c r="G4" s="46"/>
    </row>
    <row r="5" spans="1:11" s="10" customFormat="1" ht="45" x14ac:dyDescent="0.25">
      <c r="A5" s="7" t="s">
        <v>5</v>
      </c>
      <c r="B5" s="42" t="s">
        <v>12</v>
      </c>
      <c r="C5" s="44" t="s">
        <v>10</v>
      </c>
      <c r="D5" s="9" t="s">
        <v>26</v>
      </c>
      <c r="E5" s="8" t="s">
        <v>13</v>
      </c>
      <c r="F5" s="8" t="s">
        <v>19</v>
      </c>
      <c r="G5" s="42" t="s">
        <v>14</v>
      </c>
      <c r="H5" s="48" t="s">
        <v>9</v>
      </c>
      <c r="I5" s="9" t="s">
        <v>38</v>
      </c>
      <c r="J5" s="9" t="s">
        <v>11</v>
      </c>
      <c r="K5" s="45" t="s">
        <v>37</v>
      </c>
    </row>
    <row r="6" spans="1:11" x14ac:dyDescent="0.25">
      <c r="A6" t="str" cm="1">
        <f t="array" ref="A6:A7">_xlfn.UNIQUE(_xlfn._xlws.FILTER(Transactions[Titre],SUMIF(Transactions[Titre],Transactions[Titre],Transactions[Qté])&gt;0))</f>
        <v>action2</v>
      </c>
      <c r="B6" s="11">
        <f>_xlfn.XLOOKUP(A6,Cours_Google!A:A,Cours_Google!C:C)</f>
        <v>23</v>
      </c>
      <c r="C6" s="43">
        <f>SUMIF(Transactions[Titre],'Tableau de Bord'!A6,Transactions[Qté])</f>
        <v>310</v>
      </c>
      <c r="D6" s="6">
        <f>B6*C6</f>
        <v>7130</v>
      </c>
      <c r="E6" s="3" t="str">
        <f>IFERROR(VLOOKUP(A6,Cours_Google!A:C,7,FALSE),"")</f>
        <v/>
      </c>
      <c r="F6" s="3" t="str">
        <f>IFERROR(VLOOKUP(A6,Cours_Google!A:C,11,FALSE),"")</f>
        <v/>
      </c>
      <c r="G6" s="11" cm="1">
        <f t="array" ref="G6">(SUMPRODUCT((A6=Transactions[Titre])*(Transactions[Transaction]="A")*(Transactions[Total]))/'Suivi Titre'!D7)</f>
        <v>20.967741935483872</v>
      </c>
      <c r="H6" s="47">
        <f>IFERROR((B6-G6)/G6,"")</f>
        <v>9.6923076923076876E-2</v>
      </c>
      <c r="I6" s="6" t="str">
        <f>IFERROR(VLOOKUP(A6,'Suivi Titre'!A:J,11,FALSE),"")</f>
        <v/>
      </c>
      <c r="J6" s="6" t="str">
        <f>IFERROR(VLOOKUP(A6,'Suivi Titre'!A:K,12,FALSE),"")</f>
        <v/>
      </c>
      <c r="K6" s="6" t="str" cm="1">
        <f t="array" ref="K6">IFERROR(_xlfn.ANCHORARRAY(J6)+_xlfn.ANCHORARRAY(I6),"")</f>
        <v/>
      </c>
    </row>
    <row r="7" spans="1:11" x14ac:dyDescent="0.25">
      <c r="A7" t="str">
        <v>action1</v>
      </c>
      <c r="B7" s="11">
        <f>_xlfn.XLOOKUP(A7,Cours_Google!A:A,Cours_Google!C:C)</f>
        <v>15</v>
      </c>
      <c r="C7" s="43">
        <f>SUMIF(Transactions[Titre],'Tableau de Bord'!A7,Transactions[Qté])</f>
        <v>10</v>
      </c>
      <c r="D7" s="6">
        <f>B7*C7</f>
        <v>150</v>
      </c>
      <c r="E7" s="3" t="str">
        <f>IFERROR(VLOOKUP(A7,Cours_Google!A:C,7,FALSE),"")</f>
        <v/>
      </c>
      <c r="F7" s="3" t="str">
        <f>IFERROR(VLOOKUP(A7,Cours_Google!A:C,11,FALSE),"")</f>
        <v/>
      </c>
      <c r="G7" s="11" cm="1">
        <f t="array" ref="G7">(SUMPRODUCT((A7=Transactions[Titre])*(Transactions[Transaction]="A")*(Transactions[Total]))/'Suivi Titre'!D8)</f>
        <v>11.333333333333334</v>
      </c>
      <c r="H7" s="47">
        <f>IFERROR((B7-G7)/G7,"")</f>
        <v>0.32352941176470579</v>
      </c>
      <c r="I7" s="6" t="str">
        <f>IFERROR(VLOOKUP(A7,'Suivi Titre'!A:J,11,FALSE),"")</f>
        <v/>
      </c>
      <c r="J7" s="6" t="str">
        <f>IFERROR(VLOOKUP(A7,'Suivi Titre'!A:K,12,FALSE),"")</f>
        <v/>
      </c>
      <c r="K7" s="6" t="str" cm="1">
        <f t="array" ref="K7">IFERROR(_xlfn.ANCHORARRAY(J7)+_xlfn.ANCHORARRAY(I7),"")</f>
        <v/>
      </c>
    </row>
    <row r="36" spans="6:6" x14ac:dyDescent="0.25">
      <c r="F36" s="3" t="s">
        <v>41</v>
      </c>
    </row>
  </sheetData>
  <autoFilter ref="A5:K7" xr:uid="{A36A9357-4D1A-4D0C-9A8A-30E10B987A93}"/>
  <conditionalFormatting sqref="I5:I1048576">
    <cfRule type="expression" dxfId="7" priority="10">
      <formula>"si(F:F&lt;0"</formula>
    </cfRule>
  </conditionalFormatting>
  <conditionalFormatting sqref="A5:J1048576">
    <cfRule type="expression" dxfId="6" priority="7">
      <formula>MOD(ROW(),2)</formula>
    </cfRule>
  </conditionalFormatting>
  <conditionalFormatting sqref="J5:J1048576 D5:F1048576">
    <cfRule type="cellIs" dxfId="5" priority="8" operator="lessThan">
      <formula>0</formula>
    </cfRule>
  </conditionalFormatting>
  <conditionalFormatting sqref="A5:F1048576">
    <cfRule type="expression" dxfId="4" priority="6">
      <formula>MOD(ROW(),2)</formula>
    </cfRule>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096D18-378F-46A3-820C-72A113B96BB6}">
  <sheetPr codeName="Feuil9"/>
  <dimension ref="A1:AT8"/>
  <sheetViews>
    <sheetView workbookViewId="0">
      <pane ySplit="6" topLeftCell="A7" activePane="bottomLeft" state="frozen"/>
      <selection activeCell="J6" sqref="J6"/>
      <selection pane="bottomLeft" activeCell="N9" sqref="N9"/>
    </sheetView>
  </sheetViews>
  <sheetFormatPr baseColWidth="10" defaultRowHeight="15" x14ac:dyDescent="0.25"/>
  <cols>
    <col min="1" max="1" width="20" bestFit="1" customWidth="1"/>
    <col min="2" max="2" width="16.28515625" style="1" customWidth="1"/>
    <col min="3" max="3" width="18.140625" style="4" bestFit="1" customWidth="1"/>
    <col min="4" max="4" width="11.42578125" style="5"/>
    <col min="5" max="5" width="15.85546875" style="1" bestFit="1" customWidth="1"/>
    <col min="6" max="6" width="11.42578125" style="43"/>
    <col min="7" max="7" width="11.42578125" style="11"/>
    <col min="8" max="8" width="11.42578125" style="5"/>
    <col min="9" max="9" width="11.42578125" style="6"/>
    <col min="10" max="10" width="12.85546875" style="6" customWidth="1"/>
    <col min="11" max="11" width="12.28515625" style="4" customWidth="1"/>
    <col min="12" max="12" width="13.140625" style="65" customWidth="1"/>
    <col min="14" max="14" width="10.85546875" style="11" customWidth="1"/>
    <col min="15" max="15" width="8.85546875" style="13" bestFit="1" customWidth="1"/>
    <col min="18" max="18" width="12.28515625" style="19" bestFit="1" customWidth="1"/>
  </cols>
  <sheetData>
    <row r="1" spans="1:46" x14ac:dyDescent="0.25">
      <c r="A1" s="2"/>
      <c r="B1"/>
      <c r="AS1" s="22" t="s">
        <v>22</v>
      </c>
      <c r="AT1" s="23">
        <v>46076</v>
      </c>
    </row>
    <row r="2" spans="1:46" x14ac:dyDescent="0.25">
      <c r="AS2" s="25" t="s">
        <v>23</v>
      </c>
      <c r="AT2" s="24">
        <v>46165</v>
      </c>
    </row>
    <row r="4" spans="1:46" x14ac:dyDescent="0.25">
      <c r="E4" s="41"/>
    </row>
    <row r="6" spans="1:46" s="10" customFormat="1" ht="45" x14ac:dyDescent="0.25">
      <c r="A6" s="26" t="s">
        <v>5</v>
      </c>
      <c r="B6" s="27" t="s">
        <v>12</v>
      </c>
      <c r="C6" s="28" t="s">
        <v>8</v>
      </c>
      <c r="D6" s="26" t="s">
        <v>30</v>
      </c>
      <c r="E6" s="27" t="s">
        <v>33</v>
      </c>
      <c r="F6" s="63" t="s">
        <v>32</v>
      </c>
      <c r="G6" s="64" t="s">
        <v>34</v>
      </c>
      <c r="H6" s="26" t="s">
        <v>29</v>
      </c>
      <c r="I6" s="29" t="s">
        <v>27</v>
      </c>
      <c r="J6" s="29" t="s">
        <v>28</v>
      </c>
      <c r="K6" s="28" t="s">
        <v>11</v>
      </c>
      <c r="L6" s="66" t="s">
        <v>9</v>
      </c>
      <c r="Z6" s="38" t="s">
        <v>15</v>
      </c>
      <c r="AA6" s="21" t="s">
        <v>21</v>
      </c>
      <c r="AB6" s="39" t="s">
        <v>4</v>
      </c>
      <c r="AC6" s="15" t="s">
        <v>18</v>
      </c>
      <c r="AD6" s="15" t="s">
        <v>20</v>
      </c>
      <c r="AE6" s="17" t="s">
        <v>16</v>
      </c>
      <c r="AF6" s="17" t="s">
        <v>17</v>
      </c>
    </row>
    <row r="7" spans="1:46" ht="15.75" thickBot="1" x14ac:dyDescent="0.3">
      <c r="A7" t="str" cm="1">
        <f t="array" ref="A7:A8">_xlfn.UNIQUE(Transactions[Titre])</f>
        <v>action2</v>
      </c>
      <c r="B7" s="1">
        <f>VLOOKUP(A7,Cours_Google!A:C,3,FALSE)</f>
        <v>23</v>
      </c>
      <c r="C7" s="4">
        <f>B7*H7</f>
        <v>7130</v>
      </c>
      <c r="D7" s="5">
        <f>SUMIFS(Transactions[Qté],Transactions[Titre],'Suivi Titre'!A7,Transactions[Transaction],"A")</f>
        <v>310</v>
      </c>
      <c r="E7" s="1" cm="1">
        <f t="array" ref="E7">(SUMPRODUCT((A7=Transactions[Titre])*(Transactions[Transaction]="A")*(Transactions[Total]))/'Suivi Titre'!D7)</f>
        <v>20.967741935483872</v>
      </c>
      <c r="F7" s="43">
        <f>-SUMIFS(Transactions[Qté],Transactions[Titre],'Suivi Titre'!A7,Transactions[Transaction],"V")</f>
        <v>0</v>
      </c>
      <c r="G7" s="11" cm="1">
        <f t="array" ref="G7">IFERROR(-SUMPRODUCT((A7=Transactions[Titre])*(Transactions[Transaction]="V")*(Transactions[Total]))/F7,0)</f>
        <v>0</v>
      </c>
      <c r="H7" s="5">
        <f>SUMIF(Transactions[Titre],'Suivi Titre'!A7,Transactions[Qté])</f>
        <v>310</v>
      </c>
      <c r="I7" s="6" cm="1">
        <f t="array" ref="I7">SUMPRODUCT((A7=Transactions[Titre])*(Transactions[Dividende]))</f>
        <v>0</v>
      </c>
      <c r="J7" s="6">
        <f>((G7-E7)*F7)+I7</f>
        <v>0</v>
      </c>
      <c r="K7" s="4">
        <f>C7-(H7*E7)</f>
        <v>630</v>
      </c>
      <c r="L7" s="65">
        <f>(B7-E7)/E7</f>
        <v>9.6923076923076876E-2</v>
      </c>
      <c r="Z7" s="11"/>
      <c r="AA7" s="11">
        <v>285</v>
      </c>
      <c r="AB7" s="13"/>
      <c r="AC7" s="6">
        <f t="shared" ref="AC7:AC8" si="0">AB7*Z7</f>
        <v>0</v>
      </c>
      <c r="AD7" s="6">
        <f>AC7-(Tableau42[[#This Row],[Qté]]*E7)</f>
        <v>0</v>
      </c>
      <c r="AE7" s="16">
        <f>IF(AB7=0,0,((Z7-B7)/Z7))</f>
        <v>0</v>
      </c>
      <c r="AF7" s="16">
        <f>IF(AB7=0,0,((Z7-E7)/E7))</f>
        <v>0</v>
      </c>
    </row>
    <row r="8" spans="1:46" x14ac:dyDescent="0.25">
      <c r="A8" t="str">
        <v>action1</v>
      </c>
      <c r="B8" s="1">
        <f>VLOOKUP(A8,Cours_Google!A:C,3,FALSE)</f>
        <v>15</v>
      </c>
      <c r="C8" s="4">
        <f>B8*H8</f>
        <v>150</v>
      </c>
      <c r="D8" s="5">
        <f>SUMIFS(Transactions[Qté],Transactions[Titre],'Suivi Titre'!A8,Transactions[Transaction],"A")</f>
        <v>60</v>
      </c>
      <c r="E8" s="1" cm="1">
        <f t="array" ref="E8">(SUMPRODUCT((A8=Transactions[Titre])*(Transactions[Transaction]="A")*(Transactions[Total]))/'Suivi Titre'!D8)</f>
        <v>11.333333333333334</v>
      </c>
      <c r="F8" s="43">
        <f>-SUMIFS(Transactions[Qté],Transactions[Titre],'Suivi Titre'!A8,Transactions[Transaction],"V")</f>
        <v>50</v>
      </c>
      <c r="G8" s="11" cm="1">
        <f t="array" ref="G8">IFERROR(-SUMPRODUCT((A8=Transactions[Titre])*(Transactions[Transaction]="V")*(Transactions[Total]))/F8,0)</f>
        <v>27.6</v>
      </c>
      <c r="H8" s="5">
        <f>SUMIF(Transactions[Titre],'Suivi Titre'!A8,Transactions[Qté])</f>
        <v>10</v>
      </c>
      <c r="I8" s="6" cm="1">
        <f t="array" ref="I8">SUMPRODUCT((A8=Transactions[Titre])*(Transactions[Dividende]))</f>
        <v>0</v>
      </c>
      <c r="J8" s="6">
        <f t="shared" ref="J8" si="1">((G8-E8)*F8)+I8</f>
        <v>813.33333333333326</v>
      </c>
      <c r="K8" s="4">
        <f t="shared" ref="K8" si="2">C8-(H8*E8)</f>
        <v>36.666666666666657</v>
      </c>
      <c r="L8" s="65">
        <f>(B8-E8)/E8</f>
        <v>0.32352941176470579</v>
      </c>
      <c r="Z8" s="11"/>
      <c r="AA8" s="11">
        <v>95</v>
      </c>
      <c r="AB8" s="13"/>
      <c r="AC8" s="6">
        <f t="shared" si="0"/>
        <v>0</v>
      </c>
      <c r="AD8" s="6">
        <f>AC8-(Tableau42[[#This Row],[Qté]]*E8)</f>
        <v>0</v>
      </c>
      <c r="AE8" s="18">
        <f>IF(AB8=0,0,((Z8-B8)/Z8))</f>
        <v>0</v>
      </c>
      <c r="AF8" s="18">
        <f>IF(AB8=0,0,((Z8-E8)/E8))</f>
        <v>0</v>
      </c>
      <c r="AI8" s="33" t="s">
        <v>24</v>
      </c>
      <c r="AJ8" s="36">
        <v>2.5</v>
      </c>
      <c r="AK8" s="33"/>
      <c r="AL8" s="34"/>
      <c r="AM8" s="35" t="s">
        <v>25</v>
      </c>
    </row>
  </sheetData>
  <autoFilter ref="A6:L8" xr:uid="{A36A9357-4D1A-4D0C-9A8A-30E10B987A93}"/>
  <conditionalFormatting sqref="J6:J1048576">
    <cfRule type="expression" dxfId="3" priority="4">
      <formula>"si(F:F&lt;0"</formula>
    </cfRule>
  </conditionalFormatting>
  <conditionalFormatting sqref="A6:L1048576">
    <cfRule type="expression" dxfId="2" priority="1">
      <formula>MOD(ROW(),2)</formula>
    </cfRule>
  </conditionalFormatting>
  <conditionalFormatting sqref="K6:K1048576">
    <cfRule type="cellIs" dxfId="1" priority="3" operator="lessThan">
      <formula>0</formula>
    </cfRule>
  </conditionalFormatting>
  <conditionalFormatting sqref="A6:C1048576">
    <cfRule type="expression" dxfId="0" priority="2">
      <formula>MOD(ROW(),2)</formula>
    </cfRule>
  </conditionalFormatting>
  <pageMargins left="0.7" right="0.7" top="0.75" bottom="0.75" header="0.3" footer="0.3"/>
  <drawing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40E3668-97C3-4B31-A585-0624338176C3}">
  <sheetPr codeName="Feuil4"/>
  <dimension ref="A1:D3"/>
  <sheetViews>
    <sheetView workbookViewId="0">
      <selection activeCell="C3" sqref="C3"/>
    </sheetView>
  </sheetViews>
  <sheetFormatPr baseColWidth="10" defaultRowHeight="15" x14ac:dyDescent="0.25"/>
  <cols>
    <col min="1" max="1" width="21" bestFit="1" customWidth="1"/>
    <col min="2" max="2" width="11.140625" bestFit="1" customWidth="1"/>
    <col min="3" max="3" width="10.5703125" style="1" bestFit="1" customWidth="1"/>
  </cols>
  <sheetData>
    <row r="1" spans="1:4" s="14" customFormat="1" x14ac:dyDescent="0.25">
      <c r="A1" s="14" t="s">
        <v>0</v>
      </c>
      <c r="B1" s="14" t="s">
        <v>1</v>
      </c>
      <c r="C1" s="20" t="s">
        <v>2</v>
      </c>
      <c r="D1" s="37"/>
    </row>
    <row r="2" spans="1:4" x14ac:dyDescent="0.25">
      <c r="A2" s="40" t="s">
        <v>40</v>
      </c>
      <c r="B2" s="40"/>
      <c r="C2" s="1">
        <v>15</v>
      </c>
    </row>
    <row r="3" spans="1:4" x14ac:dyDescent="0.25">
      <c r="A3" s="40" t="s">
        <v>39</v>
      </c>
      <c r="B3" s="40"/>
      <c r="C3" s="1">
        <v>23</v>
      </c>
    </row>
  </sheetData>
  <phoneticPr fontId="7" type="noConversion"/>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DEF4CCA-7B28-4EA8-8D01-A20D968C6FE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Transaction</vt:lpstr>
      <vt:lpstr>Tableau de Bord</vt:lpstr>
      <vt:lpstr>Suivi Titre</vt:lpstr>
      <vt:lpstr>Cours_Google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REGIS VANDEROOST</dc:creator>
  <cp:lastModifiedBy>REGIS VANDEROOST</cp:lastModifiedBy>
  <dcterms:created xsi:type="dcterms:W3CDTF">2026-02-18T15:42:15Z</dcterms:created>
  <dcterms:modified xsi:type="dcterms:W3CDTF">2026-02-26T21:28:36Z</dcterms:modified>
</cp:coreProperties>
</file>