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nd\OneDrive\Bureau\"/>
    </mc:Choice>
  </mc:AlternateContent>
  <xr:revisionPtr revIDLastSave="0" documentId="13_ncr:1_{4840D210-8C7C-4F5E-9878-E45F593F15DC}" xr6:coauthVersionLast="47" xr6:coauthVersionMax="47" xr10:uidLastSave="{00000000-0000-0000-0000-000000000000}"/>
  <bookViews>
    <workbookView xWindow="-98" yWindow="-98" windowWidth="20715" windowHeight="13155" xr2:uid="{63485B73-8EB7-4180-BB05-55098769BA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" l="1"/>
  <c r="E21" i="1"/>
  <c r="G21" i="1" s="1"/>
  <c r="R21" i="1" s="1"/>
  <c r="L20" i="1"/>
  <c r="G20" i="1"/>
  <c r="R20" i="1" s="1"/>
  <c r="E19" i="1"/>
  <c r="L19" i="1" s="1"/>
  <c r="E18" i="1"/>
  <c r="L18" i="1" s="1"/>
  <c r="L17" i="1"/>
  <c r="E17" i="1"/>
  <c r="G17" i="1" s="1"/>
  <c r="R17" i="1" s="1"/>
  <c r="E16" i="1"/>
  <c r="L16" i="1" s="1"/>
  <c r="L15" i="1"/>
  <c r="E15" i="1"/>
  <c r="G15" i="1" s="1"/>
  <c r="R15" i="1" s="1"/>
  <c r="L14" i="1"/>
  <c r="G14" i="1"/>
  <c r="R14" i="1" s="1"/>
  <c r="L13" i="1"/>
  <c r="E13" i="1"/>
  <c r="G13" i="1" s="1"/>
  <c r="R13" i="1" s="1"/>
  <c r="E12" i="1"/>
  <c r="G12" i="1" s="1"/>
  <c r="R12" i="1" s="1"/>
  <c r="E11" i="1"/>
  <c r="L11" i="1" s="1"/>
  <c r="L10" i="1"/>
  <c r="E10" i="1"/>
  <c r="G10" i="1" s="1"/>
  <c r="R10" i="1" s="1"/>
  <c r="E9" i="1"/>
  <c r="L9" i="1" s="1"/>
  <c r="L8" i="1"/>
  <c r="E8" i="1"/>
  <c r="G8" i="1" s="1"/>
  <c r="R8" i="1" s="1"/>
  <c r="E7" i="1"/>
  <c r="G7" i="1" s="1"/>
  <c r="R7" i="1" s="1"/>
  <c r="E6" i="1"/>
  <c r="L6" i="1" s="1"/>
  <c r="L7" i="1" l="1"/>
  <c r="G19" i="1"/>
  <c r="R19" i="1" s="1"/>
  <c r="L12" i="1"/>
  <c r="G16" i="1"/>
  <c r="R16" i="1" s="1"/>
  <c r="G9" i="1"/>
  <c r="R9" i="1" s="1"/>
  <c r="G18" i="1"/>
  <c r="R18" i="1" s="1"/>
  <c r="G11" i="1"/>
  <c r="R11" i="1" s="1"/>
  <c r="G6" i="1"/>
  <c r="L23" i="1" l="1"/>
  <c r="G23" i="1"/>
  <c r="R6" i="1"/>
  <c r="R23" i="1" s="1"/>
</calcChain>
</file>

<file path=xl/sharedStrings.xml><?xml version="1.0" encoding="utf-8"?>
<sst xmlns="http://schemas.openxmlformats.org/spreadsheetml/2006/main" count="62" uniqueCount="44">
  <si>
    <t>DESIGNATION</t>
  </si>
  <si>
    <t>MISSION</t>
  </si>
  <si>
    <t>REALISATION</t>
  </si>
  <si>
    <t>ENCOURS</t>
  </si>
  <si>
    <t>FACTURATION</t>
  </si>
  <si>
    <t>Montant Conception (HT)</t>
  </si>
  <si>
    <t>Montant Réalisation (HT)</t>
  </si>
  <si>
    <t>Durée</t>
  </si>
  <si>
    <t>Montant total (HT)</t>
  </si>
  <si>
    <t>PGC fait ?</t>
  </si>
  <si>
    <t>Avancement</t>
  </si>
  <si>
    <t>Montant facturé (HT)</t>
  </si>
  <si>
    <t>N° facture</t>
  </si>
  <si>
    <t>Date</t>
  </si>
  <si>
    <t>Montant restant à facturer (HT)</t>
  </si>
  <si>
    <t>ARRAS - Démolition de 24 logements individuels_Rue des Acacias</t>
  </si>
  <si>
    <t>5 mois</t>
  </si>
  <si>
    <t>OUI</t>
  </si>
  <si>
    <t>3 mois</t>
  </si>
  <si>
    <t>ARRAS - Réfection de l'étanchéité et sécurisation de la toiture terrasse_Square Voltaire</t>
  </si>
  <si>
    <t>12 mois</t>
  </si>
  <si>
    <t>6 mois</t>
  </si>
  <si>
    <t>-</t>
  </si>
  <si>
    <t>2 mois</t>
  </si>
  <si>
    <t>BETHUNE - Traitement d'entrée et transformation d'un local_17 Rue de Schwerte</t>
  </si>
  <si>
    <t>BETHUNE - Réfection toiture amiantée_Route de Vaudricourt</t>
  </si>
  <si>
    <t>CHOCQUES - Remplacement chaudières</t>
  </si>
  <si>
    <t>CROISILLES - Bassins de tamponnement_Ecoquartier</t>
  </si>
  <si>
    <t>3,5 mois</t>
  </si>
  <si>
    <t>22-11-012</t>
  </si>
  <si>
    <t>CUINCHY - Ravalement de 29 logements individuels_Rue Marcel Cabiddu et Place Jean Moulin</t>
  </si>
  <si>
    <t>22-12-017</t>
  </si>
  <si>
    <t>CUINCHY - Remplacement de chaudières</t>
  </si>
  <si>
    <t>DIVION - Réfection des clôtures de 40 logements_Rue du Maréchal Leclerc</t>
  </si>
  <si>
    <t>1 mois</t>
  </si>
  <si>
    <t>GIVENCHY LES LA BASSEE - Remplacement de chaudières</t>
  </si>
  <si>
    <t>HAILLICOURT - Installation d'une VMC dans 10 logements individuels_Résidence Lamartine</t>
  </si>
  <si>
    <t>MOLINGHEM - Remplacement de chaudières</t>
  </si>
  <si>
    <t>NOEUX LES MINES - Réhabilitation de la Gendarmerie et de 15 logements</t>
  </si>
  <si>
    <t>OURTON - Système d'assainissement_Rue du 25 Août, Rue du 19 Mars et Rue Chamoine Martel</t>
  </si>
  <si>
    <t>SAINT LAURENT BLANGY - Réfection toiture terrasse_Résidence Voltaire au 1 Rue Michelet</t>
  </si>
  <si>
    <t>VIOLAINES - Remplacement de chaudières</t>
  </si>
  <si>
    <t>TOTAL =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</si>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</sst>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aux ProRegular"/>
      <family val="2"/>
    </font>
    <font>
      <sz val="11"/>
      <color theme="1"/>
      <name val="Aaux ProRegular"/>
      <family val="2"/>
    </font>
    <font>
      <sz val="11"/>
      <color theme="1"/>
      <name val="Aaux ProRegular"/>
    </font>
    <font>
      <b/>
      <sz val="16"/>
      <color theme="1"/>
      <name val="Aaux ProRegular"/>
    </font>
    <font>
      <b/>
      <sz val="26"/>
      <color rgb="FF005D97"/>
      <name val="Aaux ProRegular"/>
    </font>
    <font>
      <b/>
      <sz val="14"/>
      <color rgb="FF005D97"/>
      <name val="Aaux ProRegular"/>
    </font>
    <font>
      <sz val="14"/>
      <color theme="1"/>
      <name val="Aaux ProRegular"/>
    </font>
    <font>
      <b/>
      <sz val="12"/>
      <color rgb="FF005D97"/>
      <name val="Aaux ProRegular"/>
    </font>
    <font>
      <b/>
      <sz val="11"/>
      <color theme="1"/>
      <name val="Aaux ProRegula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dotted">
        <color theme="0" tint="-0.24994659260841701"/>
      </right>
      <top style="medium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tted">
        <color theme="0" tint="-0.24994659260841701"/>
      </right>
      <top/>
      <bottom style="medium">
        <color indexed="64"/>
      </bottom>
      <diagonal/>
    </border>
    <border>
      <left/>
      <right style="dotted">
        <color theme="0" tint="-0.24994659260841701"/>
      </right>
      <top style="thin">
        <color indexed="64"/>
      </top>
      <bottom style="medium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64"/>
      </top>
      <bottom style="medium">
        <color indexed="64"/>
      </bottom>
      <diagonal/>
    </border>
    <border>
      <left style="dotted">
        <color theme="0" tint="-0.24994659260841701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tted">
        <color theme="0" tint="-0.24994659260841701"/>
      </right>
      <top style="thin">
        <color indexed="64"/>
      </top>
      <bottom style="thin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64"/>
      </top>
      <bottom style="thin">
        <color indexed="64"/>
      </bottom>
      <diagonal/>
    </border>
    <border>
      <left style="dotted">
        <color theme="0" tint="-0.2499465926084170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44" fontId="5" fillId="0" borderId="5" xfId="1" applyFont="1" applyFill="1" applyBorder="1" applyAlignment="1" applyProtection="1">
      <alignment horizontal="center" vertical="center"/>
    </xf>
    <xf numFmtId="44" fontId="5" fillId="0" borderId="3" xfId="1" applyFont="1" applyFill="1" applyBorder="1" applyAlignment="1" applyProtection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4" fontId="5" fillId="0" borderId="0" xfId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164" fontId="7" fillId="0" borderId="7" xfId="1" applyNumberFormat="1" applyFont="1" applyFill="1" applyBorder="1" applyAlignment="1" applyProtection="1">
      <alignment horizontal="center" vertical="center" wrapText="1"/>
    </xf>
    <xf numFmtId="164" fontId="7" fillId="0" borderId="8" xfId="1" applyNumberFormat="1" applyFont="1" applyFill="1" applyBorder="1" applyAlignment="1" applyProtection="1">
      <alignment horizontal="center" vertical="center" wrapText="1"/>
    </xf>
    <xf numFmtId="164" fontId="7" fillId="0" borderId="7" xfId="1" applyNumberFormat="1" applyFont="1" applyFill="1" applyBorder="1" applyAlignment="1" applyProtection="1">
      <alignment horizontal="center" vertical="center"/>
    </xf>
    <xf numFmtId="0" fontId="7" fillId="0" borderId="9" xfId="1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8" xfId="1" applyNumberFormat="1" applyFont="1" applyFill="1" applyBorder="1" applyAlignment="1" applyProtection="1">
      <alignment horizontal="center" vertical="center"/>
    </xf>
    <xf numFmtId="14" fontId="7" fillId="0" borderId="9" xfId="1" applyNumberFormat="1" applyFont="1" applyFill="1" applyBorder="1" applyAlignment="1" applyProtection="1">
      <alignment horizontal="center" vertical="center"/>
    </xf>
    <xf numFmtId="164" fontId="7" fillId="0" borderId="10" xfId="1" applyNumberFormat="1" applyFont="1" applyFill="1" applyBorder="1" applyAlignment="1" applyProtection="1">
      <alignment horizontal="center" vertical="center" wrapText="1"/>
    </xf>
    <xf numFmtId="0" fontId="7" fillId="0" borderId="0" xfId="1" applyNumberFormat="1" applyFont="1" applyFill="1" applyBorder="1" applyAlignment="1" applyProtection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 applyProtection="1">
      <alignment horizontal="center" vertical="center"/>
      <protection locked="0"/>
    </xf>
    <xf numFmtId="9" fontId="2" fillId="0" borderId="13" xfId="2" applyFont="1" applyFill="1" applyBorder="1" applyAlignment="1" applyProtection="1">
      <alignment horizontal="center" vertical="center"/>
      <protection locked="0"/>
    </xf>
    <xf numFmtId="164" fontId="2" fillId="0" borderId="14" xfId="0" applyNumberFormat="1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164" fontId="8" fillId="0" borderId="16" xfId="0" applyNumberFormat="1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</cellXfs>
  <cellStyles count="3">
    <cellStyle name="Monétaire" xfId="1" builtinId="4"/>
    <cellStyle name="Normal" xfId="0" builtinId="0"/>
    <cellStyle name="Pourcentage" xfId="2" builtinId="5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4C72E-0F67-434E-92B8-A5006897B147}">
  <dimension ref="B1:S48"/>
  <sheetViews>
    <sheetView tabSelected="1" topLeftCell="B1" zoomScale="50" zoomScaleNormal="50" workbookViewId="0">
      <selection activeCell="J1" sqref="J1"/>
    </sheetView>
  </sheetViews>
  <sheetFormatPr baseColWidth="10" defaultColWidth="9.46875" defaultRowHeight="13.5" x14ac:dyDescent="0.35"/>
  <cols>
    <col min="1" max="1" width="1.41015625" style="1" customWidth="1"/>
    <col min="2" max="2" width="112.87890625" style="1" bestFit="1" customWidth="1"/>
    <col min="3" max="3" width="1.41015625" style="1" customWidth="1"/>
    <col min="4" max="5" width="13.703125" style="4" customWidth="1"/>
    <col min="6" max="6" width="10.64453125" style="4" customWidth="1"/>
    <col min="7" max="7" width="13.703125" style="4" customWidth="1"/>
    <col min="8" max="8" width="1.41015625" style="2" customWidth="1"/>
    <col min="9" max="9" width="16.41015625" style="2" bestFit="1" customWidth="1"/>
    <col min="10" max="10" width="16.41015625" style="2" customWidth="1"/>
    <col min="11" max="11" width="1.41015625" style="2" customWidth="1"/>
    <col min="12" max="12" width="12.29296875" style="2" bestFit="1" customWidth="1"/>
    <col min="13" max="13" width="1.41015625" style="2" customWidth="1"/>
    <col min="14" max="14" width="15.9375" style="4" customWidth="1"/>
    <col min="15" max="15" width="11.5859375" style="2" customWidth="1"/>
    <col min="16" max="16" width="11.5859375" style="10" customWidth="1"/>
    <col min="17" max="17" width="1.41015625" style="2" customWidth="1"/>
    <col min="18" max="18" width="19.9375" style="2" customWidth="1"/>
    <col min="19" max="16384" width="9.46875" style="1"/>
  </cols>
  <sheetData>
    <row r="1" spans="2:19" ht="162" customHeight="1" thickBot="1" x14ac:dyDescent="0.4">
      <c r="E1" s="5">
        <v>45009</v>
      </c>
      <c r="F1" s="5"/>
      <c r="K1" s="3"/>
      <c r="L1" s="3"/>
      <c r="M1" s="3"/>
      <c r="N1" s="3"/>
      <c r="O1" s="3"/>
      <c r="P1" s="3"/>
    </row>
    <row r="2" spans="2:19" s="2" customFormat="1" ht="40.5" customHeight="1" thickBot="1" x14ac:dyDescent="0.4">
      <c r="B2" s="6" t="s">
        <v>43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2:19" s="2" customFormat="1" ht="13.9" thickBot="1" x14ac:dyDescent="0.4">
      <c r="C3" s="7"/>
      <c r="D3" s="4"/>
      <c r="E3" s="4"/>
      <c r="F3" s="4"/>
      <c r="G3" s="4"/>
      <c r="N3" s="8"/>
      <c r="O3" s="9"/>
      <c r="P3" s="10"/>
      <c r="Q3" s="9"/>
      <c r="R3" s="9"/>
    </row>
    <row r="4" spans="2:19" s="17" customFormat="1" ht="17.25" x14ac:dyDescent="0.35">
      <c r="B4" s="11" t="s">
        <v>0</v>
      </c>
      <c r="C4" s="12"/>
      <c r="D4" s="13" t="s">
        <v>1</v>
      </c>
      <c r="E4" s="13"/>
      <c r="F4" s="13"/>
      <c r="G4" s="13"/>
      <c r="H4" s="12"/>
      <c r="I4" s="14" t="s">
        <v>2</v>
      </c>
      <c r="J4" s="14"/>
      <c r="K4" s="12"/>
      <c r="L4" s="15" t="s">
        <v>3</v>
      </c>
      <c r="M4" s="12"/>
      <c r="N4" s="14" t="s">
        <v>4</v>
      </c>
      <c r="O4" s="14"/>
      <c r="P4" s="14"/>
      <c r="Q4" s="14"/>
      <c r="R4" s="14"/>
      <c r="S4" s="16"/>
    </row>
    <row r="5" spans="2:19" s="17" customFormat="1" ht="45.4" thickBot="1" x14ac:dyDescent="0.4">
      <c r="B5" s="18"/>
      <c r="C5" s="12"/>
      <c r="D5" s="19" t="s">
        <v>5</v>
      </c>
      <c r="E5" s="20" t="s">
        <v>6</v>
      </c>
      <c r="F5" s="21" t="s">
        <v>7</v>
      </c>
      <c r="G5" s="20" t="s">
        <v>8</v>
      </c>
      <c r="H5" s="12"/>
      <c r="I5" s="19" t="s">
        <v>9</v>
      </c>
      <c r="J5" s="22" t="s">
        <v>10</v>
      </c>
      <c r="K5" s="12"/>
      <c r="L5" s="23"/>
      <c r="M5" s="12"/>
      <c r="N5" s="19" t="s">
        <v>11</v>
      </c>
      <c r="O5" s="24" t="s">
        <v>12</v>
      </c>
      <c r="P5" s="25" t="s">
        <v>13</v>
      </c>
      <c r="Q5" s="12"/>
      <c r="R5" s="26" t="s">
        <v>14</v>
      </c>
      <c r="S5" s="27"/>
    </row>
    <row r="6" spans="2:19" ht="25.9" customHeight="1" x14ac:dyDescent="0.35">
      <c r="B6" s="28" t="s">
        <v>15</v>
      </c>
      <c r="D6" s="31">
        <v>200</v>
      </c>
      <c r="E6" s="31">
        <f>1100+75</f>
        <v>1175</v>
      </c>
      <c r="F6" s="32" t="s">
        <v>16</v>
      </c>
      <c r="G6" s="31">
        <f t="shared" ref="G6:G21" si="0">IF(E6="","",D6+E6)</f>
        <v>1375</v>
      </c>
      <c r="I6" s="33" t="s">
        <v>17</v>
      </c>
      <c r="J6" s="34">
        <v>0</v>
      </c>
      <c r="L6" s="35">
        <f>IF(I6="","",IF(OR(I6="OUI",I6="-"),(J6*E6)+D6-N6))</f>
        <v>200</v>
      </c>
      <c r="N6" s="32"/>
      <c r="O6" s="29"/>
      <c r="P6" s="30"/>
      <c r="R6" s="35">
        <f>IF(G6="","",G6-N6)</f>
        <v>1375</v>
      </c>
    </row>
    <row r="7" spans="2:19" ht="25.9" customHeight="1" x14ac:dyDescent="0.35">
      <c r="B7" s="28" t="s">
        <v>19</v>
      </c>
      <c r="D7" s="31">
        <v>200</v>
      </c>
      <c r="E7" s="31">
        <f>650+50</f>
        <v>700</v>
      </c>
      <c r="F7" s="32" t="s">
        <v>18</v>
      </c>
      <c r="G7" s="31">
        <f t="shared" si="0"/>
        <v>900</v>
      </c>
      <c r="I7" s="33" t="s">
        <v>17</v>
      </c>
      <c r="J7" s="34">
        <v>0.2</v>
      </c>
      <c r="L7" s="35">
        <f>IF(I7="","",IF(OR(I7="OUI",I7="-"),(J7*E7)+D7-N7))</f>
        <v>340</v>
      </c>
      <c r="N7" s="32"/>
      <c r="O7" s="29"/>
      <c r="P7" s="30"/>
      <c r="R7" s="35">
        <f>IF(G7="","",G7-N7)</f>
        <v>900</v>
      </c>
    </row>
    <row r="8" spans="2:19" ht="25.9" customHeight="1" x14ac:dyDescent="0.35">
      <c r="B8" s="28" t="s">
        <v>24</v>
      </c>
      <c r="D8" s="31">
        <v>200</v>
      </c>
      <c r="E8" s="31">
        <f>1300+100</f>
        <v>1400</v>
      </c>
      <c r="F8" s="32" t="s">
        <v>21</v>
      </c>
      <c r="G8" s="31">
        <f t="shared" si="0"/>
        <v>1600</v>
      </c>
      <c r="I8" s="33"/>
      <c r="J8" s="34">
        <v>0.2</v>
      </c>
      <c r="L8" s="35" t="str">
        <f>IF(I8="","",IF(OR(I8="OUI",I8="-"),(J8*E8)+D8-N8))</f>
        <v/>
      </c>
      <c r="N8" s="32"/>
      <c r="O8" s="29"/>
      <c r="P8" s="30"/>
      <c r="R8" s="35">
        <f>IF(G8="","",G8-N8)</f>
        <v>1600</v>
      </c>
    </row>
    <row r="9" spans="2:19" ht="25.9" customHeight="1" x14ac:dyDescent="0.35">
      <c r="B9" s="28" t="s">
        <v>25</v>
      </c>
      <c r="D9" s="31">
        <v>200</v>
      </c>
      <c r="E9" s="31">
        <f>1300+50</f>
        <v>1350</v>
      </c>
      <c r="F9" s="32" t="s">
        <v>21</v>
      </c>
      <c r="G9" s="31">
        <f t="shared" si="0"/>
        <v>1550</v>
      </c>
      <c r="I9" s="33" t="s">
        <v>17</v>
      </c>
      <c r="J9" s="34"/>
      <c r="L9" s="35">
        <f>IF(I9="","",IF(OR(I9="OUI",I9="-"),(J9*E9)+D9-N9))</f>
        <v>200</v>
      </c>
      <c r="N9" s="32"/>
      <c r="O9" s="29"/>
      <c r="P9" s="30"/>
      <c r="R9" s="35">
        <f>IF(G9="","",G9-N9)</f>
        <v>1550</v>
      </c>
    </row>
    <row r="10" spans="2:19" ht="25.9" customHeight="1" x14ac:dyDescent="0.35">
      <c r="B10" s="28" t="s">
        <v>26</v>
      </c>
      <c r="D10" s="31">
        <v>200</v>
      </c>
      <c r="E10" s="31">
        <f>50+50</f>
        <v>100</v>
      </c>
      <c r="F10" s="32" t="s">
        <v>22</v>
      </c>
      <c r="G10" s="31">
        <f t="shared" si="0"/>
        <v>300</v>
      </c>
      <c r="I10" s="33"/>
      <c r="J10" s="34">
        <v>0.1</v>
      </c>
      <c r="L10" s="35" t="str">
        <f>IF(I10="","",IF(OR(I10="OUI",I10="-"),(J10*E10)+D10-N10))</f>
        <v/>
      </c>
      <c r="N10" s="32"/>
      <c r="O10" s="29"/>
      <c r="P10" s="30"/>
      <c r="R10" s="35">
        <f>IF(G10="","",G10-N10)</f>
        <v>300</v>
      </c>
    </row>
    <row r="11" spans="2:19" ht="25.9" customHeight="1" x14ac:dyDescent="0.35">
      <c r="B11" s="28" t="s">
        <v>27</v>
      </c>
      <c r="D11" s="31">
        <v>200</v>
      </c>
      <c r="E11" s="31">
        <f>1200+100</f>
        <v>1300</v>
      </c>
      <c r="F11" s="32" t="s">
        <v>28</v>
      </c>
      <c r="G11" s="31">
        <f t="shared" si="0"/>
        <v>1500</v>
      </c>
      <c r="I11" s="33" t="s">
        <v>17</v>
      </c>
      <c r="J11" s="34">
        <v>0.48718</v>
      </c>
      <c r="L11" s="35">
        <f>IF(I11="","",IF(OR(I11="OUI",I11="-"),(J11*E11)+D11-N11))</f>
        <v>3.9999999999054126E-3</v>
      </c>
      <c r="N11" s="32">
        <v>833.33</v>
      </c>
      <c r="O11" s="29" t="s">
        <v>29</v>
      </c>
      <c r="P11" s="30">
        <v>44889</v>
      </c>
      <c r="R11" s="35">
        <f>IF(G11="","",G11-N11)</f>
        <v>666.67</v>
      </c>
    </row>
    <row r="12" spans="2:19" ht="25.9" customHeight="1" x14ac:dyDescent="0.35">
      <c r="B12" s="28" t="s">
        <v>30</v>
      </c>
      <c r="D12" s="31">
        <v>200</v>
      </c>
      <c r="E12" s="31">
        <f>650+50</f>
        <v>700</v>
      </c>
      <c r="F12" s="32" t="s">
        <v>18</v>
      </c>
      <c r="G12" s="31">
        <f t="shared" si="0"/>
        <v>900</v>
      </c>
      <c r="I12" s="33" t="s">
        <v>17</v>
      </c>
      <c r="J12" s="34">
        <v>0.9</v>
      </c>
      <c r="L12" s="35">
        <f>IF(I12="","",IF(OR(I12="OUI",I12="-"),(J12*E12)+D12-N12))</f>
        <v>630</v>
      </c>
      <c r="N12" s="32">
        <v>200</v>
      </c>
      <c r="O12" s="29" t="s">
        <v>31</v>
      </c>
      <c r="P12" s="30">
        <v>44908</v>
      </c>
      <c r="R12" s="35">
        <f>IF(G12="","",G12-N12)</f>
        <v>700</v>
      </c>
    </row>
    <row r="13" spans="2:19" ht="25.9" customHeight="1" x14ac:dyDescent="0.35">
      <c r="B13" s="28" t="s">
        <v>32</v>
      </c>
      <c r="D13" s="31">
        <v>200</v>
      </c>
      <c r="E13" s="31">
        <f>50+50</f>
        <v>100</v>
      </c>
      <c r="F13" s="32" t="s">
        <v>22</v>
      </c>
      <c r="G13" s="31">
        <f t="shared" si="0"/>
        <v>300</v>
      </c>
      <c r="I13" s="33"/>
      <c r="J13" s="34">
        <v>0.5</v>
      </c>
      <c r="L13" s="35" t="str">
        <f>IF(I13="","",IF(OR(I13="OUI",I13="-"),(J13*E13)+D13-N13))</f>
        <v/>
      </c>
      <c r="N13" s="32"/>
      <c r="O13" s="29"/>
      <c r="P13" s="30"/>
      <c r="R13" s="35">
        <f>IF(G13="","",G13-N13)</f>
        <v>300</v>
      </c>
    </row>
    <row r="14" spans="2:19" ht="25.9" customHeight="1" x14ac:dyDescent="0.35">
      <c r="B14" s="28" t="s">
        <v>33</v>
      </c>
      <c r="D14" s="31">
        <v>200</v>
      </c>
      <c r="E14" s="31">
        <v>250</v>
      </c>
      <c r="F14" s="32" t="s">
        <v>34</v>
      </c>
      <c r="G14" s="31">
        <f t="shared" si="0"/>
        <v>450</v>
      </c>
      <c r="I14" s="33" t="s">
        <v>17</v>
      </c>
      <c r="J14" s="34">
        <v>0.4</v>
      </c>
      <c r="L14" s="35">
        <f>IF(I14="","",IF(OR(I14="OUI",I14="-"),(J14*E14)+D14-N14))</f>
        <v>300</v>
      </c>
      <c r="N14" s="32"/>
      <c r="O14" s="29"/>
      <c r="P14" s="30"/>
      <c r="R14" s="35">
        <f>IF(G14="","",G14-N14)</f>
        <v>450</v>
      </c>
    </row>
    <row r="15" spans="2:19" ht="25.9" customHeight="1" x14ac:dyDescent="0.35">
      <c r="B15" s="28" t="s">
        <v>35</v>
      </c>
      <c r="D15" s="31">
        <v>200</v>
      </c>
      <c r="E15" s="31">
        <f>50+50</f>
        <v>100</v>
      </c>
      <c r="F15" s="32" t="s">
        <v>22</v>
      </c>
      <c r="G15" s="31">
        <f t="shared" si="0"/>
        <v>300</v>
      </c>
      <c r="I15" s="33"/>
      <c r="J15" s="34">
        <v>0.7</v>
      </c>
      <c r="L15" s="35" t="str">
        <f>IF(I15="","",IF(OR(I15="OUI",I15="-"),(J15*E15)+D15-N15))</f>
        <v/>
      </c>
      <c r="N15" s="32"/>
      <c r="O15" s="29"/>
      <c r="P15" s="30"/>
      <c r="R15" s="35">
        <f>IF(G15="","",G15-N15)</f>
        <v>300</v>
      </c>
    </row>
    <row r="16" spans="2:19" ht="25.9" customHeight="1" x14ac:dyDescent="0.35">
      <c r="B16" s="28" t="s">
        <v>36</v>
      </c>
      <c r="D16" s="31">
        <v>200</v>
      </c>
      <c r="E16" s="31">
        <f>200+50</f>
        <v>250</v>
      </c>
      <c r="F16" s="32" t="s">
        <v>34</v>
      </c>
      <c r="G16" s="31">
        <f t="shared" si="0"/>
        <v>450</v>
      </c>
      <c r="I16" s="33" t="s">
        <v>17</v>
      </c>
      <c r="J16" s="34">
        <v>0.1</v>
      </c>
      <c r="L16" s="35">
        <f>IF(I16="","",IF(OR(I16="OUI",I16="-"),(J16*E16)+D16-N16))</f>
        <v>225</v>
      </c>
      <c r="N16" s="32"/>
      <c r="O16" s="29"/>
      <c r="P16" s="30"/>
      <c r="R16" s="35">
        <f>IF(G16="","",G16-N16)</f>
        <v>450</v>
      </c>
    </row>
    <row r="17" spans="2:18" ht="25.9" customHeight="1" x14ac:dyDescent="0.35">
      <c r="B17" s="28" t="s">
        <v>37</v>
      </c>
      <c r="D17" s="31">
        <v>200</v>
      </c>
      <c r="E17" s="31">
        <f t="shared" ref="E17" si="1">50+50</f>
        <v>100</v>
      </c>
      <c r="F17" s="32" t="s">
        <v>22</v>
      </c>
      <c r="G17" s="31">
        <f t="shared" si="0"/>
        <v>300</v>
      </c>
      <c r="I17" s="33"/>
      <c r="J17" s="34">
        <v>0.05</v>
      </c>
      <c r="L17" s="35" t="str">
        <f>IF(I17="","",IF(OR(I17="OUI",I17="-"),(J17*E17)+D17-N17))</f>
        <v/>
      </c>
      <c r="N17" s="32"/>
      <c r="O17" s="29"/>
      <c r="P17" s="30"/>
      <c r="R17" s="35">
        <f>IF(G17="","",G17-N17)</f>
        <v>300</v>
      </c>
    </row>
    <row r="18" spans="2:18" ht="25.9" customHeight="1" x14ac:dyDescent="0.35">
      <c r="B18" s="28" t="s">
        <v>38</v>
      </c>
      <c r="D18" s="31">
        <v>200</v>
      </c>
      <c r="E18" s="31">
        <f>2600+200</f>
        <v>2800</v>
      </c>
      <c r="F18" s="32" t="s">
        <v>20</v>
      </c>
      <c r="G18" s="31">
        <f t="shared" si="0"/>
        <v>3000</v>
      </c>
      <c r="I18" s="33" t="s">
        <v>17</v>
      </c>
      <c r="J18" s="34">
        <v>0.05</v>
      </c>
      <c r="L18" s="35">
        <f>IF(I18="","",IF(OR(I18="OUI",I18="-"),(J18*E18)+D18-N18))</f>
        <v>340</v>
      </c>
      <c r="N18" s="32"/>
      <c r="O18" s="29"/>
      <c r="P18" s="30"/>
      <c r="R18" s="35">
        <f>IF(G18="","",G18-N18)</f>
        <v>3000</v>
      </c>
    </row>
    <row r="19" spans="2:18" ht="25.9" customHeight="1" x14ac:dyDescent="0.35">
      <c r="B19" s="28" t="s">
        <v>39</v>
      </c>
      <c r="D19" s="31">
        <v>200</v>
      </c>
      <c r="E19" s="31">
        <f>450+50</f>
        <v>500</v>
      </c>
      <c r="F19" s="32" t="s">
        <v>23</v>
      </c>
      <c r="G19" s="31">
        <f t="shared" si="0"/>
        <v>700</v>
      </c>
      <c r="I19" s="33" t="s">
        <v>17</v>
      </c>
      <c r="J19" s="34">
        <v>0</v>
      </c>
      <c r="L19" s="35">
        <f>IF(I19="","",IF(OR(I19="OUI",I19="-"),(J19*E19)+D19-N19))</f>
        <v>200</v>
      </c>
      <c r="N19" s="32"/>
      <c r="O19" s="29"/>
      <c r="P19" s="30"/>
      <c r="R19" s="35">
        <f>IF(G19="","",G19-N19)</f>
        <v>700</v>
      </c>
    </row>
    <row r="20" spans="2:18" ht="25.9" customHeight="1" x14ac:dyDescent="0.35">
      <c r="B20" s="28" t="s">
        <v>40</v>
      </c>
      <c r="D20" s="31">
        <v>200</v>
      </c>
      <c r="E20" s="31">
        <v>450</v>
      </c>
      <c r="F20" s="32" t="s">
        <v>23</v>
      </c>
      <c r="G20" s="31">
        <f t="shared" si="0"/>
        <v>650</v>
      </c>
      <c r="I20" s="33"/>
      <c r="J20" s="34"/>
      <c r="L20" s="35" t="str">
        <f>IF(I20="","",IF(OR(I20="OUI",I20="-"),(J20*E20)+D20-N20))</f>
        <v/>
      </c>
      <c r="N20" s="32"/>
      <c r="O20" s="29"/>
      <c r="P20" s="30"/>
      <c r="R20" s="35">
        <f>IF(G20="","",G20-N20)</f>
        <v>650</v>
      </c>
    </row>
    <row r="21" spans="2:18" ht="25.9" customHeight="1" x14ac:dyDescent="0.35">
      <c r="B21" s="28" t="s">
        <v>41</v>
      </c>
      <c r="D21" s="31">
        <v>200</v>
      </c>
      <c r="E21" s="31">
        <f t="shared" ref="E21" si="2">50+50</f>
        <v>100</v>
      </c>
      <c r="F21" s="32" t="s">
        <v>22</v>
      </c>
      <c r="G21" s="31">
        <f t="shared" si="0"/>
        <v>300</v>
      </c>
      <c r="I21" s="33"/>
      <c r="J21" s="34">
        <v>0.7</v>
      </c>
      <c r="L21" s="35" t="str">
        <f>IF(I21="","",IF(OR(I21="OUI",I21="-"),(J21*E21)+D21-N21))</f>
        <v/>
      </c>
      <c r="N21" s="32"/>
      <c r="O21" s="29"/>
      <c r="P21" s="30"/>
      <c r="R21" s="35">
        <f>IF(G21="","",G21-N21)</f>
        <v>300</v>
      </c>
    </row>
    <row r="22" spans="2:18" ht="13.9" thickBot="1" x14ac:dyDescent="0.4"/>
    <row r="23" spans="2:18" ht="43.5" customHeight="1" thickBot="1" x14ac:dyDescent="0.4">
      <c r="F23" s="36" t="s">
        <v>42</v>
      </c>
      <c r="G23" s="37">
        <f>SUM(G6:G21)</f>
        <v>14575</v>
      </c>
      <c r="J23" s="38" t="s">
        <v>42</v>
      </c>
      <c r="K23" s="39"/>
      <c r="L23" s="37">
        <f>SUM(L6:L21)</f>
        <v>2435.0039999999999</v>
      </c>
      <c r="P23" s="38" t="s">
        <v>42</v>
      </c>
      <c r="Q23" s="39"/>
      <c r="R23" s="37">
        <f>SUM(R6:R21)</f>
        <v>13541.67</v>
      </c>
    </row>
    <row r="24" spans="2:18" x14ac:dyDescent="0.35">
      <c r="R24" s="4"/>
    </row>
    <row r="36" spans="2:6" ht="13.9" thickBot="1" x14ac:dyDescent="0.4"/>
    <row r="37" spans="2:6" s="43" customFormat="1" ht="45" customHeight="1" thickBot="1" x14ac:dyDescent="0.4">
      <c r="B37" s="40"/>
      <c r="C37" s="41"/>
      <c r="D37" s="41"/>
      <c r="E37" s="42"/>
      <c r="F37" s="42"/>
    </row>
    <row r="38" spans="2:6" s="43" customFormat="1" ht="18.399999999999999" thickBot="1" x14ac:dyDescent="0.4">
      <c r="B38" s="40"/>
      <c r="C38" s="45"/>
      <c r="E38" s="44"/>
      <c r="F38" s="45"/>
    </row>
    <row r="39" spans="2:6" s="43" customFormat="1" ht="29.35" customHeight="1" thickBot="1" x14ac:dyDescent="0.4">
      <c r="B39" s="40"/>
      <c r="C39" s="46"/>
      <c r="D39" s="46"/>
      <c r="E39" s="44"/>
      <c r="F39" s="44"/>
    </row>
    <row r="40" spans="2:6" s="43" customFormat="1" ht="29.35" customHeight="1" x14ac:dyDescent="0.35">
      <c r="B40" s="40"/>
      <c r="C40" s="47"/>
      <c r="D40" s="47"/>
      <c r="E40" s="48"/>
      <c r="F40" s="49"/>
    </row>
    <row r="41" spans="2:6" s="43" customFormat="1" ht="18" x14ac:dyDescent="0.35">
      <c r="B41" s="40"/>
      <c r="C41" s="49"/>
      <c r="D41" s="49"/>
      <c r="E41" s="48"/>
      <c r="F41" s="49"/>
    </row>
    <row r="42" spans="2:6" s="43" customFormat="1" ht="29.35" customHeight="1" x14ac:dyDescent="0.35">
      <c r="B42" s="40"/>
      <c r="C42" s="47"/>
      <c r="D42" s="47"/>
      <c r="E42" s="48"/>
      <c r="F42" s="49"/>
    </row>
    <row r="43" spans="2:6" s="43" customFormat="1" ht="18" x14ac:dyDescent="0.35">
      <c r="B43" s="40"/>
      <c r="C43" s="49"/>
      <c r="D43" s="49"/>
      <c r="E43" s="48"/>
      <c r="F43" s="49"/>
    </row>
    <row r="44" spans="2:6" s="43" customFormat="1" ht="29.35" customHeight="1" x14ac:dyDescent="0.35">
      <c r="B44" s="40"/>
      <c r="C44" s="47"/>
      <c r="D44" s="47"/>
      <c r="E44" s="48"/>
      <c r="F44" s="49"/>
    </row>
    <row r="45" spans="2:6" s="43" customFormat="1" ht="18" x14ac:dyDescent="0.35">
      <c r="B45" s="40"/>
      <c r="C45" s="49"/>
      <c r="D45" s="49"/>
      <c r="E45" s="48"/>
      <c r="F45" s="49"/>
    </row>
    <row r="46" spans="2:6" s="43" customFormat="1" ht="29.35" customHeight="1" x14ac:dyDescent="0.35">
      <c r="B46" s="40"/>
      <c r="C46" s="47"/>
      <c r="D46" s="47"/>
      <c r="E46" s="48"/>
      <c r="F46" s="49"/>
    </row>
    <row r="47" spans="2:6" ht="13.5" customHeight="1" x14ac:dyDescent="0.35">
      <c r="B47" s="40"/>
    </row>
    <row r="48" spans="2:6" s="43" customFormat="1" ht="29.35" customHeight="1" x14ac:dyDescent="0.35">
      <c r="B48" s="40"/>
      <c r="C48" s="47"/>
      <c r="D48" s="47"/>
      <c r="E48" s="48"/>
      <c r="F48" s="49"/>
    </row>
  </sheetData>
  <mergeCells count="17">
    <mergeCell ref="C46:D46"/>
    <mergeCell ref="C48:D48"/>
    <mergeCell ref="C37:D37"/>
    <mergeCell ref="E37:F37"/>
    <mergeCell ref="C39:D39"/>
    <mergeCell ref="C40:D40"/>
    <mergeCell ref="C42:D42"/>
    <mergeCell ref="C44:D44"/>
    <mergeCell ref="J23:K23"/>
    <mergeCell ref="P23:Q23"/>
    <mergeCell ref="E1:F1"/>
    <mergeCell ref="B2:R2"/>
    <mergeCell ref="B4:B5"/>
    <mergeCell ref="D4:G4"/>
    <mergeCell ref="I4:J4"/>
    <mergeCell ref="L4:L5"/>
    <mergeCell ref="N4:R4"/>
  </mergeCells>
  <conditionalFormatting sqref="H6:R21">
    <cfRule type="expression" dxfId="2" priority="1">
      <formula>T6=100%</formula>
    </cfRule>
  </conditionalFormatting>
  <conditionalFormatting sqref="B6:B21">
    <cfRule type="expression" dxfId="1" priority="51">
      <formula>J6=100%</formula>
    </cfRule>
  </conditionalFormatting>
  <conditionalFormatting sqref="C6:G21">
    <cfRule type="expression" dxfId="0" priority="52">
      <formula>N6=100%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dcterms:created xsi:type="dcterms:W3CDTF">2023-05-09T08:27:26Z</dcterms:created>
  <dcterms:modified xsi:type="dcterms:W3CDTF">2023-05-09T08:34:17Z</dcterms:modified>
</cp:coreProperties>
</file>