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bin" ContentType="application/vnd.openxmlformats-officedocument.spreadsheetml.customProperty"/>
  <Default Extension="vml" ContentType="application/vnd.openxmlformats-officedocument.vmlDrawing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tables/table1.xml" ContentType="application/vnd.openxmlformats-officedocument.spreadsheetml.table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5" Type="http://schemas.openxmlformats.org/officeDocument/2006/relationships/custom-properties" Target="docProps/custom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7526"/>
  <workbookPr autoCompressPictures="0"/>
  <bookViews>
    <workbookView xWindow="0" yWindow="0" windowWidth="33200" windowHeight="17540" tabRatio="788"/>
  </bookViews>
  <sheets>
    <sheet name="Janv." sheetId="14" r:id="rId1"/>
    <sheet name="Févr." sheetId="35" r:id="rId2"/>
    <sheet name="Mars" sheetId="37" r:id="rId3"/>
    <sheet name="Avr." sheetId="38" r:id="rId4"/>
    <sheet name="Mai" sheetId="39" r:id="rId5"/>
    <sheet name="Juin" sheetId="40" r:id="rId6"/>
    <sheet name="Juil." sheetId="41" r:id="rId7"/>
    <sheet name="Août" sheetId="42" r:id="rId8"/>
    <sheet name="Sept." sheetId="43" r:id="rId9"/>
    <sheet name="Oct." sheetId="44" r:id="rId10"/>
    <sheet name="Nov." sheetId="45" r:id="rId11"/>
    <sheet name="Déc." sheetId="46" r:id="rId12"/>
    <sheet name="Liste de recherche" sheetId="15" r:id="rId13"/>
  </sheets>
  <definedNames>
    <definedName name="AprSun1">DATE(CalendarYear,4,1)-WEEKDAY(DATE(CalendarYear,4,1))+1</definedName>
    <definedName name="AugSun1">DATE(CalendarYear,8,1)-WEEKDAY(DATE(CalendarYear,8,1))+1</definedName>
    <definedName name="CalendarYear">Janv.!$K$1</definedName>
    <definedName name="DecSun1">DATE(CalendarYear,12,1)-WEEKDAY(DATE(CalendarYear,12,1))+1</definedName>
    <definedName name="FebSun1">DATE(CalendarYear,2,1)-WEEKDAY(DATE(CalendarYear,2,1))+1</definedName>
    <definedName name="JanSun1">DATE(CalendarYear,1,1)-WEEKDAY(DATE(CalendarYear,1,1))+1</definedName>
    <definedName name="JulSun1">DATE(CalendarYear,7,1)-WEEKDAY(DATE(CalendarYear,7,1))+1</definedName>
    <definedName name="JunSun1">DATE(CalendarYear,6,1)-WEEKDAY(DATE(CalendarYear,6,1))+1</definedName>
    <definedName name="MarSun1">DATE(CalendarYear,3,1)-WEEKDAY(DATE(CalendarYear,3,1))+1</definedName>
    <definedName name="MaySun1">DATE(CalendarYear,5,1)-WEEKDAY(DATE(CalendarYear,5,1))+1</definedName>
    <definedName name="NovSun1">DATE(CalendarYear,11,1)-WEEKDAY(DATE(CalendarYear,11,1))+1</definedName>
    <definedName name="OctSun1">DATE(CalendarYear,10,1)-WEEKDAY(DATE(CalendarYear,10,1))+1</definedName>
    <definedName name="SepSun1">DATE(CalendarYear,9,1)-WEEKDAY(DATE(CalendarYear,9,1))+1</definedName>
    <definedName name="Year">YearLookup[]</definedName>
    <definedName name="_xlnm.Print_Area" localSheetId="0">Janv.!$A$1:$H$19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9" i="45" l="1"/>
  <c r="C18" i="46"/>
  <c r="B18" i="46"/>
  <c r="H15" i="46"/>
  <c r="G15" i="46"/>
  <c r="F15" i="46"/>
  <c r="E15" i="46"/>
  <c r="D15" i="46"/>
  <c r="C15" i="46"/>
  <c r="B15" i="46"/>
  <c r="H12" i="46"/>
  <c r="G12" i="46"/>
  <c r="F12" i="46"/>
  <c r="E12" i="46"/>
  <c r="D12" i="46"/>
  <c r="C12" i="46"/>
  <c r="B12" i="46"/>
  <c r="H9" i="46"/>
  <c r="G9" i="46"/>
  <c r="F9" i="46"/>
  <c r="E9" i="46"/>
  <c r="D9" i="46"/>
  <c r="C9" i="46"/>
  <c r="B9" i="46"/>
  <c r="H6" i="46"/>
  <c r="G6" i="46"/>
  <c r="F6" i="46"/>
  <c r="E6" i="46"/>
  <c r="D6" i="46"/>
  <c r="C6" i="46"/>
  <c r="B6" i="46"/>
  <c r="H3" i="46"/>
  <c r="G3" i="46"/>
  <c r="F3" i="46"/>
  <c r="E3" i="46"/>
  <c r="D3" i="46"/>
  <c r="C3" i="46"/>
  <c r="B3" i="46"/>
  <c r="B1" i="46"/>
  <c r="C18" i="45"/>
  <c r="B18" i="45"/>
  <c r="H15" i="45"/>
  <c r="G15" i="45"/>
  <c r="F15" i="45"/>
  <c r="E15" i="45"/>
  <c r="D15" i="45"/>
  <c r="C15" i="45"/>
  <c r="B15" i="45"/>
  <c r="H12" i="45"/>
  <c r="G12" i="45"/>
  <c r="F12" i="45"/>
  <c r="E12" i="45"/>
  <c r="D12" i="45"/>
  <c r="C12" i="45"/>
  <c r="B12" i="45"/>
  <c r="H9" i="45"/>
  <c r="G9" i="45"/>
  <c r="F9" i="45"/>
  <c r="E9" i="45"/>
  <c r="D9" i="45"/>
  <c r="C9" i="45"/>
  <c r="H6" i="45"/>
  <c r="G6" i="45"/>
  <c r="F6" i="45"/>
  <c r="E6" i="45"/>
  <c r="D6" i="45"/>
  <c r="C6" i="45"/>
  <c r="B6" i="45"/>
  <c r="H3" i="45"/>
  <c r="G3" i="45"/>
  <c r="F3" i="45"/>
  <c r="E3" i="45"/>
  <c r="D3" i="45"/>
  <c r="C3" i="45"/>
  <c r="B3" i="45"/>
  <c r="B1" i="45"/>
  <c r="C18" i="44"/>
  <c r="B18" i="44"/>
  <c r="H15" i="44"/>
  <c r="G15" i="44"/>
  <c r="F15" i="44"/>
  <c r="E15" i="44"/>
  <c r="D15" i="44"/>
  <c r="C15" i="44"/>
  <c r="B15" i="44"/>
  <c r="H12" i="44"/>
  <c r="G12" i="44"/>
  <c r="F12" i="44"/>
  <c r="E12" i="44"/>
  <c r="D12" i="44"/>
  <c r="C12" i="44"/>
  <c r="B12" i="44"/>
  <c r="H9" i="44"/>
  <c r="G9" i="44"/>
  <c r="F9" i="44"/>
  <c r="E9" i="44"/>
  <c r="D9" i="44"/>
  <c r="C9" i="44"/>
  <c r="B9" i="44"/>
  <c r="H6" i="44"/>
  <c r="G6" i="44"/>
  <c r="F6" i="44"/>
  <c r="E6" i="44"/>
  <c r="D6" i="44"/>
  <c r="C6" i="44"/>
  <c r="B6" i="44"/>
  <c r="H3" i="44"/>
  <c r="G3" i="44"/>
  <c r="F3" i="44"/>
  <c r="E3" i="44"/>
  <c r="D3" i="44"/>
  <c r="C3" i="44"/>
  <c r="B3" i="44"/>
  <c r="B1" i="44"/>
  <c r="C18" i="43"/>
  <c r="B18" i="43"/>
  <c r="H15" i="43"/>
  <c r="G15" i="43"/>
  <c r="F15" i="43"/>
  <c r="E15" i="43"/>
  <c r="D15" i="43"/>
  <c r="C15" i="43"/>
  <c r="B15" i="43"/>
  <c r="H12" i="43"/>
  <c r="G12" i="43"/>
  <c r="F12" i="43"/>
  <c r="E12" i="43"/>
  <c r="D12" i="43"/>
  <c r="C12" i="43"/>
  <c r="B12" i="43"/>
  <c r="H9" i="43"/>
  <c r="G9" i="43"/>
  <c r="F9" i="43"/>
  <c r="E9" i="43"/>
  <c r="D9" i="43"/>
  <c r="C9" i="43"/>
  <c r="B9" i="43"/>
  <c r="H6" i="43"/>
  <c r="G6" i="43"/>
  <c r="F6" i="43"/>
  <c r="E6" i="43"/>
  <c r="D6" i="43"/>
  <c r="C6" i="43"/>
  <c r="B6" i="43"/>
  <c r="H3" i="43"/>
  <c r="G3" i="43"/>
  <c r="F3" i="43"/>
  <c r="E3" i="43"/>
  <c r="D3" i="43"/>
  <c r="C3" i="43"/>
  <c r="B3" i="43"/>
  <c r="B1" i="43"/>
  <c r="C18" i="42"/>
  <c r="B18" i="42"/>
  <c r="H15" i="42"/>
  <c r="G15" i="42"/>
  <c r="F15" i="42"/>
  <c r="E15" i="42"/>
  <c r="D15" i="42"/>
  <c r="C15" i="42"/>
  <c r="B15" i="42"/>
  <c r="H12" i="42"/>
  <c r="G12" i="42"/>
  <c r="F12" i="42"/>
  <c r="E12" i="42"/>
  <c r="D12" i="42"/>
  <c r="C12" i="42"/>
  <c r="B12" i="42"/>
  <c r="H9" i="42"/>
  <c r="G9" i="42"/>
  <c r="F9" i="42"/>
  <c r="E9" i="42"/>
  <c r="D9" i="42"/>
  <c r="C9" i="42"/>
  <c r="B9" i="42"/>
  <c r="H6" i="42"/>
  <c r="G6" i="42"/>
  <c r="F6" i="42"/>
  <c r="E6" i="42"/>
  <c r="D6" i="42"/>
  <c r="C6" i="42"/>
  <c r="B6" i="42"/>
  <c r="H3" i="42"/>
  <c r="G3" i="42"/>
  <c r="F3" i="42"/>
  <c r="E3" i="42"/>
  <c r="D3" i="42"/>
  <c r="C3" i="42"/>
  <c r="B3" i="42"/>
  <c r="B1" i="42"/>
  <c r="C18" i="41"/>
  <c r="B18" i="41"/>
  <c r="H15" i="41"/>
  <c r="G15" i="41"/>
  <c r="F15" i="41"/>
  <c r="E15" i="41"/>
  <c r="D15" i="41"/>
  <c r="C15" i="41"/>
  <c r="B15" i="41"/>
  <c r="H12" i="41"/>
  <c r="G12" i="41"/>
  <c r="F12" i="41"/>
  <c r="E12" i="41"/>
  <c r="D12" i="41"/>
  <c r="C12" i="41"/>
  <c r="B12" i="41"/>
  <c r="H9" i="41"/>
  <c r="G9" i="41"/>
  <c r="F9" i="41"/>
  <c r="E9" i="41"/>
  <c r="D9" i="41"/>
  <c r="C9" i="41"/>
  <c r="B9" i="41"/>
  <c r="H6" i="41"/>
  <c r="G6" i="41"/>
  <c r="F6" i="41"/>
  <c r="E6" i="41"/>
  <c r="D6" i="41"/>
  <c r="C6" i="41"/>
  <c r="B6" i="41"/>
  <c r="H3" i="41"/>
  <c r="G3" i="41"/>
  <c r="F3" i="41"/>
  <c r="E3" i="41"/>
  <c r="D3" i="41"/>
  <c r="C3" i="41"/>
  <c r="B3" i="41"/>
  <c r="B1" i="41"/>
  <c r="C18" i="40"/>
  <c r="B18" i="40"/>
  <c r="H15" i="40"/>
  <c r="G15" i="40"/>
  <c r="F15" i="40"/>
  <c r="E15" i="40"/>
  <c r="D15" i="40"/>
  <c r="C15" i="40"/>
  <c r="B15" i="40"/>
  <c r="H12" i="40"/>
  <c r="G12" i="40"/>
  <c r="F12" i="40"/>
  <c r="E12" i="40"/>
  <c r="D12" i="40"/>
  <c r="C12" i="40"/>
  <c r="B12" i="40"/>
  <c r="H9" i="40"/>
  <c r="G9" i="40"/>
  <c r="F9" i="40"/>
  <c r="E9" i="40"/>
  <c r="D9" i="40"/>
  <c r="C9" i="40"/>
  <c r="B9" i="40"/>
  <c r="H6" i="40"/>
  <c r="G6" i="40"/>
  <c r="F6" i="40"/>
  <c r="E6" i="40"/>
  <c r="D6" i="40"/>
  <c r="C6" i="40"/>
  <c r="B6" i="40"/>
  <c r="H3" i="40"/>
  <c r="G3" i="40"/>
  <c r="F3" i="40"/>
  <c r="E3" i="40"/>
  <c r="D3" i="40"/>
  <c r="C3" i="40"/>
  <c r="B3" i="40"/>
  <c r="B1" i="40"/>
  <c r="C18" i="39"/>
  <c r="B18" i="39"/>
  <c r="H15" i="39"/>
  <c r="G15" i="39"/>
  <c r="F15" i="39"/>
  <c r="E15" i="39"/>
  <c r="D15" i="39"/>
  <c r="C15" i="39"/>
  <c r="B15" i="39"/>
  <c r="H12" i="39"/>
  <c r="G12" i="39"/>
  <c r="F12" i="39"/>
  <c r="E12" i="39"/>
  <c r="D12" i="39"/>
  <c r="C12" i="39"/>
  <c r="B12" i="39"/>
  <c r="H9" i="39"/>
  <c r="G9" i="39"/>
  <c r="F9" i="39"/>
  <c r="E9" i="39"/>
  <c r="D9" i="39"/>
  <c r="C9" i="39"/>
  <c r="B9" i="39"/>
  <c r="H6" i="39"/>
  <c r="G6" i="39"/>
  <c r="F6" i="39"/>
  <c r="E6" i="39"/>
  <c r="D6" i="39"/>
  <c r="C6" i="39"/>
  <c r="B6" i="39"/>
  <c r="H3" i="39"/>
  <c r="G3" i="39"/>
  <c r="F3" i="39"/>
  <c r="E3" i="39"/>
  <c r="D3" i="39"/>
  <c r="C3" i="39"/>
  <c r="B3" i="39"/>
  <c r="B1" i="39"/>
  <c r="C18" i="38"/>
  <c r="B18" i="38"/>
  <c r="H15" i="38"/>
  <c r="G15" i="38"/>
  <c r="F15" i="38"/>
  <c r="E15" i="38"/>
  <c r="D15" i="38"/>
  <c r="C15" i="38"/>
  <c r="B15" i="38"/>
  <c r="H12" i="38"/>
  <c r="G12" i="38"/>
  <c r="F12" i="38"/>
  <c r="E12" i="38"/>
  <c r="D12" i="38"/>
  <c r="C12" i="38"/>
  <c r="B12" i="38"/>
  <c r="H9" i="38"/>
  <c r="G9" i="38"/>
  <c r="F9" i="38"/>
  <c r="E9" i="38"/>
  <c r="D9" i="38"/>
  <c r="C9" i="38"/>
  <c r="B9" i="38"/>
  <c r="H6" i="38"/>
  <c r="G6" i="38"/>
  <c r="F6" i="38"/>
  <c r="E6" i="38"/>
  <c r="D6" i="38"/>
  <c r="C6" i="38"/>
  <c r="B6" i="38"/>
  <c r="H3" i="38"/>
  <c r="G3" i="38"/>
  <c r="F3" i="38"/>
  <c r="E3" i="38"/>
  <c r="D3" i="38"/>
  <c r="C3" i="38"/>
  <c r="B3" i="38"/>
  <c r="B1" i="38"/>
  <c r="C18" i="37"/>
  <c r="B18" i="37"/>
  <c r="H15" i="37"/>
  <c r="G15" i="37"/>
  <c r="F15" i="37"/>
  <c r="E15" i="37"/>
  <c r="D15" i="37"/>
  <c r="C15" i="37"/>
  <c r="B15" i="37"/>
  <c r="H12" i="37"/>
  <c r="G12" i="37"/>
  <c r="F12" i="37"/>
  <c r="E12" i="37"/>
  <c r="D12" i="37"/>
  <c r="C12" i="37"/>
  <c r="B12" i="37"/>
  <c r="H9" i="37"/>
  <c r="G9" i="37"/>
  <c r="F9" i="37"/>
  <c r="E9" i="37"/>
  <c r="D9" i="37"/>
  <c r="C9" i="37"/>
  <c r="B9" i="37"/>
  <c r="H6" i="37"/>
  <c r="G6" i="37"/>
  <c r="F6" i="37"/>
  <c r="E6" i="37"/>
  <c r="D6" i="37"/>
  <c r="C6" i="37"/>
  <c r="B6" i="37"/>
  <c r="H3" i="37"/>
  <c r="G3" i="37"/>
  <c r="F3" i="37"/>
  <c r="E3" i="37"/>
  <c r="D3" i="37"/>
  <c r="C3" i="37"/>
  <c r="B3" i="37"/>
  <c r="B1" i="37"/>
  <c r="C18" i="35"/>
  <c r="B18" i="35"/>
  <c r="H15" i="35"/>
  <c r="G15" i="35"/>
  <c r="F15" i="35"/>
  <c r="E15" i="35"/>
  <c r="D15" i="35"/>
  <c r="C15" i="35"/>
  <c r="B15" i="35"/>
  <c r="H12" i="35"/>
  <c r="G12" i="35"/>
  <c r="F12" i="35"/>
  <c r="E12" i="35"/>
  <c r="D12" i="35"/>
  <c r="C12" i="35"/>
  <c r="B12" i="35"/>
  <c r="H9" i="35"/>
  <c r="G9" i="35"/>
  <c r="F9" i="35"/>
  <c r="E9" i="35"/>
  <c r="D9" i="35"/>
  <c r="C9" i="35"/>
  <c r="B9" i="35"/>
  <c r="H6" i="35"/>
  <c r="G6" i="35"/>
  <c r="F6" i="35"/>
  <c r="E6" i="35"/>
  <c r="D6" i="35"/>
  <c r="C6" i="35"/>
  <c r="B6" i="35"/>
  <c r="H3" i="35"/>
  <c r="G3" i="35"/>
  <c r="F3" i="35"/>
  <c r="E3" i="35"/>
  <c r="D3" i="35"/>
  <c r="C3" i="35"/>
  <c r="B3" i="35"/>
  <c r="B1" i="35"/>
  <c r="C15" i="14"/>
  <c r="B15" i="14"/>
  <c r="H12" i="14"/>
  <c r="G12" i="14"/>
  <c r="F12" i="14"/>
  <c r="E12" i="14"/>
  <c r="D12" i="14"/>
  <c r="C12" i="14"/>
  <c r="B12" i="14"/>
  <c r="H9" i="14"/>
  <c r="G9" i="14"/>
  <c r="F9" i="14"/>
  <c r="E9" i="14"/>
  <c r="D9" i="14"/>
  <c r="C9" i="14"/>
  <c r="B9" i="14"/>
  <c r="H6" i="14"/>
  <c r="G6" i="14"/>
  <c r="F6" i="14"/>
  <c r="E6" i="14"/>
  <c r="D6" i="14"/>
  <c r="C6" i="14"/>
  <c r="B6" i="14"/>
  <c r="E15" i="14"/>
  <c r="D15" i="14"/>
  <c r="F15" i="14"/>
  <c r="G15" i="14"/>
  <c r="H15" i="14"/>
  <c r="B18" i="14"/>
  <c r="C18" i="14"/>
  <c r="H3" i="14"/>
  <c r="G3" i="14"/>
  <c r="B3" i="14"/>
  <c r="C3" i="14"/>
  <c r="D3" i="14"/>
  <c r="F3" i="14"/>
  <c r="E3" i="14"/>
  <c r="B1" i="14"/>
</calcChain>
</file>

<file path=xl/comments1.xml><?xml version="1.0" encoding="utf-8"?>
<comments xmlns="http://schemas.openxmlformats.org/spreadsheetml/2006/main">
  <authors>
    <author>Isis GORGY</author>
  </authors>
  <commentList>
    <comment ref="K1" authorId="0">
      <text>
        <r>
          <rPr>
            <b/>
            <sz val="10"/>
            <color indexed="81"/>
            <rFont val="Calibri"/>
          </rPr>
          <t>Sélectionnez l'année à l'aide du menu déroulant.</t>
        </r>
        <r>
          <rPr>
            <sz val="9"/>
            <color indexed="81"/>
            <rFont val="Calibri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Isis GORGY</author>
  </authors>
  <commentList>
    <comment ref="A1" authorId="0">
      <text>
        <r>
          <rPr>
            <sz val="10"/>
            <color indexed="81"/>
            <rFont val="Calibri"/>
          </rPr>
          <t xml:space="preserve">
</t>
        </r>
        <r>
          <rPr>
            <b/>
            <sz val="10"/>
            <color indexed="81"/>
            <rFont val="Calibri"/>
          </rPr>
          <t>Rajoutez autant d'année que nécéssaire et sélectionnez l'année à laide du menu droulant du mois de janvier.</t>
        </r>
        <r>
          <rPr>
            <sz val="11"/>
            <color indexed="81"/>
            <rFont val="Calibri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<sst xmlns="http://schemas.openxmlformats.org/spreadsheetml/2006/main" count="100" uniqueCount="12">
  <si>
    <t>Lundi</t>
  </si>
  <si>
    <t>Mardi</t>
  </si>
  <si>
    <t>Mercredi</t>
  </si>
  <si>
    <t>Jeudi</t>
  </si>
  <si>
    <t>Vendredi</t>
  </si>
  <si>
    <t>Samedi</t>
  </si>
  <si>
    <t>Dimanche</t>
  </si>
  <si>
    <t>Remarques :</t>
  </si>
  <si>
    <t>Sélectionner l'année :</t>
  </si>
  <si>
    <t>Année</t>
  </si>
  <si>
    <t>Salle 25-05</t>
  </si>
  <si>
    <t>Equipe Bleu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</si>
</sst>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mmmm\ yyyy"/>
    <numFmt numFmtId="165" formatCode="d"/>
  </numFmts>
  <fonts count="17" x14ac:knownFonts="1">
    <font>
      <sz val="11"/>
      <name val="Calibri"/>
      <family val="2"/>
      <scheme val="minor"/>
    </font>
    <font>
      <sz val="8"/>
      <name val="Arial"/>
      <family val="2"/>
    </font>
    <font>
      <sz val="10"/>
      <name val="Century Gothic"/>
      <family val="2"/>
    </font>
    <font>
      <sz val="1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28"/>
      <color theme="1" tint="0.34998626667073579"/>
      <name val="Calibri"/>
      <family val="2"/>
      <scheme val="minor"/>
    </font>
    <font>
      <sz val="10"/>
      <color indexed="63"/>
      <name val="Calibri"/>
      <scheme val="minor"/>
    </font>
    <font>
      <sz val="8"/>
      <name val="Calibri"/>
      <family val="2"/>
      <scheme val="minor"/>
    </font>
    <font>
      <sz val="14"/>
      <color theme="1" tint="0.34998626667073579"/>
      <name val="Calibri"/>
      <family val="2"/>
      <scheme val="minor"/>
    </font>
    <font>
      <sz val="11"/>
      <name val="Arial"/>
      <family val="2"/>
    </font>
    <font>
      <b/>
      <sz val="11"/>
      <name val="Calibri"/>
      <scheme val="minor"/>
    </font>
    <font>
      <sz val="9"/>
      <color indexed="81"/>
      <name val="Calibri"/>
      <family val="2"/>
    </font>
    <font>
      <b/>
      <sz val="10"/>
      <color indexed="81"/>
      <name val="Calibri"/>
    </font>
    <font>
      <b/>
      <sz val="12"/>
      <name val="Calibri"/>
      <scheme val="minor"/>
    </font>
    <font>
      <sz val="11"/>
      <color indexed="81"/>
      <name val="Calibri"/>
    </font>
    <font>
      <sz val="10"/>
      <color indexed="81"/>
      <name val="Calibri"/>
    </font>
  </fonts>
  <fills count="7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/>
      </patternFill>
    </fill>
    <fill>
      <patternFill patternType="solid">
        <fgColor theme="8"/>
      </patternFill>
    </fill>
    <fill>
      <patternFill patternType="solid">
        <fgColor theme="2" tint="0.79998168889431442"/>
        <bgColor indexed="64"/>
      </patternFill>
    </fill>
  </fills>
  <borders count="26">
    <border>
      <left/>
      <right/>
      <top/>
      <bottom/>
      <diagonal/>
    </border>
    <border>
      <left style="medium">
        <color theme="4"/>
      </left>
      <right/>
      <top style="medium">
        <color theme="4"/>
      </top>
      <bottom style="medium">
        <color theme="4"/>
      </bottom>
      <diagonal/>
    </border>
    <border>
      <left/>
      <right style="medium">
        <color theme="4"/>
      </right>
      <top style="medium">
        <color theme="4"/>
      </top>
      <bottom style="medium">
        <color theme="4"/>
      </bottom>
      <diagonal/>
    </border>
    <border>
      <left style="thin">
        <color theme="4" tint="0.39994506668294322"/>
      </left>
      <right style="thin">
        <color theme="4" tint="0.39994506668294322"/>
      </right>
      <top style="thin">
        <color theme="4" tint="0.39994506668294322"/>
      </top>
      <bottom style="thin">
        <color theme="4" tint="0.39994506668294322"/>
      </bottom>
      <diagonal/>
    </border>
    <border>
      <left style="thick">
        <color theme="1" tint="0.499984740745262"/>
      </left>
      <right style="thick">
        <color theme="1" tint="0.499984740745262"/>
      </right>
      <top style="thick">
        <color theme="1" tint="0.499984740745262"/>
      </top>
      <bottom style="thick">
        <color theme="1" tint="0.499984740745262"/>
      </bottom>
      <diagonal/>
    </border>
    <border>
      <left style="thin">
        <color theme="4" tint="0.39994506668294322"/>
      </left>
      <right style="thin">
        <color theme="4" tint="0.39994506668294322"/>
      </right>
      <top/>
      <bottom style="thin">
        <color theme="4" tint="0.39994506668294322"/>
      </bottom>
      <diagonal/>
    </border>
    <border>
      <left style="medium">
        <color theme="4" tint="-0.24994659260841701"/>
      </left>
      <right style="thin">
        <color theme="4" tint="0.39994506668294322"/>
      </right>
      <top style="medium">
        <color theme="4" tint="-0.24994659260841701"/>
      </top>
      <bottom/>
      <diagonal/>
    </border>
    <border>
      <left style="thin">
        <color theme="4" tint="0.39994506668294322"/>
      </left>
      <right style="thin">
        <color theme="4" tint="0.39994506668294322"/>
      </right>
      <top style="medium">
        <color theme="4" tint="-0.24994659260841701"/>
      </top>
      <bottom/>
      <diagonal/>
    </border>
    <border>
      <left style="thin">
        <color theme="4" tint="0.39994506668294322"/>
      </left>
      <right style="medium">
        <color theme="4" tint="-0.24994659260841701"/>
      </right>
      <top style="medium">
        <color theme="4" tint="-0.24994659260841701"/>
      </top>
      <bottom/>
      <diagonal/>
    </border>
    <border>
      <left style="medium">
        <color theme="4" tint="-0.24994659260841701"/>
      </left>
      <right style="thin">
        <color theme="4" tint="0.39994506668294322"/>
      </right>
      <top style="thin">
        <color theme="4" tint="0.39994506668294322"/>
      </top>
      <bottom style="thin">
        <color theme="4" tint="0.39994506668294322"/>
      </bottom>
      <diagonal/>
    </border>
    <border>
      <left style="thin">
        <color theme="4" tint="0.39994506668294322"/>
      </left>
      <right style="medium">
        <color theme="4" tint="-0.24994659260841701"/>
      </right>
      <top style="thin">
        <color theme="4" tint="0.39994506668294322"/>
      </top>
      <bottom style="thin">
        <color theme="4" tint="0.39994506668294322"/>
      </bottom>
      <diagonal/>
    </border>
    <border>
      <left style="thin">
        <color theme="4" tint="0.39994506668294322"/>
      </left>
      <right style="medium">
        <color theme="4" tint="-0.24994659260841701"/>
      </right>
      <top/>
      <bottom style="thin">
        <color theme="4" tint="0.39994506668294322"/>
      </bottom>
      <diagonal/>
    </border>
    <border>
      <left style="medium">
        <color theme="4" tint="-0.24994659260841701"/>
      </left>
      <right style="thin">
        <color theme="4" tint="0.39994506668294322"/>
      </right>
      <top style="thin">
        <color theme="4" tint="0.39994506668294322"/>
      </top>
      <bottom style="medium">
        <color theme="4" tint="-0.24994659260841701"/>
      </bottom>
      <diagonal/>
    </border>
    <border>
      <left style="thin">
        <color theme="4" tint="0.39994506668294322"/>
      </left>
      <right style="thin">
        <color theme="4" tint="0.39994506668294322"/>
      </right>
      <top style="thin">
        <color theme="4" tint="0.39994506668294322"/>
      </top>
      <bottom style="medium">
        <color theme="4" tint="-0.24994659260841701"/>
      </bottom>
      <diagonal/>
    </border>
    <border>
      <left/>
      <right style="thin">
        <color theme="4" tint="0.39994506668294322"/>
      </right>
      <top style="thin">
        <color theme="4" tint="0.39994506668294322"/>
      </top>
      <bottom style="medium">
        <color theme="4" tint="-0.24994659260841701"/>
      </bottom>
      <diagonal/>
    </border>
    <border>
      <left style="thin">
        <color theme="4" tint="0.39994506668294322"/>
      </left>
      <right style="medium">
        <color theme="4" tint="-0.24994659260841701"/>
      </right>
      <top style="thin">
        <color theme="4" tint="0.39994506668294322"/>
      </top>
      <bottom style="medium">
        <color theme="4" tint="-0.24994659260841701"/>
      </bottom>
      <diagonal/>
    </border>
    <border>
      <left style="thin">
        <color theme="4" tint="0.39994506668294322"/>
      </left>
      <right/>
      <top style="thin">
        <color theme="4" tint="0.39994506668294322"/>
      </top>
      <bottom style="medium">
        <color theme="4" tint="-0.24994659260841701"/>
      </bottom>
      <diagonal/>
    </border>
    <border>
      <left/>
      <right/>
      <top style="thin">
        <color theme="4" tint="0.39994506668294322"/>
      </top>
      <bottom style="medium">
        <color theme="4" tint="-0.24994659260841701"/>
      </bottom>
      <diagonal/>
    </border>
    <border>
      <left/>
      <right style="medium">
        <color theme="4" tint="-0.24994659260841701"/>
      </right>
      <top style="thin">
        <color theme="4" tint="0.39994506668294322"/>
      </top>
      <bottom style="medium">
        <color theme="4" tint="-0.24994659260841701"/>
      </bottom>
      <diagonal/>
    </border>
    <border>
      <left style="medium">
        <color theme="4" tint="-0.24994659260841701"/>
      </left>
      <right style="thin">
        <color theme="4" tint="0.39994506668294322"/>
      </right>
      <top style="thin">
        <color theme="4" tint="0.39994506668294322"/>
      </top>
      <bottom/>
      <diagonal/>
    </border>
    <border>
      <left style="thin">
        <color theme="4" tint="0.39994506668294322"/>
      </left>
      <right style="thin">
        <color theme="4" tint="0.39994506668294322"/>
      </right>
      <top style="thin">
        <color theme="4" tint="0.39994506668294322"/>
      </top>
      <bottom/>
      <diagonal/>
    </border>
    <border>
      <left style="thin">
        <color theme="4" tint="0.39994506668294322"/>
      </left>
      <right/>
      <top/>
      <bottom/>
      <diagonal/>
    </border>
    <border>
      <left/>
      <right style="medium">
        <color theme="4" tint="-0.24994659260841701"/>
      </right>
      <top/>
      <bottom/>
      <diagonal/>
    </border>
    <border>
      <left style="medium">
        <color theme="4" tint="-0.24994659260841701"/>
      </left>
      <right/>
      <top style="thin">
        <color theme="4" tint="0.39994506668294322"/>
      </top>
      <bottom style="thin">
        <color theme="4" tint="0.39994506668294322"/>
      </bottom>
      <diagonal/>
    </border>
    <border>
      <left/>
      <right/>
      <top style="thin">
        <color theme="4" tint="0.39994506668294322"/>
      </top>
      <bottom style="thin">
        <color theme="4" tint="0.39994506668294322"/>
      </bottom>
      <diagonal/>
    </border>
    <border>
      <left/>
      <right style="medium">
        <color theme="4" tint="-0.24994659260841701"/>
      </right>
      <top style="thin">
        <color theme="4" tint="0.39994506668294322"/>
      </top>
      <bottom style="thin">
        <color theme="4" tint="0.39994506668294322"/>
      </bottom>
      <diagonal/>
    </border>
  </borders>
  <cellStyleXfs count="5">
    <xf numFmtId="0" fontId="0" fillId="0" borderId="0"/>
    <xf numFmtId="0" fontId="7" fillId="3" borderId="0" applyNumberFormat="0" applyBorder="0" applyAlignment="0" applyProtection="0"/>
    <xf numFmtId="0" fontId="6" fillId="0" borderId="0" applyNumberFormat="0" applyFill="0" applyAlignment="0" applyProtection="0"/>
    <xf numFmtId="0" fontId="4" fillId="4" borderId="3" applyNumberFormat="0" applyAlignment="0" applyProtection="0"/>
    <xf numFmtId="0" fontId="5" fillId="5" borderId="4" applyNumberFormat="0" applyProtection="0">
      <alignment vertical="center"/>
    </xf>
  </cellStyleXfs>
  <cellXfs count="48">
    <xf numFmtId="0" fontId="0" fillId="0" borderId="0" xfId="0"/>
    <xf numFmtId="0" fontId="0" fillId="2" borderId="0" xfId="0" applyFill="1"/>
    <xf numFmtId="0" fontId="2" fillId="2" borderId="0" xfId="0" applyFont="1" applyFill="1"/>
    <xf numFmtId="0" fontId="2" fillId="0" borderId="0" xfId="0" applyFont="1"/>
    <xf numFmtId="0" fontId="0" fillId="0" borderId="0" xfId="0"/>
    <xf numFmtId="0" fontId="0" fillId="0" borderId="0" xfId="0" applyFill="1"/>
    <xf numFmtId="165" fontId="0" fillId="0" borderId="3" xfId="0" applyNumberFormat="1" applyFont="1" applyFill="1" applyBorder="1" applyAlignment="1">
      <alignment horizontal="left" vertical="center" wrapText="1" indent="1"/>
    </xf>
    <xf numFmtId="0" fontId="3" fillId="0" borderId="3" xfId="0" applyFont="1" applyFill="1" applyBorder="1" applyAlignment="1">
      <alignment horizontal="left" vertical="center" wrapText="1" indent="1"/>
    </xf>
    <xf numFmtId="0" fontId="3" fillId="2" borderId="3" xfId="0" applyFont="1" applyFill="1" applyBorder="1" applyAlignment="1">
      <alignment horizontal="left" vertical="center" wrapText="1" indent="1"/>
    </xf>
    <xf numFmtId="0" fontId="4" fillId="4" borderId="6" xfId="3" applyBorder="1" applyAlignment="1">
      <alignment horizontal="center" vertical="center"/>
    </xf>
    <xf numFmtId="0" fontId="4" fillId="4" borderId="7" xfId="3" applyBorder="1" applyAlignment="1">
      <alignment horizontal="center" vertical="center"/>
    </xf>
    <xf numFmtId="0" fontId="4" fillId="4" borderId="8" xfId="3" applyBorder="1" applyAlignment="1">
      <alignment horizontal="center" vertical="center"/>
    </xf>
    <xf numFmtId="165" fontId="0" fillId="0" borderId="9" xfId="0" applyNumberFormat="1" applyFont="1" applyFill="1" applyBorder="1" applyAlignment="1">
      <alignment horizontal="left" vertical="center" wrapText="1" indent="1"/>
    </xf>
    <xf numFmtId="165" fontId="0" fillId="0" borderId="10" xfId="0" applyNumberFormat="1" applyFont="1" applyFill="1" applyBorder="1" applyAlignment="1">
      <alignment horizontal="left" vertical="center" wrapText="1" indent="1"/>
    </xf>
    <xf numFmtId="0" fontId="3" fillId="0" borderId="13" xfId="0" applyFont="1" applyFill="1" applyBorder="1" applyAlignment="1">
      <alignment horizontal="left" vertical="center" wrapText="1" indent="1"/>
    </xf>
    <xf numFmtId="0" fontId="3" fillId="0" borderId="9" xfId="0" applyFont="1" applyFill="1" applyBorder="1" applyAlignment="1">
      <alignment horizontal="left" vertical="center" wrapText="1" indent="1"/>
    </xf>
    <xf numFmtId="0" fontId="7" fillId="3" borderId="3" xfId="1" applyBorder="1" applyAlignment="1">
      <alignment horizontal="left" vertical="center" wrapText="1" indent="1"/>
    </xf>
    <xf numFmtId="0" fontId="7" fillId="3" borderId="10" xfId="1" applyBorder="1" applyAlignment="1">
      <alignment horizontal="left" vertical="center" wrapText="1" indent="1"/>
    </xf>
    <xf numFmtId="0" fontId="3" fillId="0" borderId="12" xfId="0" applyFont="1" applyFill="1" applyBorder="1" applyAlignment="1">
      <alignment horizontal="left" vertical="center" wrapText="1" indent="1"/>
    </xf>
    <xf numFmtId="0" fontId="9" fillId="3" borderId="1" xfId="1" applyFont="1" applyBorder="1" applyAlignment="1">
      <alignment horizontal="right" vertical="center" wrapText="1"/>
    </xf>
    <xf numFmtId="0" fontId="9" fillId="3" borderId="2" xfId="1" applyFont="1" applyBorder="1" applyAlignment="1">
      <alignment vertical="center"/>
    </xf>
    <xf numFmtId="0" fontId="10" fillId="0" borderId="0" xfId="0" applyFont="1"/>
    <xf numFmtId="0" fontId="11" fillId="2" borderId="0" xfId="0" applyFont="1" applyFill="1"/>
    <xf numFmtId="0" fontId="11" fillId="0" borderId="0" xfId="0" applyFont="1"/>
    <xf numFmtId="165" fontId="4" fillId="4" borderId="21" xfId="3" applyNumberFormat="1" applyFont="1" applyBorder="1" applyAlignment="1">
      <alignment horizontal="left" vertical="center" wrapText="1"/>
    </xf>
    <xf numFmtId="165" fontId="4" fillId="4" borderId="0" xfId="3" applyNumberFormat="1" applyFont="1" applyBorder="1" applyAlignment="1">
      <alignment horizontal="left" vertical="center" wrapText="1"/>
    </xf>
    <xf numFmtId="165" fontId="4" fillId="4" borderId="22" xfId="3" applyNumberFormat="1" applyFont="1" applyBorder="1" applyAlignment="1">
      <alignment horizontal="left" vertical="center" wrapText="1"/>
    </xf>
    <xf numFmtId="0" fontId="0" fillId="0" borderId="0" xfId="0" applyBorder="1"/>
    <xf numFmtId="165" fontId="11" fillId="6" borderId="9" xfId="0" applyNumberFormat="1" applyFont="1" applyFill="1" applyBorder="1" applyAlignment="1">
      <alignment horizontal="left" vertical="center" wrapText="1" indent="1"/>
    </xf>
    <xf numFmtId="165" fontId="11" fillId="6" borderId="3" xfId="0" applyNumberFormat="1" applyFont="1" applyFill="1" applyBorder="1" applyAlignment="1">
      <alignment horizontal="left" vertical="center" wrapText="1" indent="1"/>
    </xf>
    <xf numFmtId="165" fontId="11" fillId="6" borderId="10" xfId="0" applyNumberFormat="1" applyFont="1" applyFill="1" applyBorder="1" applyAlignment="1">
      <alignment horizontal="left" vertical="center" wrapText="1" indent="1"/>
    </xf>
    <xf numFmtId="165" fontId="14" fillId="6" borderId="9" xfId="0" applyNumberFormat="1" applyFont="1" applyFill="1" applyBorder="1" applyAlignment="1">
      <alignment horizontal="left" vertical="center" wrapText="1" indent="1"/>
    </xf>
    <xf numFmtId="165" fontId="14" fillId="6" borderId="3" xfId="0" applyNumberFormat="1" applyFont="1" applyFill="1" applyBorder="1" applyAlignment="1">
      <alignment horizontal="left" vertical="center" wrapText="1" indent="1"/>
    </xf>
    <xf numFmtId="165" fontId="14" fillId="6" borderId="10" xfId="0" applyNumberFormat="1" applyFont="1" applyFill="1" applyBorder="1" applyAlignment="1">
      <alignment horizontal="left" vertical="center" wrapText="1" indent="1"/>
    </xf>
    <xf numFmtId="165" fontId="11" fillId="6" borderId="19" xfId="0" applyNumberFormat="1" applyFont="1" applyFill="1" applyBorder="1" applyAlignment="1">
      <alignment horizontal="left" vertical="center" wrapText="1" indent="1"/>
    </xf>
    <xf numFmtId="165" fontId="11" fillId="6" borderId="20" xfId="0" applyNumberFormat="1" applyFont="1" applyFill="1" applyBorder="1" applyAlignment="1">
      <alignment horizontal="left" vertical="center" wrapText="1" indent="1"/>
    </xf>
    <xf numFmtId="164" fontId="6" fillId="2" borderId="0" xfId="2" applyNumberFormat="1" applyFill="1" applyAlignment="1">
      <alignment horizontal="center" vertical="center"/>
    </xf>
    <xf numFmtId="0" fontId="4" fillId="4" borderId="16" xfId="3" applyBorder="1" applyAlignment="1">
      <alignment horizontal="left" vertical="center" wrapText="1"/>
    </xf>
    <xf numFmtId="0" fontId="4" fillId="4" borderId="17" xfId="3" applyBorder="1" applyAlignment="1">
      <alignment horizontal="left" vertical="center" wrapText="1"/>
    </xf>
    <xf numFmtId="0" fontId="4" fillId="4" borderId="18" xfId="3" applyBorder="1" applyAlignment="1">
      <alignment horizontal="left" vertical="center" wrapText="1"/>
    </xf>
    <xf numFmtId="165" fontId="4" fillId="4" borderId="5" xfId="3" applyNumberFormat="1" applyBorder="1" applyAlignment="1">
      <alignment horizontal="left" vertical="center" wrapText="1"/>
    </xf>
    <xf numFmtId="165" fontId="4" fillId="4" borderId="11" xfId="3" applyNumberFormat="1" applyBorder="1" applyAlignment="1">
      <alignment horizontal="left" vertical="center" wrapText="1"/>
    </xf>
    <xf numFmtId="0" fontId="4" fillId="4" borderId="14" xfId="3" applyBorder="1" applyAlignment="1">
      <alignment horizontal="center" vertical="center" wrapText="1"/>
    </xf>
    <xf numFmtId="0" fontId="4" fillId="4" borderId="13" xfId="3" applyBorder="1" applyAlignment="1">
      <alignment horizontal="center" vertical="center" wrapText="1"/>
    </xf>
    <xf numFmtId="0" fontId="4" fillId="4" borderId="15" xfId="3" applyBorder="1" applyAlignment="1">
      <alignment horizontal="center" vertical="center" wrapText="1"/>
    </xf>
    <xf numFmtId="165" fontId="11" fillId="6" borderId="23" xfId="0" applyNumberFormat="1" applyFont="1" applyFill="1" applyBorder="1" applyAlignment="1">
      <alignment horizontal="center" vertical="center" wrapText="1"/>
    </xf>
    <xf numFmtId="165" fontId="11" fillId="6" borderId="24" xfId="0" applyNumberFormat="1" applyFont="1" applyFill="1" applyBorder="1" applyAlignment="1">
      <alignment horizontal="center" vertical="center" wrapText="1"/>
    </xf>
    <xf numFmtId="165" fontId="11" fillId="6" borderId="25" xfId="0" applyNumberFormat="1" applyFont="1" applyFill="1" applyBorder="1" applyAlignment="1">
      <alignment horizontal="center" vertical="center" wrapText="1"/>
    </xf>
  </cellXfs>
  <cellStyles count="5">
    <cellStyle name="40 % - Accent1" xfId="1" builtinId="31" customBuiltin="1"/>
    <cellStyle name="Accent1" xfId="3" builtinId="29" customBuiltin="1"/>
    <cellStyle name="Accent5" xfId="4" builtinId="45" customBuiltin="1"/>
    <cellStyle name="Normal" xfId="0" builtinId="0" customBuiltin="1"/>
    <cellStyle name="Titre 1" xfId="2" builtinId="16" customBuiltin="1"/>
  </cellStyles>
  <dxfs count="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F1F2F5"/>
      <rgbColor rgb="00008080"/>
      <rgbColor rgb="00E4EAF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314265"/>
      <rgbColor rgb="00CCFFCC"/>
      <rgbColor rgb="00FFEECD"/>
      <rgbColor rgb="00D0D8E2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71778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4B4B4B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11" Type="http://schemas.openxmlformats.org/officeDocument/2006/relationships/worksheet" Target="worksheets/sheet11.xml"/><Relationship Id="rId12" Type="http://schemas.openxmlformats.org/officeDocument/2006/relationships/worksheet" Target="worksheets/sheet12.xml"/><Relationship Id="rId13" Type="http://schemas.openxmlformats.org/officeDocument/2006/relationships/worksheet" Target="worksheets/sheet13.xml"/><Relationship Id="rId14" Type="http://schemas.openxmlformats.org/officeDocument/2006/relationships/theme" Target="theme/theme1.xml"/><Relationship Id="rId15" Type="http://schemas.openxmlformats.org/officeDocument/2006/relationships/styles" Target="styles.xml"/><Relationship Id="rId16" Type="http://schemas.openxmlformats.org/officeDocument/2006/relationships/sharedStrings" Target="sharedStrings.xml"/><Relationship Id="rId17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worksheet" Target="worksheets/sheet8.xml"/><Relationship Id="rId9" Type="http://schemas.openxmlformats.org/officeDocument/2006/relationships/worksheet" Target="worksheets/sheet9.xml"/><Relationship Id="rId10" Type="http://schemas.openxmlformats.org/officeDocument/2006/relationships/worksheet" Target="worksheets/sheet10.xml"/></Relationships>
</file>

<file path=xl/tables/table1.xml><?xml version="1.0" encoding="utf-8"?>
<table xmlns="http://schemas.openxmlformats.org/spreadsheetml/2006/main" id="1" name="YearLookup" displayName="YearLookup" ref="A1:A8" totalsRowShown="0" headerRowDxfId="0">
  <autoFilter ref="A1:A8"/>
  <tableColumns count="1">
    <tableColumn id="1" name="Année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Ciel">
  <a:themeElements>
    <a:clrScheme name="Ciel">
      <a:dk1>
        <a:sysClr val="windowText" lastClr="000000"/>
      </a:dk1>
      <a:lt1>
        <a:sysClr val="window" lastClr="FFFFFF"/>
      </a:lt1>
      <a:dk2>
        <a:srgbClr val="1782BF"/>
      </a:dk2>
      <a:lt2>
        <a:srgbClr val="62BCE9"/>
      </a:lt2>
      <a:accent1>
        <a:srgbClr val="073779"/>
      </a:accent1>
      <a:accent2>
        <a:srgbClr val="8FD9FB"/>
      </a:accent2>
      <a:accent3>
        <a:srgbClr val="FFCC00"/>
      </a:accent3>
      <a:accent4>
        <a:srgbClr val="EB6615"/>
      </a:accent4>
      <a:accent5>
        <a:srgbClr val="C76402"/>
      </a:accent5>
      <a:accent6>
        <a:srgbClr val="B523B4"/>
      </a:accent6>
      <a:hlink>
        <a:srgbClr val="FFDE26"/>
      </a:hlink>
      <a:folHlink>
        <a:srgbClr val="DEBE0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Ciel">
      <a:fillStyleLst>
        <a:solidFill>
          <a:schemeClr val="phClr"/>
        </a:solidFill>
        <a:solidFill>
          <a:schemeClr val="phClr">
            <a:alpha val="50000"/>
          </a:schemeClr>
        </a:solidFill>
        <a:gradFill rotWithShape="1">
          <a:gsLst>
            <a:gs pos="0">
              <a:schemeClr val="phClr">
                <a:shade val="30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4400000" scaled="1"/>
        </a:gradFill>
      </a:fillStyleLst>
      <a:lnStyleLst>
        <a:ln w="12700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31750" cap="flat" cmpd="sng" algn="ctr">
          <a:solidFill>
            <a:schemeClr val="phClr"/>
          </a:solidFill>
          <a:prstDash val="solid"/>
        </a:ln>
        <a:ln w="63500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88900" dist="63500" dir="3000000" algn="br" rotWithShape="0">
              <a:srgbClr val="000000">
                <a:alpha val="35000"/>
              </a:srgbClr>
            </a:outerShdw>
          </a:effectLst>
        </a:effectStyle>
        <a:effectStyle>
          <a:effectLst>
            <a:innerShdw blurRad="50800" dist="25400" dir="6600000">
              <a:srgbClr val="000000">
                <a:alpha val="50000"/>
              </a:srgbClr>
            </a:innerShdw>
            <a:reflection blurRad="12700" stA="26000" endPos="28000" dist="38100" dir="5400000" sy="-100000" rotWithShape="0"/>
          </a:effectLst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100000"/>
                <a:satMod val="140000"/>
                <a:lumMod val="105000"/>
              </a:schemeClr>
            </a:gs>
            <a:gs pos="100000">
              <a:schemeClr val="phClr">
                <a:shade val="20000"/>
                <a:satMod val="250000"/>
                <a:lumMod val="110000"/>
              </a:schemeClr>
            </a:gs>
          </a:gsLst>
          <a:path path="circle">
            <a:fillToRect l="50000" t="50000" r="50000" b="5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customProperty" Target="../customProperty1.bin"/><Relationship Id="rId2" Type="http://schemas.openxmlformats.org/officeDocument/2006/relationships/vmlDrawing" Target="../drawings/vmlDrawing1.vml"/><Relationship Id="rId3" Type="http://schemas.openxmlformats.org/officeDocument/2006/relationships/comments" Target="../comments1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2.vml"/><Relationship Id="rId2" Type="http://schemas.openxmlformats.org/officeDocument/2006/relationships/table" Target="../tables/table1.xml"/><Relationship Id="rId3" Type="http://schemas.openxmlformats.org/officeDocument/2006/relationships/comments" Target="../comments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enableFormatConditionsCalculation="0">
    <pageSetUpPr fitToPage="1"/>
  </sheetPr>
  <dimension ref="A1:K19"/>
  <sheetViews>
    <sheetView showGridLines="0" tabSelected="1" zoomScale="125" zoomScaleNormal="125" zoomScalePageLayoutView="125" workbookViewId="0">
      <selection activeCell="J14" sqref="J14"/>
    </sheetView>
  </sheetViews>
  <sheetFormatPr baseColWidth="10" defaultColWidth="8.83203125" defaultRowHeight="14" x14ac:dyDescent="0"/>
  <cols>
    <col min="1" max="1" width="2.5" style="1" customWidth="1"/>
    <col min="2" max="8" width="17.6640625" customWidth="1"/>
    <col min="10" max="11" width="15.6640625" customWidth="1"/>
  </cols>
  <sheetData>
    <row r="1" spans="1:11" s="1" customFormat="1" ht="59.25" customHeight="1" thickBot="1">
      <c r="B1" s="36">
        <f>DATE(CalendarYear,1,1)</f>
        <v>43466</v>
      </c>
      <c r="C1" s="36"/>
      <c r="D1" s="36"/>
      <c r="E1" s="36"/>
      <c r="F1" s="36"/>
      <c r="G1" s="36"/>
      <c r="H1" s="36"/>
      <c r="J1" s="19" t="s">
        <v>8</v>
      </c>
      <c r="K1" s="20">
        <v>2019</v>
      </c>
    </row>
    <row r="2" spans="1:11" s="3" customFormat="1" ht="21.75" customHeight="1">
      <c r="A2" s="2"/>
      <c r="B2" s="9" t="s">
        <v>0</v>
      </c>
      <c r="C2" s="10" t="s">
        <v>1</v>
      </c>
      <c r="D2" s="10" t="s">
        <v>2</v>
      </c>
      <c r="E2" s="10" t="s">
        <v>3</v>
      </c>
      <c r="F2" s="10" t="s">
        <v>4</v>
      </c>
      <c r="G2" s="10" t="s">
        <v>5</v>
      </c>
      <c r="H2" s="11" t="s">
        <v>6</v>
      </c>
    </row>
    <row r="3" spans="1:11" ht="14" customHeight="1">
      <c r="B3" s="12" t="str">
        <f>IF(DAY(JanSun1)=1,"",IF(AND(YEAR(JanSun1+1)=CalendarYear,MONTH(JanSun1+1)=1),JanSun1+1,""))</f>
        <v/>
      </c>
      <c r="C3" s="6">
        <f>IF(DAY(JanSun1)=1,"",IF(AND(YEAR(JanSun1+2)=CalendarYear,MONTH(JanSun1+2)=1),JanSun1+2,""))</f>
        <v>43466</v>
      </c>
      <c r="D3" s="6">
        <f>IF(DAY(JanSun1)=1,"",IF(AND(YEAR(JanSun1+3)=CalendarYear,MONTH(JanSun1+3)=1),JanSun1+3,""))</f>
        <v>43467</v>
      </c>
      <c r="E3" s="6">
        <f>IF(DAY(JanSun1)=1,"",IF(AND(YEAR(JanSun1+4)=CalendarYear,MONTH(JanSun1+4)=1),JanSun1+4,""))</f>
        <v>43468</v>
      </c>
      <c r="F3" s="6">
        <f>IF(DAY(JanSun1)=1,"",IF(AND(YEAR(JanSun1+5)=CalendarYear,MONTH(JanSun1+5)=1),JanSun1+5,""))</f>
        <v>43469</v>
      </c>
      <c r="G3" s="6">
        <f>IF(DAY(JanSun1)=1,"",IF(AND(YEAR(JanSun1+6)=CalendarYear,MONTH(JanSun1+6)=1),JanSun1+6,""))</f>
        <v>43470</v>
      </c>
      <c r="H3" s="13">
        <f>IF(DAY(JanSun1)=1,IF(AND(YEAR(JanSun1)=CalendarYear,MONTH(JanSun1)=1),JanSun1,""),IF(AND(YEAR(JanSun1+7)=CalendarYear,MONTH(JanSun1+7)=1),JanSun1+7,""))</f>
        <v>43471</v>
      </c>
    </row>
    <row r="4" spans="1:11" s="23" customFormat="1" ht="21" customHeight="1">
      <c r="A4" s="22"/>
      <c r="B4" s="28"/>
      <c r="C4" s="29"/>
      <c r="D4" s="29"/>
      <c r="E4" s="29"/>
      <c r="F4" s="29"/>
      <c r="G4" s="29"/>
      <c r="H4" s="30"/>
    </row>
    <row r="5" spans="1:11" ht="58" customHeight="1">
      <c r="B5" s="15"/>
      <c r="C5" s="7"/>
      <c r="D5" s="8"/>
      <c r="E5" s="8"/>
      <c r="F5" s="8"/>
      <c r="G5" s="16"/>
      <c r="H5" s="17"/>
    </row>
    <row r="6" spans="1:11" ht="14" customHeight="1">
      <c r="B6" s="12">
        <f>IF(DAY(JanSun1)=1,IF(AND(YEAR(JanSun1+1)=CalendarYear,MONTH(JanSun1+1)=1),JanSun1+1,""),IF(AND(YEAR(JanSun1+8)=CalendarYear,MONTH(JanSun1+8)=1),JanSun1+8,""))</f>
        <v>43472</v>
      </c>
      <c r="C6" s="6">
        <f>IF(DAY(JanSun1)=1,IF(AND(YEAR(JanSun1+2)=CalendarYear,MONTH(JanSun1+2)=1),JanSun1+2,""),IF(AND(YEAR(JanSun1+9)=CalendarYear,MONTH(JanSun1+9)=1),JanSun1+9,""))</f>
        <v>43473</v>
      </c>
      <c r="D6" s="6">
        <f>IF(DAY(JanSun1)=1,IF(AND(YEAR(JanSun1+3)=CalendarYear,MONTH(JanSun1+3)=1),JanSun1+3,""),IF(AND(YEAR(JanSun1+10)=CalendarYear,MONTH(JanSun1+10)=1),JanSun1+10,""))</f>
        <v>43474</v>
      </c>
      <c r="E6" s="6">
        <f>IF(DAY(JanSun1)=1,IF(AND(YEAR(JanSun1+4)=CalendarYear,MONTH(JanSun1+4)=1),JanSun1+4,""),IF(AND(YEAR(JanSun1+11)=CalendarYear,MONTH(JanSun1+11)=1),JanSun1+11,""))</f>
        <v>43475</v>
      </c>
      <c r="F6" s="6">
        <f>IF(DAY(JanSun1)=1,IF(AND(YEAR(JanSun1+5)=CalendarYear,MONTH(JanSun1+5)=1),JanSun1+5,""),IF(AND(YEAR(JanSun1+12)=CalendarYear,MONTH(JanSun1+12)=1),JanSun1+12,""))</f>
        <v>43476</v>
      </c>
      <c r="G6" s="6">
        <f>IF(DAY(JanSun1)=1,IF(AND(YEAR(JanSun1+6)=CalendarYear,MONTH(JanSun1+6)=1),JanSun1+6,""),IF(AND(YEAR(JanSun1+13)=CalendarYear,MONTH(JanSun1+13)=1),JanSun1+13,""))</f>
        <v>43477</v>
      </c>
      <c r="H6" s="13">
        <f>IF(DAY(JanSun1)=1,IF(AND(YEAR(JanSun1+7)=CalendarYear,MONTH(JanSun1+7)=1),JanSun1+7,""),IF(AND(YEAR(JanSun1+14)=CalendarYear,MONTH(JanSun1+14)=1),JanSun1+14,""))</f>
        <v>43478</v>
      </c>
    </row>
    <row r="7" spans="1:11" s="23" customFormat="1" ht="21" customHeight="1">
      <c r="A7" s="22"/>
      <c r="B7" s="31"/>
      <c r="C7" s="32"/>
      <c r="D7" s="32"/>
      <c r="E7" s="32"/>
      <c r="F7" s="32"/>
      <c r="G7" s="32"/>
      <c r="H7" s="33"/>
    </row>
    <row r="8" spans="1:11" ht="58" customHeight="1">
      <c r="B8" s="15"/>
      <c r="C8" s="7"/>
      <c r="D8" s="8"/>
      <c r="E8" s="8"/>
      <c r="F8" s="8"/>
      <c r="G8" s="16"/>
      <c r="H8" s="17"/>
    </row>
    <row r="9" spans="1:11" ht="14" customHeight="1">
      <c r="B9" s="12">
        <f>IF(DAY(JanSun1)=1,IF(AND(YEAR(JanSun1+8)=CalendarYear,MONTH(JanSun1+8)=1),JanSun1+8,""),IF(AND(YEAR(JanSun1+15)=CalendarYear,MONTH(JanSun1+15)=1),JanSun1+15,""))</f>
        <v>43479</v>
      </c>
      <c r="C9" s="6">
        <f>IF(DAY(JanSun1)=1,IF(AND(YEAR(JanSun1+9)=CalendarYear,MONTH(JanSun1+9)=1),JanSun1+9,""),IF(AND(YEAR(JanSun1+16)=CalendarYear,MONTH(JanSun1+16)=1),JanSun1+16,""))</f>
        <v>43480</v>
      </c>
      <c r="D9" s="6">
        <f>IF(DAY(JanSun1)=1,IF(AND(YEAR(JanSun1+10)=CalendarYear,MONTH(JanSun1+10)=1),JanSun1+10,""),IF(AND(YEAR(JanSun1+17)=CalendarYear,MONTH(JanSun1+17)=1),JanSun1+17,""))</f>
        <v>43481</v>
      </c>
      <c r="E9" s="6">
        <f>IF(DAY(JanSun1)=1,IF(AND(YEAR(JanSun1+11)=CalendarYear,MONTH(JanSun1+11)=1),JanSun1+11,""),IF(AND(YEAR(JanSun1+18)=CalendarYear,MONTH(JanSun1+18)=1),JanSun1+18,""))</f>
        <v>43482</v>
      </c>
      <c r="F9" s="6">
        <f>IF(DAY(JanSun1)=1,IF(AND(YEAR(JanSun1+12)=CalendarYear,MONTH(JanSun1+12)=1),JanSun1+12,""),IF(AND(YEAR(JanSun1+19)=CalendarYear,MONTH(JanSun1+19)=1),JanSun1+19,""))</f>
        <v>43483</v>
      </c>
      <c r="G9" s="6">
        <f>IF(DAY(JanSun1)=1,IF(AND(YEAR(JanSun1+13)=CalendarYear,MONTH(JanSun1+13)=1),JanSun1+13,""),IF(AND(YEAR(JanSun1+20)=CalendarYear,MONTH(JanSun1+20)=1),JanSun1+20,""))</f>
        <v>43484</v>
      </c>
      <c r="H9" s="13">
        <f>IF(DAY(JanSun1)=1,IF(AND(YEAR(JanSun1+14)=CalendarYear,MONTH(JanSun1+14)=1),JanSun1+14,""),IF(AND(YEAR(JanSun1+21)=CalendarYear,MONTH(JanSun1+21)=1),JanSun1+21,""))</f>
        <v>43485</v>
      </c>
    </row>
    <row r="10" spans="1:11" s="23" customFormat="1" ht="21" customHeight="1">
      <c r="A10" s="22"/>
      <c r="B10" s="28"/>
      <c r="C10" s="29"/>
      <c r="D10" s="29"/>
      <c r="E10" s="29"/>
      <c r="F10" s="29"/>
      <c r="G10" s="29"/>
      <c r="H10" s="30"/>
    </row>
    <row r="11" spans="1:11" ht="58" customHeight="1">
      <c r="B11" s="15"/>
      <c r="C11" s="7"/>
      <c r="D11" s="8"/>
      <c r="E11" s="8"/>
      <c r="F11" s="8"/>
      <c r="G11" s="16"/>
      <c r="H11" s="17"/>
    </row>
    <row r="12" spans="1:11" ht="14" customHeight="1">
      <c r="B12" s="12">
        <f>IF(DAY(JanSun1)=1,IF(AND(YEAR(JanSun1+15)=CalendarYear,MONTH(JanSun1+15)=1),JanSun1+15,""),IF(AND(YEAR(JanSun1+22)=CalendarYear,MONTH(JanSun1+22)=1),JanSun1+22,""))</f>
        <v>43486</v>
      </c>
      <c r="C12" s="6">
        <f>IF(DAY(JanSun1)=1,IF(AND(YEAR(JanSun1+16)=CalendarYear,MONTH(JanSun1+16)=1),JanSun1+16,""),IF(AND(YEAR(JanSun1+23)=CalendarYear,MONTH(JanSun1+23)=1),JanSun1+23,""))</f>
        <v>43487</v>
      </c>
      <c r="D12" s="6">
        <f>IF(DAY(JanSun1)=1,IF(AND(YEAR(JanSun1+17)=CalendarYear,MONTH(JanSun1+17)=1),JanSun1+17,""),IF(AND(YEAR(JanSun1+24)=CalendarYear,MONTH(JanSun1+24)=1),JanSun1+24,""))</f>
        <v>43488</v>
      </c>
      <c r="E12" s="6">
        <f>IF(DAY(JanSun1)=1,IF(AND(YEAR(JanSun1+18)=CalendarYear,MONTH(JanSun1+18)=1),JanSun1+18,""),IF(AND(YEAR(JanSun1+25)=CalendarYear,MONTH(JanSun1+25)=1),JanSun1+25,""))</f>
        <v>43489</v>
      </c>
      <c r="F12" s="6">
        <f>IF(DAY(JanSun1)=1,IF(AND(YEAR(JanSun1+19)=CalendarYear,MONTH(JanSun1+19)=1),JanSun1+19,""),IF(AND(YEAR(JanSun1+26)=CalendarYear,MONTH(JanSun1+26)=1),JanSun1+26,""))</f>
        <v>43490</v>
      </c>
      <c r="G12" s="6">
        <f>IF(DAY(JanSun1)=1,IF(AND(YEAR(JanSun1+20)=CalendarYear,MONTH(JanSun1+20)=1),JanSun1+20,""),IF(AND(YEAR(JanSun1+27)=CalendarYear,MONTH(JanSun1+27)=1),JanSun1+27,""))</f>
        <v>43491</v>
      </c>
      <c r="H12" s="13">
        <f>IF(DAY(JanSun1)=1,IF(AND(YEAR(JanSun1+21)=CalendarYear,MONTH(JanSun1+21)=1),JanSun1+21,""),IF(AND(YEAR(JanSun1+28)=CalendarYear,MONTH(JanSun1+28)=1),JanSun1+28,""))</f>
        <v>43492</v>
      </c>
    </row>
    <row r="13" spans="1:11" s="23" customFormat="1" ht="21" customHeight="1">
      <c r="A13" s="22"/>
      <c r="B13" s="28"/>
      <c r="C13" s="29"/>
      <c r="D13" s="29"/>
      <c r="E13" s="29"/>
      <c r="F13" s="29"/>
      <c r="G13" s="29"/>
      <c r="H13" s="30"/>
    </row>
    <row r="14" spans="1:11" ht="58" customHeight="1">
      <c r="B14" s="15"/>
      <c r="C14" s="7"/>
      <c r="D14" s="8"/>
      <c r="E14" s="8"/>
      <c r="F14" s="8"/>
      <c r="G14" s="16"/>
      <c r="H14" s="17"/>
    </row>
    <row r="15" spans="1:11" ht="14" customHeight="1">
      <c r="B15" s="12">
        <f>IF(DAY(JanSun1)=1,IF(AND(YEAR(JanSun1+22)=CalendarYear,MONTH(JanSun1+22)=1),JanSun1+22,""),IF(AND(YEAR(JanSun1+29)=CalendarYear,MONTH(JanSun1+29)=1),JanSun1+29,""))</f>
        <v>43493</v>
      </c>
      <c r="C15" s="6">
        <f>IF(DAY(JanSun1)=1,IF(AND(YEAR(JanSun1+23)=CalendarYear,MONTH(JanSun1+23)=1),JanSun1+23,""),IF(AND(YEAR(JanSun1+30)=CalendarYear,MONTH(JanSun1+30)=1),JanSun1+30,""))</f>
        <v>43494</v>
      </c>
      <c r="D15" s="6">
        <f>IF(DAY(JanSun1)=1,IF(AND(YEAR(JanSun1+24)=CalendarYear,MONTH(JanSun1+24)=1),JanSun1+24,""),IF(AND(YEAR(JanSun1+31)=CalendarYear,MONTH(JanSun1+31)=1),JanSun1+31,""))</f>
        <v>43495</v>
      </c>
      <c r="E15" s="6">
        <f>IF(DAY(JanSun1)=1,IF(AND(YEAR(JanSun1+25)=CalendarYear,MONTH(JanSun1+25)=1),JanSun1+25,""),IF(AND(YEAR(JanSun1+32)=CalendarYear,MONTH(JanSun1+32)=1),JanSun1+32,""))</f>
        <v>43496</v>
      </c>
      <c r="F15" s="6" t="str">
        <f>IF(DAY(JanSun1)=1,IF(AND(YEAR(JanSun1+26)=CalendarYear,MONTH(JanSun1+26)=1),JanSun1+26,""),IF(AND(YEAR(JanSun1+33)=CalendarYear,MONTH(JanSun1+33)=1),JanSun1+33,""))</f>
        <v/>
      </c>
      <c r="G15" s="6" t="str">
        <f>IF(DAY(JanSun1)=1,IF(AND(YEAR(JanSun1+27)=CalendarYear,MONTH(JanSun1+27)=1),JanSun1+27,""),IF(AND(YEAR(JanSun1+34)=CalendarYear,MONTH(JanSun1+34)=1),JanSun1+34,""))</f>
        <v/>
      </c>
      <c r="H15" s="13" t="str">
        <f>IF(DAY(JanSun1)=1,IF(AND(YEAR(JanSun1+28)=CalendarYear,MONTH(JanSun1+28)=1),JanSun1+28,""),IF(AND(YEAR(JanSun1+35)=CalendarYear,MONTH(JanSun1+35)=1),JanSun1+35,""))</f>
        <v/>
      </c>
    </row>
    <row r="16" spans="1:11" s="23" customFormat="1" ht="21" customHeight="1">
      <c r="A16" s="22"/>
      <c r="B16" s="28"/>
      <c r="C16" s="29"/>
      <c r="D16" s="29"/>
      <c r="E16" s="29"/>
      <c r="F16" s="29"/>
      <c r="G16" s="29"/>
      <c r="H16" s="30"/>
    </row>
    <row r="17" spans="2:8" ht="58" customHeight="1">
      <c r="B17" s="15"/>
      <c r="C17" s="7"/>
      <c r="D17" s="8"/>
      <c r="E17" s="8"/>
      <c r="F17" s="7"/>
      <c r="G17" s="16"/>
      <c r="H17" s="17"/>
    </row>
    <row r="18" spans="2:8" ht="14" customHeight="1">
      <c r="B18" s="12" t="str">
        <f>IF(DAY(JanSun1)=1,IF(AND(YEAR(JanSun1+29)=CalendarYear,MONTH(JanSun1+29)=1),JanSun1+29,""),IF(AND(YEAR(JanSun1+36)=CalendarYear,MONTH(JanSun1+36)=1),JanSun1+36,""))</f>
        <v/>
      </c>
      <c r="C18" s="6" t="str">
        <f>IF(DAY(JanSun1)=1,IF(AND(YEAR(JanSun1+30)=CalendarYear,MONTH(JanSun1+30)=1),JanSun1+30,""),IF(AND(YEAR(JanSun1+37)=CalendarYear,MONTH(JanSun1+37)=1),JanSun1+37,""))</f>
        <v/>
      </c>
      <c r="D18" s="40" t="s">
        <v>7</v>
      </c>
      <c r="E18" s="40"/>
      <c r="F18" s="40"/>
      <c r="G18" s="40"/>
      <c r="H18" s="41"/>
    </row>
    <row r="19" spans="2:8" ht="58" customHeight="1" thickBot="1">
      <c r="B19" s="18"/>
      <c r="C19" s="14"/>
      <c r="D19" s="37"/>
      <c r="E19" s="38"/>
      <c r="F19" s="38"/>
      <c r="G19" s="38"/>
      <c r="H19" s="39"/>
    </row>
  </sheetData>
  <mergeCells count="3">
    <mergeCell ref="B1:H1"/>
    <mergeCell ref="D19:H19"/>
    <mergeCell ref="D18:H18"/>
  </mergeCells>
  <phoneticPr fontId="1" type="noConversion"/>
  <dataValidations count="1">
    <dataValidation type="list" allowBlank="1" showInputMessage="1" showErrorMessage="1" sqref="K1">
      <formula1>Year</formula1>
    </dataValidation>
  </dataValidations>
  <printOptions horizontalCentered="1" verticalCentered="1"/>
  <pageMargins left="0.5" right="0.5" top="0.75" bottom="0.75" header="0.5" footer="0.5"/>
  <pageSetup paperSize="9" orientation="portrait" horizontalDpi="4294967292" verticalDpi="4294967292"/>
  <headerFooter alignWithMargins="0"/>
  <customProperties>
    <customPr name="SheetChanged" r:id="rId1"/>
  </customProperties>
  <legacyDrawing r:id="rId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pageSetUpPr fitToPage="1"/>
  </sheetPr>
  <dimension ref="A1:H19"/>
  <sheetViews>
    <sheetView showGridLines="0" topLeftCell="A2" zoomScale="125" zoomScaleNormal="125" zoomScalePageLayoutView="125" workbookViewId="0">
      <selection activeCell="K14" sqref="K14"/>
    </sheetView>
  </sheetViews>
  <sheetFormatPr baseColWidth="10" defaultColWidth="8.83203125" defaultRowHeight="14" x14ac:dyDescent="0"/>
  <cols>
    <col min="1" max="1" width="2.5" style="1" customWidth="1"/>
    <col min="2" max="8" width="17.6640625" customWidth="1"/>
    <col min="10" max="10" width="15.6640625" bestFit="1" customWidth="1"/>
    <col min="11" max="11" width="17.1640625" bestFit="1" customWidth="1"/>
  </cols>
  <sheetData>
    <row r="1" spans="1:8" s="1" customFormat="1" ht="59.25" customHeight="1" thickBot="1">
      <c r="B1" s="36">
        <f>DATE(CalendarYear,2,1)</f>
        <v>43497</v>
      </c>
      <c r="C1" s="36"/>
      <c r="D1" s="36"/>
      <c r="E1" s="36"/>
      <c r="F1" s="36"/>
      <c r="G1" s="36"/>
      <c r="H1" s="36"/>
    </row>
    <row r="2" spans="1:8" s="3" customFormat="1" ht="21.75" customHeight="1">
      <c r="A2" s="2"/>
      <c r="B2" s="9" t="s">
        <v>0</v>
      </c>
      <c r="C2" s="10" t="s">
        <v>1</v>
      </c>
      <c r="D2" s="10" t="s">
        <v>2</v>
      </c>
      <c r="E2" s="10" t="s">
        <v>3</v>
      </c>
      <c r="F2" s="10" t="s">
        <v>4</v>
      </c>
      <c r="G2" s="10" t="s">
        <v>5</v>
      </c>
      <c r="H2" s="11" t="s">
        <v>6</v>
      </c>
    </row>
    <row r="3" spans="1:8" ht="14" customHeight="1">
      <c r="B3" s="12" t="str">
        <f>IF(DAY(FebSun1)=1,"",IF(AND(YEAR(FebSun1+1)=CalendarYear,MONTH(FebSun1+1)=2),FebSun1+1,""))</f>
        <v/>
      </c>
      <c r="C3" s="6" t="str">
        <f>IF(DAY(FebSun1)=1,"",IF(AND(YEAR(FebSun1+2)=CalendarYear,MONTH(FebSun1+2)=2),FebSun1+2,""))</f>
        <v/>
      </c>
      <c r="D3" s="6" t="str">
        <f>IF(DAY(FebSun1)=1,"",IF(AND(YEAR(FebSun1+3)=CalendarYear,MONTH(FebSun1+3)=2),FebSun1+3,""))</f>
        <v/>
      </c>
      <c r="E3" s="6" t="str">
        <f>IF(DAY(FebSun1)=1,"",IF(AND(YEAR(FebSun1+4)=CalendarYear,MONTH(FebSun1+4)=2),FebSun1+4,""))</f>
        <v/>
      </c>
      <c r="F3" s="6">
        <f>IF(DAY(FebSun1)=1,"",IF(AND(YEAR(FebSun1+5)=CalendarYear,MONTH(FebSun1+5)=2),FebSun1+5,""))</f>
        <v>43497</v>
      </c>
      <c r="G3" s="6">
        <f>IF(DAY(FebSun1)=1,"",IF(AND(YEAR(FebSun1+6)=CalendarYear,MONTH(FebSun1+6)=2),FebSun1+6,""))</f>
        <v>43498</v>
      </c>
      <c r="H3" s="13">
        <f>IF(DAY(FebSun1)=1,IF(AND(YEAR(FebSun1)=CalendarYear,MONTH(FebSun1)=2),FebSun1,""),IF(AND(YEAR(FebSun1+7)=CalendarYear,MONTH(FebSun1+7)=2),FebSun1+7,""))</f>
        <v>43499</v>
      </c>
    </row>
    <row r="4" spans="1:8" s="23" customFormat="1" ht="21" customHeight="1">
      <c r="A4" s="22"/>
      <c r="B4" s="28"/>
      <c r="C4" s="29"/>
      <c r="D4" s="29"/>
      <c r="E4" s="29"/>
      <c r="F4" s="29"/>
      <c r="G4" s="29"/>
      <c r="H4" s="30"/>
    </row>
    <row r="5" spans="1:8" ht="58" customHeight="1">
      <c r="B5" s="15"/>
      <c r="C5" s="7"/>
      <c r="D5" s="8"/>
      <c r="E5" s="8"/>
      <c r="F5" s="8"/>
      <c r="G5" s="16"/>
      <c r="H5" s="17"/>
    </row>
    <row r="6" spans="1:8" ht="14" customHeight="1">
      <c r="B6" s="12">
        <f>IF(DAY(FebSun1)=1,IF(AND(YEAR(FebSun1+1)=CalendarYear,MONTH(FebSun1+1)=2),FebSun1+1,""),IF(AND(YEAR(FebSun1+8)=CalendarYear,MONTH(FebSun1+8)=2),FebSun1+8,""))</f>
        <v>43500</v>
      </c>
      <c r="C6" s="6">
        <f>IF(DAY(FebSun1)=1,IF(AND(YEAR(FebSun1+2)=CalendarYear,MONTH(FebSun1+2)=2),FebSun1+2,""),IF(AND(YEAR(FebSun1+9)=CalendarYear,MONTH(FebSun1+9)=2),FebSun1+9,""))</f>
        <v>43501</v>
      </c>
      <c r="D6" s="6">
        <f>IF(DAY(FebSun1)=1,IF(AND(YEAR(FebSun1+3)=CalendarYear,MONTH(FebSun1+3)=2),FebSun1+3,""),IF(AND(YEAR(FebSun1+10)=CalendarYear,MONTH(FebSun1+10)=2),FebSun1+10,""))</f>
        <v>43502</v>
      </c>
      <c r="E6" s="6">
        <f>IF(DAY(FebSun1)=1,IF(AND(YEAR(FebSun1+4)=CalendarYear,MONTH(FebSun1+4)=2),FebSun1+4,""),IF(AND(YEAR(FebSun1+11)=CalendarYear,MONTH(FebSun1+11)=2),FebSun1+11,""))</f>
        <v>43503</v>
      </c>
      <c r="F6" s="6">
        <f>IF(DAY(FebSun1)=1,IF(AND(YEAR(FebSun1+5)=CalendarYear,MONTH(FebSun1+5)=2),FebSun1+5,""),IF(AND(YEAR(FebSun1+12)=CalendarYear,MONTH(FebSun1+12)=2),FebSun1+12,""))</f>
        <v>43504</v>
      </c>
      <c r="G6" s="6">
        <f>IF(DAY(FebSun1)=1,IF(AND(YEAR(FebSun1+6)=CalendarYear,MONTH(FebSun1+6)=2),FebSun1+6,""),IF(AND(YEAR(FebSun1+13)=CalendarYear,MONTH(FebSun1+13)=2),FebSun1+13,""))</f>
        <v>43505</v>
      </c>
      <c r="H6" s="13">
        <f>IF(DAY(FebSun1)=1,IF(AND(YEAR(FebSun1+7)=CalendarYear,MONTH(FebSun1+7)=2),FebSun1+7,""),IF(AND(YEAR(FebSun1+14)=CalendarYear,MONTH(FebSun1+14)=2),FebSun1+14,""))</f>
        <v>43506</v>
      </c>
    </row>
    <row r="7" spans="1:8" s="23" customFormat="1" ht="21" customHeight="1">
      <c r="A7" s="22"/>
      <c r="B7" s="31"/>
      <c r="C7" s="32"/>
      <c r="D7" s="32"/>
      <c r="E7" s="32"/>
      <c r="F7" s="32"/>
      <c r="G7" s="32"/>
      <c r="H7" s="33"/>
    </row>
    <row r="8" spans="1:8" ht="58" customHeight="1">
      <c r="B8" s="15"/>
      <c r="C8" s="7"/>
      <c r="D8" s="8"/>
      <c r="E8" s="8"/>
      <c r="F8" s="8"/>
      <c r="G8" s="16"/>
      <c r="H8" s="17"/>
    </row>
    <row r="9" spans="1:8" ht="14" customHeight="1">
      <c r="B9" s="12">
        <f>IF(DAY(FebSun1)=1,IF(AND(YEAR(FebSun1+8)=CalendarYear,MONTH(FebSun1+8)=2),FebSun1+8,""),IF(AND(YEAR(FebSun1+15)=CalendarYear,MONTH(FebSun1+15)=2),FebSun1+15,""))</f>
        <v>43507</v>
      </c>
      <c r="C9" s="6">
        <f>IF(DAY(FebSun1)=1,IF(AND(YEAR(FebSun1+9)=CalendarYear,MONTH(FebSun1+9)=2),FebSun1+9,""),IF(AND(YEAR(FebSun1+16)=CalendarYear,MONTH(FebSun1+16)=2),FebSun1+16,""))</f>
        <v>43508</v>
      </c>
      <c r="D9" s="6">
        <f>IF(DAY(FebSun1)=1,IF(AND(YEAR(FebSun1+10)=CalendarYear,MONTH(FebSun1+10)=2),FebSun1+10,""),IF(AND(YEAR(FebSun1+17)=CalendarYear,MONTH(FebSun1+17)=2),FebSun1+17,""))</f>
        <v>43509</v>
      </c>
      <c r="E9" s="6">
        <f>IF(DAY(FebSun1)=1,IF(AND(YEAR(FebSun1+11)=CalendarYear,MONTH(FebSun1+11)=2),FebSun1+11,""),IF(AND(YEAR(FebSun1+18)=CalendarYear,MONTH(FebSun1+18)=2),FebSun1+18,""))</f>
        <v>43510</v>
      </c>
      <c r="F9" s="6">
        <f>IF(DAY(FebSun1)=1,IF(AND(YEAR(FebSun1+12)=CalendarYear,MONTH(FebSun1+12)=2),FebSun1+12,""),IF(AND(YEAR(FebSun1+19)=CalendarYear,MONTH(FebSun1+19)=2),FebSun1+19,""))</f>
        <v>43511</v>
      </c>
      <c r="G9" s="6">
        <f>IF(DAY(FebSun1)=1,IF(AND(YEAR(FebSun1+13)=CalendarYear,MONTH(FebSun1+13)=2),FebSun1+13,""),IF(AND(YEAR(FebSun1+20)=CalendarYear,MONTH(FebSun1+20)=2),FebSun1+20,""))</f>
        <v>43512</v>
      </c>
      <c r="H9" s="13">
        <f>IF(DAY(FebSun1)=1,IF(AND(YEAR(FebSun1+14)=CalendarYear,MONTH(FebSun1+14)=2),FebSun1+14,""),IF(AND(YEAR(FebSun1+21)=CalendarYear,MONTH(FebSun1+21)=2),FebSun1+21,""))</f>
        <v>43513</v>
      </c>
    </row>
    <row r="10" spans="1:8" s="23" customFormat="1" ht="21" customHeight="1">
      <c r="A10" s="22"/>
      <c r="B10" s="28"/>
      <c r="C10" s="29"/>
      <c r="D10" s="29"/>
      <c r="E10" s="29"/>
      <c r="F10" s="29"/>
      <c r="G10" s="29"/>
      <c r="H10" s="30"/>
    </row>
    <row r="11" spans="1:8" ht="58" customHeight="1">
      <c r="B11" s="15"/>
      <c r="C11" s="7"/>
      <c r="D11" s="8"/>
      <c r="E11" s="8"/>
      <c r="F11" s="8"/>
      <c r="G11" s="16"/>
      <c r="H11" s="17"/>
    </row>
    <row r="12" spans="1:8" ht="14" customHeight="1">
      <c r="B12" s="12">
        <f>IF(DAY(FebSun1)=1,IF(AND(YEAR(FebSun1+15)=CalendarYear,MONTH(FebSun1+15)=2),FebSun1+15,""),IF(AND(YEAR(FebSun1+22)=CalendarYear,MONTH(FebSun1+22)=2),FebSun1+22,""))</f>
        <v>43514</v>
      </c>
      <c r="C12" s="6">
        <f>IF(DAY(FebSun1)=1,IF(AND(YEAR(FebSun1+16)=CalendarYear,MONTH(FebSun1+16)=2),FebSun1+16,""),IF(AND(YEAR(FebSun1+23)=CalendarYear,MONTH(FebSun1+23)=2),FebSun1+23,""))</f>
        <v>43515</v>
      </c>
      <c r="D12" s="6">
        <f>IF(DAY(FebSun1)=1,IF(AND(YEAR(FebSun1+17)=CalendarYear,MONTH(FebSun1+17)=2),FebSun1+17,""),IF(AND(YEAR(FebSun1+24)=CalendarYear,MONTH(FebSun1+24)=2),FebSun1+24,""))</f>
        <v>43516</v>
      </c>
      <c r="E12" s="6">
        <f>IF(DAY(FebSun1)=1,IF(AND(YEAR(FebSun1+18)=CalendarYear,MONTH(FebSun1+18)=2),FebSun1+18,""),IF(AND(YEAR(FebSun1+25)=CalendarYear,MONTH(FebSun1+25)=2),FebSun1+25,""))</f>
        <v>43517</v>
      </c>
      <c r="F12" s="6">
        <f>IF(DAY(FebSun1)=1,IF(AND(YEAR(FebSun1+19)=CalendarYear,MONTH(FebSun1+19)=2),FebSun1+19,""),IF(AND(YEAR(FebSun1+26)=CalendarYear,MONTH(FebSun1+26)=2),FebSun1+26,""))</f>
        <v>43518</v>
      </c>
      <c r="G12" s="6">
        <f>IF(DAY(FebSun1)=1,IF(AND(YEAR(FebSun1+20)=CalendarYear,MONTH(FebSun1+20)=2),FebSun1+20,""),IF(AND(YEAR(FebSun1+27)=CalendarYear,MONTH(FebSun1+27)=2),FebSun1+27,""))</f>
        <v>43519</v>
      </c>
      <c r="H12" s="13">
        <f>IF(DAY(FebSun1)=1,IF(AND(YEAR(FebSun1+21)=CalendarYear,MONTH(FebSun1+21)=2),FebSun1+21,""),IF(AND(YEAR(FebSun1+28)=CalendarYear,MONTH(FebSun1+28)=2),FebSun1+28,""))</f>
        <v>43520</v>
      </c>
    </row>
    <row r="13" spans="1:8" s="23" customFormat="1" ht="21" customHeight="1">
      <c r="A13" s="22"/>
      <c r="B13" s="28"/>
      <c r="C13" s="29"/>
      <c r="D13" s="29"/>
      <c r="E13" s="29"/>
      <c r="F13" s="29"/>
      <c r="G13" s="29"/>
      <c r="H13" s="30"/>
    </row>
    <row r="14" spans="1:8" ht="58" customHeight="1">
      <c r="B14" s="15"/>
      <c r="C14" s="7"/>
      <c r="D14" s="8"/>
      <c r="E14" s="8"/>
      <c r="F14" s="8"/>
      <c r="G14" s="16"/>
      <c r="H14" s="17"/>
    </row>
    <row r="15" spans="1:8" ht="14" customHeight="1">
      <c r="B15" s="12">
        <f>IF(DAY(FebSun1)=1,IF(AND(YEAR(FebSun1+22)=CalendarYear,MONTH(FebSun1+22)=2),FebSun1+22,""),IF(AND(YEAR(FebSun1+29)=CalendarYear,MONTH(FebSun1+29)=2),FebSun1+29,""))</f>
        <v>43521</v>
      </c>
      <c r="C15" s="6">
        <f>IF(DAY(FebSun1)=1,IF(AND(YEAR(FebSun1+23)=CalendarYear,MONTH(FebSun1+23)=2),FebSun1+23,""),IF(AND(YEAR(FebSun1+30)=CalendarYear,MONTH(FebSun1+30)=2),FebSun1+30,""))</f>
        <v>43522</v>
      </c>
      <c r="D15" s="6">
        <f>IF(DAY(FebSun1)=1,IF(AND(YEAR(FebSun1+24)=CalendarYear,MONTH(FebSun1+24)=2),FebSun1+24,""),IF(AND(YEAR(FebSun1+31)=CalendarYear,MONTH(FebSun1+31)=2),FebSun1+31,""))</f>
        <v>43523</v>
      </c>
      <c r="E15" s="6">
        <f>IF(DAY(FebSun1)=1,IF(AND(YEAR(FebSun1+25)=CalendarYear,MONTH(FebSun1+25)=2),FebSun1+25,""),IF(AND(YEAR(FebSun1+32)=CalendarYear,MONTH(FebSun1+32)=2),FebSun1+32,""))</f>
        <v>43524</v>
      </c>
      <c r="F15" s="6" t="str">
        <f>IF(DAY(FebSun1)=1,IF(AND(YEAR(FebSun1+26)=CalendarYear,MONTH(FebSun1+26)=2),FebSun1+26,""),IF(AND(YEAR(FebSun1+33)=CalendarYear,MONTH(FebSun1+33)=2),FebSun1+33,""))</f>
        <v/>
      </c>
      <c r="G15" s="6" t="str">
        <f>IF(DAY(FebSun1)=1,IF(AND(YEAR(FebSun1+27)=CalendarYear,MONTH(FebSun1+27)=2),FebSun1+27,""),IF(AND(YEAR(FebSun1+34)=CalendarYear,MONTH(FebSun1+34)=2),FebSun1+34,""))</f>
        <v/>
      </c>
      <c r="H15" s="13" t="str">
        <f>IF(DAY(FebSun1)=1,IF(AND(YEAR(FebSun1+28)=CalendarYear,MONTH(FebSun1+28)=2),FebSun1+28,""),IF(AND(YEAR(FebSun1+35)=CalendarYear,MONTH(FebSun1+35)=2),FebSun1+35,""))</f>
        <v/>
      </c>
    </row>
    <row r="16" spans="1:8" s="23" customFormat="1" ht="21" customHeight="1">
      <c r="A16" s="22"/>
      <c r="B16" s="28"/>
      <c r="C16" s="29"/>
      <c r="D16" s="29"/>
      <c r="E16" s="29"/>
      <c r="F16" s="29"/>
      <c r="G16" s="29"/>
      <c r="H16" s="30"/>
    </row>
    <row r="17" spans="2:8" ht="58" customHeight="1">
      <c r="B17" s="15"/>
      <c r="C17" s="7"/>
      <c r="D17" s="8"/>
      <c r="E17" s="8"/>
      <c r="F17" s="7"/>
      <c r="G17" s="16"/>
      <c r="H17" s="17"/>
    </row>
    <row r="18" spans="2:8" ht="14" customHeight="1">
      <c r="B18" s="12" t="str">
        <f>IF(DAY(FebSun1)=1,IF(AND(YEAR(FebSun1+29)=CalendarYear,MONTH(FebSun1+29)=2),FebSun1+29,""),IF(AND(YEAR(FebSun1+36)=CalendarYear,MONTH(FebSun1+36)=2),FebSun1+36,""))</f>
        <v/>
      </c>
      <c r="C18" s="6" t="str">
        <f>IF(DAY(FebSun1)=1,IF(AND(YEAR(FebSun1+30)=CalendarYear,MONTH(FebSun1+30)=2),FebSun1+30,""),IF(AND(YEAR(FebSun1+37)=CalendarYear,MONTH(FebSun1+37)=2),FebSun1+37,""))</f>
        <v/>
      </c>
      <c r="D18" s="40" t="s">
        <v>7</v>
      </c>
      <c r="E18" s="40"/>
      <c r="F18" s="40"/>
      <c r="G18" s="40"/>
      <c r="H18" s="41"/>
    </row>
    <row r="19" spans="2:8" ht="58" customHeight="1" thickBot="1">
      <c r="B19" s="18"/>
      <c r="C19" s="14"/>
      <c r="D19" s="37"/>
      <c r="E19" s="38"/>
      <c r="F19" s="38"/>
      <c r="G19" s="38"/>
      <c r="H19" s="39"/>
    </row>
  </sheetData>
  <mergeCells count="3">
    <mergeCell ref="B1:H1"/>
    <mergeCell ref="D19:H19"/>
    <mergeCell ref="D18:H18"/>
  </mergeCells>
  <phoneticPr fontId="8" type="noConversion"/>
  <printOptions horizontalCentered="1" verticalCentered="1"/>
  <pageMargins left="0.5" right="0.5" top="0.75" bottom="0.75" header="0.5" footer="0.5"/>
  <headerFooter alignWithMargins="0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pageSetUpPr fitToPage="1"/>
  </sheetPr>
  <dimension ref="A1:H19"/>
  <sheetViews>
    <sheetView showGridLines="0" zoomScale="125" zoomScaleNormal="125" zoomScalePageLayoutView="125" workbookViewId="0">
      <selection activeCell="I13" sqref="I13"/>
    </sheetView>
  </sheetViews>
  <sheetFormatPr baseColWidth="10" defaultColWidth="8.83203125" defaultRowHeight="14" x14ac:dyDescent="0"/>
  <cols>
    <col min="1" max="1" width="2.5" style="1" customWidth="1"/>
    <col min="2" max="8" width="17.6640625" customWidth="1"/>
    <col min="10" max="10" width="15.6640625" bestFit="1" customWidth="1"/>
    <col min="11" max="11" width="17.1640625" bestFit="1" customWidth="1"/>
  </cols>
  <sheetData>
    <row r="1" spans="1:8" s="1" customFormat="1" ht="59.25" customHeight="1" thickBot="1">
      <c r="B1" s="36">
        <f>DATE(CalendarYear,3,1)</f>
        <v>43525</v>
      </c>
      <c r="C1" s="36"/>
      <c r="D1" s="36"/>
      <c r="E1" s="36"/>
      <c r="F1" s="36"/>
      <c r="G1" s="36"/>
      <c r="H1" s="36"/>
    </row>
    <row r="2" spans="1:8" s="3" customFormat="1" ht="21.75" customHeight="1">
      <c r="A2" s="2"/>
      <c r="B2" s="9" t="s">
        <v>0</v>
      </c>
      <c r="C2" s="10" t="s">
        <v>1</v>
      </c>
      <c r="D2" s="10" t="s">
        <v>2</v>
      </c>
      <c r="E2" s="10" t="s">
        <v>3</v>
      </c>
      <c r="F2" s="10" t="s">
        <v>4</v>
      </c>
      <c r="G2" s="10" t="s">
        <v>5</v>
      </c>
      <c r="H2" s="11" t="s">
        <v>6</v>
      </c>
    </row>
    <row r="3" spans="1:8" ht="14" customHeight="1">
      <c r="B3" s="12" t="str">
        <f>IF(DAY(MarSun1)=1,"",IF(AND(YEAR(MarSun1+1)=CalendarYear,MONTH(MarSun1+1)=3),MarSun1+1,""))</f>
        <v/>
      </c>
      <c r="C3" s="6" t="str">
        <f>IF(DAY(MarSun1)=1,"",IF(AND(YEAR(MarSun1+2)=CalendarYear,MONTH(MarSun1+2)=3),MarSun1+2,""))</f>
        <v/>
      </c>
      <c r="D3" s="6" t="str">
        <f>IF(DAY(MarSun1)=1,"",IF(AND(YEAR(MarSun1+3)=CalendarYear,MONTH(MarSun1+3)=3),MarSun1+3,""))</f>
        <v/>
      </c>
      <c r="E3" s="6" t="str">
        <f>IF(DAY(MarSun1)=1,"",IF(AND(YEAR(MarSun1+4)=CalendarYear,MONTH(MarSun1+4)=3),MarSun1+4,""))</f>
        <v/>
      </c>
      <c r="F3" s="6">
        <f>IF(DAY(MarSun1)=1,"",IF(AND(YEAR(MarSun1+5)=CalendarYear,MONTH(MarSun1+5)=3),MarSun1+5,""))</f>
        <v>43525</v>
      </c>
      <c r="G3" s="6">
        <f>IF(DAY(MarSun1)=1,"",IF(AND(YEAR(MarSun1+6)=CalendarYear,MONTH(MarSun1+6)=3),MarSun1+6,""))</f>
        <v>43526</v>
      </c>
      <c r="H3" s="13">
        <f>IF(DAY(MarSun1)=1,IF(AND(YEAR(MarSun1)=CalendarYear,MONTH(MarSun1)=3),MarSun1,""),IF(AND(YEAR(MarSun1+7)=CalendarYear,MONTH(MarSun1+7)=3),MarSun1+7,""))</f>
        <v>43527</v>
      </c>
    </row>
    <row r="4" spans="1:8" s="23" customFormat="1" ht="21" customHeight="1">
      <c r="A4" s="22"/>
      <c r="B4" s="28"/>
      <c r="C4" s="29"/>
      <c r="D4" s="29"/>
      <c r="E4" s="29"/>
      <c r="F4" s="29"/>
      <c r="G4" s="29"/>
      <c r="H4" s="30"/>
    </row>
    <row r="5" spans="1:8" ht="58" customHeight="1">
      <c r="B5" s="15"/>
      <c r="C5" s="7"/>
      <c r="D5" s="8"/>
      <c r="E5" s="8"/>
      <c r="F5" s="8"/>
      <c r="G5" s="16"/>
      <c r="H5" s="17"/>
    </row>
    <row r="6" spans="1:8" ht="14" customHeight="1">
      <c r="B6" s="12">
        <f>IF(DAY(MarSun1)=1,IF(AND(YEAR(MarSun1+1)=CalendarYear,MONTH(MarSun1+1)=3),MarSun1+1,""),IF(AND(YEAR(MarSun1+8)=CalendarYear,MONTH(MarSun1+8)=3),MarSun1+8,""))</f>
        <v>43528</v>
      </c>
      <c r="C6" s="6">
        <f>IF(DAY(MarSun1)=1,IF(AND(YEAR(MarSun1+2)=CalendarYear,MONTH(MarSun1+2)=3),MarSun1+2,""),IF(AND(YEAR(MarSun1+9)=CalendarYear,MONTH(MarSun1+9)=3),MarSun1+9,""))</f>
        <v>43529</v>
      </c>
      <c r="D6" s="6">
        <f>IF(DAY(MarSun1)=1,IF(AND(YEAR(MarSun1+3)=CalendarYear,MONTH(MarSun1+3)=3),MarSun1+3,""),IF(AND(YEAR(MarSun1+10)=CalendarYear,MONTH(MarSun1+10)=3),MarSun1+10,""))</f>
        <v>43530</v>
      </c>
      <c r="E6" s="6">
        <f>IF(DAY(MarSun1)=1,IF(AND(YEAR(MarSun1+4)=CalendarYear,MONTH(MarSun1+4)=3),MarSun1+4,""),IF(AND(YEAR(MarSun1+11)=CalendarYear,MONTH(MarSun1+11)=3),MarSun1+11,""))</f>
        <v>43531</v>
      </c>
      <c r="F6" s="6">
        <f>IF(DAY(MarSun1)=1,IF(AND(YEAR(MarSun1+5)=CalendarYear,MONTH(MarSun1+5)=3),MarSun1+5,""),IF(AND(YEAR(MarSun1+12)=CalendarYear,MONTH(MarSun1+12)=3),MarSun1+12,""))</f>
        <v>43532</v>
      </c>
      <c r="G6" s="6">
        <f>IF(DAY(MarSun1)=1,IF(AND(YEAR(MarSun1+6)=CalendarYear,MONTH(MarSun1+6)=3),MarSun1+6,""),IF(AND(YEAR(MarSun1+13)=CalendarYear,MONTH(MarSun1+13)=3),MarSun1+13,""))</f>
        <v>43533</v>
      </c>
      <c r="H6" s="13">
        <f>IF(DAY(MarSun1)=1,IF(AND(YEAR(MarSun1+7)=CalendarYear,MONTH(MarSun1+7)=3),MarSun1+7,""),IF(AND(YEAR(MarSun1+14)=CalendarYear,MONTH(MarSun1+14)=3),MarSun1+14,""))</f>
        <v>43534</v>
      </c>
    </row>
    <row r="7" spans="1:8" s="23" customFormat="1" ht="21" customHeight="1">
      <c r="A7" s="22"/>
      <c r="B7" s="31"/>
      <c r="C7" s="32"/>
      <c r="D7" s="32"/>
      <c r="E7" s="32"/>
      <c r="F7" s="32"/>
      <c r="G7" s="32"/>
      <c r="H7" s="33"/>
    </row>
    <row r="8" spans="1:8" ht="58" customHeight="1">
      <c r="B8" s="15"/>
      <c r="C8" s="7"/>
      <c r="D8" s="8"/>
      <c r="E8" s="8"/>
      <c r="F8" s="8"/>
      <c r="G8" s="16"/>
      <c r="H8" s="17"/>
    </row>
    <row r="9" spans="1:8" ht="14" customHeight="1">
      <c r="B9" s="12">
        <f>IF(DAY(MarSun1)=1,IF(AND(YEAR(MarSun1+8)=CalendarYear,MONTH(MarSun1+8)=3),MarSun1+8,""),IF(AND(YEAR(MarSun1+15)=CalendarYear,MONTH(MarSun1+15)=3),MarSun1+15,""))</f>
        <v>43535</v>
      </c>
      <c r="C9" s="6">
        <f>IF(DAY(MarSun1)=1,IF(AND(YEAR(MarSun1+9)=CalendarYear,MONTH(MarSun1+9)=3),MarSun1+9,""),IF(AND(YEAR(MarSun1+16)=CalendarYear,MONTH(MarSun1+16)=3),MarSun1+16,""))</f>
        <v>43536</v>
      </c>
      <c r="D9" s="6">
        <f>IF(DAY(MarSun1)=1,IF(AND(YEAR(MarSun1+10)=CalendarYear,MONTH(MarSun1+10)=3),MarSun1+10,""),IF(AND(YEAR(MarSun1+17)=CalendarYear,MONTH(MarSun1+17)=3),MarSun1+17,""))</f>
        <v>43537</v>
      </c>
      <c r="E9" s="6">
        <f>IF(DAY(MarSun1)=1,IF(AND(YEAR(MarSun1+11)=CalendarYear,MONTH(MarSun1+11)=3),MarSun1+11,""),IF(AND(YEAR(MarSun1+18)=CalendarYear,MONTH(MarSun1+18)=3),MarSun1+18,""))</f>
        <v>43538</v>
      </c>
      <c r="F9" s="6">
        <f>IF(DAY(MarSun1)=1,IF(AND(YEAR(MarSun1+12)=CalendarYear,MONTH(MarSun1+12)=3),MarSun1+12,""),IF(AND(YEAR(MarSun1+19)=CalendarYear,MONTH(MarSun1+19)=3),MarSun1+19,""))</f>
        <v>43539</v>
      </c>
      <c r="G9" s="6">
        <f>IF(DAY(MarSun1)=1,IF(AND(YEAR(MarSun1+13)=CalendarYear,MONTH(MarSun1+13)=3),MarSun1+13,""),IF(AND(YEAR(MarSun1+20)=CalendarYear,MONTH(MarSun1+20)=3),MarSun1+20,""))</f>
        <v>43540</v>
      </c>
      <c r="H9" s="13">
        <f>IF(DAY(MarSun1)=1,IF(AND(YEAR(MarSun1+14)=CalendarYear,MONTH(MarSun1+14)=3),MarSun1+14,""),IF(AND(YEAR(MarSun1+21)=CalendarYear,MONTH(MarSun1+21)=3),MarSun1+21,""))</f>
        <v>43541</v>
      </c>
    </row>
    <row r="10" spans="1:8" s="23" customFormat="1" ht="21" customHeight="1">
      <c r="A10" s="22"/>
      <c r="B10" s="28"/>
      <c r="C10" s="29"/>
      <c r="D10" s="29"/>
      <c r="E10" s="29"/>
      <c r="F10" s="29"/>
      <c r="G10" s="29"/>
      <c r="H10" s="30"/>
    </row>
    <row r="11" spans="1:8" ht="58" customHeight="1">
      <c r="B11" s="15"/>
      <c r="C11" s="7"/>
      <c r="D11" s="8"/>
      <c r="E11" s="8"/>
      <c r="F11" s="8"/>
      <c r="G11" s="16"/>
      <c r="H11" s="17"/>
    </row>
    <row r="12" spans="1:8" ht="14" customHeight="1">
      <c r="B12" s="12">
        <f>IF(DAY(MarSun1)=1,IF(AND(YEAR(MarSun1+15)=CalendarYear,MONTH(MarSun1+15)=3),MarSun1+15,""),IF(AND(YEAR(MarSun1+22)=CalendarYear,MONTH(MarSun1+22)=3),MarSun1+22,""))</f>
        <v>43542</v>
      </c>
      <c r="C12" s="6">
        <f>IF(DAY(MarSun1)=1,IF(AND(YEAR(MarSun1+16)=CalendarYear,MONTH(MarSun1+16)=3),MarSun1+16,""),IF(AND(YEAR(MarSun1+23)=CalendarYear,MONTH(MarSun1+23)=3),MarSun1+23,""))</f>
        <v>43543</v>
      </c>
      <c r="D12" s="6">
        <f>IF(DAY(MarSun1)=1,IF(AND(YEAR(MarSun1+17)=CalendarYear,MONTH(MarSun1+17)=3),MarSun1+17,""),IF(AND(YEAR(MarSun1+24)=CalendarYear,MONTH(MarSun1+24)=3),MarSun1+24,""))</f>
        <v>43544</v>
      </c>
      <c r="E12" s="6">
        <f>IF(DAY(MarSun1)=1,IF(AND(YEAR(MarSun1+18)=CalendarYear,MONTH(MarSun1+18)=3),MarSun1+18,""),IF(AND(YEAR(MarSun1+25)=CalendarYear,MONTH(MarSun1+25)=3),MarSun1+25,""))</f>
        <v>43545</v>
      </c>
      <c r="F12" s="6">
        <f>IF(DAY(MarSun1)=1,IF(AND(YEAR(MarSun1+19)=CalendarYear,MONTH(MarSun1+19)=3),MarSun1+19,""),IF(AND(YEAR(MarSun1+26)=CalendarYear,MONTH(MarSun1+26)=3),MarSun1+26,""))</f>
        <v>43546</v>
      </c>
      <c r="G12" s="6">
        <f>IF(DAY(MarSun1)=1,IF(AND(YEAR(MarSun1+20)=CalendarYear,MONTH(MarSun1+20)=3),MarSun1+20,""),IF(AND(YEAR(MarSun1+27)=CalendarYear,MONTH(MarSun1+27)=3),MarSun1+27,""))</f>
        <v>43547</v>
      </c>
      <c r="H12" s="13">
        <f>IF(DAY(MarSun1)=1,IF(AND(YEAR(MarSun1+21)=CalendarYear,MONTH(MarSun1+21)=3),MarSun1+21,""),IF(AND(YEAR(MarSun1+28)=CalendarYear,MONTH(MarSun1+28)=3),MarSun1+28,""))</f>
        <v>43548</v>
      </c>
    </row>
    <row r="13" spans="1:8" s="23" customFormat="1" ht="21" customHeight="1">
      <c r="A13" s="22"/>
      <c r="B13" s="28"/>
      <c r="C13" s="29"/>
      <c r="D13" s="29"/>
      <c r="E13" s="29"/>
      <c r="F13" s="29"/>
      <c r="G13" s="29"/>
      <c r="H13" s="30"/>
    </row>
    <row r="14" spans="1:8" ht="58" customHeight="1">
      <c r="B14" s="15"/>
      <c r="C14" s="7"/>
      <c r="D14" s="8"/>
      <c r="E14" s="8"/>
      <c r="F14" s="8"/>
      <c r="G14" s="16"/>
      <c r="H14" s="17"/>
    </row>
    <row r="15" spans="1:8" ht="14" customHeight="1">
      <c r="B15" s="12">
        <f>IF(DAY(MarSun1)=1,IF(AND(YEAR(MarSun1+22)=CalendarYear,MONTH(MarSun1+22)=3),MarSun1+22,""),IF(AND(YEAR(MarSun1+29)=CalendarYear,MONTH(MarSun1+29)=3),MarSun1+29,""))</f>
        <v>43549</v>
      </c>
      <c r="C15" s="6">
        <f>IF(DAY(MarSun1)=1,IF(AND(YEAR(MarSun1+23)=CalendarYear,MONTH(MarSun1+23)=3),MarSun1+23,""),IF(AND(YEAR(MarSun1+30)=CalendarYear,MONTH(MarSun1+30)=3),MarSun1+30,""))</f>
        <v>43550</v>
      </c>
      <c r="D15" s="6">
        <f>IF(DAY(MarSun1)=1,IF(AND(YEAR(MarSun1+24)=CalendarYear,MONTH(MarSun1+24)=3),MarSun1+24,""),IF(AND(YEAR(MarSun1+31)=CalendarYear,MONTH(MarSun1+31)=3),MarSun1+31,""))</f>
        <v>43551</v>
      </c>
      <c r="E15" s="6">
        <f>IF(DAY(MarSun1)=1,IF(AND(YEAR(MarSun1+25)=CalendarYear,MONTH(MarSun1+25)=3),MarSun1+25,""),IF(AND(YEAR(MarSun1+32)=CalendarYear,MONTH(MarSun1+32)=3),MarSun1+32,""))</f>
        <v>43552</v>
      </c>
      <c r="F15" s="6">
        <f>IF(DAY(MarSun1)=1,IF(AND(YEAR(MarSun1+26)=CalendarYear,MONTH(MarSun1+26)=3),MarSun1+26,""),IF(AND(YEAR(MarSun1+33)=CalendarYear,MONTH(MarSun1+33)=3),MarSun1+33,""))</f>
        <v>43553</v>
      </c>
      <c r="G15" s="6">
        <f>IF(DAY(MarSun1)=1,IF(AND(YEAR(MarSun1+27)=CalendarYear,MONTH(MarSun1+27)=3),MarSun1+27,""),IF(AND(YEAR(MarSun1+34)=CalendarYear,MONTH(MarSun1+34)=3),MarSun1+34,""))</f>
        <v>43554</v>
      </c>
      <c r="H15" s="13">
        <f>IF(DAY(MarSun1)=1,IF(AND(YEAR(MarSun1+28)=CalendarYear,MONTH(MarSun1+28)=3),MarSun1+28,""),IF(AND(YEAR(MarSun1+35)=CalendarYear,MONTH(MarSun1+35)=3),MarSun1+35,""))</f>
        <v>43555</v>
      </c>
    </row>
    <row r="16" spans="1:8" s="23" customFormat="1" ht="21" customHeight="1">
      <c r="A16" s="22"/>
      <c r="B16" s="28"/>
      <c r="C16" s="29"/>
      <c r="D16" s="29"/>
      <c r="E16" s="29"/>
      <c r="F16" s="29"/>
      <c r="G16" s="29"/>
      <c r="H16" s="30"/>
    </row>
    <row r="17" spans="2:8" ht="58" customHeight="1">
      <c r="B17" s="15"/>
      <c r="C17" s="7"/>
      <c r="D17" s="8"/>
      <c r="E17" s="8"/>
      <c r="F17" s="7"/>
      <c r="G17" s="16"/>
      <c r="H17" s="17"/>
    </row>
    <row r="18" spans="2:8" ht="14" customHeight="1">
      <c r="B18" s="12" t="str">
        <f>IF(DAY(MarSun1)=1,IF(AND(YEAR(MarSun1+29)=CalendarYear,MONTH(MarSun1+29)=3),MarSun1+29,""),IF(AND(YEAR(MarSun1+36)=CalendarYear,MONTH(MarSun1+36)=3),MarSun1+36,""))</f>
        <v/>
      </c>
      <c r="C18" s="6" t="str">
        <f>IF(DAY(MarSun1)=1,IF(AND(YEAR(MarSun1+30)=CalendarYear,MONTH(MarSun1+30)=3),MarSun1+30,""),IF(AND(YEAR(MarSun1+37)=CalendarYear,MONTH(MarSun1+37)=3),MarSun1+37,""))</f>
        <v/>
      </c>
      <c r="D18" s="40" t="s">
        <v>7</v>
      </c>
      <c r="E18" s="40"/>
      <c r="F18" s="40"/>
      <c r="G18" s="40"/>
      <c r="H18" s="41"/>
    </row>
    <row r="19" spans="2:8" ht="58" customHeight="1" thickBot="1">
      <c r="B19" s="18"/>
      <c r="C19" s="14"/>
      <c r="D19" s="37"/>
      <c r="E19" s="38"/>
      <c r="F19" s="38"/>
      <c r="G19" s="38"/>
      <c r="H19" s="39"/>
    </row>
  </sheetData>
  <mergeCells count="3">
    <mergeCell ref="B1:H1"/>
    <mergeCell ref="D18:H18"/>
    <mergeCell ref="D19:H19"/>
  </mergeCells>
  <phoneticPr fontId="8" type="noConversion"/>
  <printOptions horizontalCentered="1" verticalCentered="1"/>
  <pageMargins left="0.5" right="0.5" top="0.75" bottom="0.75" header="0.5" footer="0.5"/>
  <headerFooter alignWithMargins="0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pageSetUpPr fitToPage="1"/>
  </sheetPr>
  <dimension ref="A1:H19"/>
  <sheetViews>
    <sheetView showGridLines="0" topLeftCell="A2" zoomScale="125" zoomScaleNormal="125" zoomScalePageLayoutView="125" workbookViewId="0">
      <selection activeCell="K16" sqref="K16"/>
    </sheetView>
  </sheetViews>
  <sheetFormatPr baseColWidth="10" defaultColWidth="8.83203125" defaultRowHeight="14" x14ac:dyDescent="0"/>
  <cols>
    <col min="1" max="1" width="2.5" style="1" customWidth="1"/>
    <col min="2" max="8" width="17.6640625" customWidth="1"/>
    <col min="10" max="10" width="15.6640625" bestFit="1" customWidth="1"/>
    <col min="11" max="11" width="17.1640625" bestFit="1" customWidth="1"/>
  </cols>
  <sheetData>
    <row r="1" spans="1:8" s="1" customFormat="1" ht="59.25" customHeight="1" thickBot="1">
      <c r="B1" s="36">
        <f>DATE(CalendarYear,4,1)</f>
        <v>43556</v>
      </c>
      <c r="C1" s="36"/>
      <c r="D1" s="36"/>
      <c r="E1" s="36"/>
      <c r="F1" s="36"/>
      <c r="G1" s="36"/>
      <c r="H1" s="36"/>
    </row>
    <row r="2" spans="1:8" s="3" customFormat="1" ht="21.75" customHeight="1">
      <c r="A2" s="2"/>
      <c r="B2" s="9" t="s">
        <v>0</v>
      </c>
      <c r="C2" s="10" t="s">
        <v>1</v>
      </c>
      <c r="D2" s="10" t="s">
        <v>2</v>
      </c>
      <c r="E2" s="10" t="s">
        <v>3</v>
      </c>
      <c r="F2" s="10" t="s">
        <v>4</v>
      </c>
      <c r="G2" s="10" t="s">
        <v>5</v>
      </c>
      <c r="H2" s="11" t="s">
        <v>6</v>
      </c>
    </row>
    <row r="3" spans="1:8" ht="14" customHeight="1">
      <c r="B3" s="12">
        <f>IF(DAY(AprSun1)=1,"",IF(AND(YEAR(AprSun1+1)=CalendarYear,MONTH(AprSun1+1)=4),AprSun1+1,""))</f>
        <v>43556</v>
      </c>
      <c r="C3" s="6">
        <f>IF(DAY(AprSun1)=1,"",IF(AND(YEAR(AprSun1+2)=CalendarYear,MONTH(AprSun1+2)=4),AprSun1+2,""))</f>
        <v>43557</v>
      </c>
      <c r="D3" s="6">
        <f>IF(DAY(AprSun1)=1,"",IF(AND(YEAR(AprSun1+3)=CalendarYear,MONTH(AprSun1+3)=4),AprSun1+3,""))</f>
        <v>43558</v>
      </c>
      <c r="E3" s="6">
        <f>IF(DAY(AprSun1)=1,"",IF(AND(YEAR(AprSun1+4)=CalendarYear,MONTH(AprSun1+4)=4),AprSun1+4,""))</f>
        <v>43559</v>
      </c>
      <c r="F3" s="6">
        <f>IF(DAY(AprSun1)=1,"",IF(AND(YEAR(AprSun1+5)=CalendarYear,MONTH(AprSun1+5)=4),AprSun1+5,""))</f>
        <v>43560</v>
      </c>
      <c r="G3" s="6">
        <f>IF(DAY(AprSun1)=1,"",IF(AND(YEAR(AprSun1+6)=CalendarYear,MONTH(AprSun1+6)=4),AprSun1+6,""))</f>
        <v>43561</v>
      </c>
      <c r="H3" s="13">
        <f>IF(DAY(AprSun1)=1,IF(AND(YEAR(AprSun1)=CalendarYear,MONTH(AprSun1)=4),AprSun1,""),IF(AND(YEAR(AprSun1+7)=CalendarYear,MONTH(AprSun1+7)=4),AprSun1+7,""))</f>
        <v>43562</v>
      </c>
    </row>
    <row r="4" spans="1:8" s="23" customFormat="1" ht="21" customHeight="1">
      <c r="A4" s="22"/>
      <c r="B4" s="28"/>
      <c r="C4" s="29"/>
      <c r="D4" s="29"/>
      <c r="E4" s="29"/>
      <c r="F4" s="29"/>
      <c r="G4" s="29"/>
      <c r="H4" s="30"/>
    </row>
    <row r="5" spans="1:8" ht="58" customHeight="1">
      <c r="B5" s="15"/>
      <c r="C5" s="7"/>
      <c r="D5" s="8"/>
      <c r="E5" s="8"/>
      <c r="F5" s="8"/>
      <c r="G5" s="16"/>
      <c r="H5" s="17"/>
    </row>
    <row r="6" spans="1:8" ht="14" customHeight="1">
      <c r="B6" s="12">
        <f>IF(DAY(AprSun1)=1,IF(AND(YEAR(AprSun1+1)=CalendarYear,MONTH(AprSun1+1)=4),AprSun1+1,""),IF(AND(YEAR(AprSun1+8)=CalendarYear,MONTH(AprSun1+8)=4),AprSun1+8,""))</f>
        <v>43563</v>
      </c>
      <c r="C6" s="6">
        <f>IF(DAY(AprSun1)=1,IF(AND(YEAR(AprSun1+2)=CalendarYear,MONTH(AprSun1+2)=4),AprSun1+2,""),IF(AND(YEAR(AprSun1+9)=CalendarYear,MONTH(AprSun1+9)=4),AprSun1+9,""))</f>
        <v>43564</v>
      </c>
      <c r="D6" s="6">
        <f>IF(DAY(AprSun1)=1,IF(AND(YEAR(AprSun1+3)=CalendarYear,MONTH(AprSun1+3)=4),AprSun1+3,""),IF(AND(YEAR(AprSun1+10)=CalendarYear,MONTH(AprSun1+10)=4),AprSun1+10,""))</f>
        <v>43565</v>
      </c>
      <c r="E6" s="6">
        <f>IF(DAY(AprSun1)=1,IF(AND(YEAR(AprSun1+4)=CalendarYear,MONTH(AprSun1+4)=4),AprSun1+4,""),IF(AND(YEAR(AprSun1+11)=CalendarYear,MONTH(AprSun1+11)=4),AprSun1+11,""))</f>
        <v>43566</v>
      </c>
      <c r="F6" s="6">
        <f>IF(DAY(AprSun1)=1,IF(AND(YEAR(AprSun1+5)=CalendarYear,MONTH(AprSun1+5)=4),AprSun1+5,""),IF(AND(YEAR(AprSun1+12)=CalendarYear,MONTH(AprSun1+12)=4),AprSun1+12,""))</f>
        <v>43567</v>
      </c>
      <c r="G6" s="6">
        <f>IF(DAY(AprSun1)=1,IF(AND(YEAR(AprSun1+6)=CalendarYear,MONTH(AprSun1+6)=4),AprSun1+6,""),IF(AND(YEAR(AprSun1+13)=CalendarYear,MONTH(AprSun1+13)=4),AprSun1+13,""))</f>
        <v>43568</v>
      </c>
      <c r="H6" s="13">
        <f>IF(DAY(AprSun1)=1,IF(AND(YEAR(AprSun1+7)=CalendarYear,MONTH(AprSun1+7)=4),AprSun1+7,""),IF(AND(YEAR(AprSun1+14)=CalendarYear,MONTH(AprSun1+14)=4),AprSun1+14,""))</f>
        <v>43569</v>
      </c>
    </row>
    <row r="7" spans="1:8" s="23" customFormat="1" ht="21" customHeight="1">
      <c r="A7" s="22"/>
      <c r="B7" s="31"/>
      <c r="C7" s="32"/>
      <c r="D7" s="32"/>
      <c r="E7" s="32"/>
      <c r="F7" s="32"/>
      <c r="G7" s="32"/>
      <c r="H7" s="33"/>
    </row>
    <row r="8" spans="1:8" ht="58" customHeight="1">
      <c r="B8" s="15"/>
      <c r="C8" s="7"/>
      <c r="D8" s="8"/>
      <c r="E8" s="8"/>
      <c r="F8" s="8"/>
      <c r="G8" s="16"/>
      <c r="H8" s="17"/>
    </row>
    <row r="9" spans="1:8" ht="14" customHeight="1">
      <c r="B9" s="12">
        <f>IF(DAY(AprSun1)=1,IF(AND(YEAR(AprSun1+8)=CalendarYear,MONTH(AprSun1+8)=4),AprSun1+8,""),IF(AND(YEAR(AprSun1+15)=CalendarYear,MONTH(AprSun1+15)=4),AprSun1+15,""))</f>
        <v>43570</v>
      </c>
      <c r="C9" s="6">
        <f>IF(DAY(AprSun1)=1,IF(AND(YEAR(AprSun1+9)=CalendarYear,MONTH(AprSun1+9)=4),AprSun1+9,""),IF(AND(YEAR(AprSun1+16)=CalendarYear,MONTH(AprSun1+16)=4),AprSun1+16,""))</f>
        <v>43571</v>
      </c>
      <c r="D9" s="6">
        <f>IF(DAY(AprSun1)=1,IF(AND(YEAR(AprSun1+10)=CalendarYear,MONTH(AprSun1+10)=4),AprSun1+10,""),IF(AND(YEAR(AprSun1+17)=CalendarYear,MONTH(AprSun1+17)=4),AprSun1+17,""))</f>
        <v>43572</v>
      </c>
      <c r="E9" s="6">
        <f>IF(DAY(AprSun1)=1,IF(AND(YEAR(AprSun1+11)=CalendarYear,MONTH(AprSun1+11)=4),AprSun1+11,""),IF(AND(YEAR(AprSun1+18)=CalendarYear,MONTH(AprSun1+18)=4),AprSun1+18,""))</f>
        <v>43573</v>
      </c>
      <c r="F9" s="6">
        <f>IF(DAY(AprSun1)=1,IF(AND(YEAR(AprSun1+12)=CalendarYear,MONTH(AprSun1+12)=4),AprSun1+12,""),IF(AND(YEAR(AprSun1+19)=CalendarYear,MONTH(AprSun1+19)=4),AprSun1+19,""))</f>
        <v>43574</v>
      </c>
      <c r="G9" s="6">
        <f>IF(DAY(AprSun1)=1,IF(AND(YEAR(AprSun1+13)=CalendarYear,MONTH(AprSun1+13)=4),AprSun1+13,""),IF(AND(YEAR(AprSun1+20)=CalendarYear,MONTH(AprSun1+20)=4),AprSun1+20,""))</f>
        <v>43575</v>
      </c>
      <c r="H9" s="13">
        <f>IF(DAY(AprSun1)=1,IF(AND(YEAR(AprSun1+14)=CalendarYear,MONTH(AprSun1+14)=4),AprSun1+14,""),IF(AND(YEAR(AprSun1+21)=CalendarYear,MONTH(AprSun1+21)=4),AprSun1+21,""))</f>
        <v>43576</v>
      </c>
    </row>
    <row r="10" spans="1:8" s="23" customFormat="1" ht="21" customHeight="1">
      <c r="A10" s="22"/>
      <c r="B10" s="28"/>
      <c r="C10" s="29"/>
      <c r="D10" s="29"/>
      <c r="E10" s="29"/>
      <c r="F10" s="29"/>
      <c r="G10" s="29"/>
      <c r="H10" s="30"/>
    </row>
    <row r="11" spans="1:8" ht="58" customHeight="1">
      <c r="B11" s="15"/>
      <c r="C11" s="7"/>
      <c r="D11" s="8"/>
      <c r="E11" s="8"/>
      <c r="F11" s="8"/>
      <c r="G11" s="16"/>
      <c r="H11" s="17"/>
    </row>
    <row r="12" spans="1:8" ht="14" customHeight="1">
      <c r="B12" s="12">
        <f>IF(DAY(AprSun1)=1,IF(AND(YEAR(AprSun1+15)=CalendarYear,MONTH(AprSun1+15)=4),AprSun1+15,""),IF(AND(YEAR(AprSun1+22)=CalendarYear,MONTH(AprSun1+22)=4),AprSun1+22,""))</f>
        <v>43577</v>
      </c>
      <c r="C12" s="6">
        <f>IF(DAY(AprSun1)=1,IF(AND(YEAR(AprSun1+16)=CalendarYear,MONTH(AprSun1+16)=4),AprSun1+16,""),IF(AND(YEAR(AprSun1+23)=CalendarYear,MONTH(AprSun1+23)=4),AprSun1+23,""))</f>
        <v>43578</v>
      </c>
      <c r="D12" s="6">
        <f>IF(DAY(AprSun1)=1,IF(AND(YEAR(AprSun1+17)=CalendarYear,MONTH(AprSun1+17)=4),AprSun1+17,""),IF(AND(YEAR(AprSun1+24)=CalendarYear,MONTH(AprSun1+24)=4),AprSun1+24,""))</f>
        <v>43579</v>
      </c>
      <c r="E12" s="6">
        <f>IF(DAY(AprSun1)=1,IF(AND(YEAR(AprSun1+18)=CalendarYear,MONTH(AprSun1+18)=4),AprSun1+18,""),IF(AND(YEAR(AprSun1+25)=CalendarYear,MONTH(AprSun1+25)=4),AprSun1+25,""))</f>
        <v>43580</v>
      </c>
      <c r="F12" s="6">
        <f>IF(DAY(AprSun1)=1,IF(AND(YEAR(AprSun1+19)=CalendarYear,MONTH(AprSun1+19)=4),AprSun1+19,""),IF(AND(YEAR(AprSun1+26)=CalendarYear,MONTH(AprSun1+26)=4),AprSun1+26,""))</f>
        <v>43581</v>
      </c>
      <c r="G12" s="6">
        <f>IF(DAY(AprSun1)=1,IF(AND(YEAR(AprSun1+20)=CalendarYear,MONTH(AprSun1+20)=4),AprSun1+20,""),IF(AND(YEAR(AprSun1+27)=CalendarYear,MONTH(AprSun1+27)=4),AprSun1+27,""))</f>
        <v>43582</v>
      </c>
      <c r="H12" s="13">
        <f>IF(DAY(AprSun1)=1,IF(AND(YEAR(AprSun1+21)=CalendarYear,MONTH(AprSun1+21)=4),AprSun1+21,""),IF(AND(YEAR(AprSun1+28)=CalendarYear,MONTH(AprSun1+28)=4),AprSun1+28,""))</f>
        <v>43583</v>
      </c>
    </row>
    <row r="13" spans="1:8" s="23" customFormat="1" ht="21" customHeight="1">
      <c r="A13" s="22"/>
      <c r="B13" s="28"/>
      <c r="C13" s="29"/>
      <c r="D13" s="29"/>
      <c r="E13" s="29"/>
      <c r="F13" s="29"/>
      <c r="G13" s="29"/>
      <c r="H13" s="30"/>
    </row>
    <row r="14" spans="1:8" ht="58" customHeight="1">
      <c r="B14" s="15"/>
      <c r="C14" s="7"/>
      <c r="D14" s="8"/>
      <c r="E14" s="8"/>
      <c r="F14" s="8"/>
      <c r="G14" s="16"/>
      <c r="H14" s="17"/>
    </row>
    <row r="15" spans="1:8" ht="14" customHeight="1">
      <c r="B15" s="12">
        <f>IF(DAY(AprSun1)=1,IF(AND(YEAR(AprSun1+22)=CalendarYear,MONTH(AprSun1+22)=4),AprSun1+22,""),IF(AND(YEAR(AprSun1+29)=CalendarYear,MONTH(AprSun1+29)=4),AprSun1+29,""))</f>
        <v>43584</v>
      </c>
      <c r="C15" s="6">
        <f>IF(DAY(AprSun1)=1,IF(AND(YEAR(AprSun1+23)=CalendarYear,MONTH(AprSun1+23)=4),AprSun1+23,""),IF(AND(YEAR(AprSun1+30)=CalendarYear,MONTH(AprSun1+30)=4),AprSun1+30,""))</f>
        <v>43585</v>
      </c>
      <c r="D15" s="6" t="str">
        <f>IF(DAY(AprSun1)=1,IF(AND(YEAR(AprSun1+24)=CalendarYear,MONTH(AprSun1+24)=4),AprSun1+24,""),IF(AND(YEAR(AprSun1+31)=CalendarYear,MONTH(AprSun1+31)=4),AprSun1+31,""))</f>
        <v/>
      </c>
      <c r="E15" s="6" t="str">
        <f>IF(DAY(AprSun1)=1,IF(AND(YEAR(AprSun1+25)=CalendarYear,MONTH(AprSun1+25)=4),AprSun1+25,""),IF(AND(YEAR(AprSun1+32)=CalendarYear,MONTH(AprSun1+32)=4),AprSun1+32,""))</f>
        <v/>
      </c>
      <c r="F15" s="6" t="str">
        <f>IF(DAY(AprSun1)=1,IF(AND(YEAR(AprSun1+26)=CalendarYear,MONTH(AprSun1+26)=4),AprSun1+26,""),IF(AND(YEAR(AprSun1+33)=CalendarYear,MONTH(AprSun1+33)=4),AprSun1+33,""))</f>
        <v/>
      </c>
      <c r="G15" s="6" t="str">
        <f>IF(DAY(AprSun1)=1,IF(AND(YEAR(AprSun1+27)=CalendarYear,MONTH(AprSun1+27)=4),AprSun1+27,""),IF(AND(YEAR(AprSun1+34)=CalendarYear,MONTH(AprSun1+34)=4),AprSun1+34,""))</f>
        <v/>
      </c>
      <c r="H15" s="13" t="str">
        <f>IF(DAY(AprSun1)=1,IF(AND(YEAR(AprSun1+28)=CalendarYear,MONTH(AprSun1+28)=4),AprSun1+28,""),IF(AND(YEAR(AprSun1+35)=CalendarYear,MONTH(AprSun1+35)=4),AprSun1+35,""))</f>
        <v/>
      </c>
    </row>
    <row r="16" spans="1:8" s="23" customFormat="1" ht="21" customHeight="1">
      <c r="A16" s="22"/>
      <c r="B16" s="28"/>
      <c r="C16" s="29"/>
      <c r="D16" s="29"/>
      <c r="E16" s="29"/>
      <c r="F16" s="29"/>
      <c r="G16" s="29"/>
      <c r="H16" s="30"/>
    </row>
    <row r="17" spans="2:8" ht="58" customHeight="1">
      <c r="B17" s="15"/>
      <c r="C17" s="7"/>
      <c r="D17" s="8"/>
      <c r="E17" s="8"/>
      <c r="F17" s="7"/>
      <c r="G17" s="16"/>
      <c r="H17" s="17"/>
    </row>
    <row r="18" spans="2:8" ht="14" customHeight="1">
      <c r="B18" s="12" t="str">
        <f>IF(DAY(AprSun1)=1,IF(AND(YEAR(AprSun1+29)=CalendarYear,MONTH(AprSun1+29)=4),AprSun1+29,""),IF(AND(YEAR(AprSun1+36)=CalendarYear,MONTH(AprSun1+36)=4),AprSun1+36,""))</f>
        <v/>
      </c>
      <c r="C18" s="6" t="str">
        <f>IF(DAY(AprSun1)=1,IF(AND(YEAR(AprSun1+30)=CalendarYear,MONTH(AprSun1+30)=4),AprSun1+30,""),IF(AND(YEAR(AprSun1+37)=CalendarYear,MONTH(AprSun1+37)=4),AprSun1+37,""))</f>
        <v/>
      </c>
      <c r="D18" s="40" t="s">
        <v>7</v>
      </c>
      <c r="E18" s="40"/>
      <c r="F18" s="40"/>
      <c r="G18" s="40"/>
      <c r="H18" s="41"/>
    </row>
    <row r="19" spans="2:8" ht="58" customHeight="1" thickBot="1">
      <c r="B19" s="18"/>
      <c r="C19" s="14"/>
      <c r="D19" s="37"/>
      <c r="E19" s="38"/>
      <c r="F19" s="38"/>
      <c r="G19" s="38"/>
      <c r="H19" s="39"/>
    </row>
  </sheetData>
  <mergeCells count="3">
    <mergeCell ref="B1:H1"/>
    <mergeCell ref="D18:H18"/>
    <mergeCell ref="D19:H19"/>
  </mergeCells>
  <phoneticPr fontId="8" type="noConversion"/>
  <printOptions horizontalCentered="1" verticalCentered="1"/>
  <pageMargins left="0.5" right="0.5" top="0.75" bottom="0.75" header="0.5" footer="0.5"/>
  <headerFooter alignWithMargins="0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pageSetUpPr fitToPage="1"/>
  </sheetPr>
  <dimension ref="A1:H19"/>
  <sheetViews>
    <sheetView showGridLines="0" topLeftCell="A7" zoomScale="125" zoomScaleNormal="125" zoomScalePageLayoutView="125" workbookViewId="0">
      <selection activeCell="H16" activeCellId="4" sqref="B4:H4 B7:H7 B10:H10 B13:H13 B16:H16"/>
    </sheetView>
  </sheetViews>
  <sheetFormatPr baseColWidth="10" defaultColWidth="8.83203125" defaultRowHeight="14" x14ac:dyDescent="0"/>
  <cols>
    <col min="1" max="1" width="2.5" style="1" customWidth="1"/>
    <col min="2" max="8" width="17.6640625" customWidth="1"/>
    <col min="10" max="10" width="15.6640625" bestFit="1" customWidth="1"/>
    <col min="11" max="11" width="17.1640625" bestFit="1" customWidth="1"/>
  </cols>
  <sheetData>
    <row r="1" spans="1:8" s="1" customFormat="1" ht="59.25" customHeight="1" thickBot="1">
      <c r="B1" s="36">
        <f>DATE(CalendarYear,5,1)</f>
        <v>43586</v>
      </c>
      <c r="C1" s="36"/>
      <c r="D1" s="36"/>
      <c r="E1" s="36"/>
      <c r="F1" s="36"/>
      <c r="G1" s="36"/>
      <c r="H1" s="36"/>
    </row>
    <row r="2" spans="1:8" s="3" customFormat="1" ht="21.75" customHeight="1">
      <c r="A2" s="2"/>
      <c r="B2" s="9" t="s">
        <v>0</v>
      </c>
      <c r="C2" s="10" t="s">
        <v>1</v>
      </c>
      <c r="D2" s="10" t="s">
        <v>2</v>
      </c>
      <c r="E2" s="10" t="s">
        <v>3</v>
      </c>
      <c r="F2" s="10" t="s">
        <v>4</v>
      </c>
      <c r="G2" s="10" t="s">
        <v>5</v>
      </c>
      <c r="H2" s="11" t="s">
        <v>6</v>
      </c>
    </row>
    <row r="3" spans="1:8" ht="14" customHeight="1">
      <c r="B3" s="12" t="str">
        <f>IF(DAY(MaySun1)=1,"",IF(AND(YEAR(MaySun1+1)=CalendarYear,MONTH(MaySun1+1)=5),MaySun1+1,""))</f>
        <v/>
      </c>
      <c r="C3" s="6" t="str">
        <f>IF(DAY(MaySun1)=1,"",IF(AND(YEAR(MaySun1+2)=CalendarYear,MONTH(MaySun1+2)=5),MaySun1+2,""))</f>
        <v/>
      </c>
      <c r="D3" s="6">
        <f>IF(DAY(MaySun1)=1,"",IF(AND(YEAR(MaySun1+3)=CalendarYear,MONTH(MaySun1+3)=5),MaySun1+3,""))</f>
        <v>43586</v>
      </c>
      <c r="E3" s="6">
        <f>IF(DAY(MaySun1)=1,"",IF(AND(YEAR(MaySun1+4)=CalendarYear,MONTH(MaySun1+4)=5),MaySun1+4,""))</f>
        <v>43587</v>
      </c>
      <c r="F3" s="6">
        <f>IF(DAY(MaySun1)=1,"",IF(AND(YEAR(MaySun1+5)=CalendarYear,MONTH(MaySun1+5)=5),MaySun1+5,""))</f>
        <v>43588</v>
      </c>
      <c r="G3" s="6">
        <f>IF(DAY(MaySun1)=1,"",IF(AND(YEAR(MaySun1+6)=CalendarYear,MONTH(MaySun1+6)=5),MaySun1+6,""))</f>
        <v>43589</v>
      </c>
      <c r="H3" s="13">
        <f>IF(DAY(MaySun1)=1,IF(AND(YEAR(MaySun1)=CalendarYear,MONTH(MaySun1)=5),MaySun1,""),IF(AND(YEAR(MaySun1+7)=CalendarYear,MONTH(MaySun1+7)=5),MaySun1+7,""))</f>
        <v>43590</v>
      </c>
    </row>
    <row r="4" spans="1:8" s="23" customFormat="1" ht="21" customHeight="1">
      <c r="A4" s="22"/>
      <c r="B4" s="28"/>
      <c r="C4" s="29"/>
      <c r="D4" s="29"/>
      <c r="E4" s="29"/>
      <c r="F4" s="29"/>
      <c r="G4" s="29"/>
      <c r="H4" s="30"/>
    </row>
    <row r="5" spans="1:8" ht="58" customHeight="1">
      <c r="B5" s="15"/>
      <c r="C5" s="7"/>
      <c r="D5" s="8"/>
      <c r="E5" s="8"/>
      <c r="F5" s="8"/>
      <c r="G5" s="16"/>
      <c r="H5" s="17"/>
    </row>
    <row r="6" spans="1:8" ht="14" customHeight="1">
      <c r="B6" s="12">
        <f>IF(DAY(MaySun1)=1,IF(AND(YEAR(MaySun1+1)=CalendarYear,MONTH(MaySun1+1)=5),MaySun1+1,""),IF(AND(YEAR(MaySun1+8)=CalendarYear,MONTH(MaySun1+8)=5),MaySun1+8,""))</f>
        <v>43591</v>
      </c>
      <c r="C6" s="6">
        <f>IF(DAY(MaySun1)=1,IF(AND(YEAR(MaySun1+2)=CalendarYear,MONTH(MaySun1+2)=5),MaySun1+2,""),IF(AND(YEAR(MaySun1+9)=CalendarYear,MONTH(MaySun1+9)=5),MaySun1+9,""))</f>
        <v>43592</v>
      </c>
      <c r="D6" s="6">
        <f>IF(DAY(MaySun1)=1,IF(AND(YEAR(MaySun1+3)=CalendarYear,MONTH(MaySun1+3)=5),MaySun1+3,""),IF(AND(YEAR(MaySun1+10)=CalendarYear,MONTH(MaySun1+10)=5),MaySun1+10,""))</f>
        <v>43593</v>
      </c>
      <c r="E6" s="6">
        <f>IF(DAY(MaySun1)=1,IF(AND(YEAR(MaySun1+4)=CalendarYear,MONTH(MaySun1+4)=5),MaySun1+4,""),IF(AND(YEAR(MaySun1+11)=CalendarYear,MONTH(MaySun1+11)=5),MaySun1+11,""))</f>
        <v>43594</v>
      </c>
      <c r="F6" s="6">
        <f>IF(DAY(MaySun1)=1,IF(AND(YEAR(MaySun1+5)=CalendarYear,MONTH(MaySun1+5)=5),MaySun1+5,""),IF(AND(YEAR(MaySun1+12)=CalendarYear,MONTH(MaySun1+12)=5),MaySun1+12,""))</f>
        <v>43595</v>
      </c>
      <c r="G6" s="6">
        <f>IF(DAY(MaySun1)=1,IF(AND(YEAR(MaySun1+6)=CalendarYear,MONTH(MaySun1+6)=5),MaySun1+6,""),IF(AND(YEAR(MaySun1+13)=CalendarYear,MONTH(MaySun1+13)=5),MaySun1+13,""))</f>
        <v>43596</v>
      </c>
      <c r="H6" s="13">
        <f>IF(DAY(MaySun1)=1,IF(AND(YEAR(MaySun1+7)=CalendarYear,MONTH(MaySun1+7)=5),MaySun1+7,""),IF(AND(YEAR(MaySun1+14)=CalendarYear,MONTH(MaySun1+14)=5),MaySun1+14,""))</f>
        <v>43597</v>
      </c>
    </row>
    <row r="7" spans="1:8" s="23" customFormat="1" ht="21" customHeight="1">
      <c r="A7" s="22"/>
      <c r="B7" s="31"/>
      <c r="C7" s="32"/>
      <c r="D7" s="32"/>
      <c r="E7" s="32"/>
      <c r="F7" s="32"/>
      <c r="G7" s="32"/>
      <c r="H7" s="33"/>
    </row>
    <row r="8" spans="1:8" ht="58" customHeight="1">
      <c r="B8" s="15"/>
      <c r="C8" s="7"/>
      <c r="D8" s="8"/>
      <c r="E8" s="8"/>
      <c r="F8" s="8"/>
      <c r="G8" s="16"/>
      <c r="H8" s="17"/>
    </row>
    <row r="9" spans="1:8" ht="14" customHeight="1">
      <c r="B9" s="12">
        <f>IF(DAY(MaySun1)=1,IF(AND(YEAR(MaySun1+8)=CalendarYear,MONTH(MaySun1+8)=5),MaySun1+8,""),IF(AND(YEAR(MaySun1+15)=CalendarYear,MONTH(MaySun1+15)=5),MaySun1+15,""))</f>
        <v>43598</v>
      </c>
      <c r="C9" s="6">
        <f>IF(DAY(MaySun1)=1,IF(AND(YEAR(MaySun1+9)=CalendarYear,MONTH(MaySun1+9)=5),MaySun1+9,""),IF(AND(YEAR(MaySun1+16)=CalendarYear,MONTH(MaySun1+16)=5),MaySun1+16,""))</f>
        <v>43599</v>
      </c>
      <c r="D9" s="6">
        <f>IF(DAY(MaySun1)=1,IF(AND(YEAR(MaySun1+10)=CalendarYear,MONTH(MaySun1+10)=5),MaySun1+10,""),IF(AND(YEAR(MaySun1+17)=CalendarYear,MONTH(MaySun1+17)=5),MaySun1+17,""))</f>
        <v>43600</v>
      </c>
      <c r="E9" s="6">
        <f>IF(DAY(MaySun1)=1,IF(AND(YEAR(MaySun1+11)=CalendarYear,MONTH(MaySun1+11)=5),MaySun1+11,""),IF(AND(YEAR(MaySun1+18)=CalendarYear,MONTH(MaySun1+18)=5),MaySun1+18,""))</f>
        <v>43601</v>
      </c>
      <c r="F9" s="6">
        <f>IF(DAY(MaySun1)=1,IF(AND(YEAR(MaySun1+12)=CalendarYear,MONTH(MaySun1+12)=5),MaySun1+12,""),IF(AND(YEAR(MaySun1+19)=CalendarYear,MONTH(MaySun1+19)=5),MaySun1+19,""))</f>
        <v>43602</v>
      </c>
      <c r="G9" s="6">
        <f>IF(DAY(MaySun1)=1,IF(AND(YEAR(MaySun1+13)=CalendarYear,MONTH(MaySun1+13)=5),MaySun1+13,""),IF(AND(YEAR(MaySun1+20)=CalendarYear,MONTH(MaySun1+20)=5),MaySun1+20,""))</f>
        <v>43603</v>
      </c>
      <c r="H9" s="13">
        <f>IF(DAY(MaySun1)=1,IF(AND(YEAR(MaySun1+14)=CalendarYear,MONTH(MaySun1+14)=5),MaySun1+14,""),IF(AND(YEAR(MaySun1+21)=CalendarYear,MONTH(MaySun1+21)=5),MaySun1+21,""))</f>
        <v>43604</v>
      </c>
    </row>
    <row r="10" spans="1:8" s="23" customFormat="1" ht="21" customHeight="1">
      <c r="A10" s="22"/>
      <c r="B10" s="28"/>
      <c r="C10" s="29"/>
      <c r="D10" s="29"/>
      <c r="E10" s="29"/>
      <c r="F10" s="29"/>
      <c r="G10" s="29"/>
      <c r="H10" s="30"/>
    </row>
    <row r="11" spans="1:8" ht="58" customHeight="1">
      <c r="B11" s="15"/>
      <c r="C11" s="7"/>
      <c r="D11" s="8"/>
      <c r="E11" s="8"/>
      <c r="F11" s="8"/>
      <c r="G11" s="16"/>
      <c r="H11" s="17"/>
    </row>
    <row r="12" spans="1:8" ht="14" customHeight="1">
      <c r="B12" s="12">
        <f>IF(DAY(MaySun1)=1,IF(AND(YEAR(MaySun1+15)=CalendarYear,MONTH(MaySun1+15)=5),MaySun1+15,""),IF(AND(YEAR(MaySun1+22)=CalendarYear,MONTH(MaySun1+22)=5),MaySun1+22,""))</f>
        <v>43605</v>
      </c>
      <c r="C12" s="6">
        <f>IF(DAY(MaySun1)=1,IF(AND(YEAR(MaySun1+16)=CalendarYear,MONTH(MaySun1+16)=5),MaySun1+16,""),IF(AND(YEAR(MaySun1+23)=CalendarYear,MONTH(MaySun1+23)=5),MaySun1+23,""))</f>
        <v>43606</v>
      </c>
      <c r="D12" s="6">
        <f>IF(DAY(MaySun1)=1,IF(AND(YEAR(MaySun1+17)=CalendarYear,MONTH(MaySun1+17)=5),MaySun1+17,""),IF(AND(YEAR(MaySun1+24)=CalendarYear,MONTH(MaySun1+24)=5),MaySun1+24,""))</f>
        <v>43607</v>
      </c>
      <c r="E12" s="6">
        <f>IF(DAY(MaySun1)=1,IF(AND(YEAR(MaySun1+18)=CalendarYear,MONTH(MaySun1+18)=5),MaySun1+18,""),IF(AND(YEAR(MaySun1+25)=CalendarYear,MONTH(MaySun1+25)=5),MaySun1+25,""))</f>
        <v>43608</v>
      </c>
      <c r="F12" s="6">
        <f>IF(DAY(MaySun1)=1,IF(AND(YEAR(MaySun1+19)=CalendarYear,MONTH(MaySun1+19)=5),MaySun1+19,""),IF(AND(YEAR(MaySun1+26)=CalendarYear,MONTH(MaySun1+26)=5),MaySun1+26,""))</f>
        <v>43609</v>
      </c>
      <c r="G12" s="6">
        <f>IF(DAY(MaySun1)=1,IF(AND(YEAR(MaySun1+20)=CalendarYear,MONTH(MaySun1+20)=5),MaySun1+20,""),IF(AND(YEAR(MaySun1+27)=CalendarYear,MONTH(MaySun1+27)=5),MaySun1+27,""))</f>
        <v>43610</v>
      </c>
      <c r="H12" s="13">
        <f>IF(DAY(MaySun1)=1,IF(AND(YEAR(MaySun1+21)=CalendarYear,MONTH(MaySun1+21)=5),MaySun1+21,""),IF(AND(YEAR(MaySun1+28)=CalendarYear,MONTH(MaySun1+28)=5),MaySun1+28,""))</f>
        <v>43611</v>
      </c>
    </row>
    <row r="13" spans="1:8" s="23" customFormat="1" ht="21" customHeight="1">
      <c r="A13" s="22"/>
      <c r="B13" s="28"/>
      <c r="C13" s="29"/>
      <c r="D13" s="29"/>
      <c r="E13" s="29"/>
      <c r="F13" s="29"/>
      <c r="G13" s="29"/>
      <c r="H13" s="30"/>
    </row>
    <row r="14" spans="1:8" ht="58" customHeight="1">
      <c r="B14" s="15"/>
      <c r="C14" s="7"/>
      <c r="D14" s="8"/>
      <c r="E14" s="8"/>
      <c r="F14" s="8"/>
      <c r="G14" s="16"/>
      <c r="H14" s="17"/>
    </row>
    <row r="15" spans="1:8" ht="14" customHeight="1">
      <c r="B15" s="12">
        <f>IF(DAY(MaySun1)=1,IF(AND(YEAR(MaySun1+22)=CalendarYear,MONTH(MaySun1+22)=5),MaySun1+22,""),IF(AND(YEAR(MaySun1+29)=CalendarYear,MONTH(MaySun1+29)=5),MaySun1+29,""))</f>
        <v>43612</v>
      </c>
      <c r="C15" s="6">
        <f>IF(DAY(MaySun1)=1,IF(AND(YEAR(MaySun1+23)=CalendarYear,MONTH(MaySun1+23)=5),MaySun1+23,""),IF(AND(YEAR(MaySun1+30)=CalendarYear,MONTH(MaySun1+30)=5),MaySun1+30,""))</f>
        <v>43613</v>
      </c>
      <c r="D15" s="6">
        <f>IF(DAY(MaySun1)=1,IF(AND(YEAR(MaySun1+24)=CalendarYear,MONTH(MaySun1+24)=5),MaySun1+24,""),IF(AND(YEAR(MaySun1+31)=CalendarYear,MONTH(MaySun1+31)=5),MaySun1+31,""))</f>
        <v>43614</v>
      </c>
      <c r="E15" s="6">
        <f>IF(DAY(MaySun1)=1,IF(AND(YEAR(MaySun1+25)=CalendarYear,MONTH(MaySun1+25)=5),MaySun1+25,""),IF(AND(YEAR(MaySun1+32)=CalendarYear,MONTH(MaySun1+32)=5),MaySun1+32,""))</f>
        <v>43615</v>
      </c>
      <c r="F15" s="6">
        <f>IF(DAY(MaySun1)=1,IF(AND(YEAR(MaySun1+26)=CalendarYear,MONTH(MaySun1+26)=5),MaySun1+26,""),IF(AND(YEAR(MaySun1+33)=CalendarYear,MONTH(MaySun1+33)=5),MaySun1+33,""))</f>
        <v>43616</v>
      </c>
      <c r="G15" s="6" t="str">
        <f>IF(DAY(MaySun1)=1,IF(AND(YEAR(MaySun1+27)=CalendarYear,MONTH(MaySun1+27)=5),MaySun1+27,""),IF(AND(YEAR(MaySun1+34)=CalendarYear,MONTH(MaySun1+34)=5),MaySun1+34,""))</f>
        <v/>
      </c>
      <c r="H15" s="13" t="str">
        <f>IF(DAY(MaySun1)=1,IF(AND(YEAR(MaySun1+28)=CalendarYear,MONTH(MaySun1+28)=5),MaySun1+28,""),IF(AND(YEAR(MaySun1+35)=CalendarYear,MONTH(MaySun1+35)=5),MaySun1+35,""))</f>
        <v/>
      </c>
    </row>
    <row r="16" spans="1:8" s="23" customFormat="1" ht="21" customHeight="1">
      <c r="A16" s="22"/>
      <c r="B16" s="28"/>
      <c r="C16" s="29"/>
      <c r="D16" s="29"/>
      <c r="E16" s="29"/>
      <c r="F16" s="29"/>
      <c r="G16" s="29"/>
      <c r="H16" s="30"/>
    </row>
    <row r="17" spans="2:8" ht="58" customHeight="1">
      <c r="B17" s="15"/>
      <c r="C17" s="7"/>
      <c r="D17" s="8"/>
      <c r="E17" s="8"/>
      <c r="F17" s="7"/>
      <c r="G17" s="16"/>
      <c r="H17" s="17"/>
    </row>
    <row r="18" spans="2:8" ht="14" customHeight="1">
      <c r="B18" s="12" t="str">
        <f>IF(DAY(MaySun1)=1,IF(AND(YEAR(MaySun1+29)=CalendarYear,MONTH(MaySun1+29)=5),MaySun1+29,""),IF(AND(YEAR(MaySun1+36)=CalendarYear,MONTH(MaySun1+36)=5),MaySun1+36,""))</f>
        <v/>
      </c>
      <c r="C18" s="6" t="str">
        <f>IF(DAY(MaySun1)=1,IF(AND(YEAR(MaySun1+30)=CalendarYear,MONTH(MaySun1+30)=5),MaySun1+30,""),IF(AND(YEAR(MaySun1+37)=CalendarYear,MONTH(MaySun1+37)=5),MaySun1+37,""))</f>
        <v/>
      </c>
      <c r="D18" s="40" t="s">
        <v>7</v>
      </c>
      <c r="E18" s="40"/>
      <c r="F18" s="40"/>
      <c r="G18" s="40"/>
      <c r="H18" s="41"/>
    </row>
    <row r="19" spans="2:8" ht="58" customHeight="1" thickBot="1">
      <c r="B19" s="18"/>
      <c r="C19" s="14"/>
      <c r="D19" s="37"/>
      <c r="E19" s="38"/>
      <c r="F19" s="38"/>
      <c r="G19" s="38"/>
      <c r="H19" s="39"/>
    </row>
  </sheetData>
  <mergeCells count="3">
    <mergeCell ref="B1:H1"/>
    <mergeCell ref="D18:H18"/>
    <mergeCell ref="D19:H19"/>
  </mergeCells>
  <phoneticPr fontId="8" type="noConversion"/>
  <printOptions horizontalCentered="1" verticalCentered="1"/>
  <pageMargins left="0.5" right="0.5" top="0.75" bottom="0.75" header="0.5" footer="0.5"/>
  <headerFooter alignWithMargins="0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pageSetUpPr fitToPage="1"/>
  </sheetPr>
  <dimension ref="A1:H19"/>
  <sheetViews>
    <sheetView showGridLines="0" zoomScale="125" zoomScaleNormal="125" zoomScalePageLayoutView="125" workbookViewId="0">
      <selection activeCell="H4" activeCellId="4" sqref="B16:H16 B13:H13 B10:H10 B7:H7 B4:H4"/>
    </sheetView>
  </sheetViews>
  <sheetFormatPr baseColWidth="10" defaultColWidth="8.83203125" defaultRowHeight="14" x14ac:dyDescent="0"/>
  <cols>
    <col min="1" max="1" width="2.5" style="1" customWidth="1"/>
    <col min="2" max="8" width="17.6640625" customWidth="1"/>
    <col min="10" max="10" width="15.6640625" bestFit="1" customWidth="1"/>
    <col min="11" max="11" width="17.1640625" bestFit="1" customWidth="1"/>
  </cols>
  <sheetData>
    <row r="1" spans="1:8" s="1" customFormat="1" ht="59.25" customHeight="1" thickBot="1">
      <c r="B1" s="36">
        <f>DATE(CalendarYear,6,1)</f>
        <v>43617</v>
      </c>
      <c r="C1" s="36"/>
      <c r="D1" s="36"/>
      <c r="E1" s="36"/>
      <c r="F1" s="36"/>
      <c r="G1" s="36"/>
      <c r="H1" s="36"/>
    </row>
    <row r="2" spans="1:8" s="3" customFormat="1" ht="21.75" customHeight="1">
      <c r="A2" s="2"/>
      <c r="B2" s="9" t="s">
        <v>0</v>
      </c>
      <c r="C2" s="10" t="s">
        <v>1</v>
      </c>
      <c r="D2" s="10" t="s">
        <v>2</v>
      </c>
      <c r="E2" s="10" t="s">
        <v>3</v>
      </c>
      <c r="F2" s="10" t="s">
        <v>4</v>
      </c>
      <c r="G2" s="10" t="s">
        <v>5</v>
      </c>
      <c r="H2" s="11" t="s">
        <v>6</v>
      </c>
    </row>
    <row r="3" spans="1:8" ht="14" customHeight="1">
      <c r="B3" s="12" t="str">
        <f>IF(DAY(JunSun1)=1,"",IF(AND(YEAR(JunSun1+1)=CalendarYear,MONTH(JunSun1+1)=6),JunSun1+1,""))</f>
        <v/>
      </c>
      <c r="C3" s="6" t="str">
        <f>IF(DAY(JunSun1)=1,"",IF(AND(YEAR(JunSun1+2)=CalendarYear,MONTH(JunSun1+2)=6),JunSun1+2,""))</f>
        <v/>
      </c>
      <c r="D3" s="6" t="str">
        <f>IF(DAY(JunSun1)=1,"",IF(AND(YEAR(JunSun1+3)=CalendarYear,MONTH(JunSun1+3)=6),JunSun1+3,""))</f>
        <v/>
      </c>
      <c r="E3" s="6" t="str">
        <f>IF(DAY(JunSun1)=1,"",IF(AND(YEAR(JunSun1+4)=CalendarYear,MONTH(JunSun1+4)=6),JunSun1+4,""))</f>
        <v/>
      </c>
      <c r="F3" s="6" t="str">
        <f>IF(DAY(JunSun1)=1,"",IF(AND(YEAR(JunSun1+5)=CalendarYear,MONTH(JunSun1+5)=6),JunSun1+5,""))</f>
        <v/>
      </c>
      <c r="G3" s="6">
        <f>IF(DAY(JunSun1)=1,"",IF(AND(YEAR(JunSun1+6)=CalendarYear,MONTH(JunSun1+6)=6),JunSun1+6,""))</f>
        <v>43617</v>
      </c>
      <c r="H3" s="13">
        <f>IF(DAY(JunSun1)=1,IF(AND(YEAR(JunSun1)=CalendarYear,MONTH(JunSun1)=6),JunSun1,""),IF(AND(YEAR(JunSun1+7)=CalendarYear,MONTH(JunSun1+7)=6),JunSun1+7,""))</f>
        <v>43618</v>
      </c>
    </row>
    <row r="4" spans="1:8" s="23" customFormat="1" ht="21" customHeight="1">
      <c r="A4" s="22"/>
      <c r="B4" s="28"/>
      <c r="C4" s="29"/>
      <c r="D4" s="29"/>
      <c r="E4" s="29"/>
      <c r="F4" s="29"/>
      <c r="G4" s="29"/>
      <c r="H4" s="30"/>
    </row>
    <row r="5" spans="1:8" ht="58" customHeight="1">
      <c r="B5" s="15"/>
      <c r="C5" s="7"/>
      <c r="D5" s="8"/>
      <c r="E5" s="8"/>
      <c r="F5" s="8"/>
      <c r="G5" s="16"/>
      <c r="H5" s="17"/>
    </row>
    <row r="6" spans="1:8" ht="14" customHeight="1">
      <c r="B6" s="12">
        <f>IF(DAY(JunSun1)=1,IF(AND(YEAR(JunSun1+1)=CalendarYear,MONTH(JunSun1+1)=6),JunSun1+1,""),IF(AND(YEAR(JunSun1+8)=CalendarYear,MONTH(JunSun1+8)=6),JunSun1+8,""))</f>
        <v>43619</v>
      </c>
      <c r="C6" s="6">
        <f>IF(DAY(JunSun1)=1,IF(AND(YEAR(JunSun1+2)=CalendarYear,MONTH(JunSun1+2)=6),JunSun1+2,""),IF(AND(YEAR(JunSun1+9)=CalendarYear,MONTH(JunSun1+9)=6),JunSun1+9,""))</f>
        <v>43620</v>
      </c>
      <c r="D6" s="6">
        <f>IF(DAY(JunSun1)=1,IF(AND(YEAR(JunSun1+3)=CalendarYear,MONTH(JunSun1+3)=6),JunSun1+3,""),IF(AND(YEAR(JunSun1+10)=CalendarYear,MONTH(JunSun1+10)=6),JunSun1+10,""))</f>
        <v>43621</v>
      </c>
      <c r="E6" s="6">
        <f>IF(DAY(JunSun1)=1,IF(AND(YEAR(JunSun1+4)=CalendarYear,MONTH(JunSun1+4)=6),JunSun1+4,""),IF(AND(YEAR(JunSun1+11)=CalendarYear,MONTH(JunSun1+11)=6),JunSun1+11,""))</f>
        <v>43622</v>
      </c>
      <c r="F6" s="6">
        <f>IF(DAY(JunSun1)=1,IF(AND(YEAR(JunSun1+5)=CalendarYear,MONTH(JunSun1+5)=6),JunSun1+5,""),IF(AND(YEAR(JunSun1+12)=CalendarYear,MONTH(JunSun1+12)=6),JunSun1+12,""))</f>
        <v>43623</v>
      </c>
      <c r="G6" s="6">
        <f>IF(DAY(JunSun1)=1,IF(AND(YEAR(JunSun1+6)=CalendarYear,MONTH(JunSun1+6)=6),JunSun1+6,""),IF(AND(YEAR(JunSun1+13)=CalendarYear,MONTH(JunSun1+13)=6),JunSun1+13,""))</f>
        <v>43624</v>
      </c>
      <c r="H6" s="13">
        <f>IF(DAY(JunSun1)=1,IF(AND(YEAR(JunSun1+7)=CalendarYear,MONTH(JunSun1+7)=6),JunSun1+7,""),IF(AND(YEAR(JunSun1+14)=CalendarYear,MONTH(JunSun1+14)=6),JunSun1+14,""))</f>
        <v>43625</v>
      </c>
    </row>
    <row r="7" spans="1:8" s="23" customFormat="1" ht="21" customHeight="1">
      <c r="A7" s="22"/>
      <c r="B7" s="31"/>
      <c r="C7" s="32"/>
      <c r="D7" s="32"/>
      <c r="E7" s="32"/>
      <c r="F7" s="32"/>
      <c r="G7" s="32"/>
      <c r="H7" s="33"/>
    </row>
    <row r="8" spans="1:8" ht="58" customHeight="1">
      <c r="B8" s="15"/>
      <c r="C8" s="7"/>
      <c r="D8" s="8"/>
      <c r="E8" s="8"/>
      <c r="F8" s="8"/>
      <c r="G8" s="16"/>
      <c r="H8" s="17"/>
    </row>
    <row r="9" spans="1:8" ht="14" customHeight="1">
      <c r="B9" s="12">
        <f>IF(DAY(JunSun1)=1,IF(AND(YEAR(JunSun1+8)=CalendarYear,MONTH(JunSun1+8)=6),JunSun1+8,""),IF(AND(YEAR(JunSun1+15)=CalendarYear,MONTH(JunSun1+15)=6),JunSun1+15,""))</f>
        <v>43626</v>
      </c>
      <c r="C9" s="6">
        <f>IF(DAY(JunSun1)=1,IF(AND(YEAR(JunSun1+9)=CalendarYear,MONTH(JunSun1+9)=6),JunSun1+9,""),IF(AND(YEAR(JunSun1+16)=CalendarYear,MONTH(JunSun1+16)=6),JunSun1+16,""))</f>
        <v>43627</v>
      </c>
      <c r="D9" s="6">
        <f>IF(DAY(JunSun1)=1,IF(AND(YEAR(JunSun1+10)=CalendarYear,MONTH(JunSun1+10)=6),JunSun1+10,""),IF(AND(YEAR(JunSun1+17)=CalendarYear,MONTH(JunSun1+17)=6),JunSun1+17,""))</f>
        <v>43628</v>
      </c>
      <c r="E9" s="6">
        <f>IF(DAY(JunSun1)=1,IF(AND(YEAR(JunSun1+11)=CalendarYear,MONTH(JunSun1+11)=6),JunSun1+11,""),IF(AND(YEAR(JunSun1+18)=CalendarYear,MONTH(JunSun1+18)=6),JunSun1+18,""))</f>
        <v>43629</v>
      </c>
      <c r="F9" s="6">
        <f>IF(DAY(JunSun1)=1,IF(AND(YEAR(JunSun1+12)=CalendarYear,MONTH(JunSun1+12)=6),JunSun1+12,""),IF(AND(YEAR(JunSun1+19)=CalendarYear,MONTH(JunSun1+19)=6),JunSun1+19,""))</f>
        <v>43630</v>
      </c>
      <c r="G9" s="6">
        <f>IF(DAY(JunSun1)=1,IF(AND(YEAR(JunSun1+13)=CalendarYear,MONTH(JunSun1+13)=6),JunSun1+13,""),IF(AND(YEAR(JunSun1+20)=CalendarYear,MONTH(JunSun1+20)=6),JunSun1+20,""))</f>
        <v>43631</v>
      </c>
      <c r="H9" s="13">
        <f>IF(DAY(JunSun1)=1,IF(AND(YEAR(JunSun1+14)=CalendarYear,MONTH(JunSun1+14)=6),JunSun1+14,""),IF(AND(YEAR(JunSun1+21)=CalendarYear,MONTH(JunSun1+21)=6),JunSun1+21,""))</f>
        <v>43632</v>
      </c>
    </row>
    <row r="10" spans="1:8" s="23" customFormat="1" ht="21" customHeight="1">
      <c r="A10" s="22"/>
      <c r="B10" s="28"/>
      <c r="C10" s="29"/>
      <c r="D10" s="29"/>
      <c r="E10" s="29"/>
      <c r="F10" s="29"/>
      <c r="G10" s="29"/>
      <c r="H10" s="30"/>
    </row>
    <row r="11" spans="1:8" ht="58" customHeight="1">
      <c r="B11" s="15"/>
      <c r="C11" s="7"/>
      <c r="D11" s="8"/>
      <c r="E11" s="8"/>
      <c r="F11" s="8"/>
      <c r="G11" s="16"/>
      <c r="H11" s="17"/>
    </row>
    <row r="12" spans="1:8" ht="14" customHeight="1">
      <c r="B12" s="12">
        <f>IF(DAY(JunSun1)=1,IF(AND(YEAR(JunSun1+15)=CalendarYear,MONTH(JunSun1+15)=6),JunSun1+15,""),IF(AND(YEAR(JunSun1+22)=CalendarYear,MONTH(JunSun1+22)=6),JunSun1+22,""))</f>
        <v>43633</v>
      </c>
      <c r="C12" s="6">
        <f>IF(DAY(JunSun1)=1,IF(AND(YEAR(JunSun1+16)=CalendarYear,MONTH(JunSun1+16)=6),JunSun1+16,""),IF(AND(YEAR(JunSun1+23)=CalendarYear,MONTH(JunSun1+23)=6),JunSun1+23,""))</f>
        <v>43634</v>
      </c>
      <c r="D12" s="6">
        <f>IF(DAY(JunSun1)=1,IF(AND(YEAR(JunSun1+17)=CalendarYear,MONTH(JunSun1+17)=6),JunSun1+17,""),IF(AND(YEAR(JunSun1+24)=CalendarYear,MONTH(JunSun1+24)=6),JunSun1+24,""))</f>
        <v>43635</v>
      </c>
      <c r="E12" s="6">
        <f>IF(DAY(JunSun1)=1,IF(AND(YEAR(JunSun1+18)=CalendarYear,MONTH(JunSun1+18)=6),JunSun1+18,""),IF(AND(YEAR(JunSun1+25)=CalendarYear,MONTH(JunSun1+25)=6),JunSun1+25,""))</f>
        <v>43636</v>
      </c>
      <c r="F12" s="6">
        <f>IF(DAY(JunSun1)=1,IF(AND(YEAR(JunSun1+19)=CalendarYear,MONTH(JunSun1+19)=6),JunSun1+19,""),IF(AND(YEAR(JunSun1+26)=CalendarYear,MONTH(JunSun1+26)=6),JunSun1+26,""))</f>
        <v>43637</v>
      </c>
      <c r="G12" s="6">
        <f>IF(DAY(JunSun1)=1,IF(AND(YEAR(JunSun1+20)=CalendarYear,MONTH(JunSun1+20)=6),JunSun1+20,""),IF(AND(YEAR(JunSun1+27)=CalendarYear,MONTH(JunSun1+27)=6),JunSun1+27,""))</f>
        <v>43638</v>
      </c>
      <c r="H12" s="13">
        <f>IF(DAY(JunSun1)=1,IF(AND(YEAR(JunSun1+21)=CalendarYear,MONTH(JunSun1+21)=6),JunSun1+21,""),IF(AND(YEAR(JunSun1+28)=CalendarYear,MONTH(JunSun1+28)=6),JunSun1+28,""))</f>
        <v>43639</v>
      </c>
    </row>
    <row r="13" spans="1:8" s="23" customFormat="1" ht="21" customHeight="1">
      <c r="A13" s="22"/>
      <c r="B13" s="28"/>
      <c r="C13" s="29"/>
      <c r="D13" s="29"/>
      <c r="E13" s="29"/>
      <c r="F13" s="29"/>
      <c r="G13" s="29"/>
      <c r="H13" s="30"/>
    </row>
    <row r="14" spans="1:8" ht="58" customHeight="1">
      <c r="B14" s="15"/>
      <c r="C14" s="7"/>
      <c r="D14" s="8"/>
      <c r="E14" s="8"/>
      <c r="F14" s="8"/>
      <c r="G14" s="16"/>
      <c r="H14" s="17"/>
    </row>
    <row r="15" spans="1:8" ht="14" customHeight="1">
      <c r="B15" s="12">
        <f>IF(DAY(JunSun1)=1,IF(AND(YEAR(JunSun1+22)=CalendarYear,MONTH(JunSun1+22)=6),JunSun1+22,""),IF(AND(YEAR(JunSun1+29)=CalendarYear,MONTH(JunSun1+29)=6),JunSun1+29,""))</f>
        <v>43640</v>
      </c>
      <c r="C15" s="6">
        <f>IF(DAY(JunSun1)=1,IF(AND(YEAR(JunSun1+23)=CalendarYear,MONTH(JunSun1+23)=6),JunSun1+23,""),IF(AND(YEAR(JunSun1+30)=CalendarYear,MONTH(JunSun1+30)=6),JunSun1+30,""))</f>
        <v>43641</v>
      </c>
      <c r="D15" s="6">
        <f>IF(DAY(JunSun1)=1,IF(AND(YEAR(JunSun1+24)=CalendarYear,MONTH(JunSun1+24)=6),JunSun1+24,""),IF(AND(YEAR(JunSun1+31)=CalendarYear,MONTH(JunSun1+31)=6),JunSun1+31,""))</f>
        <v>43642</v>
      </c>
      <c r="E15" s="6">
        <f>IF(DAY(JunSun1)=1,IF(AND(YEAR(JunSun1+25)=CalendarYear,MONTH(JunSun1+25)=6),JunSun1+25,""),IF(AND(YEAR(JunSun1+32)=CalendarYear,MONTH(JunSun1+32)=6),JunSun1+32,""))</f>
        <v>43643</v>
      </c>
      <c r="F15" s="6">
        <f>IF(DAY(JunSun1)=1,IF(AND(YEAR(JunSun1+26)=CalendarYear,MONTH(JunSun1+26)=6),JunSun1+26,""),IF(AND(YEAR(JunSun1+33)=CalendarYear,MONTH(JunSun1+33)=6),JunSun1+33,""))</f>
        <v>43644</v>
      </c>
      <c r="G15" s="6">
        <f>IF(DAY(JunSun1)=1,IF(AND(YEAR(JunSun1+27)=CalendarYear,MONTH(JunSun1+27)=6),JunSun1+27,""),IF(AND(YEAR(JunSun1+34)=CalendarYear,MONTH(JunSun1+34)=6),JunSun1+34,""))</f>
        <v>43645</v>
      </c>
      <c r="H15" s="13">
        <f>IF(DAY(JunSun1)=1,IF(AND(YEAR(JunSun1+28)=CalendarYear,MONTH(JunSun1+28)=6),JunSun1+28,""),IF(AND(YEAR(JunSun1+35)=CalendarYear,MONTH(JunSun1+35)=6),JunSun1+35,""))</f>
        <v>43646</v>
      </c>
    </row>
    <row r="16" spans="1:8" s="23" customFormat="1" ht="21" customHeight="1">
      <c r="A16" s="22"/>
      <c r="B16" s="28"/>
      <c r="C16" s="29"/>
      <c r="D16" s="29"/>
      <c r="E16" s="29"/>
      <c r="F16" s="29"/>
      <c r="G16" s="29"/>
      <c r="H16" s="30"/>
    </row>
    <row r="17" spans="2:8" ht="58" customHeight="1">
      <c r="B17" s="15"/>
      <c r="C17" s="7"/>
      <c r="D17" s="8"/>
      <c r="E17" s="8"/>
      <c r="F17" s="7"/>
      <c r="G17" s="16"/>
      <c r="H17" s="17"/>
    </row>
    <row r="18" spans="2:8" ht="14" customHeight="1">
      <c r="B18" s="12" t="str">
        <f>IF(DAY(JunSun1)=1,IF(AND(YEAR(JunSun1+29)=CalendarYear,MONTH(JunSun1+29)=6),JunSun1+29,""),IF(AND(YEAR(JunSun1+36)=CalendarYear,MONTH(JunSun1+36)=6),JunSun1+36,""))</f>
        <v/>
      </c>
      <c r="C18" s="6" t="str">
        <f>IF(DAY(JunSun1)=1,IF(AND(YEAR(JunSun1+30)=CalendarYear,MONTH(JunSun1+30)=6),JunSun1+30,""),IF(AND(YEAR(JunSun1+37)=CalendarYear,MONTH(JunSun1+37)=6),JunSun1+37,""))</f>
        <v/>
      </c>
      <c r="D18" s="40" t="s">
        <v>7</v>
      </c>
      <c r="E18" s="40"/>
      <c r="F18" s="40"/>
      <c r="G18" s="40"/>
      <c r="H18" s="41"/>
    </row>
    <row r="19" spans="2:8" ht="58" customHeight="1" thickBot="1">
      <c r="B19" s="18"/>
      <c r="C19" s="14"/>
      <c r="D19" s="42"/>
      <c r="E19" s="43"/>
      <c r="F19" s="43"/>
      <c r="G19" s="43"/>
      <c r="H19" s="44"/>
    </row>
  </sheetData>
  <mergeCells count="3">
    <mergeCell ref="B1:H1"/>
    <mergeCell ref="D18:H18"/>
    <mergeCell ref="D19:H19"/>
  </mergeCells>
  <phoneticPr fontId="8" type="noConversion"/>
  <printOptions horizontalCentered="1" verticalCentered="1"/>
  <pageMargins left="0.5" right="0.5" top="0.75" bottom="0.75" header="0.5" footer="0.5"/>
  <headerFooter alignWithMargins="0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pageSetUpPr fitToPage="1"/>
  </sheetPr>
  <dimension ref="A1:H19"/>
  <sheetViews>
    <sheetView showGridLines="0" zoomScale="125" zoomScaleNormal="125" zoomScalePageLayoutView="125" workbookViewId="0">
      <selection activeCell="B16" activeCellId="4" sqref="B4:H4 B7:H7 B10:H10 B13:H13 B16:H16"/>
    </sheetView>
  </sheetViews>
  <sheetFormatPr baseColWidth="10" defaultColWidth="8.83203125" defaultRowHeight="14" x14ac:dyDescent="0"/>
  <cols>
    <col min="1" max="1" width="2.5" style="1" customWidth="1"/>
    <col min="2" max="8" width="17.6640625" customWidth="1"/>
    <col min="10" max="10" width="15.6640625" bestFit="1" customWidth="1"/>
    <col min="11" max="11" width="17.1640625" bestFit="1" customWidth="1"/>
  </cols>
  <sheetData>
    <row r="1" spans="1:8" s="1" customFormat="1" ht="59.25" customHeight="1" thickBot="1">
      <c r="B1" s="36">
        <f>DATE(CalendarYear,7,1)</f>
        <v>43647</v>
      </c>
      <c r="C1" s="36"/>
      <c r="D1" s="36"/>
      <c r="E1" s="36"/>
      <c r="F1" s="36"/>
      <c r="G1" s="36"/>
      <c r="H1" s="36"/>
    </row>
    <row r="2" spans="1:8" s="3" customFormat="1" ht="21.75" customHeight="1">
      <c r="A2" s="2"/>
      <c r="B2" s="9" t="s">
        <v>0</v>
      </c>
      <c r="C2" s="10" t="s">
        <v>1</v>
      </c>
      <c r="D2" s="10" t="s">
        <v>2</v>
      </c>
      <c r="E2" s="10" t="s">
        <v>3</v>
      </c>
      <c r="F2" s="10" t="s">
        <v>4</v>
      </c>
      <c r="G2" s="10" t="s">
        <v>5</v>
      </c>
      <c r="H2" s="11" t="s">
        <v>6</v>
      </c>
    </row>
    <row r="3" spans="1:8" ht="14" customHeight="1">
      <c r="B3" s="12">
        <f>IF(DAY(JulSun1)=1,"",IF(AND(YEAR(JulSun1+1)=CalendarYear,MONTH(JulSun1+1)=7),JulSun1+1,""))</f>
        <v>43647</v>
      </c>
      <c r="C3" s="6">
        <f>IF(DAY(JulSun1)=1,"",IF(AND(YEAR(JulSun1+2)=CalendarYear,MONTH(JulSun1+2)=7),JulSun1+2,""))</f>
        <v>43648</v>
      </c>
      <c r="D3" s="6">
        <f>IF(DAY(JulSun1)=1,"",IF(AND(YEAR(JulSun1+3)=CalendarYear,MONTH(JulSun1+3)=7),JulSun1+3,""))</f>
        <v>43649</v>
      </c>
      <c r="E3" s="6">
        <f>IF(DAY(JulSun1)=1,"",IF(AND(YEAR(JulSun1+4)=CalendarYear,MONTH(JulSun1+4)=7),JulSun1+4,""))</f>
        <v>43650</v>
      </c>
      <c r="F3" s="6">
        <f>IF(DAY(JulSun1)=1,"",IF(AND(YEAR(JulSun1+5)=CalendarYear,MONTH(JulSun1+5)=7),JulSun1+5,""))</f>
        <v>43651</v>
      </c>
      <c r="G3" s="6">
        <f>IF(DAY(JulSun1)=1,"",IF(AND(YEAR(JulSun1+6)=CalendarYear,MONTH(JulSun1+6)=7),JulSun1+6,""))</f>
        <v>43652</v>
      </c>
      <c r="H3" s="13">
        <f>IF(DAY(JulSun1)=1,IF(AND(YEAR(JulSun1)=CalendarYear,MONTH(JulSun1)=7),JulSun1,""),IF(AND(YEAR(JulSun1+7)=CalendarYear,MONTH(JulSun1+7)=7),JulSun1+7,""))</f>
        <v>43653</v>
      </c>
    </row>
    <row r="4" spans="1:8" s="23" customFormat="1" ht="21" customHeight="1">
      <c r="A4" s="22"/>
      <c r="B4" s="28"/>
      <c r="C4" s="29"/>
      <c r="D4" s="29"/>
      <c r="E4" s="29"/>
      <c r="F4" s="29"/>
      <c r="G4" s="29"/>
      <c r="H4" s="30"/>
    </row>
    <row r="5" spans="1:8" ht="58" customHeight="1">
      <c r="B5" s="15"/>
      <c r="C5" s="7"/>
      <c r="D5" s="8"/>
      <c r="E5" s="8"/>
      <c r="F5" s="8"/>
      <c r="G5" s="16"/>
      <c r="H5" s="17"/>
    </row>
    <row r="6" spans="1:8" ht="14" customHeight="1">
      <c r="B6" s="12">
        <f>IF(DAY(JulSun1)=1,IF(AND(YEAR(JulSun1+1)=CalendarYear,MONTH(JulSun1+1)=7),JulSun1+1,""),IF(AND(YEAR(JulSun1+8)=CalendarYear,MONTH(JulSun1+8)=7),JulSun1+8,""))</f>
        <v>43654</v>
      </c>
      <c r="C6" s="6">
        <f>IF(DAY(JulSun1)=1,IF(AND(YEAR(JulSun1+2)=CalendarYear,MONTH(JulSun1+2)=7),JulSun1+2,""),IF(AND(YEAR(JulSun1+9)=CalendarYear,MONTH(JulSun1+9)=7),JulSun1+9,""))</f>
        <v>43655</v>
      </c>
      <c r="D6" s="6">
        <f>IF(DAY(JulSun1)=1,IF(AND(YEAR(JulSun1+3)=CalendarYear,MONTH(JulSun1+3)=7),JulSun1+3,""),IF(AND(YEAR(JulSun1+10)=CalendarYear,MONTH(JulSun1+10)=7),JulSun1+10,""))</f>
        <v>43656</v>
      </c>
      <c r="E6" s="6">
        <f>IF(DAY(JulSun1)=1,IF(AND(YEAR(JulSun1+4)=CalendarYear,MONTH(JulSun1+4)=7),JulSun1+4,""),IF(AND(YEAR(JulSun1+11)=CalendarYear,MONTH(JulSun1+11)=7),JulSun1+11,""))</f>
        <v>43657</v>
      </c>
      <c r="F6" s="6">
        <f>IF(DAY(JulSun1)=1,IF(AND(YEAR(JulSun1+5)=CalendarYear,MONTH(JulSun1+5)=7),JulSun1+5,""),IF(AND(YEAR(JulSun1+12)=CalendarYear,MONTH(JulSun1+12)=7),JulSun1+12,""))</f>
        <v>43658</v>
      </c>
      <c r="G6" s="6">
        <f>IF(DAY(JulSun1)=1,IF(AND(YEAR(JulSun1+6)=CalendarYear,MONTH(JulSun1+6)=7),JulSun1+6,""),IF(AND(YEAR(JulSun1+13)=CalendarYear,MONTH(JulSun1+13)=7),JulSun1+13,""))</f>
        <v>43659</v>
      </c>
      <c r="H6" s="13">
        <f>IF(DAY(JulSun1)=1,IF(AND(YEAR(JulSun1+7)=CalendarYear,MONTH(JulSun1+7)=7),JulSun1+7,""),IF(AND(YEAR(JulSun1+14)=CalendarYear,MONTH(JulSun1+14)=7),JulSun1+14,""))</f>
        <v>43660</v>
      </c>
    </row>
    <row r="7" spans="1:8" s="23" customFormat="1" ht="21" customHeight="1">
      <c r="A7" s="22"/>
      <c r="B7" s="31"/>
      <c r="C7" s="32"/>
      <c r="D7" s="32"/>
      <c r="E7" s="32"/>
      <c r="F7" s="32"/>
      <c r="G7" s="32"/>
      <c r="H7" s="33"/>
    </row>
    <row r="8" spans="1:8" ht="58" customHeight="1">
      <c r="B8" s="15"/>
      <c r="C8" s="7"/>
      <c r="D8" s="8"/>
      <c r="E8" s="8"/>
      <c r="F8" s="8"/>
      <c r="G8" s="16"/>
      <c r="H8" s="17"/>
    </row>
    <row r="9" spans="1:8" ht="14" customHeight="1">
      <c r="B9" s="12">
        <f>IF(DAY(JulSun1)=1,IF(AND(YEAR(JulSun1+8)=CalendarYear,MONTH(JulSun1+8)=7),JulSun1+8,""),IF(AND(YEAR(JulSun1+15)=CalendarYear,MONTH(JulSun1+15)=7),JulSun1+15,""))</f>
        <v>43661</v>
      </c>
      <c r="C9" s="6">
        <f>IF(DAY(JulSun1)=1,IF(AND(YEAR(JulSun1+9)=CalendarYear,MONTH(JulSun1+9)=7),JulSun1+9,""),IF(AND(YEAR(JulSun1+16)=CalendarYear,MONTH(JulSun1+16)=7),JulSun1+16,""))</f>
        <v>43662</v>
      </c>
      <c r="D9" s="6">
        <f>IF(DAY(JulSun1)=1,IF(AND(YEAR(JulSun1+10)=CalendarYear,MONTH(JulSun1+10)=7),JulSun1+10,""),IF(AND(YEAR(JulSun1+17)=CalendarYear,MONTH(JulSun1+17)=7),JulSun1+17,""))</f>
        <v>43663</v>
      </c>
      <c r="E9" s="6">
        <f>IF(DAY(JulSun1)=1,IF(AND(YEAR(JulSun1+11)=CalendarYear,MONTH(JulSun1+11)=7),JulSun1+11,""),IF(AND(YEAR(JulSun1+18)=CalendarYear,MONTH(JulSun1+18)=7),JulSun1+18,""))</f>
        <v>43664</v>
      </c>
      <c r="F9" s="6">
        <f>IF(DAY(JulSun1)=1,IF(AND(YEAR(JulSun1+12)=CalendarYear,MONTH(JulSun1+12)=7),JulSun1+12,""),IF(AND(YEAR(JulSun1+19)=CalendarYear,MONTH(JulSun1+19)=7),JulSun1+19,""))</f>
        <v>43665</v>
      </c>
      <c r="G9" s="6">
        <f>IF(DAY(JulSun1)=1,IF(AND(YEAR(JulSun1+13)=CalendarYear,MONTH(JulSun1+13)=7),JulSun1+13,""),IF(AND(YEAR(JulSun1+20)=CalendarYear,MONTH(JulSun1+20)=7),JulSun1+20,""))</f>
        <v>43666</v>
      </c>
      <c r="H9" s="13">
        <f>IF(DAY(JulSun1)=1,IF(AND(YEAR(JulSun1+14)=CalendarYear,MONTH(JulSun1+14)=7),JulSun1+14,""),IF(AND(YEAR(JulSun1+21)=CalendarYear,MONTH(JulSun1+21)=7),JulSun1+21,""))</f>
        <v>43667</v>
      </c>
    </row>
    <row r="10" spans="1:8" s="23" customFormat="1" ht="21" customHeight="1">
      <c r="A10" s="22"/>
      <c r="B10" s="28"/>
      <c r="C10" s="29"/>
      <c r="D10" s="29"/>
      <c r="E10" s="29"/>
      <c r="F10" s="29"/>
      <c r="G10" s="29"/>
      <c r="H10" s="30"/>
    </row>
    <row r="11" spans="1:8" ht="58" customHeight="1">
      <c r="B11" s="15"/>
      <c r="C11" s="7"/>
      <c r="D11" s="8"/>
      <c r="E11" s="8"/>
      <c r="F11" s="8"/>
      <c r="G11" s="16"/>
      <c r="H11" s="17"/>
    </row>
    <row r="12" spans="1:8" ht="14" customHeight="1">
      <c r="B12" s="12">
        <f>IF(DAY(JulSun1)=1,IF(AND(YEAR(JulSun1+15)=CalendarYear,MONTH(JulSun1+15)=7),JulSun1+15,""),IF(AND(YEAR(JulSun1+22)=CalendarYear,MONTH(JulSun1+22)=7),JulSun1+22,""))</f>
        <v>43668</v>
      </c>
      <c r="C12" s="6">
        <f>IF(DAY(JulSun1)=1,IF(AND(YEAR(JulSun1+16)=CalendarYear,MONTH(JulSun1+16)=7),JulSun1+16,""),IF(AND(YEAR(JulSun1+23)=CalendarYear,MONTH(JulSun1+23)=7),JulSun1+23,""))</f>
        <v>43669</v>
      </c>
      <c r="D12" s="6">
        <f>IF(DAY(JulSun1)=1,IF(AND(YEAR(JulSun1+17)=CalendarYear,MONTH(JulSun1+17)=7),JulSun1+17,""),IF(AND(YEAR(JulSun1+24)=CalendarYear,MONTH(JulSun1+24)=7),JulSun1+24,""))</f>
        <v>43670</v>
      </c>
      <c r="E12" s="6">
        <f>IF(DAY(JulSun1)=1,IF(AND(YEAR(JulSun1+18)=CalendarYear,MONTH(JulSun1+18)=7),JulSun1+18,""),IF(AND(YEAR(JulSun1+25)=CalendarYear,MONTH(JulSun1+25)=7),JulSun1+25,""))</f>
        <v>43671</v>
      </c>
      <c r="F12" s="6">
        <f>IF(DAY(JulSun1)=1,IF(AND(YEAR(JulSun1+19)=CalendarYear,MONTH(JulSun1+19)=7),JulSun1+19,""),IF(AND(YEAR(JulSun1+26)=CalendarYear,MONTH(JulSun1+26)=7),JulSun1+26,""))</f>
        <v>43672</v>
      </c>
      <c r="G12" s="6">
        <f>IF(DAY(JulSun1)=1,IF(AND(YEAR(JulSun1+20)=CalendarYear,MONTH(JulSun1+20)=7),JulSun1+20,""),IF(AND(YEAR(JulSun1+27)=CalendarYear,MONTH(JulSun1+27)=7),JulSun1+27,""))</f>
        <v>43673</v>
      </c>
      <c r="H12" s="13">
        <f>IF(DAY(JulSun1)=1,IF(AND(YEAR(JulSun1+21)=CalendarYear,MONTH(JulSun1+21)=7),JulSun1+21,""),IF(AND(YEAR(JulSun1+28)=CalendarYear,MONTH(JulSun1+28)=7),JulSun1+28,""))</f>
        <v>43674</v>
      </c>
    </row>
    <row r="13" spans="1:8" s="23" customFormat="1" ht="21" customHeight="1">
      <c r="A13" s="22"/>
      <c r="B13" s="28"/>
      <c r="C13" s="29"/>
      <c r="D13" s="29"/>
      <c r="E13" s="29"/>
      <c r="F13" s="29"/>
      <c r="G13" s="29"/>
      <c r="H13" s="30"/>
    </row>
    <row r="14" spans="1:8" ht="58" customHeight="1">
      <c r="B14" s="15"/>
      <c r="C14" s="7"/>
      <c r="D14" s="8"/>
      <c r="E14" s="8"/>
      <c r="F14" s="8"/>
      <c r="G14" s="16"/>
      <c r="H14" s="17"/>
    </row>
    <row r="15" spans="1:8" ht="14" customHeight="1">
      <c r="B15" s="12">
        <f>IF(DAY(JulSun1)=1,IF(AND(YEAR(JulSun1+22)=CalendarYear,MONTH(JulSun1+22)=7),JulSun1+22,""),IF(AND(YEAR(JulSun1+29)=CalendarYear,MONTH(JulSun1+29)=7),JulSun1+29,""))</f>
        <v>43675</v>
      </c>
      <c r="C15" s="6">
        <f>IF(DAY(JulSun1)=1,IF(AND(YEAR(JulSun1+23)=CalendarYear,MONTH(JulSun1+23)=7),JulSun1+23,""),IF(AND(YEAR(JulSun1+30)=CalendarYear,MONTH(JulSun1+30)=7),JulSun1+30,""))</f>
        <v>43676</v>
      </c>
      <c r="D15" s="6">
        <f>IF(DAY(JulSun1)=1,IF(AND(YEAR(JulSun1+24)=CalendarYear,MONTH(JulSun1+24)=7),JulSun1+24,""),IF(AND(YEAR(JulSun1+31)=CalendarYear,MONTH(JulSun1+31)=7),JulSun1+31,""))</f>
        <v>43677</v>
      </c>
      <c r="E15" s="6" t="str">
        <f>IF(DAY(JulSun1)=1,IF(AND(YEAR(JulSun1+25)=CalendarYear,MONTH(JulSun1+25)=7),JulSun1+25,""),IF(AND(YEAR(JulSun1+32)=CalendarYear,MONTH(JulSun1+32)=7),JulSun1+32,""))</f>
        <v/>
      </c>
      <c r="F15" s="6" t="str">
        <f>IF(DAY(JulSun1)=1,IF(AND(YEAR(JulSun1+26)=CalendarYear,MONTH(JulSun1+26)=7),JulSun1+26,""),IF(AND(YEAR(JulSun1+33)=CalendarYear,MONTH(JulSun1+33)=7),JulSun1+33,""))</f>
        <v/>
      </c>
      <c r="G15" s="6" t="str">
        <f>IF(DAY(JulSun1)=1,IF(AND(YEAR(JulSun1+27)=CalendarYear,MONTH(JulSun1+27)=7),JulSun1+27,""),IF(AND(YEAR(JulSun1+34)=CalendarYear,MONTH(JulSun1+34)=7),JulSun1+34,""))</f>
        <v/>
      </c>
      <c r="H15" s="13" t="str">
        <f>IF(DAY(JulSun1)=1,IF(AND(YEAR(JulSun1+28)=CalendarYear,MONTH(JulSun1+28)=7),JulSun1+28,""),IF(AND(YEAR(JulSun1+35)=CalendarYear,MONTH(JulSun1+35)=7),JulSun1+35,""))</f>
        <v/>
      </c>
    </row>
    <row r="16" spans="1:8" s="23" customFormat="1" ht="21" customHeight="1">
      <c r="A16" s="22"/>
      <c r="B16" s="28"/>
      <c r="C16" s="29"/>
      <c r="D16" s="29"/>
      <c r="E16" s="29"/>
      <c r="F16" s="29"/>
      <c r="G16" s="29"/>
      <c r="H16" s="30"/>
    </row>
    <row r="17" spans="2:8" ht="58" customHeight="1">
      <c r="B17" s="15"/>
      <c r="C17" s="7"/>
      <c r="D17" s="8"/>
      <c r="E17" s="8"/>
      <c r="F17" s="7"/>
      <c r="G17" s="16"/>
      <c r="H17" s="17"/>
    </row>
    <row r="18" spans="2:8" ht="14" customHeight="1">
      <c r="B18" s="12" t="str">
        <f>IF(DAY(JulSun1)=1,IF(AND(YEAR(JulSun1+29)=CalendarYear,MONTH(JulSun1+29)=7),JulSun1+29,""),IF(AND(YEAR(JulSun1+36)=CalendarYear,MONTH(JulSun1+36)=7),JulSun1+36,""))</f>
        <v/>
      </c>
      <c r="C18" s="6" t="str">
        <f>IF(DAY(JulSun1)=1,IF(AND(YEAR(JulSun1+30)=CalendarYear,MONTH(JulSun1+30)=7),JulSun1+30,""),IF(AND(YEAR(JulSun1+37)=CalendarYear,MONTH(JulSun1+37)=7),JulSun1+37,""))</f>
        <v/>
      </c>
      <c r="D18" s="40" t="s">
        <v>7</v>
      </c>
      <c r="E18" s="40"/>
      <c r="F18" s="40"/>
      <c r="G18" s="40"/>
      <c r="H18" s="41"/>
    </row>
    <row r="19" spans="2:8" ht="58" customHeight="1" thickBot="1">
      <c r="B19" s="18"/>
      <c r="C19" s="14"/>
      <c r="D19" s="37"/>
      <c r="E19" s="38"/>
      <c r="F19" s="38"/>
      <c r="G19" s="38"/>
      <c r="H19" s="39"/>
    </row>
  </sheetData>
  <mergeCells count="3">
    <mergeCell ref="B1:H1"/>
    <mergeCell ref="D18:H18"/>
    <mergeCell ref="D19:H19"/>
  </mergeCells>
  <phoneticPr fontId="8" type="noConversion"/>
  <printOptions horizontalCentered="1" verticalCentered="1"/>
  <pageMargins left="0.5" right="0.5" top="0.75" bottom="0.75" header="0.5" footer="0.5"/>
  <headerFooter alignWithMargins="0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pageSetUpPr fitToPage="1"/>
  </sheetPr>
  <dimension ref="A1:H19"/>
  <sheetViews>
    <sheetView showGridLines="0" topLeftCell="A4" zoomScale="125" zoomScaleNormal="125" zoomScalePageLayoutView="125" workbookViewId="0">
      <selection activeCell="B16" activeCellId="4" sqref="B4:H4 B7:H7 B10:H10 B13:H13 B16:H16"/>
    </sheetView>
  </sheetViews>
  <sheetFormatPr baseColWidth="10" defaultColWidth="8.83203125" defaultRowHeight="14" x14ac:dyDescent="0"/>
  <cols>
    <col min="1" max="1" width="2.5" style="1" customWidth="1"/>
    <col min="2" max="8" width="17.6640625" customWidth="1"/>
    <col min="10" max="10" width="15.6640625" bestFit="1" customWidth="1"/>
    <col min="11" max="11" width="17.1640625" bestFit="1" customWidth="1"/>
  </cols>
  <sheetData>
    <row r="1" spans="1:8" s="1" customFormat="1" ht="59.25" customHeight="1" thickBot="1">
      <c r="B1" s="36">
        <f>DATE(CalendarYear,8,1)</f>
        <v>43678</v>
      </c>
      <c r="C1" s="36"/>
      <c r="D1" s="36"/>
      <c r="E1" s="36"/>
      <c r="F1" s="36"/>
      <c r="G1" s="36"/>
      <c r="H1" s="36"/>
    </row>
    <row r="2" spans="1:8" s="3" customFormat="1" ht="21.75" customHeight="1">
      <c r="A2" s="2"/>
      <c r="B2" s="9" t="s">
        <v>0</v>
      </c>
      <c r="C2" s="10" t="s">
        <v>1</v>
      </c>
      <c r="D2" s="10" t="s">
        <v>2</v>
      </c>
      <c r="E2" s="10" t="s">
        <v>3</v>
      </c>
      <c r="F2" s="10" t="s">
        <v>4</v>
      </c>
      <c r="G2" s="10" t="s">
        <v>5</v>
      </c>
      <c r="H2" s="11" t="s">
        <v>6</v>
      </c>
    </row>
    <row r="3" spans="1:8" ht="14" customHeight="1">
      <c r="B3" s="12" t="str">
        <f>IF(DAY(AugSun1)=1,"",IF(AND(YEAR(AugSun1+1)=CalendarYear,MONTH(AugSun1+1)=8),AugSun1+1,""))</f>
        <v/>
      </c>
      <c r="C3" s="6" t="str">
        <f>IF(DAY(AugSun1)=1,"",IF(AND(YEAR(AugSun1+2)=CalendarYear,MONTH(AugSun1+2)=8),AugSun1+2,""))</f>
        <v/>
      </c>
      <c r="D3" s="6" t="str">
        <f>IF(DAY(AugSun1)=1,"",IF(AND(YEAR(AugSun1+3)=CalendarYear,MONTH(AugSun1+3)=8),AugSun1+3,""))</f>
        <v/>
      </c>
      <c r="E3" s="6">
        <f>IF(DAY(AugSun1)=1,"",IF(AND(YEAR(AugSun1+4)=CalendarYear,MONTH(AugSun1+4)=8),AugSun1+4,""))</f>
        <v>43678</v>
      </c>
      <c r="F3" s="6">
        <f>IF(DAY(AugSun1)=1,"",IF(AND(YEAR(AugSun1+5)=CalendarYear,MONTH(AugSun1+5)=8),AugSun1+5,""))</f>
        <v>43679</v>
      </c>
      <c r="G3" s="6">
        <f>IF(DAY(AugSun1)=1,"",IF(AND(YEAR(AugSun1+6)=CalendarYear,MONTH(AugSun1+6)=8),AugSun1+6,""))</f>
        <v>43680</v>
      </c>
      <c r="H3" s="13">
        <f>IF(DAY(AugSun1)=1,IF(AND(YEAR(AugSun1)=CalendarYear,MONTH(AugSun1)=8),AugSun1,""),IF(AND(YEAR(AugSun1+7)=CalendarYear,MONTH(AugSun1+7)=8),AugSun1+7,""))</f>
        <v>43681</v>
      </c>
    </row>
    <row r="4" spans="1:8" s="23" customFormat="1" ht="21" customHeight="1">
      <c r="A4" s="22"/>
      <c r="B4" s="28"/>
      <c r="C4" s="29"/>
      <c r="D4" s="29"/>
      <c r="E4" s="29"/>
      <c r="F4" s="29"/>
      <c r="G4" s="29"/>
      <c r="H4" s="30"/>
    </row>
    <row r="5" spans="1:8" ht="58" customHeight="1">
      <c r="B5" s="15"/>
      <c r="C5" s="7"/>
      <c r="D5" s="8"/>
      <c r="E5" s="8"/>
      <c r="F5" s="8"/>
      <c r="G5" s="16"/>
      <c r="H5" s="17"/>
    </row>
    <row r="6" spans="1:8" ht="14" customHeight="1">
      <c r="B6" s="12">
        <f>IF(DAY(AugSun1)=1,IF(AND(YEAR(AugSun1+1)=CalendarYear,MONTH(AugSun1+1)=8),AugSun1+1,""),IF(AND(YEAR(AugSun1+8)=CalendarYear,MONTH(AugSun1+8)=8),AugSun1+8,""))</f>
        <v>43682</v>
      </c>
      <c r="C6" s="6">
        <f>IF(DAY(AugSun1)=1,IF(AND(YEAR(AugSun1+2)=CalendarYear,MONTH(AugSun1+2)=8),AugSun1+2,""),IF(AND(YEAR(AugSun1+9)=CalendarYear,MONTH(AugSun1+9)=8),AugSun1+9,""))</f>
        <v>43683</v>
      </c>
      <c r="D6" s="6">
        <f>IF(DAY(AugSun1)=1,IF(AND(YEAR(AugSun1+3)=CalendarYear,MONTH(AugSun1+3)=8),AugSun1+3,""),IF(AND(YEAR(AugSun1+10)=CalendarYear,MONTH(AugSun1+10)=8),AugSun1+10,""))</f>
        <v>43684</v>
      </c>
      <c r="E6" s="6">
        <f>IF(DAY(AugSun1)=1,IF(AND(YEAR(AugSun1+4)=CalendarYear,MONTH(AugSun1+4)=8),AugSun1+4,""),IF(AND(YEAR(AugSun1+11)=CalendarYear,MONTH(AugSun1+11)=8),AugSun1+11,""))</f>
        <v>43685</v>
      </c>
      <c r="F6" s="6">
        <f>IF(DAY(AugSun1)=1,IF(AND(YEAR(AugSun1+5)=CalendarYear,MONTH(AugSun1+5)=8),AugSun1+5,""),IF(AND(YEAR(AugSun1+12)=CalendarYear,MONTH(AugSun1+12)=8),AugSun1+12,""))</f>
        <v>43686</v>
      </c>
      <c r="G6" s="6">
        <f>IF(DAY(AugSun1)=1,IF(AND(YEAR(AugSun1+6)=CalendarYear,MONTH(AugSun1+6)=8),AugSun1+6,""),IF(AND(YEAR(AugSun1+13)=CalendarYear,MONTH(AugSun1+13)=8),AugSun1+13,""))</f>
        <v>43687</v>
      </c>
      <c r="H6" s="13">
        <f>IF(DAY(AugSun1)=1,IF(AND(YEAR(AugSun1+7)=CalendarYear,MONTH(AugSun1+7)=8),AugSun1+7,""),IF(AND(YEAR(AugSun1+14)=CalendarYear,MONTH(AugSun1+14)=8),AugSun1+14,""))</f>
        <v>43688</v>
      </c>
    </row>
    <row r="7" spans="1:8" s="23" customFormat="1" ht="21" customHeight="1">
      <c r="A7" s="22"/>
      <c r="B7" s="31"/>
      <c r="C7" s="32"/>
      <c r="D7" s="32"/>
      <c r="E7" s="32"/>
      <c r="F7" s="32"/>
      <c r="G7" s="32"/>
      <c r="H7" s="33"/>
    </row>
    <row r="8" spans="1:8" ht="58" customHeight="1">
      <c r="B8" s="15"/>
      <c r="C8" s="7"/>
      <c r="D8" s="8"/>
      <c r="E8" s="8"/>
      <c r="F8" s="8"/>
      <c r="G8" s="16"/>
      <c r="H8" s="17"/>
    </row>
    <row r="9" spans="1:8" ht="14" customHeight="1">
      <c r="B9" s="12">
        <f>IF(DAY(AugSun1)=1,IF(AND(YEAR(AugSun1+8)=CalendarYear,MONTH(AugSun1+8)=8),AugSun1+8,""),IF(AND(YEAR(AugSun1+15)=CalendarYear,MONTH(AugSun1+15)=8),AugSun1+15,""))</f>
        <v>43689</v>
      </c>
      <c r="C9" s="6">
        <f>IF(DAY(AugSun1)=1,IF(AND(YEAR(AugSun1+9)=CalendarYear,MONTH(AugSun1+9)=8),AugSun1+9,""),IF(AND(YEAR(AugSun1+16)=CalendarYear,MONTH(AugSun1+16)=8),AugSun1+16,""))</f>
        <v>43690</v>
      </c>
      <c r="D9" s="6">
        <f>IF(DAY(AugSun1)=1,IF(AND(YEAR(AugSun1+10)=CalendarYear,MONTH(AugSun1+10)=8),AugSun1+10,""),IF(AND(YEAR(AugSun1+17)=CalendarYear,MONTH(AugSun1+17)=8),AugSun1+17,""))</f>
        <v>43691</v>
      </c>
      <c r="E9" s="6">
        <f>IF(DAY(AugSun1)=1,IF(AND(YEAR(AugSun1+11)=CalendarYear,MONTH(AugSun1+11)=8),AugSun1+11,""),IF(AND(YEAR(AugSun1+18)=CalendarYear,MONTH(AugSun1+18)=8),AugSun1+18,""))</f>
        <v>43692</v>
      </c>
      <c r="F9" s="6">
        <f>IF(DAY(AugSun1)=1,IF(AND(YEAR(AugSun1+12)=CalendarYear,MONTH(AugSun1+12)=8),AugSun1+12,""),IF(AND(YEAR(AugSun1+19)=CalendarYear,MONTH(AugSun1+19)=8),AugSun1+19,""))</f>
        <v>43693</v>
      </c>
      <c r="G9" s="6">
        <f>IF(DAY(AugSun1)=1,IF(AND(YEAR(AugSun1+13)=CalendarYear,MONTH(AugSun1+13)=8),AugSun1+13,""),IF(AND(YEAR(AugSun1+20)=CalendarYear,MONTH(AugSun1+20)=8),AugSun1+20,""))</f>
        <v>43694</v>
      </c>
      <c r="H9" s="13">
        <f>IF(DAY(AugSun1)=1,IF(AND(YEAR(AugSun1+14)=CalendarYear,MONTH(AugSun1+14)=8),AugSun1+14,""),IF(AND(YEAR(AugSun1+21)=CalendarYear,MONTH(AugSun1+21)=8),AugSun1+21,""))</f>
        <v>43695</v>
      </c>
    </row>
    <row r="10" spans="1:8" s="23" customFormat="1" ht="21" customHeight="1">
      <c r="A10" s="22"/>
      <c r="B10" s="28"/>
      <c r="C10" s="29"/>
      <c r="D10" s="29"/>
      <c r="E10" s="29"/>
      <c r="F10" s="29"/>
      <c r="G10" s="29"/>
      <c r="H10" s="30"/>
    </row>
    <row r="11" spans="1:8" ht="58" customHeight="1">
      <c r="B11" s="15"/>
      <c r="C11" s="7"/>
      <c r="D11" s="8"/>
      <c r="E11" s="8"/>
      <c r="F11" s="8"/>
      <c r="G11" s="16"/>
      <c r="H11" s="17"/>
    </row>
    <row r="12" spans="1:8" ht="14" customHeight="1">
      <c r="B12" s="12">
        <f>IF(DAY(AugSun1)=1,IF(AND(YEAR(AugSun1+15)=CalendarYear,MONTH(AugSun1+15)=8),AugSun1+15,""),IF(AND(YEAR(AugSun1+22)=CalendarYear,MONTH(AugSun1+22)=8),AugSun1+22,""))</f>
        <v>43696</v>
      </c>
      <c r="C12" s="6">
        <f>IF(DAY(AugSun1)=1,IF(AND(YEAR(AugSun1+16)=CalendarYear,MONTH(AugSun1+16)=8),AugSun1+16,""),IF(AND(YEAR(AugSun1+23)=CalendarYear,MONTH(AugSun1+23)=8),AugSun1+23,""))</f>
        <v>43697</v>
      </c>
      <c r="D12" s="6">
        <f>IF(DAY(AugSun1)=1,IF(AND(YEAR(AugSun1+17)=CalendarYear,MONTH(AugSun1+17)=8),AugSun1+17,""),IF(AND(YEAR(AugSun1+24)=CalendarYear,MONTH(AugSun1+24)=8),AugSun1+24,""))</f>
        <v>43698</v>
      </c>
      <c r="E12" s="6">
        <f>IF(DAY(AugSun1)=1,IF(AND(YEAR(AugSun1+18)=CalendarYear,MONTH(AugSun1+18)=8),AugSun1+18,""),IF(AND(YEAR(AugSun1+25)=CalendarYear,MONTH(AugSun1+25)=8),AugSun1+25,""))</f>
        <v>43699</v>
      </c>
      <c r="F12" s="6">
        <f>IF(DAY(AugSun1)=1,IF(AND(YEAR(AugSun1+19)=CalendarYear,MONTH(AugSun1+19)=8),AugSun1+19,""),IF(AND(YEAR(AugSun1+26)=CalendarYear,MONTH(AugSun1+26)=8),AugSun1+26,""))</f>
        <v>43700</v>
      </c>
      <c r="G12" s="6">
        <f>IF(DAY(AugSun1)=1,IF(AND(YEAR(AugSun1+20)=CalendarYear,MONTH(AugSun1+20)=8),AugSun1+20,""),IF(AND(YEAR(AugSun1+27)=CalendarYear,MONTH(AugSun1+27)=8),AugSun1+27,""))</f>
        <v>43701</v>
      </c>
      <c r="H12" s="13">
        <f>IF(DAY(AugSun1)=1,IF(AND(YEAR(AugSun1+21)=CalendarYear,MONTH(AugSun1+21)=8),AugSun1+21,""),IF(AND(YEAR(AugSun1+28)=CalendarYear,MONTH(AugSun1+28)=8),AugSun1+28,""))</f>
        <v>43702</v>
      </c>
    </row>
    <row r="13" spans="1:8" s="23" customFormat="1" ht="21" customHeight="1">
      <c r="A13" s="22"/>
      <c r="B13" s="28"/>
      <c r="C13" s="29"/>
      <c r="D13" s="29"/>
      <c r="E13" s="29"/>
      <c r="F13" s="29"/>
      <c r="G13" s="29"/>
      <c r="H13" s="30"/>
    </row>
    <row r="14" spans="1:8" ht="58" customHeight="1">
      <c r="B14" s="15"/>
      <c r="C14" s="7"/>
      <c r="D14" s="8"/>
      <c r="E14" s="8"/>
      <c r="F14" s="8"/>
      <c r="G14" s="16"/>
      <c r="H14" s="17"/>
    </row>
    <row r="15" spans="1:8" ht="14" customHeight="1">
      <c r="B15" s="12">
        <f>IF(DAY(AugSun1)=1,IF(AND(YEAR(AugSun1+22)=CalendarYear,MONTH(AugSun1+22)=8),AugSun1+22,""),IF(AND(YEAR(AugSun1+29)=CalendarYear,MONTH(AugSun1+29)=8),AugSun1+29,""))</f>
        <v>43703</v>
      </c>
      <c r="C15" s="6">
        <f>IF(DAY(AugSun1)=1,IF(AND(YEAR(AugSun1+23)=CalendarYear,MONTH(AugSun1+23)=8),AugSun1+23,""),IF(AND(YEAR(AugSun1+30)=CalendarYear,MONTH(AugSun1+30)=8),AugSun1+30,""))</f>
        <v>43704</v>
      </c>
      <c r="D15" s="6">
        <f>IF(DAY(AugSun1)=1,IF(AND(YEAR(AugSun1+24)=CalendarYear,MONTH(AugSun1+24)=8),AugSun1+24,""),IF(AND(YEAR(AugSun1+31)=CalendarYear,MONTH(AugSun1+31)=8),AugSun1+31,""))</f>
        <v>43705</v>
      </c>
      <c r="E15" s="6">
        <f>IF(DAY(AugSun1)=1,IF(AND(YEAR(AugSun1+25)=CalendarYear,MONTH(AugSun1+25)=8),AugSun1+25,""),IF(AND(YEAR(AugSun1+32)=CalendarYear,MONTH(AugSun1+32)=8),AugSun1+32,""))</f>
        <v>43706</v>
      </c>
      <c r="F15" s="6">
        <f>IF(DAY(AugSun1)=1,IF(AND(YEAR(AugSun1+26)=CalendarYear,MONTH(AugSun1+26)=8),AugSun1+26,""),IF(AND(YEAR(AugSun1+33)=CalendarYear,MONTH(AugSun1+33)=8),AugSun1+33,""))</f>
        <v>43707</v>
      </c>
      <c r="G15" s="6">
        <f>IF(DAY(AugSun1)=1,IF(AND(YEAR(AugSun1+27)=CalendarYear,MONTH(AugSun1+27)=8),AugSun1+27,""),IF(AND(YEAR(AugSun1+34)=CalendarYear,MONTH(AugSun1+34)=8),AugSun1+34,""))</f>
        <v>43708</v>
      </c>
      <c r="H15" s="13" t="str">
        <f>IF(DAY(AugSun1)=1,IF(AND(YEAR(AugSun1+28)=CalendarYear,MONTH(AugSun1+28)=8),AugSun1+28,""),IF(AND(YEAR(AugSun1+35)=CalendarYear,MONTH(AugSun1+35)=8),AugSun1+35,""))</f>
        <v/>
      </c>
    </row>
    <row r="16" spans="1:8" s="23" customFormat="1" ht="21" customHeight="1">
      <c r="A16" s="22"/>
      <c r="B16" s="28"/>
      <c r="C16" s="29"/>
      <c r="D16" s="29"/>
      <c r="E16" s="29"/>
      <c r="F16" s="29"/>
      <c r="G16" s="29"/>
      <c r="H16" s="30"/>
    </row>
    <row r="17" spans="2:8" ht="58" customHeight="1">
      <c r="B17" s="15"/>
      <c r="C17" s="7"/>
      <c r="D17" s="8"/>
      <c r="E17" s="8"/>
      <c r="F17" s="7"/>
      <c r="G17" s="16"/>
      <c r="H17" s="17"/>
    </row>
    <row r="18" spans="2:8" ht="14" customHeight="1">
      <c r="B18" s="12" t="str">
        <f>IF(DAY(AugSun1)=1,IF(AND(YEAR(AugSun1+29)=CalendarYear,MONTH(AugSun1+29)=8),AugSun1+29,""),IF(AND(YEAR(AugSun1+36)=CalendarYear,MONTH(AugSun1+36)=8),AugSun1+36,""))</f>
        <v/>
      </c>
      <c r="C18" s="6" t="str">
        <f>IF(DAY(AugSun1)=1,IF(AND(YEAR(AugSun1+30)=CalendarYear,MONTH(AugSun1+30)=8),AugSun1+30,""),IF(AND(YEAR(AugSun1+37)=CalendarYear,MONTH(AugSun1+37)=8),AugSun1+37,""))</f>
        <v/>
      </c>
      <c r="D18" s="40" t="s">
        <v>7</v>
      </c>
      <c r="E18" s="40"/>
      <c r="F18" s="40"/>
      <c r="G18" s="40"/>
      <c r="H18" s="41"/>
    </row>
    <row r="19" spans="2:8" ht="58" customHeight="1" thickBot="1">
      <c r="B19" s="18"/>
      <c r="C19" s="14"/>
      <c r="D19" s="37"/>
      <c r="E19" s="38"/>
      <c r="F19" s="38"/>
      <c r="G19" s="38"/>
      <c r="H19" s="39"/>
    </row>
  </sheetData>
  <mergeCells count="3">
    <mergeCell ref="B1:H1"/>
    <mergeCell ref="D18:H18"/>
    <mergeCell ref="D19:H19"/>
  </mergeCells>
  <phoneticPr fontId="8" type="noConversion"/>
  <printOptions horizontalCentered="1" verticalCentered="1"/>
  <pageMargins left="0.5" right="0.5" top="0.75" bottom="0.75" header="0.5" footer="0.5"/>
  <headerFooter alignWithMargins="0"/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pageSetUpPr fitToPage="1"/>
  </sheetPr>
  <dimension ref="A1:H20"/>
  <sheetViews>
    <sheetView showGridLines="0" topLeftCell="A12" zoomScale="125" zoomScaleNormal="125" zoomScalePageLayoutView="125" workbookViewId="0">
      <selection activeCell="B19" activeCellId="5" sqref="B4:H4 B7:H7 B10:H10 B13:H13 B16:H16 B19:C19"/>
    </sheetView>
  </sheetViews>
  <sheetFormatPr baseColWidth="10" defaultColWidth="8.83203125" defaultRowHeight="14" x14ac:dyDescent="0"/>
  <cols>
    <col min="1" max="1" width="2.5" style="1" customWidth="1"/>
    <col min="2" max="8" width="17.6640625" customWidth="1"/>
    <col min="10" max="10" width="15.6640625" bestFit="1" customWidth="1"/>
    <col min="11" max="11" width="17.1640625" bestFit="1" customWidth="1"/>
  </cols>
  <sheetData>
    <row r="1" spans="1:8" s="1" customFormat="1" ht="59.25" customHeight="1" thickBot="1">
      <c r="B1" s="36">
        <f>DATE(CalendarYear,9,1)</f>
        <v>43709</v>
      </c>
      <c r="C1" s="36"/>
      <c r="D1" s="36"/>
      <c r="E1" s="36"/>
      <c r="F1" s="36"/>
      <c r="G1" s="36"/>
      <c r="H1" s="36"/>
    </row>
    <row r="2" spans="1:8" s="3" customFormat="1" ht="21.75" customHeight="1">
      <c r="A2" s="2"/>
      <c r="B2" s="9" t="s">
        <v>0</v>
      </c>
      <c r="C2" s="10" t="s">
        <v>1</v>
      </c>
      <c r="D2" s="10" t="s">
        <v>2</v>
      </c>
      <c r="E2" s="10" t="s">
        <v>3</v>
      </c>
      <c r="F2" s="10" t="s">
        <v>4</v>
      </c>
      <c r="G2" s="10" t="s">
        <v>5</v>
      </c>
      <c r="H2" s="11" t="s">
        <v>6</v>
      </c>
    </row>
    <row r="3" spans="1:8" ht="14" customHeight="1">
      <c r="B3" s="12" t="str">
        <f>IF(DAY(SepSun1)=1,"",IF(AND(YEAR(SepSun1+1)=CalendarYear,MONTH(SepSun1+1)=9),SepSun1+1,""))</f>
        <v/>
      </c>
      <c r="C3" s="6" t="str">
        <f>IF(DAY(SepSun1)=1,"",IF(AND(YEAR(SepSun1+2)=CalendarYear,MONTH(SepSun1+2)=9),SepSun1+2,""))</f>
        <v/>
      </c>
      <c r="D3" s="6" t="str">
        <f>IF(DAY(SepSun1)=1,"",IF(AND(YEAR(SepSun1+3)=CalendarYear,MONTH(SepSun1+3)=9),SepSun1+3,""))</f>
        <v/>
      </c>
      <c r="E3" s="6" t="str">
        <f>IF(DAY(SepSun1)=1,"",IF(AND(YEAR(SepSun1+4)=CalendarYear,MONTH(SepSun1+4)=9),SepSun1+4,""))</f>
        <v/>
      </c>
      <c r="F3" s="6" t="str">
        <f>IF(DAY(SepSun1)=1,"",IF(AND(YEAR(SepSun1+5)=CalendarYear,MONTH(SepSun1+5)=9),SepSun1+5,""))</f>
        <v/>
      </c>
      <c r="G3" s="6" t="str">
        <f>IF(DAY(SepSun1)=1,"",IF(AND(YEAR(SepSun1+6)=CalendarYear,MONTH(SepSun1+6)=9),SepSun1+6,""))</f>
        <v/>
      </c>
      <c r="H3" s="13">
        <f>IF(DAY(SepSun1)=1,IF(AND(YEAR(SepSun1)=CalendarYear,MONTH(SepSun1)=9),SepSun1,""),IF(AND(YEAR(SepSun1+7)=CalendarYear,MONTH(SepSun1+7)=9),SepSun1+7,""))</f>
        <v>43709</v>
      </c>
    </row>
    <row r="4" spans="1:8" s="23" customFormat="1" ht="21" customHeight="1">
      <c r="A4" s="22"/>
      <c r="B4" s="28"/>
      <c r="C4" s="29"/>
      <c r="D4" s="29"/>
      <c r="E4" s="29"/>
      <c r="F4" s="29"/>
      <c r="G4" s="29"/>
      <c r="H4" s="30"/>
    </row>
    <row r="5" spans="1:8" ht="58" customHeight="1">
      <c r="B5" s="15"/>
      <c r="C5" s="7"/>
      <c r="D5" s="8"/>
      <c r="E5" s="8"/>
      <c r="F5" s="8"/>
      <c r="G5" s="16"/>
      <c r="H5" s="17"/>
    </row>
    <row r="6" spans="1:8" ht="14" customHeight="1">
      <c r="B6" s="12">
        <f>IF(DAY(SepSun1)=1,IF(AND(YEAR(SepSun1+1)=CalendarYear,MONTH(SepSun1+1)=9),SepSun1+1,""),IF(AND(YEAR(SepSun1+8)=CalendarYear,MONTH(SepSun1+8)=9),SepSun1+8,""))</f>
        <v>43710</v>
      </c>
      <c r="C6" s="6">
        <f>IF(DAY(SepSun1)=1,IF(AND(YEAR(SepSun1+2)=CalendarYear,MONTH(SepSun1+2)=9),SepSun1+2,""),IF(AND(YEAR(SepSun1+9)=CalendarYear,MONTH(SepSun1+9)=9),SepSun1+9,""))</f>
        <v>43711</v>
      </c>
      <c r="D6" s="6">
        <f>IF(DAY(SepSun1)=1,IF(AND(YEAR(SepSun1+3)=CalendarYear,MONTH(SepSun1+3)=9),SepSun1+3,""),IF(AND(YEAR(SepSun1+10)=CalendarYear,MONTH(SepSun1+10)=9),SepSun1+10,""))</f>
        <v>43712</v>
      </c>
      <c r="E6" s="6">
        <f>IF(DAY(SepSun1)=1,IF(AND(YEAR(SepSun1+4)=CalendarYear,MONTH(SepSun1+4)=9),SepSun1+4,""),IF(AND(YEAR(SepSun1+11)=CalendarYear,MONTH(SepSun1+11)=9),SepSun1+11,""))</f>
        <v>43713</v>
      </c>
      <c r="F6" s="6">
        <f>IF(DAY(SepSun1)=1,IF(AND(YEAR(SepSun1+5)=CalendarYear,MONTH(SepSun1+5)=9),SepSun1+5,""),IF(AND(YEAR(SepSun1+12)=CalendarYear,MONTH(SepSun1+12)=9),SepSun1+12,""))</f>
        <v>43714</v>
      </c>
      <c r="G6" s="6">
        <f>IF(DAY(SepSun1)=1,IF(AND(YEAR(SepSun1+6)=CalendarYear,MONTH(SepSun1+6)=9),SepSun1+6,""),IF(AND(YEAR(SepSun1+13)=CalendarYear,MONTH(SepSun1+13)=9),SepSun1+13,""))</f>
        <v>43715</v>
      </c>
      <c r="H6" s="13">
        <f>IF(DAY(SepSun1)=1,IF(AND(YEAR(SepSun1+7)=CalendarYear,MONTH(SepSun1+7)=9),SepSun1+7,""),IF(AND(YEAR(SepSun1+14)=CalendarYear,MONTH(SepSun1+14)=9),SepSun1+14,""))</f>
        <v>43716</v>
      </c>
    </row>
    <row r="7" spans="1:8" s="23" customFormat="1" ht="21" customHeight="1">
      <c r="A7" s="22"/>
      <c r="B7" s="31"/>
      <c r="C7" s="32"/>
      <c r="D7" s="32"/>
      <c r="E7" s="32"/>
      <c r="F7" s="32"/>
      <c r="G7" s="32"/>
      <c r="H7" s="33"/>
    </row>
    <row r="8" spans="1:8" ht="58" customHeight="1">
      <c r="B8" s="15"/>
      <c r="C8" s="7"/>
      <c r="D8" s="8"/>
      <c r="E8" s="8"/>
      <c r="F8" s="8"/>
      <c r="G8" s="16"/>
      <c r="H8" s="17"/>
    </row>
    <row r="9" spans="1:8" ht="14" customHeight="1">
      <c r="B9" s="12">
        <f>IF(DAY(SepSun1)=1,IF(AND(YEAR(SepSun1+8)=CalendarYear,MONTH(SepSun1+8)=9),SepSun1+8,""),IF(AND(YEAR(SepSun1+15)=CalendarYear,MONTH(SepSun1+15)=9),SepSun1+15,""))</f>
        <v>43717</v>
      </c>
      <c r="C9" s="6">
        <f>IF(DAY(SepSun1)=1,IF(AND(YEAR(SepSun1+9)=CalendarYear,MONTH(SepSun1+9)=9),SepSun1+9,""),IF(AND(YEAR(SepSun1+16)=CalendarYear,MONTH(SepSun1+16)=9),SepSun1+16,""))</f>
        <v>43718</v>
      </c>
      <c r="D9" s="6">
        <f>IF(DAY(SepSun1)=1,IF(AND(YEAR(SepSun1+10)=CalendarYear,MONTH(SepSun1+10)=9),SepSun1+10,""),IF(AND(YEAR(SepSun1+17)=CalendarYear,MONTH(SepSun1+17)=9),SepSun1+17,""))</f>
        <v>43719</v>
      </c>
      <c r="E9" s="6">
        <f>IF(DAY(SepSun1)=1,IF(AND(YEAR(SepSun1+11)=CalendarYear,MONTH(SepSun1+11)=9),SepSun1+11,""),IF(AND(YEAR(SepSun1+18)=CalendarYear,MONTH(SepSun1+18)=9),SepSun1+18,""))</f>
        <v>43720</v>
      </c>
      <c r="F9" s="6">
        <f>IF(DAY(SepSun1)=1,IF(AND(YEAR(SepSun1+12)=CalendarYear,MONTH(SepSun1+12)=9),SepSun1+12,""),IF(AND(YEAR(SepSun1+19)=CalendarYear,MONTH(SepSun1+19)=9),SepSun1+19,""))</f>
        <v>43721</v>
      </c>
      <c r="G9" s="6">
        <f>IF(DAY(SepSun1)=1,IF(AND(YEAR(SepSun1+13)=CalendarYear,MONTH(SepSun1+13)=9),SepSun1+13,""),IF(AND(YEAR(SepSun1+20)=CalendarYear,MONTH(SepSun1+20)=9),SepSun1+20,""))</f>
        <v>43722</v>
      </c>
      <c r="H9" s="13">
        <f>IF(DAY(SepSun1)=1,IF(AND(YEAR(SepSun1+14)=CalendarYear,MONTH(SepSun1+14)=9),SepSun1+14,""),IF(AND(YEAR(SepSun1+21)=CalendarYear,MONTH(SepSun1+21)=9),SepSun1+21,""))</f>
        <v>43723</v>
      </c>
    </row>
    <row r="10" spans="1:8" s="23" customFormat="1" ht="21" customHeight="1">
      <c r="A10" s="22"/>
      <c r="B10" s="28"/>
      <c r="C10" s="29"/>
      <c r="D10" s="29"/>
      <c r="E10" s="29"/>
      <c r="F10" s="29"/>
      <c r="G10" s="29"/>
      <c r="H10" s="30"/>
    </row>
    <row r="11" spans="1:8" ht="58" customHeight="1">
      <c r="B11" s="15"/>
      <c r="C11" s="7"/>
      <c r="D11" s="8"/>
      <c r="E11" s="8"/>
      <c r="F11" s="8"/>
      <c r="G11" s="16"/>
      <c r="H11" s="17"/>
    </row>
    <row r="12" spans="1:8" ht="14" customHeight="1">
      <c r="B12" s="12">
        <f>IF(DAY(SepSun1)=1,IF(AND(YEAR(SepSun1+15)=CalendarYear,MONTH(SepSun1+15)=9),SepSun1+15,""),IF(AND(YEAR(SepSun1+22)=CalendarYear,MONTH(SepSun1+22)=9),SepSun1+22,""))</f>
        <v>43724</v>
      </c>
      <c r="C12" s="6">
        <f>IF(DAY(SepSun1)=1,IF(AND(YEAR(SepSun1+16)=CalendarYear,MONTH(SepSun1+16)=9),SepSun1+16,""),IF(AND(YEAR(SepSun1+23)=CalendarYear,MONTH(SepSun1+23)=9),SepSun1+23,""))</f>
        <v>43725</v>
      </c>
      <c r="D12" s="6">
        <f>IF(DAY(SepSun1)=1,IF(AND(YEAR(SepSun1+17)=CalendarYear,MONTH(SepSun1+17)=9),SepSun1+17,""),IF(AND(YEAR(SepSun1+24)=CalendarYear,MONTH(SepSun1+24)=9),SepSun1+24,""))</f>
        <v>43726</v>
      </c>
      <c r="E12" s="6">
        <f>IF(DAY(SepSun1)=1,IF(AND(YEAR(SepSun1+18)=CalendarYear,MONTH(SepSun1+18)=9),SepSun1+18,""),IF(AND(YEAR(SepSun1+25)=CalendarYear,MONTH(SepSun1+25)=9),SepSun1+25,""))</f>
        <v>43727</v>
      </c>
      <c r="F12" s="6">
        <f>IF(DAY(SepSun1)=1,IF(AND(YEAR(SepSun1+19)=CalendarYear,MONTH(SepSun1+19)=9),SepSun1+19,""),IF(AND(YEAR(SepSun1+26)=CalendarYear,MONTH(SepSun1+26)=9),SepSun1+26,""))</f>
        <v>43728</v>
      </c>
      <c r="G12" s="6">
        <f>IF(DAY(SepSun1)=1,IF(AND(YEAR(SepSun1+20)=CalendarYear,MONTH(SepSun1+20)=9),SepSun1+20,""),IF(AND(YEAR(SepSun1+27)=CalendarYear,MONTH(SepSun1+27)=9),SepSun1+27,""))</f>
        <v>43729</v>
      </c>
      <c r="H12" s="13">
        <f>IF(DAY(SepSun1)=1,IF(AND(YEAR(SepSun1+21)=CalendarYear,MONTH(SepSun1+21)=9),SepSun1+21,""),IF(AND(YEAR(SepSun1+28)=CalendarYear,MONTH(SepSun1+28)=9),SepSun1+28,""))</f>
        <v>43730</v>
      </c>
    </row>
    <row r="13" spans="1:8" s="23" customFormat="1" ht="21" customHeight="1">
      <c r="A13" s="22"/>
      <c r="B13" s="28"/>
      <c r="C13" s="29"/>
      <c r="D13" s="29"/>
      <c r="E13" s="29"/>
      <c r="F13" s="29"/>
      <c r="G13" s="29"/>
      <c r="H13" s="30"/>
    </row>
    <row r="14" spans="1:8" ht="58" customHeight="1">
      <c r="B14" s="15"/>
      <c r="C14" s="7"/>
      <c r="D14" s="8"/>
      <c r="E14" s="8"/>
      <c r="F14" s="8"/>
      <c r="G14" s="16"/>
      <c r="H14" s="17"/>
    </row>
    <row r="15" spans="1:8" ht="14" customHeight="1">
      <c r="B15" s="12">
        <f>IF(DAY(SepSun1)=1,IF(AND(YEAR(SepSun1+22)=CalendarYear,MONTH(SepSun1+22)=9),SepSun1+22,""),IF(AND(YEAR(SepSun1+29)=CalendarYear,MONTH(SepSun1+29)=9),SepSun1+29,""))</f>
        <v>43731</v>
      </c>
      <c r="C15" s="6">
        <f>IF(DAY(SepSun1)=1,IF(AND(YEAR(SepSun1+23)=CalendarYear,MONTH(SepSun1+23)=9),SepSun1+23,""),IF(AND(YEAR(SepSun1+30)=CalendarYear,MONTH(SepSun1+30)=9),SepSun1+30,""))</f>
        <v>43732</v>
      </c>
      <c r="D15" s="6">
        <f>IF(DAY(SepSun1)=1,IF(AND(YEAR(SepSun1+24)=CalendarYear,MONTH(SepSun1+24)=9),SepSun1+24,""),IF(AND(YEAR(SepSun1+31)=CalendarYear,MONTH(SepSun1+31)=9),SepSun1+31,""))</f>
        <v>43733</v>
      </c>
      <c r="E15" s="6">
        <f>IF(DAY(SepSun1)=1,IF(AND(YEAR(SepSun1+25)=CalendarYear,MONTH(SepSun1+25)=9),SepSun1+25,""),IF(AND(YEAR(SepSun1+32)=CalendarYear,MONTH(SepSun1+32)=9),SepSun1+32,""))</f>
        <v>43734</v>
      </c>
      <c r="F15" s="6">
        <f>IF(DAY(SepSun1)=1,IF(AND(YEAR(SepSun1+26)=CalendarYear,MONTH(SepSun1+26)=9),SepSun1+26,""),IF(AND(YEAR(SepSun1+33)=CalendarYear,MONTH(SepSun1+33)=9),SepSun1+33,""))</f>
        <v>43735</v>
      </c>
      <c r="G15" s="6">
        <f>IF(DAY(SepSun1)=1,IF(AND(YEAR(SepSun1+27)=CalendarYear,MONTH(SepSun1+27)=9),SepSun1+27,""),IF(AND(YEAR(SepSun1+34)=CalendarYear,MONTH(SepSun1+34)=9),SepSun1+34,""))</f>
        <v>43736</v>
      </c>
      <c r="H15" s="13">
        <f>IF(DAY(SepSun1)=1,IF(AND(YEAR(SepSun1+28)=CalendarYear,MONTH(SepSun1+28)=9),SepSun1+28,""),IF(AND(YEAR(SepSun1+35)=CalendarYear,MONTH(SepSun1+35)=9),SepSun1+35,""))</f>
        <v>43737</v>
      </c>
    </row>
    <row r="16" spans="1:8" s="23" customFormat="1" ht="21" customHeight="1">
      <c r="A16" s="22"/>
      <c r="B16" s="28"/>
      <c r="C16" s="29"/>
      <c r="D16" s="29"/>
      <c r="E16" s="29"/>
      <c r="F16" s="29"/>
      <c r="G16" s="29"/>
      <c r="H16" s="30"/>
    </row>
    <row r="17" spans="1:8" ht="58" customHeight="1">
      <c r="B17" s="15"/>
      <c r="C17" s="7"/>
      <c r="D17" s="8"/>
      <c r="E17" s="8"/>
      <c r="F17" s="7"/>
      <c r="G17" s="16"/>
      <c r="H17" s="17"/>
    </row>
    <row r="18" spans="1:8" ht="14" customHeight="1">
      <c r="B18" s="12">
        <f>IF(DAY(SepSun1)=1,IF(AND(YEAR(SepSun1+29)=CalendarYear,MONTH(SepSun1+29)=9),SepSun1+29,""),IF(AND(YEAR(SepSun1+36)=CalendarYear,MONTH(SepSun1+36)=9),SepSun1+36,""))</f>
        <v>43738</v>
      </c>
      <c r="C18" s="6" t="str">
        <f>IF(DAY(SepSun1)=1,IF(AND(YEAR(SepSun1+30)=CalendarYear,MONTH(SepSun1+30)=9),SepSun1+30,""),IF(AND(YEAR(SepSun1+37)=CalendarYear,MONTH(SepSun1+37)=9),SepSun1+37,""))</f>
        <v/>
      </c>
      <c r="D18" s="40" t="s">
        <v>7</v>
      </c>
      <c r="E18" s="40"/>
      <c r="F18" s="40"/>
      <c r="G18" s="40"/>
      <c r="H18" s="41"/>
    </row>
    <row r="19" spans="1:8" s="23" customFormat="1" ht="21" customHeight="1">
      <c r="A19" s="22"/>
      <c r="B19" s="34"/>
      <c r="C19" s="35"/>
      <c r="D19" s="24"/>
      <c r="E19" s="25"/>
      <c r="F19" s="25"/>
      <c r="G19" s="25"/>
      <c r="H19" s="26"/>
    </row>
    <row r="20" spans="1:8" ht="58" customHeight="1" thickBot="1">
      <c r="B20" s="18"/>
      <c r="C20" s="14"/>
      <c r="D20" s="37"/>
      <c r="E20" s="38"/>
      <c r="F20" s="38"/>
      <c r="G20" s="38"/>
      <c r="H20" s="39"/>
    </row>
  </sheetData>
  <mergeCells count="3">
    <mergeCell ref="B1:H1"/>
    <mergeCell ref="D18:H18"/>
    <mergeCell ref="D20:H20"/>
  </mergeCells>
  <phoneticPr fontId="8" type="noConversion"/>
  <printOptions horizontalCentered="1" verticalCentered="1"/>
  <pageMargins left="0.5" right="0.5" top="0.75" bottom="0.75" header="0.5" footer="0.5"/>
  <headerFooter alignWithMargins="0"/>
  <extLst>
    <ext xmlns:mx="http://schemas.microsoft.com/office/mac/excel/2008/main" uri="{64002731-A6B0-56B0-2670-7721B7C09600}">
      <mx:PLV Mode="0" OnePage="0" WScale="0"/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pageSetUpPr fitToPage="1"/>
  </sheetPr>
  <dimension ref="A1:H19"/>
  <sheetViews>
    <sheetView showGridLines="0" topLeftCell="A5" zoomScale="125" zoomScaleNormal="125" zoomScalePageLayoutView="125" workbookViewId="0">
      <selection activeCell="F12" sqref="F12"/>
    </sheetView>
  </sheetViews>
  <sheetFormatPr baseColWidth="10" defaultColWidth="8.83203125" defaultRowHeight="14" x14ac:dyDescent="0"/>
  <cols>
    <col min="1" max="1" width="2.5" style="1" customWidth="1"/>
    <col min="2" max="8" width="17.6640625" customWidth="1"/>
    <col min="10" max="10" width="15.6640625" bestFit="1" customWidth="1"/>
    <col min="11" max="11" width="17.1640625" bestFit="1" customWidth="1"/>
  </cols>
  <sheetData>
    <row r="1" spans="1:8" s="1" customFormat="1" ht="59.25" customHeight="1" thickBot="1">
      <c r="B1" s="36">
        <f>DATE(CalendarYear,10,1)</f>
        <v>43739</v>
      </c>
      <c r="C1" s="36"/>
      <c r="D1" s="36"/>
      <c r="E1" s="36"/>
      <c r="F1" s="36"/>
      <c r="G1" s="36"/>
      <c r="H1" s="36"/>
    </row>
    <row r="2" spans="1:8" s="3" customFormat="1" ht="21.75" customHeight="1">
      <c r="A2" s="2"/>
      <c r="B2" s="9" t="s">
        <v>0</v>
      </c>
      <c r="C2" s="10" t="s">
        <v>1</v>
      </c>
      <c r="D2" s="10" t="s">
        <v>2</v>
      </c>
      <c r="E2" s="10" t="s">
        <v>3</v>
      </c>
      <c r="F2" s="10" t="s">
        <v>4</v>
      </c>
      <c r="G2" s="10" t="s">
        <v>5</v>
      </c>
      <c r="H2" s="11" t="s">
        <v>6</v>
      </c>
    </row>
    <row r="3" spans="1:8" ht="14" customHeight="1">
      <c r="B3" s="12" t="str">
        <f>IF(DAY(OctSun1)=1,"",IF(AND(YEAR(OctSun1+1)=CalendarYear,MONTH(OctSun1+1)=10),OctSun1+1,""))</f>
        <v/>
      </c>
      <c r="C3" s="6">
        <f>IF(DAY(OctSun1)=1,"",IF(AND(YEAR(OctSun1+2)=CalendarYear,MONTH(OctSun1+2)=10),OctSun1+2,""))</f>
        <v>43739</v>
      </c>
      <c r="D3" s="6">
        <f>IF(DAY(OctSun1)=1,"",IF(AND(YEAR(OctSun1+3)=CalendarYear,MONTH(OctSun1+3)=10),OctSun1+3,""))</f>
        <v>43740</v>
      </c>
      <c r="E3" s="6">
        <f>IF(DAY(OctSun1)=1,"",IF(AND(YEAR(OctSun1+4)=CalendarYear,MONTH(OctSun1+4)=10),OctSun1+4,""))</f>
        <v>43741</v>
      </c>
      <c r="F3" s="6">
        <f>IF(DAY(OctSun1)=1,"",IF(AND(YEAR(OctSun1+5)=CalendarYear,MONTH(OctSun1+5)=10),OctSun1+5,""))</f>
        <v>43742</v>
      </c>
      <c r="G3" s="6">
        <f>IF(DAY(OctSun1)=1,"",IF(AND(YEAR(OctSun1+6)=CalendarYear,MONTH(OctSun1+6)=10),OctSun1+6,""))</f>
        <v>43743</v>
      </c>
      <c r="H3" s="13">
        <f>IF(DAY(OctSun1)=1,IF(AND(YEAR(OctSun1)=CalendarYear,MONTH(OctSun1)=10),OctSun1,""),IF(AND(YEAR(OctSun1+7)=CalendarYear,MONTH(OctSun1+7)=10),OctSun1+7,""))</f>
        <v>43744</v>
      </c>
    </row>
    <row r="4" spans="1:8" s="23" customFormat="1" ht="21" customHeight="1">
      <c r="A4" s="22"/>
      <c r="B4" s="28"/>
      <c r="C4" s="29"/>
      <c r="D4" s="29"/>
      <c r="E4" s="29"/>
      <c r="F4" s="29"/>
      <c r="G4" s="29"/>
      <c r="H4" s="30"/>
    </row>
    <row r="5" spans="1:8" ht="58" customHeight="1">
      <c r="B5" s="15"/>
      <c r="C5" s="7"/>
      <c r="D5" s="8"/>
      <c r="E5" s="8"/>
      <c r="F5" s="8"/>
      <c r="G5" s="16"/>
      <c r="H5" s="17"/>
    </row>
    <row r="6" spans="1:8" ht="14" customHeight="1">
      <c r="B6" s="12">
        <f>IF(DAY(OctSun1)=1,IF(AND(YEAR(OctSun1+1)=CalendarYear,MONTH(OctSun1+1)=10),OctSun1+1,""),IF(AND(YEAR(OctSun1+8)=CalendarYear,MONTH(OctSun1+8)=10),OctSun1+8,""))</f>
        <v>43745</v>
      </c>
      <c r="C6" s="6">
        <f>IF(DAY(OctSun1)=1,IF(AND(YEAR(OctSun1+2)=CalendarYear,MONTH(OctSun1+2)=10),OctSun1+2,""),IF(AND(YEAR(OctSun1+9)=CalendarYear,MONTH(OctSun1+9)=10),OctSun1+9,""))</f>
        <v>43746</v>
      </c>
      <c r="D6" s="6">
        <f>IF(DAY(OctSun1)=1,IF(AND(YEAR(OctSun1+3)=CalendarYear,MONTH(OctSun1+3)=10),OctSun1+3,""),IF(AND(YEAR(OctSun1+10)=CalendarYear,MONTH(OctSun1+10)=10),OctSun1+10,""))</f>
        <v>43747</v>
      </c>
      <c r="E6" s="6">
        <f>IF(DAY(OctSun1)=1,IF(AND(YEAR(OctSun1+4)=CalendarYear,MONTH(OctSun1+4)=10),OctSun1+4,""),IF(AND(YEAR(OctSun1+11)=CalendarYear,MONTH(OctSun1+11)=10),OctSun1+11,""))</f>
        <v>43748</v>
      </c>
      <c r="F6" s="6">
        <f>IF(DAY(OctSun1)=1,IF(AND(YEAR(OctSun1+5)=CalendarYear,MONTH(OctSun1+5)=10),OctSun1+5,""),IF(AND(YEAR(OctSun1+12)=CalendarYear,MONTH(OctSun1+12)=10),OctSun1+12,""))</f>
        <v>43749</v>
      </c>
      <c r="G6" s="6">
        <f>IF(DAY(OctSun1)=1,IF(AND(YEAR(OctSun1+6)=CalendarYear,MONTH(OctSun1+6)=10),OctSun1+6,""),IF(AND(YEAR(OctSun1+13)=CalendarYear,MONTH(OctSun1+13)=10),OctSun1+13,""))</f>
        <v>43750</v>
      </c>
      <c r="H6" s="13">
        <f>IF(DAY(OctSun1)=1,IF(AND(YEAR(OctSun1+7)=CalendarYear,MONTH(OctSun1+7)=10),OctSun1+7,""),IF(AND(YEAR(OctSun1+14)=CalendarYear,MONTH(OctSun1+14)=10),OctSun1+14,""))</f>
        <v>43751</v>
      </c>
    </row>
    <row r="7" spans="1:8" s="23" customFormat="1" ht="21" customHeight="1">
      <c r="A7" s="22"/>
      <c r="B7" s="31"/>
      <c r="C7" s="32"/>
      <c r="D7" s="32"/>
      <c r="E7" s="32"/>
      <c r="F7" s="32"/>
      <c r="G7" s="32"/>
      <c r="H7" s="33"/>
    </row>
    <row r="8" spans="1:8" ht="58" customHeight="1">
      <c r="B8" s="15"/>
      <c r="C8" s="7"/>
      <c r="D8" s="8"/>
      <c r="E8" s="8"/>
      <c r="F8" s="8"/>
      <c r="G8" s="16"/>
      <c r="H8" s="17"/>
    </row>
    <row r="9" spans="1:8" ht="14" customHeight="1">
      <c r="B9" s="12">
        <f>IF(DAY(OctSun1)=1,IF(AND(YEAR(OctSun1+8)=CalendarYear,MONTH(OctSun1+8)=10),OctSun1+8,""),IF(AND(YEAR(OctSun1+15)=CalendarYear,MONTH(OctSun1+15)=10),OctSun1+15,""))</f>
        <v>43752</v>
      </c>
      <c r="C9" s="6">
        <f>IF(DAY(OctSun1)=1,IF(AND(YEAR(OctSun1+9)=CalendarYear,MONTH(OctSun1+9)=10),OctSun1+9,""),IF(AND(YEAR(OctSun1+16)=CalendarYear,MONTH(OctSun1+16)=10),OctSun1+16,""))</f>
        <v>43753</v>
      </c>
      <c r="D9" s="6">
        <f>IF(DAY(OctSun1)=1,IF(AND(YEAR(OctSun1+10)=CalendarYear,MONTH(OctSun1+10)=10),OctSun1+10,""),IF(AND(YEAR(OctSun1+17)=CalendarYear,MONTH(OctSun1+17)=10),OctSun1+17,""))</f>
        <v>43754</v>
      </c>
      <c r="E9" s="6">
        <f>IF(DAY(OctSun1)=1,IF(AND(YEAR(OctSun1+11)=CalendarYear,MONTH(OctSun1+11)=10),OctSun1+11,""),IF(AND(YEAR(OctSun1+18)=CalendarYear,MONTH(OctSun1+18)=10),OctSun1+18,""))</f>
        <v>43755</v>
      </c>
      <c r="F9" s="6">
        <f>IF(DAY(OctSun1)=1,IF(AND(YEAR(OctSun1+12)=CalendarYear,MONTH(OctSun1+12)=10),OctSun1+12,""),IF(AND(YEAR(OctSun1+19)=CalendarYear,MONTH(OctSun1+19)=10),OctSun1+19,""))</f>
        <v>43756</v>
      </c>
      <c r="G9" s="6">
        <f>IF(DAY(OctSun1)=1,IF(AND(YEAR(OctSun1+13)=CalendarYear,MONTH(OctSun1+13)=10),OctSun1+13,""),IF(AND(YEAR(OctSun1+20)=CalendarYear,MONTH(OctSun1+20)=10),OctSun1+20,""))</f>
        <v>43757</v>
      </c>
      <c r="H9" s="13">
        <f>IF(DAY(OctSun1)=1,IF(AND(YEAR(OctSun1+14)=CalendarYear,MONTH(OctSun1+14)=10),OctSun1+14,""),IF(AND(YEAR(OctSun1+21)=CalendarYear,MONTH(OctSun1+21)=10),OctSun1+21,""))</f>
        <v>43758</v>
      </c>
    </row>
    <row r="10" spans="1:8" s="23" customFormat="1" ht="21" customHeight="1">
      <c r="A10" s="22"/>
      <c r="B10" s="28"/>
      <c r="C10" s="29"/>
      <c r="D10" s="29"/>
      <c r="E10" s="29"/>
      <c r="F10" s="29"/>
      <c r="G10" s="29"/>
      <c r="H10" s="30"/>
    </row>
    <row r="11" spans="1:8" ht="58" customHeight="1">
      <c r="B11" s="15"/>
      <c r="C11" s="7"/>
      <c r="D11" s="8"/>
      <c r="E11" s="8"/>
      <c r="F11" s="8"/>
      <c r="G11" s="16"/>
      <c r="H11" s="17"/>
    </row>
    <row r="12" spans="1:8" ht="14" customHeight="1">
      <c r="B12" s="12">
        <f>IF(DAY(OctSun1)=1,IF(AND(YEAR(OctSun1+15)=CalendarYear,MONTH(OctSun1+15)=10),OctSun1+15,""),IF(AND(YEAR(OctSun1+22)=CalendarYear,MONTH(OctSun1+22)=10),OctSun1+22,""))</f>
        <v>43759</v>
      </c>
      <c r="C12" s="6">
        <f>IF(DAY(OctSun1)=1,IF(AND(YEAR(OctSun1+16)=CalendarYear,MONTH(OctSun1+16)=10),OctSun1+16,""),IF(AND(YEAR(OctSun1+23)=CalendarYear,MONTH(OctSun1+23)=10),OctSun1+23,""))</f>
        <v>43760</v>
      </c>
      <c r="D12" s="6">
        <f>IF(DAY(OctSun1)=1,IF(AND(YEAR(OctSun1+17)=CalendarYear,MONTH(OctSun1+17)=10),OctSun1+17,""),IF(AND(YEAR(OctSun1+24)=CalendarYear,MONTH(OctSun1+24)=10),OctSun1+24,""))</f>
        <v>43761</v>
      </c>
      <c r="E12" s="6">
        <f>IF(DAY(OctSun1)=1,IF(AND(YEAR(OctSun1+18)=CalendarYear,MONTH(OctSun1+18)=10),OctSun1+18,""),IF(AND(YEAR(OctSun1+25)=CalendarYear,MONTH(OctSun1+25)=10),OctSun1+25,""))</f>
        <v>43762</v>
      </c>
      <c r="F12" s="6">
        <f>IF(DAY(OctSun1)=1,IF(AND(YEAR(OctSun1+19)=CalendarYear,MONTH(OctSun1+19)=10),OctSun1+19,""),IF(AND(YEAR(OctSun1+26)=CalendarYear,MONTH(OctSun1+26)=10),OctSun1+26,""))</f>
        <v>43763</v>
      </c>
      <c r="G12" s="6">
        <f>IF(DAY(OctSun1)=1,IF(AND(YEAR(OctSun1+20)=CalendarYear,MONTH(OctSun1+20)=10),OctSun1+20,""),IF(AND(YEAR(OctSun1+27)=CalendarYear,MONTH(OctSun1+27)=10),OctSun1+27,""))</f>
        <v>43764</v>
      </c>
      <c r="H12" s="13">
        <f>IF(DAY(OctSun1)=1,IF(AND(YEAR(OctSun1+21)=CalendarYear,MONTH(OctSun1+21)=10),OctSun1+21,""),IF(AND(YEAR(OctSun1+28)=CalendarYear,MONTH(OctSun1+28)=10),OctSun1+28,""))</f>
        <v>43765</v>
      </c>
    </row>
    <row r="13" spans="1:8" s="23" customFormat="1" ht="21" customHeight="1">
      <c r="A13" s="22"/>
      <c r="B13" s="28"/>
      <c r="C13" s="29"/>
      <c r="D13" s="29"/>
      <c r="E13" s="29"/>
      <c r="F13" s="29"/>
      <c r="G13" s="29"/>
      <c r="H13" s="30"/>
    </row>
    <row r="14" spans="1:8" ht="58" customHeight="1">
      <c r="B14" s="15"/>
      <c r="C14" s="7"/>
      <c r="D14" s="8"/>
      <c r="E14" s="8"/>
      <c r="F14" s="8"/>
      <c r="G14" s="16"/>
      <c r="H14" s="17"/>
    </row>
    <row r="15" spans="1:8" ht="14" customHeight="1">
      <c r="B15" s="12">
        <f>IF(DAY(OctSun1)=1,IF(AND(YEAR(OctSun1+22)=CalendarYear,MONTH(OctSun1+22)=10),OctSun1+22,""),IF(AND(YEAR(OctSun1+29)=CalendarYear,MONTH(OctSun1+29)=10),OctSun1+29,""))</f>
        <v>43766</v>
      </c>
      <c r="C15" s="6">
        <f>IF(DAY(OctSun1)=1,IF(AND(YEAR(OctSun1+23)=CalendarYear,MONTH(OctSun1+23)=10),OctSun1+23,""),IF(AND(YEAR(OctSun1+30)=CalendarYear,MONTH(OctSun1+30)=10),OctSun1+30,""))</f>
        <v>43767</v>
      </c>
      <c r="D15" s="6">
        <f>IF(DAY(OctSun1)=1,IF(AND(YEAR(OctSun1+24)=CalendarYear,MONTH(OctSun1+24)=10),OctSun1+24,""),IF(AND(YEAR(OctSun1+31)=CalendarYear,MONTH(OctSun1+31)=10),OctSun1+31,""))</f>
        <v>43768</v>
      </c>
      <c r="E15" s="6">
        <f>IF(DAY(OctSun1)=1,IF(AND(YEAR(OctSun1+25)=CalendarYear,MONTH(OctSun1+25)=10),OctSun1+25,""),IF(AND(YEAR(OctSun1+32)=CalendarYear,MONTH(OctSun1+32)=10),OctSun1+32,""))</f>
        <v>43769</v>
      </c>
      <c r="F15" s="6" t="str">
        <f>IF(DAY(OctSun1)=1,IF(AND(YEAR(OctSun1+26)=CalendarYear,MONTH(OctSun1+26)=10),OctSun1+26,""),IF(AND(YEAR(OctSun1+33)=CalendarYear,MONTH(OctSun1+33)=10),OctSun1+33,""))</f>
        <v/>
      </c>
      <c r="G15" s="6" t="str">
        <f>IF(DAY(OctSun1)=1,IF(AND(YEAR(OctSun1+27)=CalendarYear,MONTH(OctSun1+27)=10),OctSun1+27,""),IF(AND(YEAR(OctSun1+34)=CalendarYear,MONTH(OctSun1+34)=10),OctSun1+34,""))</f>
        <v/>
      </c>
      <c r="H15" s="13" t="str">
        <f>IF(DAY(OctSun1)=1,IF(AND(YEAR(OctSun1+28)=CalendarYear,MONTH(OctSun1+28)=10),OctSun1+28,""),IF(AND(YEAR(OctSun1+35)=CalendarYear,MONTH(OctSun1+35)=10),OctSun1+35,""))</f>
        <v/>
      </c>
    </row>
    <row r="16" spans="1:8" s="23" customFormat="1" ht="21" customHeight="1">
      <c r="A16" s="22"/>
      <c r="B16" s="28"/>
      <c r="C16" s="29"/>
      <c r="D16" s="29"/>
      <c r="E16" s="29"/>
      <c r="F16" s="29"/>
      <c r="G16" s="29"/>
      <c r="H16" s="30"/>
    </row>
    <row r="17" spans="2:8" ht="58" customHeight="1">
      <c r="B17" s="15"/>
      <c r="C17" s="7"/>
      <c r="D17" s="8"/>
      <c r="E17" s="8"/>
      <c r="F17" s="7"/>
      <c r="G17" s="16"/>
      <c r="H17" s="17"/>
    </row>
    <row r="18" spans="2:8" ht="14" customHeight="1">
      <c r="B18" s="12" t="str">
        <f>IF(DAY(OctSun1)=1,IF(AND(YEAR(OctSun1+29)=CalendarYear,MONTH(OctSun1+29)=10),OctSun1+29,""),IF(AND(YEAR(OctSun1+36)=CalendarYear,MONTH(OctSun1+36)=10),OctSun1+36,""))</f>
        <v/>
      </c>
      <c r="C18" s="6" t="str">
        <f>IF(DAY(OctSun1)=1,IF(AND(YEAR(OctSun1+30)=CalendarYear,MONTH(OctSun1+30)=10),OctSun1+30,""),IF(AND(YEAR(OctSun1+37)=CalendarYear,MONTH(OctSun1+37)=10),OctSun1+37,""))</f>
        <v/>
      </c>
      <c r="D18" s="40" t="s">
        <v>7</v>
      </c>
      <c r="E18" s="40"/>
      <c r="F18" s="40"/>
      <c r="G18" s="40"/>
      <c r="H18" s="41"/>
    </row>
    <row r="19" spans="2:8" ht="58" customHeight="1" thickBot="1">
      <c r="B19" s="18"/>
      <c r="C19" s="14"/>
      <c r="D19" s="37"/>
      <c r="E19" s="38"/>
      <c r="F19" s="38"/>
      <c r="G19" s="38"/>
      <c r="H19" s="39"/>
    </row>
  </sheetData>
  <mergeCells count="3">
    <mergeCell ref="B1:H1"/>
    <mergeCell ref="D18:H18"/>
    <mergeCell ref="D19:H19"/>
  </mergeCells>
  <phoneticPr fontId="8" type="noConversion"/>
  <printOptions horizontalCentered="1" verticalCentered="1"/>
  <pageMargins left="0.5" right="0.5" top="0.75" bottom="0.75" header="0.5" footer="0.5"/>
  <headerFooter alignWithMargins="0"/>
  <extLst>
    <ext xmlns:mx="http://schemas.microsoft.com/office/mac/excel/2008/main" uri="{64002731-A6B0-56B0-2670-7721B7C09600}">
      <mx:PLV Mode="0" OnePage="0" WScale="0"/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pageSetUpPr fitToPage="1"/>
  </sheetPr>
  <dimension ref="A1:H19"/>
  <sheetViews>
    <sheetView showGridLines="0" topLeftCell="B1" zoomScale="125" zoomScaleNormal="125" zoomScalePageLayoutView="125" workbookViewId="0">
      <selection activeCell="K11" sqref="K11"/>
    </sheetView>
  </sheetViews>
  <sheetFormatPr baseColWidth="10" defaultColWidth="8.83203125" defaultRowHeight="14" x14ac:dyDescent="0"/>
  <cols>
    <col min="1" max="1" width="2.5" style="1" customWidth="1"/>
    <col min="2" max="8" width="17.6640625" customWidth="1"/>
    <col min="10" max="10" width="15.6640625" bestFit="1" customWidth="1"/>
    <col min="11" max="11" width="17.1640625" bestFit="1" customWidth="1"/>
  </cols>
  <sheetData>
    <row r="1" spans="1:8" s="1" customFormat="1" ht="59.25" customHeight="1" thickBot="1">
      <c r="B1" s="36">
        <f>DATE(CalendarYear,11,1)</f>
        <v>43770</v>
      </c>
      <c r="C1" s="36"/>
      <c r="D1" s="36"/>
      <c r="E1" s="36"/>
      <c r="F1" s="36"/>
      <c r="G1" s="36"/>
      <c r="H1" s="36"/>
    </row>
    <row r="2" spans="1:8" s="3" customFormat="1" ht="21.75" customHeight="1">
      <c r="A2" s="2"/>
      <c r="B2" s="9" t="s">
        <v>0</v>
      </c>
      <c r="C2" s="10" t="s">
        <v>1</v>
      </c>
      <c r="D2" s="10" t="s">
        <v>2</v>
      </c>
      <c r="E2" s="10" t="s">
        <v>3</v>
      </c>
      <c r="F2" s="10" t="s">
        <v>4</v>
      </c>
      <c r="G2" s="10" t="s">
        <v>5</v>
      </c>
      <c r="H2" s="11" t="s">
        <v>6</v>
      </c>
    </row>
    <row r="3" spans="1:8" ht="14" customHeight="1">
      <c r="B3" s="12" t="str">
        <f>IF(DAY(NovSun1)=1,"",IF(AND(YEAR(NovSun1+1)=CalendarYear,MONTH(NovSun1+1)=11),NovSun1+1,""))</f>
        <v/>
      </c>
      <c r="C3" s="6" t="str">
        <f>IF(DAY(NovSun1)=1,"",IF(AND(YEAR(NovSun1+2)=CalendarYear,MONTH(NovSun1+2)=11),NovSun1+2,""))</f>
        <v/>
      </c>
      <c r="D3" s="6" t="str">
        <f>IF(DAY(NovSun1)=1,"",IF(AND(YEAR(NovSun1+3)=CalendarYear,MONTH(NovSun1+3)=11),NovSun1+3,""))</f>
        <v/>
      </c>
      <c r="E3" s="6" t="str">
        <f>IF(DAY(NovSun1)=1,"",IF(AND(YEAR(NovSun1+4)=CalendarYear,MONTH(NovSun1+4)=11),NovSun1+4,""))</f>
        <v/>
      </c>
      <c r="F3" s="6">
        <f>IF(DAY(NovSun1)=1,"",IF(AND(YEAR(NovSun1+5)=CalendarYear,MONTH(NovSun1+5)=11),NovSun1+5,""))</f>
        <v>43770</v>
      </c>
      <c r="G3" s="6">
        <f>IF(DAY(NovSun1)=1,"",IF(AND(YEAR(NovSun1+6)=CalendarYear,MONTH(NovSun1+6)=11),NovSun1+6,""))</f>
        <v>43771</v>
      </c>
      <c r="H3" s="13">
        <f>IF(DAY(NovSun1)=1,IF(AND(YEAR(NovSun1)=CalendarYear,MONTH(NovSun1)=11),NovSun1,""),IF(AND(YEAR(NovSun1+7)=CalendarYear,MONTH(NovSun1+7)=11),NovSun1+7,""))</f>
        <v>43772</v>
      </c>
    </row>
    <row r="4" spans="1:8" s="23" customFormat="1" ht="21" customHeight="1">
      <c r="A4" s="22"/>
      <c r="B4" s="28"/>
      <c r="C4" s="29"/>
      <c r="D4" s="29"/>
      <c r="E4" s="29"/>
      <c r="F4" s="29"/>
      <c r="G4" s="29"/>
      <c r="H4" s="30"/>
    </row>
    <row r="5" spans="1:8" ht="58" customHeight="1">
      <c r="B5" s="15"/>
      <c r="C5" s="7"/>
      <c r="D5" s="8"/>
      <c r="E5" s="8"/>
      <c r="F5" s="8"/>
      <c r="G5" s="16"/>
      <c r="H5" s="17"/>
    </row>
    <row r="6" spans="1:8" ht="14" customHeight="1">
      <c r="B6" s="12">
        <f>IF(DAY(NovSun1)=1,IF(AND(YEAR(NovSun1+1)=CalendarYear,MONTH(NovSun1+1)=11),NovSun1+1,""),IF(AND(YEAR(NovSun1+8)=CalendarYear,MONTH(NovSun1+8)=11),NovSun1+8,""))</f>
        <v>43773</v>
      </c>
      <c r="C6" s="6">
        <f>IF(DAY(NovSun1)=1,IF(AND(YEAR(NovSun1+2)=CalendarYear,MONTH(NovSun1+2)=11),NovSun1+2,""),IF(AND(YEAR(NovSun1+9)=CalendarYear,MONTH(NovSun1+9)=11),NovSun1+9,""))</f>
        <v>43774</v>
      </c>
      <c r="D6" s="6">
        <f>IF(DAY(NovSun1)=1,IF(AND(YEAR(NovSun1+3)=CalendarYear,MONTH(NovSun1+3)=11),NovSun1+3,""),IF(AND(YEAR(NovSun1+10)=CalendarYear,MONTH(NovSun1+10)=11),NovSun1+10,""))</f>
        <v>43775</v>
      </c>
      <c r="E6" s="6">
        <f>IF(DAY(NovSun1)=1,IF(AND(YEAR(NovSun1+4)=CalendarYear,MONTH(NovSun1+4)=11),NovSun1+4,""),IF(AND(YEAR(NovSun1+11)=CalendarYear,MONTH(NovSun1+11)=11),NovSun1+11,""))</f>
        <v>43776</v>
      </c>
      <c r="F6" s="6">
        <f>IF(DAY(NovSun1)=1,IF(AND(YEAR(NovSun1+5)=CalendarYear,MONTH(NovSun1+5)=11),NovSun1+5,""),IF(AND(YEAR(NovSun1+12)=CalendarYear,MONTH(NovSun1+12)=11),NovSun1+12,""))</f>
        <v>43777</v>
      </c>
      <c r="G6" s="6">
        <f>IF(DAY(NovSun1)=1,IF(AND(YEAR(NovSun1+6)=CalendarYear,MONTH(NovSun1+6)=11),NovSun1+6,""),IF(AND(YEAR(NovSun1+13)=CalendarYear,MONTH(NovSun1+13)=11),NovSun1+13,""))</f>
        <v>43778</v>
      </c>
      <c r="H6" s="13">
        <f>IF(DAY(NovSun1)=1,IF(AND(YEAR(NovSun1+7)=CalendarYear,MONTH(NovSun1+7)=11),NovSun1+7,""),IF(AND(YEAR(NovSun1+14)=CalendarYear,MONTH(NovSun1+14)=11),NovSun1+14,""))</f>
        <v>43779</v>
      </c>
    </row>
    <row r="7" spans="1:8" s="23" customFormat="1" ht="21" customHeight="1">
      <c r="A7" s="22"/>
      <c r="B7" s="45" t="s">
        <v>10</v>
      </c>
      <c r="C7" s="46"/>
      <c r="D7" s="46"/>
      <c r="E7" s="46"/>
      <c r="F7" s="46"/>
      <c r="G7" s="46"/>
      <c r="H7" s="47"/>
    </row>
    <row r="8" spans="1:8" ht="58" customHeight="1">
      <c r="B8" s="15" t="s">
        <v>11</v>
      </c>
      <c r="C8" s="7"/>
      <c r="D8" s="8"/>
      <c r="E8" s="8"/>
      <c r="F8" s="8"/>
      <c r="G8" s="16"/>
      <c r="H8" s="17"/>
    </row>
    <row r="9" spans="1:8" ht="14" customHeight="1">
      <c r="B9" s="12">
        <f>IF(DAY(NovSun1)=1,IF(AND(YEAR(NovSun1+8)=CalendarYear,MONTH(NovSun1+8)=11),NovSun1+8,""),IF(AND(YEAR(NovSun1+15)=CalendarYear,MONTH(NovSun1+15)=11),NovSun1+15,""))</f>
        <v>43780</v>
      </c>
      <c r="C9" s="6">
        <f>IF(DAY(NovSun1)=1,IF(AND(YEAR(NovSun1+9)=CalendarYear,MONTH(NovSun1+9)=11),NovSun1+9,""),IF(AND(YEAR(NovSun1+16)=CalendarYear,MONTH(NovSun1+16)=11),NovSun1+16,""))</f>
        <v>43781</v>
      </c>
      <c r="D9" s="6">
        <f>IF(DAY(NovSun1)=1,IF(AND(YEAR(NovSun1+10)=CalendarYear,MONTH(NovSun1+10)=11),NovSun1+10,""),IF(AND(YEAR(NovSun1+17)=CalendarYear,MONTH(NovSun1+17)=11),NovSun1+17,""))</f>
        <v>43782</v>
      </c>
      <c r="E9" s="6">
        <f>IF(DAY(NovSun1)=1,IF(AND(YEAR(NovSun1+11)=CalendarYear,MONTH(NovSun1+11)=11),NovSun1+11,""),IF(AND(YEAR(NovSun1+18)=CalendarYear,MONTH(NovSun1+18)=11),NovSun1+18,""))</f>
        <v>43783</v>
      </c>
      <c r="F9" s="6">
        <f>IF(DAY(NovSun1)=1,IF(AND(YEAR(NovSun1+12)=CalendarYear,MONTH(NovSun1+12)=11),NovSun1+12,""),IF(AND(YEAR(NovSun1+19)=CalendarYear,MONTH(NovSun1+19)=11),NovSun1+19,""))</f>
        <v>43784</v>
      </c>
      <c r="G9" s="6">
        <f>IF(DAY(NovSun1)=1,IF(AND(YEAR(NovSun1+13)=CalendarYear,MONTH(NovSun1+13)=11),NovSun1+13,""),IF(AND(YEAR(NovSun1+20)=CalendarYear,MONTH(NovSun1+20)=11),NovSun1+20,""))</f>
        <v>43785</v>
      </c>
      <c r="H9" s="13">
        <f>IF(DAY(NovSun1)=1,IF(AND(YEAR(NovSun1+14)=CalendarYear,MONTH(NovSun1+14)=11),NovSun1+14,""),IF(AND(YEAR(NovSun1+21)=CalendarYear,MONTH(NovSun1+21)=11),NovSun1+21,""))</f>
        <v>43786</v>
      </c>
    </row>
    <row r="10" spans="1:8" s="23" customFormat="1" ht="21" customHeight="1">
      <c r="A10" s="22"/>
      <c r="B10" s="28"/>
      <c r="C10" s="29"/>
      <c r="D10" s="29"/>
      <c r="E10" s="29"/>
      <c r="F10" s="29"/>
      <c r="G10" s="29"/>
      <c r="H10" s="30"/>
    </row>
    <row r="11" spans="1:8" ht="58" customHeight="1">
      <c r="B11" s="15"/>
      <c r="C11" s="7"/>
      <c r="D11" s="8"/>
      <c r="E11" s="8"/>
      <c r="F11" s="8"/>
      <c r="G11" s="16"/>
      <c r="H11" s="17"/>
    </row>
    <row r="12" spans="1:8" ht="14" customHeight="1">
      <c r="B12" s="12">
        <f>IF(DAY(NovSun1)=1,IF(AND(YEAR(NovSun1+15)=CalendarYear,MONTH(NovSun1+15)=11),NovSun1+15,""),IF(AND(YEAR(NovSun1+22)=CalendarYear,MONTH(NovSun1+22)=11),NovSun1+22,""))</f>
        <v>43787</v>
      </c>
      <c r="C12" s="6">
        <f>IF(DAY(NovSun1)=1,IF(AND(YEAR(NovSun1+16)=CalendarYear,MONTH(NovSun1+16)=11),NovSun1+16,""),IF(AND(YEAR(NovSun1+23)=CalendarYear,MONTH(NovSun1+23)=11),NovSun1+23,""))</f>
        <v>43788</v>
      </c>
      <c r="D12" s="6">
        <f>IF(DAY(NovSun1)=1,IF(AND(YEAR(NovSun1+17)=CalendarYear,MONTH(NovSun1+17)=11),NovSun1+17,""),IF(AND(YEAR(NovSun1+24)=CalendarYear,MONTH(NovSun1+24)=11),NovSun1+24,""))</f>
        <v>43789</v>
      </c>
      <c r="E12" s="6">
        <f>IF(DAY(NovSun1)=1,IF(AND(YEAR(NovSun1+18)=CalendarYear,MONTH(NovSun1+18)=11),NovSun1+18,""),IF(AND(YEAR(NovSun1+25)=CalendarYear,MONTH(NovSun1+25)=11),NovSun1+25,""))</f>
        <v>43790</v>
      </c>
      <c r="F12" s="6">
        <f>IF(DAY(NovSun1)=1,IF(AND(YEAR(NovSun1+19)=CalendarYear,MONTH(NovSun1+19)=11),NovSun1+19,""),IF(AND(YEAR(NovSun1+26)=CalendarYear,MONTH(NovSun1+26)=11),NovSun1+26,""))</f>
        <v>43791</v>
      </c>
      <c r="G12" s="6">
        <f>IF(DAY(NovSun1)=1,IF(AND(YEAR(NovSun1+20)=CalendarYear,MONTH(NovSun1+20)=11),NovSun1+20,""),IF(AND(YEAR(NovSun1+27)=CalendarYear,MONTH(NovSun1+27)=11),NovSun1+27,""))</f>
        <v>43792</v>
      </c>
      <c r="H12" s="13">
        <f>IF(DAY(NovSun1)=1,IF(AND(YEAR(NovSun1+21)=CalendarYear,MONTH(NovSun1+21)=11),NovSun1+21,""),IF(AND(YEAR(NovSun1+28)=CalendarYear,MONTH(NovSun1+28)=11),NovSun1+28,""))</f>
        <v>43793</v>
      </c>
    </row>
    <row r="13" spans="1:8" s="23" customFormat="1" ht="21" customHeight="1">
      <c r="A13" s="22"/>
      <c r="B13" s="28"/>
      <c r="C13" s="29"/>
      <c r="D13" s="29"/>
      <c r="E13" s="29"/>
      <c r="F13" s="29"/>
      <c r="G13" s="29"/>
      <c r="H13" s="30"/>
    </row>
    <row r="14" spans="1:8" ht="58" customHeight="1">
      <c r="B14" s="15"/>
      <c r="C14" s="7"/>
      <c r="D14" s="8"/>
      <c r="E14" s="8"/>
      <c r="F14" s="8"/>
      <c r="G14" s="16"/>
      <c r="H14" s="17"/>
    </row>
    <row r="15" spans="1:8" ht="14" customHeight="1">
      <c r="B15" s="12">
        <f>IF(DAY(NovSun1)=1,IF(AND(YEAR(NovSun1+22)=CalendarYear,MONTH(NovSun1+22)=11),NovSun1+22,""),IF(AND(YEAR(NovSun1+29)=CalendarYear,MONTH(NovSun1+29)=11),NovSun1+29,""))</f>
        <v>43794</v>
      </c>
      <c r="C15" s="6">
        <f>IF(DAY(NovSun1)=1,IF(AND(YEAR(NovSun1+23)=CalendarYear,MONTH(NovSun1+23)=11),NovSun1+23,""),IF(AND(YEAR(NovSun1+30)=CalendarYear,MONTH(NovSun1+30)=11),NovSun1+30,""))</f>
        <v>43795</v>
      </c>
      <c r="D15" s="6">
        <f>IF(DAY(NovSun1)=1,IF(AND(YEAR(NovSun1+24)=CalendarYear,MONTH(NovSun1+24)=11),NovSun1+24,""),IF(AND(YEAR(NovSun1+31)=CalendarYear,MONTH(NovSun1+31)=11),NovSun1+31,""))</f>
        <v>43796</v>
      </c>
      <c r="E15" s="6">
        <f>IF(DAY(NovSun1)=1,IF(AND(YEAR(NovSun1+25)=CalendarYear,MONTH(NovSun1+25)=11),NovSun1+25,""),IF(AND(YEAR(NovSun1+32)=CalendarYear,MONTH(NovSun1+32)=11),NovSun1+32,""))</f>
        <v>43797</v>
      </c>
      <c r="F15" s="6">
        <f>IF(DAY(NovSun1)=1,IF(AND(YEAR(NovSun1+26)=CalendarYear,MONTH(NovSun1+26)=11),NovSun1+26,""),IF(AND(YEAR(NovSun1+33)=CalendarYear,MONTH(NovSun1+33)=11),NovSun1+33,""))</f>
        <v>43798</v>
      </c>
      <c r="G15" s="6">
        <f>IF(DAY(NovSun1)=1,IF(AND(YEAR(NovSun1+27)=CalendarYear,MONTH(NovSun1+27)=11),NovSun1+27,""),IF(AND(YEAR(NovSun1+34)=CalendarYear,MONTH(NovSun1+34)=11),NovSun1+34,""))</f>
        <v>43799</v>
      </c>
      <c r="H15" s="13" t="str">
        <f>IF(DAY(NovSun1)=1,IF(AND(YEAR(NovSun1+28)=CalendarYear,MONTH(NovSun1+28)=11),NovSun1+28,""),IF(AND(YEAR(NovSun1+35)=CalendarYear,MONTH(NovSun1+35)=11),NovSun1+35,""))</f>
        <v/>
      </c>
    </row>
    <row r="16" spans="1:8" s="23" customFormat="1" ht="21" customHeight="1">
      <c r="A16" s="22"/>
      <c r="B16" s="28"/>
      <c r="C16" s="29"/>
      <c r="D16" s="29"/>
      <c r="E16" s="29"/>
      <c r="F16" s="29"/>
      <c r="G16" s="29"/>
      <c r="H16" s="30"/>
    </row>
    <row r="17" spans="2:8" ht="58" customHeight="1">
      <c r="B17" s="15"/>
      <c r="C17" s="7"/>
      <c r="D17" s="8"/>
      <c r="E17" s="8"/>
      <c r="F17" s="7"/>
      <c r="G17" s="16"/>
      <c r="H17" s="17"/>
    </row>
    <row r="18" spans="2:8" ht="14" customHeight="1">
      <c r="B18" s="12" t="str">
        <f>IF(DAY(NovSun1)=1,IF(AND(YEAR(NovSun1+29)=CalendarYear,MONTH(NovSun1+29)=11),NovSun1+29,""),IF(AND(YEAR(NovSun1+36)=CalendarYear,MONTH(NovSun1+36)=11),NovSun1+36,""))</f>
        <v/>
      </c>
      <c r="C18" s="6" t="str">
        <f>IF(DAY(NovSun1)=1,IF(AND(YEAR(NovSun1+30)=CalendarYear,MONTH(NovSun1+30)=11),NovSun1+30,""),IF(AND(YEAR(NovSun1+37)=CalendarYear,MONTH(NovSun1+37)=11),NovSun1+37,""))</f>
        <v/>
      </c>
      <c r="D18" s="40" t="s">
        <v>7</v>
      </c>
      <c r="E18" s="40"/>
      <c r="F18" s="40"/>
      <c r="G18" s="40"/>
      <c r="H18" s="41"/>
    </row>
    <row r="19" spans="2:8" ht="58" customHeight="1" thickBot="1">
      <c r="B19" s="18"/>
      <c r="C19" s="14"/>
      <c r="D19" s="37"/>
      <c r="E19" s="38"/>
      <c r="F19" s="38"/>
      <c r="G19" s="38"/>
      <c r="H19" s="39"/>
    </row>
  </sheetData>
  <mergeCells count="4">
    <mergeCell ref="B1:H1"/>
    <mergeCell ref="D18:H18"/>
    <mergeCell ref="D19:H19"/>
    <mergeCell ref="B7:H7"/>
  </mergeCells>
  <phoneticPr fontId="8" type="noConversion"/>
  <printOptions horizontalCentered="1" verticalCentered="1"/>
  <pageMargins left="0.5" right="0.5" top="0.75" bottom="0.75" header="0.5" footer="0.5"/>
  <pageSetup paperSize="9" orientation="portrait" horizontalDpi="4294967292" verticalDpi="4294967292"/>
  <headerFooter alignWithMargins="0"/>
  <extLst>
    <ext xmlns:mx="http://schemas.microsoft.com/office/mac/excel/2008/main" uri="{64002731-A6B0-56B0-2670-7721B7C09600}">
      <mx:PLV Mode="0" OnePage="0" WScale="0"/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pageSetUpPr fitToPage="1"/>
  </sheetPr>
  <dimension ref="A1:H20"/>
  <sheetViews>
    <sheetView showGridLines="0" topLeftCell="B1" zoomScale="125" zoomScaleNormal="125" zoomScalePageLayoutView="125" workbookViewId="0">
      <selection activeCell="C19" sqref="B19:C19"/>
    </sheetView>
  </sheetViews>
  <sheetFormatPr baseColWidth="10" defaultColWidth="8.83203125" defaultRowHeight="14" x14ac:dyDescent="0"/>
  <cols>
    <col min="1" max="1" width="2.5" style="1" customWidth="1"/>
    <col min="2" max="8" width="17.6640625" customWidth="1"/>
    <col min="10" max="10" width="15.6640625" bestFit="1" customWidth="1"/>
    <col min="11" max="11" width="17.1640625" bestFit="1" customWidth="1"/>
  </cols>
  <sheetData>
    <row r="1" spans="1:8" s="1" customFormat="1" ht="59.25" customHeight="1" thickBot="1">
      <c r="B1" s="36">
        <f>DATE(CalendarYear,12,1)</f>
        <v>43800</v>
      </c>
      <c r="C1" s="36"/>
      <c r="D1" s="36"/>
      <c r="E1" s="36"/>
      <c r="F1" s="36"/>
      <c r="G1" s="36"/>
      <c r="H1" s="36"/>
    </row>
    <row r="2" spans="1:8" s="3" customFormat="1" ht="21.75" customHeight="1">
      <c r="A2" s="2"/>
      <c r="B2" s="9" t="s">
        <v>0</v>
      </c>
      <c r="C2" s="10" t="s">
        <v>1</v>
      </c>
      <c r="D2" s="10" t="s">
        <v>2</v>
      </c>
      <c r="E2" s="10" t="s">
        <v>3</v>
      </c>
      <c r="F2" s="10" t="s">
        <v>4</v>
      </c>
      <c r="G2" s="10" t="s">
        <v>5</v>
      </c>
      <c r="H2" s="11" t="s">
        <v>6</v>
      </c>
    </row>
    <row r="3" spans="1:8" ht="14" customHeight="1">
      <c r="B3" s="12" t="str">
        <f>IF(DAY(DecSun1)=1,"",IF(AND(YEAR(DecSun1+1)=CalendarYear,MONTH(DecSun1+1)=12),DecSun1+1,""))</f>
        <v/>
      </c>
      <c r="C3" s="6" t="str">
        <f>IF(DAY(DecSun1)=1,"",IF(AND(YEAR(DecSun1+2)=CalendarYear,MONTH(DecSun1+2)=12),DecSun1+2,""))</f>
        <v/>
      </c>
      <c r="D3" s="6" t="str">
        <f>IF(DAY(DecSun1)=1,"",IF(AND(YEAR(DecSun1+3)=CalendarYear,MONTH(DecSun1+3)=12),DecSun1+3,""))</f>
        <v/>
      </c>
      <c r="E3" s="6" t="str">
        <f>IF(DAY(DecSun1)=1,"",IF(AND(YEAR(DecSun1+4)=CalendarYear,MONTH(DecSun1+4)=12),DecSun1+4,""))</f>
        <v/>
      </c>
      <c r="F3" s="6" t="str">
        <f>IF(DAY(DecSun1)=1,"",IF(AND(YEAR(DecSun1+5)=CalendarYear,MONTH(DecSun1+5)=12),DecSun1+5,""))</f>
        <v/>
      </c>
      <c r="G3" s="6" t="str">
        <f>IF(DAY(DecSun1)=1,"",IF(AND(YEAR(DecSun1+6)=CalendarYear,MONTH(DecSun1+6)=12),DecSun1+6,""))</f>
        <v/>
      </c>
      <c r="H3" s="13">
        <f>IF(DAY(DecSun1)=1,IF(AND(YEAR(DecSun1)=CalendarYear,MONTH(DecSun1)=12),DecSun1,""),IF(AND(YEAR(DecSun1+7)=CalendarYear,MONTH(DecSun1+7)=12),DecSun1+7,""))</f>
        <v>43800</v>
      </c>
    </row>
    <row r="4" spans="1:8" s="23" customFormat="1" ht="21" customHeight="1">
      <c r="A4" s="22"/>
      <c r="B4" s="28"/>
      <c r="C4" s="29"/>
      <c r="D4" s="29"/>
      <c r="E4" s="29"/>
      <c r="F4" s="29"/>
      <c r="G4" s="29"/>
      <c r="H4" s="30"/>
    </row>
    <row r="5" spans="1:8" ht="58" customHeight="1">
      <c r="B5" s="15"/>
      <c r="C5" s="7"/>
      <c r="D5" s="8"/>
      <c r="E5" s="8"/>
      <c r="F5" s="8"/>
      <c r="G5" s="16"/>
      <c r="H5" s="17"/>
    </row>
    <row r="6" spans="1:8" ht="14" customHeight="1">
      <c r="B6" s="12">
        <f>IF(DAY(DecSun1)=1,IF(AND(YEAR(DecSun1+1)=CalendarYear,MONTH(DecSun1+1)=12),DecSun1+1,""),IF(AND(YEAR(DecSun1+8)=CalendarYear,MONTH(DecSun1+8)=12),DecSun1+8,""))</f>
        <v>43801</v>
      </c>
      <c r="C6" s="6">
        <f>IF(DAY(DecSun1)=1,IF(AND(YEAR(DecSun1+2)=CalendarYear,MONTH(DecSun1+2)=12),DecSun1+2,""),IF(AND(YEAR(DecSun1+9)=CalendarYear,MONTH(DecSun1+9)=12),DecSun1+9,""))</f>
        <v>43802</v>
      </c>
      <c r="D6" s="6">
        <f>IF(DAY(DecSun1)=1,IF(AND(YEAR(DecSun1+3)=CalendarYear,MONTH(DecSun1+3)=12),DecSun1+3,""),IF(AND(YEAR(DecSun1+10)=CalendarYear,MONTH(DecSun1+10)=12),DecSun1+10,""))</f>
        <v>43803</v>
      </c>
      <c r="E6" s="6">
        <f>IF(DAY(DecSun1)=1,IF(AND(YEAR(DecSun1+4)=CalendarYear,MONTH(DecSun1+4)=12),DecSun1+4,""),IF(AND(YEAR(DecSun1+11)=CalendarYear,MONTH(DecSun1+11)=12),DecSun1+11,""))</f>
        <v>43804</v>
      </c>
      <c r="F6" s="6">
        <f>IF(DAY(DecSun1)=1,IF(AND(YEAR(DecSun1+5)=CalendarYear,MONTH(DecSun1+5)=12),DecSun1+5,""),IF(AND(YEAR(DecSun1+12)=CalendarYear,MONTH(DecSun1+12)=12),DecSun1+12,""))</f>
        <v>43805</v>
      </c>
      <c r="G6" s="6">
        <f>IF(DAY(DecSun1)=1,IF(AND(YEAR(DecSun1+6)=CalendarYear,MONTH(DecSun1+6)=12),DecSun1+6,""),IF(AND(YEAR(DecSun1+13)=CalendarYear,MONTH(DecSun1+13)=12),DecSun1+13,""))</f>
        <v>43806</v>
      </c>
      <c r="H6" s="13">
        <f>IF(DAY(DecSun1)=1,IF(AND(YEAR(DecSun1+7)=CalendarYear,MONTH(DecSun1+7)=12),DecSun1+7,""),IF(AND(YEAR(DecSun1+14)=CalendarYear,MONTH(DecSun1+14)=12),DecSun1+14,""))</f>
        <v>43807</v>
      </c>
    </row>
    <row r="7" spans="1:8" s="23" customFormat="1" ht="21" customHeight="1">
      <c r="A7" s="22"/>
      <c r="B7" s="31"/>
      <c r="C7" s="32"/>
      <c r="D7" s="32"/>
      <c r="E7" s="32"/>
      <c r="F7" s="32"/>
      <c r="G7" s="32"/>
      <c r="H7" s="33"/>
    </row>
    <row r="8" spans="1:8" ht="58" customHeight="1">
      <c r="B8" s="15"/>
      <c r="C8" s="7"/>
      <c r="D8" s="8"/>
      <c r="E8" s="8"/>
      <c r="F8" s="8"/>
      <c r="G8" s="16"/>
      <c r="H8" s="17"/>
    </row>
    <row r="9" spans="1:8" ht="14" customHeight="1">
      <c r="B9" s="12">
        <f>IF(DAY(DecSun1)=1,IF(AND(YEAR(DecSun1+8)=CalendarYear,MONTH(DecSun1+8)=12),DecSun1+8,""),IF(AND(YEAR(DecSun1+15)=CalendarYear,MONTH(DecSun1+15)=12),DecSun1+15,""))</f>
        <v>43808</v>
      </c>
      <c r="C9" s="6">
        <f>IF(DAY(DecSun1)=1,IF(AND(YEAR(DecSun1+9)=CalendarYear,MONTH(DecSun1+9)=12),DecSun1+9,""),IF(AND(YEAR(DecSun1+16)=CalendarYear,MONTH(DecSun1+16)=12),DecSun1+16,""))</f>
        <v>43809</v>
      </c>
      <c r="D9" s="6">
        <f>IF(DAY(DecSun1)=1,IF(AND(YEAR(DecSun1+10)=CalendarYear,MONTH(DecSun1+10)=12),DecSun1+10,""),IF(AND(YEAR(DecSun1+17)=CalendarYear,MONTH(DecSun1+17)=12),DecSun1+17,""))</f>
        <v>43810</v>
      </c>
      <c r="E9" s="6">
        <f>IF(DAY(DecSun1)=1,IF(AND(YEAR(DecSun1+11)=CalendarYear,MONTH(DecSun1+11)=12),DecSun1+11,""),IF(AND(YEAR(DecSun1+18)=CalendarYear,MONTH(DecSun1+18)=12),DecSun1+18,""))</f>
        <v>43811</v>
      </c>
      <c r="F9" s="6">
        <f>IF(DAY(DecSun1)=1,IF(AND(YEAR(DecSun1+12)=CalendarYear,MONTH(DecSun1+12)=12),DecSun1+12,""),IF(AND(YEAR(DecSun1+19)=CalendarYear,MONTH(DecSun1+19)=12),DecSun1+19,""))</f>
        <v>43812</v>
      </c>
      <c r="G9" s="6">
        <f>IF(DAY(DecSun1)=1,IF(AND(YEAR(DecSun1+13)=CalendarYear,MONTH(DecSun1+13)=12),DecSun1+13,""),IF(AND(YEAR(DecSun1+20)=CalendarYear,MONTH(DecSun1+20)=12),DecSun1+20,""))</f>
        <v>43813</v>
      </c>
      <c r="H9" s="13">
        <f>IF(DAY(DecSun1)=1,IF(AND(YEAR(DecSun1+14)=CalendarYear,MONTH(DecSun1+14)=12),DecSun1+14,""),IF(AND(YEAR(DecSun1+21)=CalendarYear,MONTH(DecSun1+21)=12),DecSun1+21,""))</f>
        <v>43814</v>
      </c>
    </row>
    <row r="10" spans="1:8" s="23" customFormat="1" ht="21" customHeight="1">
      <c r="A10" s="22"/>
      <c r="B10" s="28"/>
      <c r="C10" s="29"/>
      <c r="D10" s="29"/>
      <c r="E10" s="29"/>
      <c r="F10" s="29"/>
      <c r="G10" s="29"/>
      <c r="H10" s="30"/>
    </row>
    <row r="11" spans="1:8" ht="58" customHeight="1">
      <c r="B11" s="15"/>
      <c r="C11" s="7"/>
      <c r="D11" s="8"/>
      <c r="E11" s="8"/>
      <c r="F11" s="8"/>
      <c r="G11" s="16"/>
      <c r="H11" s="17"/>
    </row>
    <row r="12" spans="1:8" ht="14" customHeight="1">
      <c r="B12" s="12">
        <f>IF(DAY(DecSun1)=1,IF(AND(YEAR(DecSun1+15)=CalendarYear,MONTH(DecSun1+15)=12),DecSun1+15,""),IF(AND(YEAR(DecSun1+22)=CalendarYear,MONTH(DecSun1+22)=12),DecSun1+22,""))</f>
        <v>43815</v>
      </c>
      <c r="C12" s="6">
        <f>IF(DAY(DecSun1)=1,IF(AND(YEAR(DecSun1+16)=CalendarYear,MONTH(DecSun1+16)=12),DecSun1+16,""),IF(AND(YEAR(DecSun1+23)=CalendarYear,MONTH(DecSun1+23)=12),DecSun1+23,""))</f>
        <v>43816</v>
      </c>
      <c r="D12" s="6">
        <f>IF(DAY(DecSun1)=1,IF(AND(YEAR(DecSun1+17)=CalendarYear,MONTH(DecSun1+17)=12),DecSun1+17,""),IF(AND(YEAR(DecSun1+24)=CalendarYear,MONTH(DecSun1+24)=12),DecSun1+24,""))</f>
        <v>43817</v>
      </c>
      <c r="E12" s="6">
        <f>IF(DAY(DecSun1)=1,IF(AND(YEAR(DecSun1+18)=CalendarYear,MONTH(DecSun1+18)=12),DecSun1+18,""),IF(AND(YEAR(DecSun1+25)=CalendarYear,MONTH(DecSun1+25)=12),DecSun1+25,""))</f>
        <v>43818</v>
      </c>
      <c r="F12" s="6">
        <f>IF(DAY(DecSun1)=1,IF(AND(YEAR(DecSun1+19)=CalendarYear,MONTH(DecSun1+19)=12),DecSun1+19,""),IF(AND(YEAR(DecSun1+26)=CalendarYear,MONTH(DecSun1+26)=12),DecSun1+26,""))</f>
        <v>43819</v>
      </c>
      <c r="G12" s="6">
        <f>IF(DAY(DecSun1)=1,IF(AND(YEAR(DecSun1+20)=CalendarYear,MONTH(DecSun1+20)=12),DecSun1+20,""),IF(AND(YEAR(DecSun1+27)=CalendarYear,MONTH(DecSun1+27)=12),DecSun1+27,""))</f>
        <v>43820</v>
      </c>
      <c r="H12" s="13">
        <f>IF(DAY(DecSun1)=1,IF(AND(YEAR(DecSun1+21)=CalendarYear,MONTH(DecSun1+21)=12),DecSun1+21,""),IF(AND(YEAR(DecSun1+28)=CalendarYear,MONTH(DecSun1+28)=12),DecSun1+28,""))</f>
        <v>43821</v>
      </c>
    </row>
    <row r="13" spans="1:8" s="23" customFormat="1" ht="21" customHeight="1">
      <c r="A13" s="22"/>
      <c r="B13" s="28"/>
      <c r="C13" s="29"/>
      <c r="D13" s="29"/>
      <c r="E13" s="29"/>
      <c r="F13" s="29"/>
      <c r="G13" s="29"/>
      <c r="H13" s="30"/>
    </row>
    <row r="14" spans="1:8" ht="58" customHeight="1">
      <c r="B14" s="15"/>
      <c r="C14" s="7"/>
      <c r="D14" s="8"/>
      <c r="E14" s="8"/>
      <c r="F14" s="8"/>
      <c r="G14" s="16"/>
      <c r="H14" s="17"/>
    </row>
    <row r="15" spans="1:8" ht="14" customHeight="1">
      <c r="B15" s="12">
        <f>IF(DAY(DecSun1)=1,IF(AND(YEAR(DecSun1+22)=CalendarYear,MONTH(DecSun1+22)=12),DecSun1+22,""),IF(AND(YEAR(DecSun1+29)=CalendarYear,MONTH(DecSun1+29)=12),DecSun1+29,""))</f>
        <v>43822</v>
      </c>
      <c r="C15" s="6">
        <f>IF(DAY(DecSun1)=1,IF(AND(YEAR(DecSun1+23)=CalendarYear,MONTH(DecSun1+23)=12),DecSun1+23,""),IF(AND(YEAR(DecSun1+30)=CalendarYear,MONTH(DecSun1+30)=12),DecSun1+30,""))</f>
        <v>43823</v>
      </c>
      <c r="D15" s="6">
        <f>IF(DAY(DecSun1)=1,IF(AND(YEAR(DecSun1+24)=CalendarYear,MONTH(DecSun1+24)=12),DecSun1+24,""),IF(AND(YEAR(DecSun1+31)=CalendarYear,MONTH(DecSun1+31)=12),DecSun1+31,""))</f>
        <v>43824</v>
      </c>
      <c r="E15" s="6">
        <f>IF(DAY(DecSun1)=1,IF(AND(YEAR(DecSun1+25)=CalendarYear,MONTH(DecSun1+25)=12),DecSun1+25,""),IF(AND(YEAR(DecSun1+32)=CalendarYear,MONTH(DecSun1+32)=12),DecSun1+32,""))</f>
        <v>43825</v>
      </c>
      <c r="F15" s="6">
        <f>IF(DAY(DecSun1)=1,IF(AND(YEAR(DecSun1+26)=CalendarYear,MONTH(DecSun1+26)=12),DecSun1+26,""),IF(AND(YEAR(DecSun1+33)=CalendarYear,MONTH(DecSun1+33)=12),DecSun1+33,""))</f>
        <v>43826</v>
      </c>
      <c r="G15" s="6">
        <f>IF(DAY(DecSun1)=1,IF(AND(YEAR(DecSun1+27)=CalendarYear,MONTH(DecSun1+27)=12),DecSun1+27,""),IF(AND(YEAR(DecSun1+34)=CalendarYear,MONTH(DecSun1+34)=12),DecSun1+34,""))</f>
        <v>43827</v>
      </c>
      <c r="H15" s="13">
        <f>IF(DAY(DecSun1)=1,IF(AND(YEAR(DecSun1+28)=CalendarYear,MONTH(DecSun1+28)=12),DecSun1+28,""),IF(AND(YEAR(DecSun1+35)=CalendarYear,MONTH(DecSun1+35)=12),DecSun1+35,""))</f>
        <v>43828</v>
      </c>
    </row>
    <row r="16" spans="1:8" s="23" customFormat="1" ht="21" customHeight="1">
      <c r="A16" s="22"/>
      <c r="B16" s="28"/>
      <c r="C16" s="29"/>
      <c r="D16" s="29"/>
      <c r="E16" s="29"/>
      <c r="F16" s="29"/>
      <c r="G16" s="29"/>
      <c r="H16" s="30"/>
    </row>
    <row r="17" spans="1:8" ht="58" customHeight="1">
      <c r="B17" s="15"/>
      <c r="C17" s="7"/>
      <c r="D17" s="8"/>
      <c r="E17" s="8"/>
      <c r="F17" s="7"/>
      <c r="G17" s="16"/>
      <c r="H17" s="17"/>
    </row>
    <row r="18" spans="1:8" ht="14" customHeight="1">
      <c r="B18" s="12">
        <f>IF(DAY(DecSun1)=1,IF(AND(YEAR(DecSun1+29)=CalendarYear,MONTH(DecSun1+29)=12),DecSun1+29,""),IF(AND(YEAR(DecSun1+36)=CalendarYear,MONTH(DecSun1+36)=12),DecSun1+36,""))</f>
        <v>43829</v>
      </c>
      <c r="C18" s="6">
        <f>IF(DAY(DecSun1)=1,IF(AND(YEAR(DecSun1+30)=CalendarYear,MONTH(DecSun1+30)=12),DecSun1+30,""),IF(AND(YEAR(DecSun1+37)=CalendarYear,MONTH(DecSun1+37)=12),DecSun1+37,""))</f>
        <v>43830</v>
      </c>
      <c r="D18" s="40" t="s">
        <v>7</v>
      </c>
      <c r="E18" s="40"/>
      <c r="F18" s="40"/>
      <c r="G18" s="40"/>
      <c r="H18" s="41"/>
    </row>
    <row r="19" spans="1:8" s="23" customFormat="1" ht="21" customHeight="1">
      <c r="A19" s="22"/>
      <c r="B19" s="34"/>
      <c r="C19" s="35"/>
      <c r="D19" s="24"/>
      <c r="E19" s="25"/>
      <c r="F19" s="25"/>
      <c r="G19" s="25"/>
      <c r="H19" s="26"/>
    </row>
    <row r="20" spans="1:8" ht="58" customHeight="1" thickBot="1">
      <c r="B20" s="18"/>
      <c r="C20" s="14"/>
      <c r="D20" s="37"/>
      <c r="E20" s="38"/>
      <c r="F20" s="38"/>
      <c r="G20" s="38"/>
      <c r="H20" s="39"/>
    </row>
  </sheetData>
  <mergeCells count="3">
    <mergeCell ref="B1:H1"/>
    <mergeCell ref="D18:H18"/>
    <mergeCell ref="D20:H20"/>
  </mergeCells>
  <phoneticPr fontId="8" type="noConversion"/>
  <printOptions horizontalCentered="1" verticalCentered="1"/>
  <pageMargins left="0.5" right="0.5" top="0.75" bottom="0.75" header="0.5" footer="0.5"/>
  <headerFooter alignWithMargins="0"/>
  <extLst>
    <ext xmlns:mx="http://schemas.microsoft.com/office/mac/excel/2008/main" uri="{64002731-A6B0-56B0-2670-7721B7C09600}">
      <mx:PLV Mode="0" OnePage="0" WScale="0"/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B8"/>
  <sheetViews>
    <sheetView zoomScale="125" zoomScaleNormal="125" zoomScalePageLayoutView="125" workbookViewId="0">
      <selection activeCell="F19" sqref="F19"/>
    </sheetView>
  </sheetViews>
  <sheetFormatPr baseColWidth="10" defaultColWidth="8.83203125" defaultRowHeight="14" x14ac:dyDescent="0"/>
  <cols>
    <col min="1" max="1" width="10.5" customWidth="1"/>
    <col min="2" max="2" width="9.6640625" customWidth="1"/>
    <col min="3" max="3" width="9.83203125" customWidth="1"/>
    <col min="7" max="7" width="23.5" customWidth="1"/>
  </cols>
  <sheetData>
    <row r="1" spans="1:2">
      <c r="A1" s="21" t="s">
        <v>9</v>
      </c>
      <c r="B1" s="4"/>
    </row>
    <row r="2" spans="1:2">
      <c r="A2" s="5">
        <v>2019</v>
      </c>
      <c r="B2" s="4"/>
    </row>
    <row r="3" spans="1:2">
      <c r="A3" s="5">
        <v>2020</v>
      </c>
      <c r="B3" s="4"/>
    </row>
    <row r="4" spans="1:2">
      <c r="A4" s="27">
        <v>2021</v>
      </c>
    </row>
    <row r="5" spans="1:2">
      <c r="A5" s="27">
        <v>2022</v>
      </c>
    </row>
    <row r="6" spans="1:2">
      <c r="A6" s="27">
        <v>2023</v>
      </c>
    </row>
    <row r="7" spans="1:2">
      <c r="A7" s="27">
        <v>2024</v>
      </c>
    </row>
    <row r="8" spans="1:2">
      <c r="A8" s="27">
        <v>2025</v>
      </c>
    </row>
  </sheetData>
  <phoneticPr fontId="8" type="noConversion"/>
  <pageMargins left="0.7" right="0.7" top="0.75" bottom="0.75" header="0.3" footer="0.3"/>
  <legacyDrawing r:id="rId1"/>
  <tableParts count="1">
    <tablePart r:id="rId2"/>
  </tableParts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Janv.</vt:lpstr>
      <vt:lpstr>Févr.</vt:lpstr>
      <vt:lpstr>Mars</vt:lpstr>
      <vt:lpstr>Avr.</vt:lpstr>
      <vt:lpstr>Mai</vt:lpstr>
      <vt:lpstr>Juin</vt:lpstr>
      <vt:lpstr>Juil.</vt:lpstr>
      <vt:lpstr>Août</vt:lpstr>
      <vt:lpstr>Sept.</vt:lpstr>
      <vt:lpstr>Oct.</vt:lpstr>
      <vt:lpstr>Nov.</vt:lpstr>
      <vt:lpstr>Déc.</vt:lpstr>
      <vt:lpstr>Liste de recherche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Isis GORGY</cp:lastModifiedBy>
  <dcterms:created xsi:type="dcterms:W3CDTF">2001-05-02T15:52:45Z</dcterms:created>
  <dcterms:modified xsi:type="dcterms:W3CDTF">2019-11-01T14:14:29Z</dcterms:modified>
  <cp:category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TC102851621033</vt:lpwstr>
  </property>
</Properties>
</file>