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4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drawings/drawing5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drawings/drawing6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B9B331A-33F2-4E97-A447-5825A7FF35AC}" xr6:coauthVersionLast="47" xr6:coauthVersionMax="47" xr10:uidLastSave="{00000000-0000-0000-0000-000000000000}"/>
  <bookViews>
    <workbookView xWindow="-120" yWindow="-120" windowWidth="29040" windowHeight="15720" xr2:uid="{CAD3185F-F36A-4A2F-A667-B2573E60AF6B}"/>
  </bookViews>
  <sheets>
    <sheet name="Tirage_poules" sheetId="1" r:id="rId1"/>
    <sheet name="A LIRE Explications" sheetId="13" r:id="rId2"/>
    <sheet name="Poule A" sheetId="2" state="hidden" r:id="rId3"/>
    <sheet name="Poule B" sheetId="3" state="hidden" r:id="rId4"/>
    <sheet name="Poule C" sheetId="4" state="hidden" r:id="rId5"/>
    <sheet name="Poule D" sheetId="5" state="hidden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" i="2" l="1"/>
  <c r="O11" i="2"/>
  <c r="M10" i="2"/>
  <c r="L10" i="2"/>
  <c r="O9" i="2"/>
  <c r="M9" i="2"/>
  <c r="N8" i="2"/>
  <c r="L8" i="2"/>
  <c r="P7" i="2"/>
  <c r="N7" i="2"/>
  <c r="O6" i="2"/>
  <c r="L6" i="2"/>
  <c r="N5" i="2"/>
  <c r="M5" i="2"/>
  <c r="P4" i="2"/>
  <c r="L4" i="2"/>
  <c r="O3" i="2"/>
  <c r="N3" i="2"/>
  <c r="P2" i="2"/>
  <c r="M2" i="2"/>
  <c r="H10" i="1"/>
  <c r="J10" i="1"/>
  <c r="H9" i="1"/>
  <c r="J9" i="1"/>
  <c r="H8" i="1"/>
  <c r="J8" i="1"/>
  <c r="Y17" i="1"/>
  <c r="Y18" i="1"/>
  <c r="U5" i="1"/>
  <c r="X18" i="1"/>
  <c r="X17" i="1"/>
  <c r="X15" i="1"/>
  <c r="X14" i="1"/>
  <c r="X12" i="1"/>
  <c r="X11" i="1"/>
  <c r="U18" i="1"/>
  <c r="U17" i="1"/>
  <c r="U15" i="1"/>
  <c r="U14" i="1"/>
  <c r="U12" i="1"/>
  <c r="U11" i="1"/>
  <c r="X9" i="1"/>
  <c r="X8" i="1"/>
  <c r="U9" i="1"/>
  <c r="U8" i="1"/>
  <c r="X6" i="1"/>
  <c r="X5" i="1"/>
  <c r="U6" i="1"/>
  <c r="P13" i="3"/>
  <c r="O13" i="3"/>
  <c r="N13" i="3"/>
  <c r="M13" i="3"/>
  <c r="L13" i="3"/>
  <c r="P11" i="3"/>
  <c r="O11" i="3"/>
  <c r="M10" i="3"/>
  <c r="L10" i="3"/>
  <c r="O9" i="3"/>
  <c r="M9" i="3"/>
  <c r="N8" i="3"/>
  <c r="L8" i="3"/>
  <c r="P7" i="3"/>
  <c r="N7" i="3"/>
  <c r="O6" i="3"/>
  <c r="L6" i="3"/>
  <c r="N5" i="3"/>
  <c r="M5" i="3"/>
  <c r="P4" i="3"/>
  <c r="L4" i="3"/>
  <c r="O3" i="3"/>
  <c r="O12" i="3" s="1"/>
  <c r="N3" i="3"/>
  <c r="P2" i="3"/>
  <c r="M2" i="3"/>
  <c r="P13" i="2"/>
  <c r="O13" i="2"/>
  <c r="N13" i="2"/>
  <c r="M13" i="2"/>
  <c r="L13" i="2"/>
  <c r="H7" i="1"/>
  <c r="I7" i="1"/>
  <c r="J7" i="1"/>
  <c r="Q18" i="5"/>
  <c r="P18" i="5"/>
  <c r="O18" i="5"/>
  <c r="N18" i="5"/>
  <c r="M18" i="5"/>
  <c r="L18" i="5"/>
  <c r="P16" i="5"/>
  <c r="O16" i="5"/>
  <c r="Q15" i="5"/>
  <c r="N15" i="5"/>
  <c r="M14" i="5"/>
  <c r="L14" i="5"/>
  <c r="Q13" i="5"/>
  <c r="P13" i="5"/>
  <c r="O12" i="5"/>
  <c r="M12" i="5"/>
  <c r="N11" i="5"/>
  <c r="L11" i="5"/>
  <c r="Q10" i="5"/>
  <c r="M10" i="5"/>
  <c r="P9" i="5"/>
  <c r="N9" i="5"/>
  <c r="O8" i="5"/>
  <c r="L8" i="5"/>
  <c r="N7" i="5"/>
  <c r="M7" i="5"/>
  <c r="Q6" i="5"/>
  <c r="O6" i="5"/>
  <c r="P5" i="5"/>
  <c r="L5" i="5"/>
  <c r="O4" i="5"/>
  <c r="N4" i="5"/>
  <c r="P3" i="5"/>
  <c r="M3" i="5"/>
  <c r="Q2" i="5"/>
  <c r="L2" i="5"/>
  <c r="Q18" i="4"/>
  <c r="P18" i="4"/>
  <c r="O18" i="4"/>
  <c r="N18" i="4"/>
  <c r="M18" i="4"/>
  <c r="L18" i="4"/>
  <c r="P16" i="4"/>
  <c r="O16" i="4"/>
  <c r="Q15" i="4"/>
  <c r="N15" i="4"/>
  <c r="M14" i="4"/>
  <c r="L14" i="4"/>
  <c r="Q13" i="4"/>
  <c r="P13" i="4"/>
  <c r="O12" i="4"/>
  <c r="M12" i="4"/>
  <c r="N11" i="4"/>
  <c r="L11" i="4"/>
  <c r="Q10" i="4"/>
  <c r="M10" i="4"/>
  <c r="P9" i="4"/>
  <c r="N9" i="4"/>
  <c r="O8" i="4"/>
  <c r="L8" i="4"/>
  <c r="N7" i="4"/>
  <c r="M7" i="4"/>
  <c r="Q6" i="4"/>
  <c r="O6" i="4"/>
  <c r="P5" i="4"/>
  <c r="L5" i="4"/>
  <c r="O4" i="4"/>
  <c r="N4" i="4"/>
  <c r="P3" i="4"/>
  <c r="M3" i="4"/>
  <c r="Q2" i="4"/>
  <c r="L2" i="4"/>
  <c r="I2" i="1"/>
  <c r="I10" i="1"/>
  <c r="K10" i="1"/>
  <c r="I9" i="1"/>
  <c r="K9" i="1"/>
  <c r="I8" i="1"/>
  <c r="K8" i="1"/>
  <c r="J2" i="1"/>
  <c r="K2" i="1"/>
  <c r="B2" i="4"/>
  <c r="G14" i="4" s="1"/>
  <c r="B2" i="5"/>
  <c r="G14" i="5" s="1"/>
  <c r="I3" i="1"/>
  <c r="J3" i="1"/>
  <c r="K3" i="1"/>
  <c r="B3" i="4"/>
  <c r="G12" i="4" s="1"/>
  <c r="B3" i="5"/>
  <c r="G12" i="5" s="1"/>
  <c r="I4" i="1"/>
  <c r="J4" i="1"/>
  <c r="K4" i="1"/>
  <c r="B4" i="4"/>
  <c r="G15" i="4" s="1"/>
  <c r="B4" i="5"/>
  <c r="I11" i="5" s="1"/>
  <c r="I5" i="1"/>
  <c r="J5" i="1"/>
  <c r="K5" i="1"/>
  <c r="B5" i="4"/>
  <c r="G16" i="4" s="1"/>
  <c r="B5" i="5"/>
  <c r="I12" i="5" s="1"/>
  <c r="I6" i="1"/>
  <c r="J6" i="1"/>
  <c r="K6" i="1"/>
  <c r="B6" i="4"/>
  <c r="G13" i="4" s="1"/>
  <c r="B6" i="5"/>
  <c r="I16" i="5" s="1"/>
  <c r="K7" i="1"/>
  <c r="B7" i="4"/>
  <c r="I15" i="4" s="1"/>
  <c r="B7" i="5"/>
  <c r="I13" i="5" s="1"/>
  <c r="H3" i="1"/>
  <c r="G16" i="2" s="1"/>
  <c r="H4" i="1"/>
  <c r="G17" i="2" s="1"/>
  <c r="H5" i="1"/>
  <c r="G18" i="2" s="1"/>
  <c r="H6" i="1"/>
  <c r="H2" i="1"/>
  <c r="B2" i="2" s="1"/>
  <c r="L1" i="2" s="1"/>
  <c r="O14" i="3" l="1"/>
  <c r="L12" i="3"/>
  <c r="L14" i="3" s="1"/>
  <c r="N12" i="3"/>
  <c r="N14" i="3" s="1"/>
  <c r="P12" i="3"/>
  <c r="P14" i="3" s="1"/>
  <c r="M12" i="3"/>
  <c r="M14" i="3" s="1"/>
  <c r="AA18" i="1"/>
  <c r="AA17" i="1"/>
  <c r="G15" i="3"/>
  <c r="B2" i="3"/>
  <c r="G16" i="3"/>
  <c r="B3" i="3"/>
  <c r="G17" i="3"/>
  <c r="B4" i="3"/>
  <c r="N1" i="3" s="1"/>
  <c r="G18" i="3"/>
  <c r="B5" i="3"/>
  <c r="O1" i="3" s="1"/>
  <c r="G20" i="3"/>
  <c r="G19" i="3"/>
  <c r="B6" i="3"/>
  <c r="P1" i="3" s="1"/>
  <c r="B6" i="2"/>
  <c r="P1" i="2" s="1"/>
  <c r="G20" i="2"/>
  <c r="G19" i="2"/>
  <c r="Q17" i="5"/>
  <c r="Q19" i="5" s="1"/>
  <c r="G23" i="5"/>
  <c r="G25" i="4"/>
  <c r="G21" i="4"/>
  <c r="G24" i="4"/>
  <c r="G20" i="5"/>
  <c r="G22" i="5"/>
  <c r="G23" i="4"/>
  <c r="G25" i="5"/>
  <c r="G21" i="5"/>
  <c r="G15" i="2"/>
  <c r="G20" i="4"/>
  <c r="G22" i="4"/>
  <c r="G24" i="5"/>
  <c r="M17" i="4"/>
  <c r="M19" i="4" s="1"/>
  <c r="M17" i="5"/>
  <c r="M19" i="5" s="1"/>
  <c r="P17" i="4"/>
  <c r="P19" i="4" s="1"/>
  <c r="Q17" i="4"/>
  <c r="Q19" i="4" s="1"/>
  <c r="O17" i="4"/>
  <c r="L17" i="4"/>
  <c r="G3" i="5"/>
  <c r="O17" i="5"/>
  <c r="O19" i="5" s="1"/>
  <c r="N17" i="5"/>
  <c r="G7" i="5"/>
  <c r="L17" i="5"/>
  <c r="P17" i="5"/>
  <c r="P19" i="5" s="1"/>
  <c r="N17" i="4"/>
  <c r="I9" i="4"/>
  <c r="I2" i="5"/>
  <c r="I10" i="5"/>
  <c r="I15" i="5"/>
  <c r="I6" i="5"/>
  <c r="G9" i="5"/>
  <c r="G4" i="5"/>
  <c r="G15" i="5"/>
  <c r="G10" i="5"/>
  <c r="I14" i="5"/>
  <c r="G8" i="5"/>
  <c r="G2" i="5"/>
  <c r="G11" i="5"/>
  <c r="G5" i="5"/>
  <c r="I3" i="4"/>
  <c r="I5" i="4"/>
  <c r="I16" i="4"/>
  <c r="I8" i="4"/>
  <c r="I4" i="4"/>
  <c r="I12" i="4"/>
  <c r="G6" i="4"/>
  <c r="I7" i="4"/>
  <c r="I11" i="4"/>
  <c r="I6" i="4"/>
  <c r="I13" i="4"/>
  <c r="G13" i="5"/>
  <c r="I2" i="4"/>
  <c r="I10" i="4"/>
  <c r="I14" i="4"/>
  <c r="G6" i="5"/>
  <c r="G16" i="5"/>
  <c r="I3" i="5"/>
  <c r="I4" i="5"/>
  <c r="I5" i="5"/>
  <c r="I7" i="5"/>
  <c r="I8" i="5"/>
  <c r="I9" i="5"/>
  <c r="G2" i="4"/>
  <c r="G3" i="4"/>
  <c r="G4" i="4"/>
  <c r="G5" i="4"/>
  <c r="G7" i="4"/>
  <c r="G8" i="4"/>
  <c r="G9" i="4"/>
  <c r="G10" i="4"/>
  <c r="G11" i="4"/>
  <c r="L19" i="5"/>
  <c r="N19" i="4"/>
  <c r="O19" i="4"/>
  <c r="L19" i="4"/>
  <c r="B5" i="2"/>
  <c r="O1" i="2" s="1"/>
  <c r="B3" i="2"/>
  <c r="M1" i="2" s="1"/>
  <c r="B4" i="2"/>
  <c r="P12" i="2"/>
  <c r="P14" i="2" s="1"/>
  <c r="M12" i="2"/>
  <c r="M14" i="2" s="1"/>
  <c r="N12" i="2"/>
  <c r="N14" i="2" s="1"/>
  <c r="O12" i="2"/>
  <c r="O14" i="2" s="1"/>
  <c r="L12" i="2"/>
  <c r="L14" i="2" s="1"/>
  <c r="G10" i="2"/>
  <c r="G8" i="2"/>
  <c r="N15" i="3" l="1"/>
  <c r="P15" i="3"/>
  <c r="M15" i="3"/>
  <c r="L15" i="3"/>
  <c r="O15" i="3"/>
  <c r="G3" i="2"/>
  <c r="N1" i="2"/>
  <c r="L1" i="3"/>
  <c r="G6" i="3"/>
  <c r="G4" i="3"/>
  <c r="G10" i="3"/>
  <c r="G8" i="3"/>
  <c r="M1" i="3"/>
  <c r="G9" i="3"/>
  <c r="G5" i="3"/>
  <c r="G2" i="3"/>
  <c r="I10" i="3"/>
  <c r="I5" i="3"/>
  <c r="I8" i="3"/>
  <c r="I3" i="3"/>
  <c r="I6" i="3"/>
  <c r="I9" i="3"/>
  <c r="G11" i="3"/>
  <c r="I2" i="3"/>
  <c r="I4" i="3"/>
  <c r="I7" i="3"/>
  <c r="I11" i="3"/>
  <c r="I2" i="2"/>
  <c r="I4" i="2"/>
  <c r="G3" i="3"/>
  <c r="G7" i="3"/>
  <c r="G2" i="2"/>
  <c r="Q20" i="4"/>
  <c r="N20" i="4"/>
  <c r="O20" i="4"/>
  <c r="M20" i="4"/>
  <c r="P20" i="4"/>
  <c r="L20" i="4"/>
  <c r="O15" i="2"/>
  <c r="L15" i="2"/>
  <c r="P15" i="2"/>
  <c r="N15" i="2"/>
  <c r="M15" i="2"/>
  <c r="N19" i="5"/>
  <c r="N20" i="5" s="1"/>
  <c r="I6" i="2"/>
  <c r="I10" i="2"/>
  <c r="I5" i="2"/>
  <c r="G5" i="2"/>
  <c r="G9" i="2"/>
  <c r="I7" i="2"/>
  <c r="G4" i="2"/>
  <c r="I3" i="2"/>
  <c r="I8" i="2"/>
  <c r="G6" i="2"/>
  <c r="I11" i="2"/>
  <c r="G7" i="2"/>
  <c r="I9" i="2"/>
  <c r="G11" i="2"/>
  <c r="I20" i="3" l="1"/>
  <c r="S12" i="1" s="1"/>
  <c r="V14" i="1" s="1"/>
  <c r="I21" i="3"/>
  <c r="S15" i="1" s="1"/>
  <c r="I18" i="3"/>
  <c r="S6" i="1" s="1"/>
  <c r="I17" i="3"/>
  <c r="S9" i="1" s="1"/>
  <c r="V9" i="1" s="1"/>
  <c r="I19" i="3"/>
  <c r="I22" i="3"/>
  <c r="S18" i="1" s="1"/>
  <c r="I21" i="2"/>
  <c r="I20" i="2"/>
  <c r="S11" i="1" s="1"/>
  <c r="V11" i="1" s="1"/>
  <c r="I17" i="2"/>
  <c r="S5" i="1" s="1"/>
  <c r="V8" i="1" s="1"/>
  <c r="I22" i="2"/>
  <c r="S17" i="1" s="1"/>
  <c r="I18" i="2"/>
  <c r="S8" i="1" s="1"/>
  <c r="I19" i="2"/>
  <c r="I23" i="4"/>
  <c r="I22" i="4"/>
  <c r="M20" i="5"/>
  <c r="P20" i="5"/>
  <c r="Q20" i="5"/>
  <c r="L20" i="5"/>
  <c r="O20" i="5"/>
  <c r="AA7" i="1" l="1"/>
  <c r="AA8" i="1"/>
  <c r="AA14" i="1"/>
  <c r="AA10" i="1"/>
  <c r="AA13" i="1"/>
  <c r="AH8" i="1"/>
  <c r="V6" i="1"/>
  <c r="AA5" i="1" s="1"/>
  <c r="AI6" i="1"/>
  <c r="V5" i="1"/>
  <c r="AA6" i="1" s="1"/>
  <c r="AI14" i="1"/>
  <c r="AI15" i="1"/>
  <c r="S14" i="1"/>
  <c r="AH7" i="1"/>
  <c r="AI9" i="1"/>
  <c r="AI10" i="1"/>
  <c r="AI11" i="1"/>
  <c r="I22" i="5"/>
  <c r="I23" i="5"/>
  <c r="V12" i="1" l="1"/>
  <c r="AA9" i="1" s="1"/>
  <c r="V15" i="1"/>
  <c r="AI13" i="1"/>
  <c r="AI12" i="1"/>
  <c r="AA11" i="1" l="1"/>
  <c r="AA12" i="1"/>
</calcChain>
</file>

<file path=xl/sharedStrings.xml><?xml version="1.0" encoding="utf-8"?>
<sst xmlns="http://schemas.openxmlformats.org/spreadsheetml/2006/main" count="121" uniqueCount="43">
  <si>
    <t>N°</t>
  </si>
  <si>
    <t>NOMS</t>
  </si>
  <si>
    <t>Contre</t>
  </si>
  <si>
    <t>Tirage</t>
  </si>
  <si>
    <t>&gt;&gt;&gt;&gt;</t>
  </si>
  <si>
    <t>Total Points</t>
  </si>
  <si>
    <t>NOM du joueur 1</t>
  </si>
  <si>
    <t>NOM du joueur 2</t>
  </si>
  <si>
    <t>Classement</t>
  </si>
  <si>
    <t xml:space="preserve">Sur la feuille Tirage_poules </t>
  </si>
  <si>
    <t>Ensuite cliquer sur le bouton Tirage et tous les tirages sont effectués</t>
  </si>
  <si>
    <t>Les différents boutons donnent accés directement  a la feuille voulue</t>
  </si>
  <si>
    <t>Attention les boutons effacer sont à utiliser que si vous etes sur de vouloir tout supprimer</t>
  </si>
  <si>
    <t xml:space="preserve">Sur les feuilles de Poule </t>
  </si>
  <si>
    <t>Le calcul se fait automatiquement</t>
  </si>
  <si>
    <t>Sur toutes les feuilles vous avez un bouton "Retour tirage" qui vous renvoie sur la feuille Tirage_poules</t>
  </si>
  <si>
    <t>Diff but  +  -</t>
  </si>
  <si>
    <t>Les 2 premiers</t>
  </si>
  <si>
    <t>Poule A</t>
  </si>
  <si>
    <t>Poule D</t>
  </si>
  <si>
    <t>Poule C</t>
  </si>
  <si>
    <t>SCORE</t>
  </si>
  <si>
    <t xml:space="preserve">Remplir les cellules colonne "Noms"avec les noms </t>
  </si>
  <si>
    <t>Matchs de classement</t>
  </si>
  <si>
    <t>Classement final</t>
  </si>
  <si>
    <t>score</t>
  </si>
  <si>
    <t>1/2 Finale</t>
  </si>
  <si>
    <t>Finale</t>
  </si>
  <si>
    <t>Places 5/8</t>
  </si>
  <si>
    <t>Places 3/4</t>
  </si>
  <si>
    <t>Places 5/6</t>
  </si>
  <si>
    <t>Places 7/8</t>
  </si>
  <si>
    <t>CLASSEMENT</t>
  </si>
  <si>
    <t>Places 9/10  Aller</t>
  </si>
  <si>
    <t>Places 9/10  Retour</t>
  </si>
  <si>
    <t>Score</t>
  </si>
  <si>
    <t>pts</t>
  </si>
  <si>
    <t>total pts</t>
  </si>
  <si>
    <t>total buts</t>
  </si>
  <si>
    <t xml:space="preserve">Pour les places 9 et 10 en cas d'égalité à l'issue des 2  rencontres </t>
  </si>
  <si>
    <t>le classement se fera en tenant compte de l'équipe qui aura marqué</t>
  </si>
  <si>
    <t>le plus lors du match ALLER</t>
  </si>
  <si>
    <t>Poule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</si>
</sst>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sz val="22"/>
      <name val="Calibri"/>
      <family val="2"/>
      <scheme val="minor"/>
    </font>
    <font>
      <sz val="11"/>
      <color rgb="FF00FF00"/>
      <name val="Calibri"/>
      <family val="2"/>
      <scheme val="minor"/>
    </font>
    <font>
      <b/>
      <sz val="20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sz val="20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sz val="1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auto="1"/>
      </top>
      <bottom style="double">
        <color rgb="FFFF0000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medium">
        <color auto="1"/>
      </bottom>
      <diagonal/>
    </border>
    <border>
      <left/>
      <right style="double">
        <color rgb="FFFF0000"/>
      </right>
      <top/>
      <bottom/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0070C0"/>
      </left>
      <right/>
      <top style="double">
        <color rgb="FF0070C0"/>
      </top>
      <bottom/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/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  <border>
      <left style="double">
        <color rgb="FFFF0000"/>
      </left>
      <right style="double">
        <color rgb="FFFF0000"/>
      </right>
      <top style="medium">
        <color auto="1"/>
      </top>
      <bottom style="double">
        <color rgb="FFFF000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3" borderId="8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0" fillId="7" borderId="17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0" xfId="0" applyFont="1"/>
    <xf numFmtId="0" fontId="10" fillId="3" borderId="10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12" fillId="0" borderId="21" xfId="0" applyFont="1" applyBorder="1"/>
    <xf numFmtId="0" fontId="12" fillId="0" borderId="0" xfId="0" applyFont="1"/>
    <xf numFmtId="0" fontId="13" fillId="0" borderId="0" xfId="0" applyFont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8" fillId="8" borderId="0" xfId="0" applyFont="1" applyFill="1"/>
    <xf numFmtId="0" fontId="0" fillId="3" borderId="11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0" fillId="9" borderId="0" xfId="0" applyFill="1"/>
    <xf numFmtId="0" fontId="0" fillId="0" borderId="9" xfId="0" applyBorder="1" applyAlignment="1">
      <alignment horizontal="left" vertical="center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0" xfId="0" applyFont="1"/>
    <xf numFmtId="0" fontId="15" fillId="4" borderId="0" xfId="0" applyFont="1" applyFill="1" applyAlignment="1">
      <alignment horizontal="center" vertical="center"/>
    </xf>
    <xf numFmtId="0" fontId="16" fillId="11" borderId="0" xfId="0" applyFont="1" applyFill="1" applyAlignment="1">
      <alignment horizontal="center" vertical="center"/>
    </xf>
    <xf numFmtId="0" fontId="16" fillId="10" borderId="0" xfId="0" applyFont="1" applyFill="1" applyAlignment="1">
      <alignment horizontal="center"/>
    </xf>
    <xf numFmtId="0" fontId="17" fillId="4" borderId="0" xfId="0" applyFont="1" applyFill="1" applyAlignment="1">
      <alignment horizontal="center" vertical="center"/>
    </xf>
    <xf numFmtId="0" fontId="8" fillId="13" borderId="0" xfId="0" applyFont="1" applyFill="1"/>
    <xf numFmtId="0" fontId="15" fillId="13" borderId="26" xfId="0" applyFont="1" applyFill="1" applyBorder="1"/>
    <xf numFmtId="0" fontId="15" fillId="0" borderId="5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18" fillId="8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3" fillId="4" borderId="27" xfId="0" applyFont="1" applyFill="1" applyBorder="1"/>
    <xf numFmtId="0" fontId="22" fillId="10" borderId="27" xfId="0" applyFont="1" applyFill="1" applyBorder="1"/>
    <xf numFmtId="0" fontId="22" fillId="11" borderId="27" xfId="0" applyFont="1" applyFill="1" applyBorder="1"/>
    <xf numFmtId="0" fontId="16" fillId="14" borderId="0" xfId="0" applyFont="1" applyFill="1" applyAlignment="1">
      <alignment horizontal="center"/>
    </xf>
    <xf numFmtId="0" fontId="22" fillId="14" borderId="27" xfId="0" applyFont="1" applyFill="1" applyBorder="1"/>
    <xf numFmtId="0" fontId="22" fillId="12" borderId="27" xfId="0" applyFont="1" applyFill="1" applyBorder="1"/>
    <xf numFmtId="0" fontId="23" fillId="0" borderId="0" xfId="0" applyFont="1" applyAlignment="1">
      <alignment horizontal="center"/>
    </xf>
    <xf numFmtId="0" fontId="23" fillId="9" borderId="0" xfId="0" applyFont="1" applyFill="1" applyAlignment="1">
      <alignment horizontal="left" vertical="center"/>
    </xf>
    <xf numFmtId="0" fontId="23" fillId="9" borderId="0" xfId="0" applyFont="1" applyFill="1" applyAlignment="1">
      <alignment horizontal="center" vertical="center"/>
    </xf>
    <xf numFmtId="0" fontId="23" fillId="9" borderId="0" xfId="0" applyFont="1" applyFill="1" applyAlignment="1">
      <alignment horizontal="right"/>
    </xf>
    <xf numFmtId="0" fontId="23" fillId="9" borderId="0" xfId="0" applyFont="1" applyFill="1" applyAlignment="1">
      <alignment horizontal="center"/>
    </xf>
    <xf numFmtId="0" fontId="23" fillId="12" borderId="0" xfId="0" applyFont="1" applyFill="1"/>
    <xf numFmtId="0" fontId="23" fillId="1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9" borderId="0" xfId="0" applyFont="1" applyFill="1" applyAlignment="1">
      <alignment horizontal="center"/>
    </xf>
    <xf numFmtId="0" fontId="2" fillId="0" borderId="5" xfId="0" applyFont="1" applyBorder="1"/>
    <xf numFmtId="0" fontId="15" fillId="0" borderId="0" xfId="0" applyFont="1" applyAlignment="1">
      <alignment horizontal="left" vertical="center"/>
    </xf>
    <xf numFmtId="0" fontId="2" fillId="0" borderId="10" xfId="0" applyFont="1" applyBorder="1"/>
    <xf numFmtId="0" fontId="2" fillId="0" borderId="5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/>
    <xf numFmtId="0" fontId="2" fillId="7" borderId="17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0" xfId="0" applyFont="1"/>
    <xf numFmtId="0" fontId="2" fillId="0" borderId="18" xfId="0" applyFont="1" applyBorder="1"/>
    <xf numFmtId="0" fontId="2" fillId="0" borderId="14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25" xfId="0" applyFont="1" applyBorder="1"/>
    <xf numFmtId="0" fontId="2" fillId="6" borderId="14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5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  <xf numFmtId="0" fontId="1" fillId="0" borderId="5" xfId="0" applyFont="1" applyBorder="1"/>
    <xf numFmtId="0" fontId="14" fillId="3" borderId="0" xfId="0" applyFont="1" applyFill="1" applyAlignment="1">
      <alignment horizontal="center" vertical="center"/>
    </xf>
    <xf numFmtId="0" fontId="16" fillId="12" borderId="28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3" borderId="20" xfId="0" applyFill="1" applyBorder="1" applyAlignment="1">
      <alignment horizontal="center"/>
    </xf>
    <xf numFmtId="0" fontId="0" fillId="3" borderId="1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247650</xdr:colOff>
          <xdr:row>9</xdr:row>
          <xdr:rowOff>228600</xdr:rowOff>
        </xdr:from>
        <xdr:to>
          <xdr:col>17</xdr:col>
          <xdr:colOff>390525</xdr:colOff>
          <xdr:row>13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8</xdr:row>
          <xdr:rowOff>295275</xdr:rowOff>
        </xdr:from>
        <xdr:to>
          <xdr:col>7</xdr:col>
          <xdr:colOff>2305050</xdr:colOff>
          <xdr:row>11</xdr:row>
          <xdr:rowOff>152400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8</xdr:row>
          <xdr:rowOff>304800</xdr:rowOff>
        </xdr:from>
        <xdr:to>
          <xdr:col>9</xdr:col>
          <xdr:colOff>2133600</xdr:colOff>
          <xdr:row>11</xdr:row>
          <xdr:rowOff>161925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342900</xdr:colOff>
          <xdr:row>15</xdr:row>
          <xdr:rowOff>219075</xdr:rowOff>
        </xdr:from>
        <xdr:to>
          <xdr:col>9</xdr:col>
          <xdr:colOff>2124075</xdr:colOff>
          <xdr:row>18</xdr:row>
          <xdr:rowOff>38100</xdr:rowOff>
        </xdr:to>
        <xdr:sp macro="" textlink="">
          <xdr:nvSpPr>
            <xdr:cNvPr id="1038" name="CommandButton11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15</xdr:row>
          <xdr:rowOff>228600</xdr:rowOff>
        </xdr:from>
        <xdr:to>
          <xdr:col>7</xdr:col>
          <xdr:colOff>2190750</xdr:colOff>
          <xdr:row>18</xdr:row>
          <xdr:rowOff>9525</xdr:rowOff>
        </xdr:to>
        <xdr:sp macro="" textlink="">
          <xdr:nvSpPr>
            <xdr:cNvPr id="1039" name="CommandButton1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15</xdr:row>
          <xdr:rowOff>47625</xdr:rowOff>
        </xdr:from>
        <xdr:to>
          <xdr:col>10</xdr:col>
          <xdr:colOff>685800</xdr:colOff>
          <xdr:row>17</xdr:row>
          <xdr:rowOff>104775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1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12</xdr:row>
          <xdr:rowOff>114300</xdr:rowOff>
        </xdr:from>
        <xdr:to>
          <xdr:col>1</xdr:col>
          <xdr:colOff>1476375</xdr:colOff>
          <xdr:row>13</xdr:row>
          <xdr:rowOff>276225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</xdr:row>
          <xdr:rowOff>123825</xdr:rowOff>
        </xdr:from>
        <xdr:to>
          <xdr:col>1</xdr:col>
          <xdr:colOff>1485900</xdr:colOff>
          <xdr:row>13</xdr:row>
          <xdr:rowOff>285750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12</xdr:row>
          <xdr:rowOff>114300</xdr:rowOff>
        </xdr:from>
        <xdr:to>
          <xdr:col>1</xdr:col>
          <xdr:colOff>1495425</xdr:colOff>
          <xdr:row>14</xdr:row>
          <xdr:rowOff>190500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12</xdr:row>
          <xdr:rowOff>123825</xdr:rowOff>
        </xdr:from>
        <xdr:to>
          <xdr:col>1</xdr:col>
          <xdr:colOff>1485900</xdr:colOff>
          <xdr:row>15</xdr:row>
          <xdr:rowOff>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5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7.emf"/><Relationship Id="rId4" Type="http://schemas.openxmlformats.org/officeDocument/2006/relationships/control" Target="../activeX/activeX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7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40EB-160F-4FEB-BB88-5D344EEA4633}">
  <sheetPr codeName="Feuil1"/>
  <dimension ref="A1:AI26"/>
  <sheetViews>
    <sheetView showGridLines="0" showRowColHeaders="0" tabSelected="1" zoomScale="80" zoomScaleNormal="80" workbookViewId="0">
      <selection activeCell="O5" sqref="O5"/>
    </sheetView>
  </sheetViews>
  <sheetFormatPr baseColWidth="10" defaultColWidth="6.7109375" defaultRowHeight="26.25" x14ac:dyDescent="0.25"/>
  <cols>
    <col min="1" max="1" width="6.7109375" style="9"/>
    <col min="2" max="2" width="27.7109375" customWidth="1"/>
    <col min="3" max="3" width="3.7109375" customWidth="1"/>
    <col min="4" max="4" width="4.85546875" style="1" hidden="1" customWidth="1"/>
    <col min="5" max="5" width="8" style="1" hidden="1" customWidth="1"/>
    <col min="6" max="6" width="4.85546875" style="1" hidden="1" customWidth="1"/>
    <col min="7" max="7" width="3.7109375" customWidth="1"/>
    <col min="8" max="8" width="40.7109375" style="1" customWidth="1"/>
    <col min="9" max="9" width="2.140625" style="1" customWidth="1"/>
    <col min="10" max="10" width="40.7109375" style="1" customWidth="1"/>
    <col min="11" max="11" width="2.140625" style="1" customWidth="1"/>
    <col min="12" max="12" width="5.7109375" style="1" customWidth="1"/>
    <col min="18" max="18" width="18.28515625" customWidth="1"/>
    <col min="19" max="19" width="31.140625" customWidth="1"/>
    <col min="20" max="20" width="7.28515625" customWidth="1"/>
    <col min="21" max="21" width="8.42578125" style="69" bestFit="1" customWidth="1"/>
    <col min="22" max="22" width="27.85546875" customWidth="1"/>
    <col min="24" max="24" width="6.7109375" style="69"/>
    <col min="27" max="27" width="25.28515625" customWidth="1"/>
    <col min="34" max="34" width="6.7109375" style="44"/>
    <col min="35" max="35" width="36.42578125" customWidth="1"/>
  </cols>
  <sheetData>
    <row r="1" spans="1:35" ht="36.75" customHeight="1" thickTop="1" thickBot="1" x14ac:dyDescent="0.35">
      <c r="A1" s="10" t="s">
        <v>0</v>
      </c>
      <c r="B1" s="10" t="s">
        <v>1</v>
      </c>
      <c r="H1" s="11" t="s">
        <v>18</v>
      </c>
      <c r="I1" s="7"/>
      <c r="J1" s="12" t="s">
        <v>42</v>
      </c>
      <c r="K1" s="39"/>
      <c r="L1" s="41"/>
    </row>
    <row r="2" spans="1:35" ht="30" customHeight="1" thickTop="1" thickBot="1" x14ac:dyDescent="0.45">
      <c r="A2" s="65">
        <v>1</v>
      </c>
      <c r="B2" s="117"/>
      <c r="D2" s="2">
        <v>10</v>
      </c>
      <c r="E2" s="3"/>
      <c r="F2" s="3">
        <v>8</v>
      </c>
      <c r="H2" s="61">
        <f t="shared" ref="H2:J10" si="0">IFERROR(VLOOKUP(D2,$A$2:$B$48,2,0),"")</f>
        <v>0</v>
      </c>
      <c r="I2" s="62" t="str">
        <f t="shared" si="0"/>
        <v/>
      </c>
      <c r="J2" s="61">
        <f t="shared" si="0"/>
        <v>0</v>
      </c>
      <c r="K2" s="40" t="str">
        <f>IFERROR(VLOOKUP(#REF!,$A$2:$B$48,2,0),"")</f>
        <v/>
      </c>
      <c r="L2" s="13"/>
      <c r="S2" s="118" t="s">
        <v>23</v>
      </c>
      <c r="T2" s="118"/>
      <c r="U2" s="70"/>
      <c r="V2" s="53"/>
      <c r="W2" s="53"/>
      <c r="X2" s="70"/>
      <c r="Y2" s="53"/>
      <c r="Z2" s="53"/>
      <c r="AA2" s="53"/>
      <c r="AB2" s="53"/>
      <c r="AH2" s="118" t="s">
        <v>24</v>
      </c>
      <c r="AI2" s="118"/>
    </row>
    <row r="3" spans="1:35" ht="30" customHeight="1" thickTop="1" thickBot="1" x14ac:dyDescent="0.45">
      <c r="A3" s="66">
        <v>2</v>
      </c>
      <c r="B3" s="89"/>
      <c r="D3" s="4">
        <v>7</v>
      </c>
      <c r="E3" s="5"/>
      <c r="F3" s="5">
        <v>3</v>
      </c>
      <c r="H3" s="63">
        <f t="shared" si="0"/>
        <v>0</v>
      </c>
      <c r="I3" s="62" t="str">
        <f t="shared" si="0"/>
        <v/>
      </c>
      <c r="J3" s="63">
        <f t="shared" si="0"/>
        <v>0</v>
      </c>
      <c r="K3" s="40" t="str">
        <f>IFERROR(VLOOKUP(#REF!,$A$2:$B$48,2,0),"")</f>
        <v/>
      </c>
      <c r="L3" s="13"/>
      <c r="S3" s="118"/>
      <c r="T3" s="118"/>
      <c r="U3" s="70"/>
      <c r="V3" s="53"/>
      <c r="W3" s="53"/>
      <c r="X3" s="70"/>
      <c r="Y3" s="53"/>
      <c r="Z3" s="53"/>
      <c r="AA3" s="53"/>
      <c r="AB3" s="53"/>
      <c r="AH3" s="118"/>
      <c r="AI3" s="118"/>
    </row>
    <row r="4" spans="1:35" ht="30" customHeight="1" thickTop="1" thickBot="1" x14ac:dyDescent="0.5">
      <c r="A4" s="66">
        <v>3</v>
      </c>
      <c r="B4" s="89"/>
      <c r="D4" s="4">
        <v>1</v>
      </c>
      <c r="E4" s="5"/>
      <c r="F4" s="5">
        <v>4</v>
      </c>
      <c r="H4" s="63">
        <f t="shared" si="0"/>
        <v>0</v>
      </c>
      <c r="I4" s="62" t="str">
        <f t="shared" si="0"/>
        <v/>
      </c>
      <c r="J4" s="63">
        <f t="shared" si="0"/>
        <v>0</v>
      </c>
      <c r="K4" s="40" t="str">
        <f>IFERROR(VLOOKUP(#REF!,$A$2:$B$48,2,0),"")</f>
        <v/>
      </c>
      <c r="L4" s="13"/>
      <c r="S4" s="55" t="s">
        <v>26</v>
      </c>
      <c r="T4" s="46" t="s">
        <v>25</v>
      </c>
      <c r="U4" s="86"/>
      <c r="V4" s="58" t="s">
        <v>27</v>
      </c>
      <c r="W4" s="59" t="s">
        <v>35</v>
      </c>
      <c r="X4" s="71"/>
      <c r="Y4" s="54"/>
      <c r="Z4" s="54"/>
      <c r="AA4" s="60" t="s">
        <v>32</v>
      </c>
      <c r="AB4" s="54"/>
    </row>
    <row r="5" spans="1:35" ht="30" customHeight="1" thickTop="1" thickBot="1" x14ac:dyDescent="0.45">
      <c r="A5" s="66">
        <v>4</v>
      </c>
      <c r="B5" s="89"/>
      <c r="D5" s="4">
        <v>6</v>
      </c>
      <c r="E5" s="5"/>
      <c r="F5" s="5">
        <v>5</v>
      </c>
      <c r="H5" s="63">
        <f t="shared" si="0"/>
        <v>0</v>
      </c>
      <c r="I5" s="62" t="str">
        <f t="shared" si="0"/>
        <v/>
      </c>
      <c r="J5" s="63">
        <f t="shared" si="0"/>
        <v>0</v>
      </c>
      <c r="K5" s="40" t="str">
        <f>IFERROR(VLOOKUP(#REF!,$A$2:$B$48,2,0),"")</f>
        <v/>
      </c>
      <c r="L5" s="13"/>
      <c r="S5" s="42">
        <f>'Poule A'!I17</f>
        <v>0</v>
      </c>
      <c r="T5" s="42"/>
      <c r="U5" s="79" t="str">
        <f>IF(T5="","",IF(T5=T6,2,IF(T5&lt;T6,1,IF(T5&gt;T6,3))))</f>
        <v/>
      </c>
      <c r="V5" s="42" t="str">
        <f>IF(T5="","",IF(T5&gt;T6,S5,S6))</f>
        <v/>
      </c>
      <c r="W5" s="42"/>
      <c r="X5" s="79" t="str">
        <f>IF(W5="","",IF(W5=W6,2,IF(W5&lt;W6,1,IF(W5&gt;W6,3))))</f>
        <v/>
      </c>
      <c r="Y5" s="43"/>
      <c r="Z5" s="43">
        <v>1</v>
      </c>
      <c r="AA5" s="73" t="str">
        <f>IF(W5="","",IF(X5&gt;X6,V5,V6))</f>
        <v/>
      </c>
      <c r="AB5" s="43"/>
    </row>
    <row r="6" spans="1:35" ht="30" customHeight="1" thickTop="1" thickBot="1" x14ac:dyDescent="0.45">
      <c r="A6" s="66">
        <v>5</v>
      </c>
      <c r="B6" s="89"/>
      <c r="D6" s="4">
        <v>2</v>
      </c>
      <c r="E6" s="5"/>
      <c r="F6" s="5">
        <v>9</v>
      </c>
      <c r="H6" s="64">
        <f t="shared" si="0"/>
        <v>0</v>
      </c>
      <c r="I6" s="62" t="str">
        <f t="shared" si="0"/>
        <v/>
      </c>
      <c r="J6" s="64">
        <f t="shared" si="0"/>
        <v>0</v>
      </c>
      <c r="K6" s="40" t="str">
        <f>IFERROR(VLOOKUP(#REF!,$A$2:$B$48,2,0),"")</f>
        <v/>
      </c>
      <c r="L6" s="13"/>
      <c r="S6" s="42">
        <f>'Poule B'!I18</f>
        <v>0</v>
      </c>
      <c r="T6" s="42"/>
      <c r="U6" s="79" t="str">
        <f>IF(T6="","",IF(T6=T5,2,IF(T6&lt;T5,1,IF(T6&gt;T5,3))))</f>
        <v/>
      </c>
      <c r="V6" s="42" t="str">
        <f>IF(T8="","",IF(T8&gt;T9,S8,S9))</f>
        <v/>
      </c>
      <c r="W6" s="42"/>
      <c r="X6" s="79" t="str">
        <f>IF(W6="","",IF(W6=W5,2,IF(W6&lt;W5,1,IF(W6&gt;W5,3))))</f>
        <v/>
      </c>
      <c r="Y6" s="43"/>
      <c r="Z6" s="43">
        <v>2</v>
      </c>
      <c r="AA6" s="73" t="str">
        <f>IF(W6="","",IF(X6&lt;X5,V6,V5))</f>
        <v/>
      </c>
      <c r="AB6" s="43"/>
      <c r="AH6" s="44">
        <v>1</v>
      </c>
      <c r="AI6" s="45">
        <f>IF(T5&gt;T6,S5,S6)</f>
        <v>0</v>
      </c>
    </row>
    <row r="7" spans="1:35" ht="30" customHeight="1" thickTop="1" thickBot="1" x14ac:dyDescent="0.5">
      <c r="A7" s="66">
        <v>6</v>
      </c>
      <c r="B7" s="89"/>
      <c r="D7" s="4"/>
      <c r="E7" s="5"/>
      <c r="F7" s="5"/>
      <c r="H7" s="51" t="str">
        <f t="shared" si="0"/>
        <v/>
      </c>
      <c r="I7" s="51" t="str">
        <f t="shared" si="0"/>
        <v/>
      </c>
      <c r="J7" s="51" t="str">
        <f t="shared" si="0"/>
        <v/>
      </c>
      <c r="K7" s="13" t="str">
        <f>IFERROR(VLOOKUP(#REF!,$A$2:$B$48,2,0),"")</f>
        <v/>
      </c>
      <c r="L7" s="13"/>
      <c r="S7" s="43"/>
      <c r="T7" s="43"/>
      <c r="U7" s="79"/>
      <c r="V7" s="76" t="s">
        <v>29</v>
      </c>
      <c r="W7" s="43"/>
      <c r="X7" s="79"/>
      <c r="Y7" s="43"/>
      <c r="Z7" s="43">
        <v>3</v>
      </c>
      <c r="AA7" s="77" t="str">
        <f>IF(W8="","",IF(X8&gt;X9,V8,V9))</f>
        <v/>
      </c>
      <c r="AG7" s="44">
        <v>2</v>
      </c>
      <c r="AH7" s="45">
        <f>IF(T6&lt;T5,S6,S5)</f>
        <v>0</v>
      </c>
    </row>
    <row r="8" spans="1:35" ht="30" customHeight="1" thickTop="1" thickBot="1" x14ac:dyDescent="0.45">
      <c r="A8" s="66">
        <v>7</v>
      </c>
      <c r="B8" s="89"/>
      <c r="D8" s="4"/>
      <c r="E8" s="5"/>
      <c r="F8" s="5"/>
      <c r="H8" s="90" t="str">
        <f t="shared" si="0"/>
        <v/>
      </c>
      <c r="I8" t="str">
        <f>IFERROR(VLOOKUP(E10,$A$2:$B$48,2,0),"")</f>
        <v/>
      </c>
      <c r="J8" s="90" t="str">
        <f t="shared" si="0"/>
        <v/>
      </c>
      <c r="K8" t="str">
        <f>IFERROR(VLOOKUP(#REF!,$A$2:$B$48,2,0),"")</f>
        <v/>
      </c>
      <c r="L8"/>
      <c r="S8" s="42">
        <f>'Poule A'!I18</f>
        <v>0</v>
      </c>
      <c r="T8" s="42"/>
      <c r="U8" s="79" t="str">
        <f>IF(T8="","",IF(T8=T9,2,IF(T8&lt;T9,1,IF(T8&gt;T9,3))))</f>
        <v/>
      </c>
      <c r="V8" s="42" t="str">
        <f>IF(T5="","",IF(T6&lt;T5,S6,S5))</f>
        <v/>
      </c>
      <c r="W8" s="42"/>
      <c r="X8" s="79" t="str">
        <f>IF(W8="","",IF(W8=W9,2,IF(W8&lt;W9,1,IF(W8&gt;W9,3))))</f>
        <v/>
      </c>
      <c r="Y8" s="43"/>
      <c r="Z8" s="43">
        <v>4</v>
      </c>
      <c r="AA8" s="77" t="str">
        <f>IF(W9="","",IF(X9&lt;X8,V9,V8))</f>
        <v/>
      </c>
      <c r="AG8" s="44">
        <v>3</v>
      </c>
      <c r="AH8" s="45">
        <f>IF(T8&gt;T9,S8,S9)</f>
        <v>0</v>
      </c>
    </row>
    <row r="9" spans="1:35" ht="30" customHeight="1" thickTop="1" thickBot="1" x14ac:dyDescent="0.45">
      <c r="A9" s="66">
        <v>8</v>
      </c>
      <c r="B9" s="89"/>
      <c r="D9" s="4"/>
      <c r="E9" s="5"/>
      <c r="F9" s="5"/>
      <c r="H9" s="1" t="str">
        <f t="shared" si="0"/>
        <v/>
      </c>
      <c r="I9" s="1" t="str">
        <f>IFERROR(VLOOKUP(E11,$A$2:$B$48,2,0),"")</f>
        <v/>
      </c>
      <c r="J9" s="1" t="str">
        <f t="shared" si="0"/>
        <v/>
      </c>
      <c r="K9" s="1" t="str">
        <f>IFERROR(VLOOKUP(#REF!,$A$2:$B$48,2,0),"")</f>
        <v/>
      </c>
      <c r="S9" s="42">
        <f>'Poule B'!I17</f>
        <v>0</v>
      </c>
      <c r="T9" s="42"/>
      <c r="U9" s="79" t="str">
        <f>IF(T9="","",IF(T9=T8,2,IF(T9&lt;T8,1,IF(T9&gt;T8,3))))</f>
        <v/>
      </c>
      <c r="V9" s="42" t="str">
        <f>IF(T8="","",IF(T9&lt;T8,S9,S8))</f>
        <v/>
      </c>
      <c r="W9" s="42"/>
      <c r="X9" s="79" t="str">
        <f>IF(W9="","",IF(W9=W8,2,IF(W9&lt;W8,1,IF(W9&gt;W8,3))))</f>
        <v/>
      </c>
      <c r="Y9" s="43"/>
      <c r="Z9" s="43">
        <v>5</v>
      </c>
      <c r="AA9" s="75" t="str">
        <f>IF(W11="","",IF(X11&gt;X12,V11,V12))</f>
        <v/>
      </c>
      <c r="AB9" s="43"/>
      <c r="AH9" s="44">
        <v>4</v>
      </c>
      <c r="AI9" s="45">
        <f>IF(T9&lt;T8,S9,S8)</f>
        <v>0</v>
      </c>
    </row>
    <row r="10" spans="1:35" ht="30" customHeight="1" thickTop="1" thickBot="1" x14ac:dyDescent="0.45">
      <c r="A10" s="66">
        <v>9</v>
      </c>
      <c r="B10" s="89"/>
      <c r="D10" s="4"/>
      <c r="E10" s="5"/>
      <c r="F10" s="5"/>
      <c r="H10" s="1" t="str">
        <f t="shared" si="0"/>
        <v/>
      </c>
      <c r="I10" s="1" t="str">
        <f>IFERROR(VLOOKUP(E12,$A$2:$B$48,2,0),"")</f>
        <v/>
      </c>
      <c r="J10" s="1" t="str">
        <f t="shared" si="0"/>
        <v/>
      </c>
      <c r="K10" s="1" t="str">
        <f>IFERROR(VLOOKUP(#REF!,$A$2:$B$48,2,0),"")</f>
        <v/>
      </c>
      <c r="S10" s="56" t="s">
        <v>28</v>
      </c>
      <c r="T10" s="43"/>
      <c r="U10" s="79"/>
      <c r="V10" s="56" t="s">
        <v>30</v>
      </c>
      <c r="W10" s="43"/>
      <c r="X10" s="79"/>
      <c r="Y10" s="43"/>
      <c r="Z10" s="43">
        <v>6</v>
      </c>
      <c r="AA10" s="75" t="str">
        <f>IF(W12="","",IF(X12&lt;X11,V12,V11))</f>
        <v/>
      </c>
      <c r="AB10" s="43"/>
      <c r="AH10" s="44">
        <v>5</v>
      </c>
      <c r="AI10" s="45">
        <f>IF(T11&gt;T12,S11,S12)</f>
        <v>0</v>
      </c>
    </row>
    <row r="11" spans="1:35" ht="30" customHeight="1" thickTop="1" thickBot="1" x14ac:dyDescent="0.45">
      <c r="A11" s="67">
        <v>10</v>
      </c>
      <c r="B11" s="91"/>
      <c r="D11" s="4"/>
      <c r="E11" s="5"/>
      <c r="F11" s="5"/>
      <c r="S11" s="42">
        <f>'Poule A'!I20</f>
        <v>0</v>
      </c>
      <c r="T11" s="42"/>
      <c r="U11" s="79" t="str">
        <f>IF(T11="","",IF(T11=T12,2,IF(T11&lt;T12,1,IF(T11&gt;T12,3))))</f>
        <v/>
      </c>
      <c r="V11" s="42" t="str">
        <f>IF(T11="","",IF(T11&gt;T12,S11,S12))</f>
        <v/>
      </c>
      <c r="W11" s="42"/>
      <c r="X11" s="79" t="str">
        <f>IF(W11="","",IF(W11=W12,2,IF(W11&lt;W12,1,IF(W11&gt;W12,3))))</f>
        <v/>
      </c>
      <c r="Y11" s="43"/>
      <c r="Z11" s="43">
        <v>7</v>
      </c>
      <c r="AA11" s="74" t="str">
        <f>IF(W14="","",IF(X14&gt;X15,V14,V15))</f>
        <v/>
      </c>
      <c r="AB11" s="43"/>
      <c r="AH11" s="44">
        <v>6</v>
      </c>
      <c r="AI11" s="45">
        <f>IF(T12&lt;T11,S12,S11)</f>
        <v>0</v>
      </c>
    </row>
    <row r="12" spans="1:35" ht="30" customHeight="1" thickTop="1" thickBot="1" x14ac:dyDescent="0.45">
      <c r="D12" s="4"/>
      <c r="E12" s="5"/>
      <c r="F12" s="5"/>
      <c r="S12" s="42">
        <f>'Poule B'!I20</f>
        <v>0</v>
      </c>
      <c r="T12" s="42"/>
      <c r="U12" s="79" t="str">
        <f>IF(T12="","",IF(T12=T11,2,IF(T12&lt;T11,1,IF(T12&gt;T11,3))))</f>
        <v/>
      </c>
      <c r="V12" s="42" t="str">
        <f>IF(T14="","",IF(T14&gt;T15,S14,S15))</f>
        <v/>
      </c>
      <c r="W12" s="42"/>
      <c r="X12" s="79" t="str">
        <f>IF(W12="","",IF(W12=W11,2,IF(W12&lt;W11,1,IF(W12&gt;W11,3))))</f>
        <v/>
      </c>
      <c r="Y12" s="43"/>
      <c r="Z12" s="43">
        <v>8</v>
      </c>
      <c r="AA12" s="74" t="str">
        <f>IF(W15="","",IF(X15&lt;X14,V15,V14))</f>
        <v/>
      </c>
      <c r="AB12" s="43"/>
      <c r="AH12" s="44">
        <v>7</v>
      </c>
      <c r="AI12" s="45">
        <f>IF(T14&gt;T15,S14,S15)</f>
        <v>0</v>
      </c>
    </row>
    <row r="13" spans="1:35" ht="30" customHeight="1" thickTop="1" thickBot="1" x14ac:dyDescent="0.5">
      <c r="D13" s="4"/>
      <c r="E13" s="5"/>
      <c r="F13" s="5"/>
      <c r="S13" s="43"/>
      <c r="T13" s="43"/>
      <c r="U13" s="79"/>
      <c r="V13" s="57" t="s">
        <v>31</v>
      </c>
      <c r="W13" s="43"/>
      <c r="X13" s="79"/>
      <c r="Y13" s="43"/>
      <c r="Z13" s="43">
        <v>9</v>
      </c>
      <c r="AA13" s="78" t="str">
        <f>IF(X18="","",IF(OR(AA17 &gt; AA18, T17 &gt; T18), S17, S18))</f>
        <v/>
      </c>
      <c r="AB13" s="43"/>
      <c r="AH13" s="44">
        <v>8</v>
      </c>
      <c r="AI13" s="45">
        <f>IF(T15&lt;T14,S15,S14)</f>
        <v>0</v>
      </c>
    </row>
    <row r="14" spans="1:35" ht="30" customHeight="1" thickTop="1" thickBot="1" x14ac:dyDescent="0.45">
      <c r="A14" s="49"/>
      <c r="B14" s="50"/>
      <c r="C14" s="38"/>
      <c r="D14" s="5"/>
      <c r="E14" s="5"/>
      <c r="F14" s="5"/>
      <c r="G14" s="1"/>
      <c r="I14"/>
      <c r="J14"/>
      <c r="K14"/>
      <c r="L14"/>
      <c r="S14" s="42">
        <f>'Poule A'!I21</f>
        <v>0</v>
      </c>
      <c r="T14" s="42"/>
      <c r="U14" s="79" t="str">
        <f>IF(T14="","",IF(T14=T15,2,IF(T14&lt;T15,1,IF(T14&gt;T15,3))))</f>
        <v/>
      </c>
      <c r="V14" s="42" t="str">
        <f>IF(T12="","",IF(T12&lt;T11,S12,S11))</f>
        <v/>
      </c>
      <c r="W14" s="42"/>
      <c r="X14" s="79" t="str">
        <f>IF(W14="","",IF(W14=W15,2,IF(W14&lt;W15,1,IF(W14&gt;W15,3))))</f>
        <v/>
      </c>
      <c r="Y14" s="43"/>
      <c r="Z14" s="43">
        <v>10</v>
      </c>
      <c r="AA14" s="78" t="str">
        <f>IF(X17="","",IF(OR(AA17 &gt; AA18, T17 &gt; T18), S18, S17))</f>
        <v/>
      </c>
      <c r="AB14" s="43"/>
      <c r="AH14" s="44">
        <v>9</v>
      </c>
      <c r="AI14" s="45">
        <f>IF(T17&gt;T18,S17,S18)</f>
        <v>0</v>
      </c>
    </row>
    <row r="15" spans="1:35" ht="30" customHeight="1" thickTop="1" thickBot="1" x14ac:dyDescent="0.4">
      <c r="C15" s="38"/>
      <c r="D15" s="5"/>
      <c r="E15" s="5"/>
      <c r="F15" s="5"/>
      <c r="G15" s="1"/>
      <c r="I15"/>
      <c r="J15"/>
      <c r="K15"/>
      <c r="L15"/>
      <c r="S15" s="42">
        <f>'Poule B'!I21</f>
        <v>0</v>
      </c>
      <c r="T15" s="42"/>
      <c r="U15" s="79" t="str">
        <f>IF(T15="","",IF(T15=T14,2,IF(T15&lt;T14,1,IF(T15&gt;T14,3))))</f>
        <v/>
      </c>
      <c r="V15" s="42" t="str">
        <f>IF(T15="","",IF(T15&lt;T14,S15,S14))</f>
        <v/>
      </c>
      <c r="W15" s="42"/>
      <c r="X15" s="79" t="str">
        <f>IF(W15="","",IF(W15=W14,2,IF(W15&lt;W14,1,IF(W15&gt;W14,3))))</f>
        <v/>
      </c>
      <c r="Y15" s="43"/>
      <c r="Z15" s="43"/>
      <c r="AA15" s="43"/>
      <c r="AB15" s="43"/>
      <c r="AH15" s="44">
        <v>10</v>
      </c>
      <c r="AI15" s="45">
        <f>IF(T18&lt;T17,S18,S17)</f>
        <v>0</v>
      </c>
    </row>
    <row r="16" spans="1:35" ht="30" customHeight="1" thickTop="1" thickBot="1" x14ac:dyDescent="0.4">
      <c r="C16" s="38"/>
      <c r="D16" s="5"/>
      <c r="E16" s="5"/>
      <c r="F16" s="5"/>
      <c r="G16" s="1"/>
      <c r="I16"/>
      <c r="J16"/>
      <c r="K16"/>
      <c r="L16"/>
      <c r="S16" s="119" t="s">
        <v>33</v>
      </c>
      <c r="T16" s="119"/>
      <c r="U16" s="79" t="s">
        <v>36</v>
      </c>
      <c r="V16" s="119" t="s">
        <v>34</v>
      </c>
      <c r="W16" s="119"/>
      <c r="X16" s="79" t="s">
        <v>36</v>
      </c>
      <c r="Y16" s="80" t="s">
        <v>38</v>
      </c>
      <c r="Z16" s="81"/>
      <c r="AA16" s="81" t="s">
        <v>37</v>
      </c>
      <c r="AB16" s="43"/>
      <c r="AI16" s="52"/>
    </row>
    <row r="17" spans="3:35" ht="30" customHeight="1" thickTop="1" thickBot="1" x14ac:dyDescent="0.4">
      <c r="C17" s="38"/>
      <c r="D17" s="5"/>
      <c r="E17" s="5"/>
      <c r="F17" s="5"/>
      <c r="G17" s="1"/>
      <c r="I17"/>
      <c r="J17"/>
      <c r="K17"/>
      <c r="L17"/>
      <c r="S17" s="42">
        <f>'Poule A'!I22</f>
        <v>0</v>
      </c>
      <c r="T17" s="42"/>
      <c r="U17" s="87" t="str">
        <f>IF(T17="","",IF(T17=T18,2,IF(T17&lt;T18,1,IF(T17&gt;T18,3))))</f>
        <v/>
      </c>
      <c r="V17" s="42"/>
      <c r="W17" s="42"/>
      <c r="X17" s="79" t="str">
        <f>IF(W17="","",IF(W17=W18,2,IF(W17&lt;W18,1,IF(W17&gt;W18,3))))</f>
        <v/>
      </c>
      <c r="Y17" s="82">
        <f>W17+T17</f>
        <v>0</v>
      </c>
      <c r="Z17" s="88"/>
      <c r="AA17" s="83" t="str">
        <f>IF(X17="","",X17+U17)</f>
        <v/>
      </c>
      <c r="AB17" s="43"/>
      <c r="AI17" s="53"/>
    </row>
    <row r="18" spans="3:35" ht="30" customHeight="1" thickTop="1" thickBot="1" x14ac:dyDescent="0.4">
      <c r="C18" s="38"/>
      <c r="D18" s="6"/>
      <c r="E18" s="6"/>
      <c r="F18" s="6"/>
      <c r="G18" s="1"/>
      <c r="I18"/>
      <c r="J18"/>
      <c r="K18"/>
      <c r="L18"/>
      <c r="S18" s="42">
        <f>'Poule B'!I22</f>
        <v>0</v>
      </c>
      <c r="T18" s="42"/>
      <c r="U18" s="87" t="str">
        <f>IF(T18="","",IF(T18=T17,2,IF(T18&lt;T17,1,IF(T18&gt;T17,3))))</f>
        <v/>
      </c>
      <c r="V18" s="42"/>
      <c r="W18" s="42"/>
      <c r="X18" s="79" t="str">
        <f>IF(W18="","",IF(W18=W17,2,IF(W18&lt;W17,1,IF(W18&gt;W17,3))))</f>
        <v/>
      </c>
      <c r="Y18" s="82">
        <f>W18+T18</f>
        <v>0</v>
      </c>
      <c r="Z18" s="88"/>
      <c r="AA18" s="83" t="str">
        <f>IF(X18="","",X18+U18)</f>
        <v/>
      </c>
      <c r="AB18" s="43"/>
    </row>
    <row r="19" spans="3:35" ht="30" customHeight="1" thickTop="1" x14ac:dyDescent="0.35">
      <c r="C19" s="1"/>
      <c r="G19" s="1"/>
      <c r="I19"/>
      <c r="J19"/>
      <c r="K19"/>
      <c r="L19"/>
      <c r="R19" s="43"/>
      <c r="S19" s="43"/>
      <c r="T19" s="43"/>
      <c r="U19" s="72"/>
      <c r="V19" s="43"/>
      <c r="W19" s="43"/>
      <c r="X19" s="72"/>
      <c r="Y19" s="43"/>
      <c r="AE19" s="44"/>
      <c r="AH19"/>
    </row>
    <row r="20" spans="3:35" ht="30" customHeight="1" x14ac:dyDescent="0.35">
      <c r="C20" s="1"/>
      <c r="G20" s="1"/>
      <c r="I20"/>
      <c r="J20"/>
      <c r="K20"/>
      <c r="L20"/>
      <c r="R20" s="43"/>
      <c r="S20" s="84" t="s">
        <v>39</v>
      </c>
      <c r="T20" s="84"/>
      <c r="U20" s="85"/>
      <c r="V20" s="84"/>
      <c r="W20" s="84"/>
      <c r="X20" s="85"/>
      <c r="Y20" s="43"/>
      <c r="AE20" s="44"/>
      <c r="AH20"/>
    </row>
    <row r="21" spans="3:35" ht="33" customHeight="1" x14ac:dyDescent="0.35">
      <c r="C21" s="1"/>
      <c r="G21" s="1"/>
      <c r="I21"/>
      <c r="J21"/>
      <c r="K21"/>
      <c r="L21"/>
      <c r="S21" s="84" t="s">
        <v>40</v>
      </c>
      <c r="T21" s="84"/>
      <c r="U21" s="85"/>
      <c r="V21" s="84"/>
      <c r="W21" s="84"/>
      <c r="X21" s="85"/>
      <c r="Y21" s="43"/>
      <c r="Z21" s="43"/>
      <c r="AA21" s="43"/>
      <c r="AB21" s="43"/>
    </row>
    <row r="22" spans="3:35" ht="33.75" customHeight="1" x14ac:dyDescent="0.35">
      <c r="C22" s="1"/>
      <c r="G22" s="1"/>
      <c r="I22"/>
      <c r="J22"/>
      <c r="K22"/>
      <c r="L22"/>
      <c r="S22" s="84" t="s">
        <v>41</v>
      </c>
      <c r="T22" s="84"/>
      <c r="U22" s="85"/>
      <c r="V22" s="84"/>
      <c r="W22" s="84"/>
      <c r="X22" s="85"/>
    </row>
    <row r="23" spans="3:35" ht="20.100000000000001" customHeight="1" x14ac:dyDescent="0.25">
      <c r="C23" s="1"/>
      <c r="G23" s="1"/>
      <c r="I23"/>
      <c r="J23"/>
      <c r="K23"/>
      <c r="L23"/>
    </row>
    <row r="24" spans="3:35" ht="20.100000000000001" customHeight="1" x14ac:dyDescent="0.25">
      <c r="C24" s="1"/>
      <c r="G24" s="1"/>
      <c r="I24"/>
      <c r="J24"/>
      <c r="K24"/>
      <c r="L24"/>
    </row>
    <row r="25" spans="3:35" ht="20.100000000000001" customHeight="1" x14ac:dyDescent="0.25">
      <c r="C25" s="1"/>
      <c r="G25" s="1"/>
      <c r="I25"/>
      <c r="J25"/>
      <c r="K25"/>
      <c r="L25"/>
    </row>
    <row r="26" spans="3:35" ht="20.100000000000001" customHeight="1" x14ac:dyDescent="0.25"/>
  </sheetData>
  <sheetProtection algorithmName="SHA-512" hashValue="7VYCVMp66hkOgRB5WSooWbzsZFtm0hl5JavDG9kGHDg966qaXh49oDPezRaeRMiW3djRxbtdzCuvx1Be9h9Rcw==" saltValue="DffrqDtteo14r+t+kdoOVA==" spinCount="100000" sheet="1" objects="1" scenarios="1"/>
  <protectedRanges>
    <protectedRange sqref="B2:B11" name="Plage1"/>
    <protectedRange sqref="T5:T15" name="Plage2"/>
    <protectedRange sqref="T17:T18" name="Plage3"/>
    <protectedRange sqref="W5:W15" name="Plage4"/>
    <protectedRange sqref="W17:W18" name="Plage5"/>
  </protectedRanges>
  <sortState xmlns:xlrd2="http://schemas.microsoft.com/office/spreadsheetml/2017/richdata2" ref="B3:B13">
    <sortCondition ref="B2:B13"/>
  </sortState>
  <mergeCells count="4">
    <mergeCell ref="S2:T3"/>
    <mergeCell ref="AH2:AI3"/>
    <mergeCell ref="S16:T16"/>
    <mergeCell ref="V16:W16"/>
  </mergeCells>
  <phoneticPr fontId="4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CommandButton12">
          <controlPr defaultSize="0" autoLine="0" autoPict="0" r:id="rId5">
            <anchor moveWithCells="1">
              <from>
                <xdr:col>1</xdr:col>
                <xdr:colOff>781050</xdr:colOff>
                <xdr:row>15</xdr:row>
                <xdr:rowOff>228600</xdr:rowOff>
              </from>
              <to>
                <xdr:col>7</xdr:col>
                <xdr:colOff>2190750</xdr:colOff>
                <xdr:row>18</xdr:row>
                <xdr:rowOff>9525</xdr:rowOff>
              </to>
            </anchor>
          </controlPr>
        </control>
      </mc:Choice>
      <mc:Fallback>
        <control shapeId="1039" r:id="rId4" name="CommandButton12"/>
      </mc:Fallback>
    </mc:AlternateContent>
    <mc:AlternateContent xmlns:mc="http://schemas.openxmlformats.org/markup-compatibility/2006">
      <mc:Choice Requires="x14">
        <control shapeId="1038" r:id="rId6" name="CommandButton11">
          <controlPr defaultSize="0" autoLine="0" autoPict="0" r:id="rId7">
            <anchor moveWithCells="1">
              <from>
                <xdr:col>9</xdr:col>
                <xdr:colOff>342900</xdr:colOff>
                <xdr:row>15</xdr:row>
                <xdr:rowOff>219075</xdr:rowOff>
              </from>
              <to>
                <xdr:col>9</xdr:col>
                <xdr:colOff>2124075</xdr:colOff>
                <xdr:row>18</xdr:row>
                <xdr:rowOff>38100</xdr:rowOff>
              </to>
            </anchor>
          </controlPr>
        </control>
      </mc:Choice>
      <mc:Fallback>
        <control shapeId="1038" r:id="rId6" name="CommandButton11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autoLine="0" r:id="rId9">
            <anchor moveWithCells="1">
              <from>
                <xdr:col>9</xdr:col>
                <xdr:colOff>304800</xdr:colOff>
                <xdr:row>8</xdr:row>
                <xdr:rowOff>304800</xdr:rowOff>
              </from>
              <to>
                <xdr:col>9</xdr:col>
                <xdr:colOff>2133600</xdr:colOff>
                <xdr:row>11</xdr:row>
                <xdr:rowOff>161925</xdr:rowOff>
              </to>
            </anchor>
          </controlPr>
        </control>
      </mc:Choice>
      <mc:Fallback>
        <control shapeId="1027" r:id="rId8" name="CommandButton3"/>
      </mc:Fallback>
    </mc:AlternateContent>
    <mc:AlternateContent xmlns:mc="http://schemas.openxmlformats.org/markup-compatibility/2006">
      <mc:Choice Requires="x14">
        <control shapeId="1026" r:id="rId10" name="CommandButton2">
          <controlPr defaultSize="0" autoLine="0" r:id="rId11">
            <anchor moveWithCells="1">
              <from>
                <xdr:col>7</xdr:col>
                <xdr:colOff>419100</xdr:colOff>
                <xdr:row>8</xdr:row>
                <xdr:rowOff>295275</xdr:rowOff>
              </from>
              <to>
                <xdr:col>7</xdr:col>
                <xdr:colOff>2305050</xdr:colOff>
                <xdr:row>11</xdr:row>
                <xdr:rowOff>152400</xdr:rowOff>
              </to>
            </anchor>
          </controlPr>
        </control>
      </mc:Choice>
      <mc:Fallback>
        <control shapeId="1026" r:id="rId10" name="CommandButton2"/>
      </mc:Fallback>
    </mc:AlternateContent>
    <mc:AlternateContent xmlns:mc="http://schemas.openxmlformats.org/markup-compatibility/2006">
      <mc:Choice Requires="x14">
        <control shapeId="1025" r:id="rId12" name="CommandButton1">
          <controlPr defaultSize="0" autoLine="0" r:id="rId13">
            <anchor moveWithCells="1">
              <from>
                <xdr:col>12</xdr:col>
                <xdr:colOff>247650</xdr:colOff>
                <xdr:row>9</xdr:row>
                <xdr:rowOff>228600</xdr:rowOff>
              </from>
              <to>
                <xdr:col>17</xdr:col>
                <xdr:colOff>390525</xdr:colOff>
                <xdr:row>13</xdr:row>
                <xdr:rowOff>57150</xdr:rowOff>
              </to>
            </anchor>
          </controlPr>
        </control>
      </mc:Choice>
      <mc:Fallback>
        <control shapeId="1025" r:id="rId12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C1DB7-7E8C-4B11-9E6C-E2A637C2E033}">
  <sheetPr codeName="Feuil2"/>
  <dimension ref="A2:K13"/>
  <sheetViews>
    <sheetView showGridLines="0" showRowColHeaders="0" workbookViewId="0">
      <selection activeCell="P7" sqref="P7"/>
    </sheetView>
  </sheetViews>
  <sheetFormatPr baseColWidth="10" defaultRowHeight="15" x14ac:dyDescent="0.25"/>
  <sheetData>
    <row r="2" spans="1:11" ht="18.75" x14ac:dyDescent="0.25">
      <c r="A2" s="120" t="s">
        <v>9</v>
      </c>
      <c r="B2" s="120"/>
      <c r="C2" s="120"/>
    </row>
    <row r="3" spans="1:11" x14ac:dyDescent="0.25">
      <c r="A3" t="s">
        <v>22</v>
      </c>
    </row>
    <row r="4" spans="1:11" x14ac:dyDescent="0.25">
      <c r="A4" t="s">
        <v>10</v>
      </c>
    </row>
    <row r="5" spans="1:11" x14ac:dyDescent="0.25">
      <c r="A5" t="s">
        <v>11</v>
      </c>
    </row>
    <row r="6" spans="1:11" x14ac:dyDescent="0.25">
      <c r="A6" t="s">
        <v>12</v>
      </c>
    </row>
    <row r="8" spans="1:11" ht="18.75" x14ac:dyDescent="0.25">
      <c r="A8" s="120" t="s">
        <v>13</v>
      </c>
      <c r="B8" s="120"/>
      <c r="C8" s="120"/>
    </row>
    <row r="10" spans="1:11" x14ac:dyDescent="0.25">
      <c r="A10" t="s">
        <v>14</v>
      </c>
    </row>
    <row r="13" spans="1:11" ht="18.75" x14ac:dyDescent="0.25">
      <c r="A13" s="120" t="s">
        <v>15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</row>
  </sheetData>
  <sheetProtection algorithmName="SHA-512" hashValue="+LQtLv2F8RRjv5w2Vdks0LPDxhEn9KnPXM2G9mED6FGDoGi17/LRTFdyEKIHYxW7BDGNcAORi7w7gSlnp/viZw==" saltValue="OmoCAuMz3kparG3SbeHm/w==" spinCount="100000" sheet="1" objects="1" scenarios="1"/>
  <mergeCells count="3">
    <mergeCell ref="A8:C8"/>
    <mergeCell ref="A2:C2"/>
    <mergeCell ref="A13:K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8</xdr:col>
                <xdr:colOff>638175</xdr:colOff>
                <xdr:row>15</xdr:row>
                <xdr:rowOff>47625</xdr:rowOff>
              </from>
              <to>
                <xdr:col>10</xdr:col>
                <xdr:colOff>685800</xdr:colOff>
                <xdr:row>17</xdr:row>
                <xdr:rowOff>104775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3E882-BF00-44B8-A797-F273A6822CF7}">
  <sheetPr codeName="Feuil3"/>
  <dimension ref="A1:Q23"/>
  <sheetViews>
    <sheetView showGridLines="0" showRowColHeaders="0" workbookViewId="0">
      <selection activeCell="U7" sqref="U7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style="9" customWidth="1"/>
    <col min="7" max="7" width="25.7109375" customWidth="1"/>
    <col min="8" max="8" width="5.28515625" customWidth="1"/>
    <col min="9" max="9" width="25.7109375" customWidth="1"/>
    <col min="10" max="10" width="10.5703125" style="1" customWidth="1"/>
    <col min="11" max="11" width="9.5703125" style="1" customWidth="1"/>
    <col min="12" max="16" width="15.7109375" style="1" customWidth="1"/>
    <col min="17" max="17" width="5.140625" style="1" customWidth="1"/>
  </cols>
  <sheetData>
    <row r="1" spans="1:17" s="24" customFormat="1" ht="31.5" customHeight="1" thickTop="1" thickBot="1" x14ac:dyDescent="0.3">
      <c r="B1" s="25" t="s">
        <v>18</v>
      </c>
      <c r="C1" s="26"/>
      <c r="D1" s="26"/>
      <c r="E1" s="27" t="s">
        <v>3</v>
      </c>
      <c r="F1" s="27"/>
      <c r="G1" s="27" t="s">
        <v>6</v>
      </c>
      <c r="H1" s="28" t="s">
        <v>2</v>
      </c>
      <c r="I1" s="27" t="s">
        <v>7</v>
      </c>
      <c r="J1" s="47" t="s">
        <v>21</v>
      </c>
      <c r="K1" s="47" t="s">
        <v>21</v>
      </c>
      <c r="L1" s="27" t="str">
        <f>_xlfn.CONCAT(A2," "," ",B2)</f>
        <v>1  0</v>
      </c>
      <c r="M1" s="27" t="str">
        <f>_xlfn.CONCAT(A3," "," ",B3)</f>
        <v>2  0</v>
      </c>
      <c r="N1" s="27" t="str">
        <f>_xlfn.CONCAT(A4,"  ",B4)</f>
        <v>3  0</v>
      </c>
      <c r="O1" s="27" t="str">
        <f>_xlfn.CONCAT(A5,"  ",B5)</f>
        <v>4  0</v>
      </c>
      <c r="P1" s="27" t="str">
        <f>_xlfn.CONCAT(A6,"  ",B6)</f>
        <v>5  0</v>
      </c>
    </row>
    <row r="2" spans="1:17" s="102" customFormat="1" ht="24.95" customHeight="1" thickTop="1" thickBot="1" x14ac:dyDescent="0.4">
      <c r="A2" s="102">
        <v>1</v>
      </c>
      <c r="B2" s="92">
        <f>Tirage_poules!H2</f>
        <v>0</v>
      </c>
      <c r="C2" s="93"/>
      <c r="D2" s="93"/>
      <c r="E2" s="94">
        <v>2</v>
      </c>
      <c r="F2" s="95">
        <v>5</v>
      </c>
      <c r="G2" s="96">
        <f t="shared" ref="G2:G11" si="0">IFERROR(VLOOKUP(E2,$A$2:$B$7,2,0),"")</f>
        <v>0</v>
      </c>
      <c r="H2" s="96" t="s">
        <v>4</v>
      </c>
      <c r="I2" s="96">
        <f t="shared" ref="I2:I11" si="1">IFERROR(VLOOKUP(F2,$A$2:$B$7,2,0),"")</f>
        <v>0</v>
      </c>
      <c r="J2" s="97"/>
      <c r="K2" s="97"/>
      <c r="L2" s="98"/>
      <c r="M2" s="99" t="str">
        <f>IF(J2="","",IF($J2=$K2,1,IF($J2&gt;$K2,3,0)))</f>
        <v/>
      </c>
      <c r="N2" s="98"/>
      <c r="O2" s="98"/>
      <c r="P2" s="99" t="str">
        <f>IF(J2="","",IF($K2=$J2,1,IF($K2&gt;$J2,3,0)))</f>
        <v/>
      </c>
      <c r="Q2" s="112"/>
    </row>
    <row r="3" spans="1:17" s="102" customFormat="1" ht="24.95" customHeight="1" thickTop="1" thickBot="1" x14ac:dyDescent="0.4">
      <c r="A3" s="102">
        <v>2</v>
      </c>
      <c r="B3" s="92">
        <f>Tirage_poules!H3</f>
        <v>0</v>
      </c>
      <c r="C3" s="93"/>
      <c r="D3" s="93"/>
      <c r="E3" s="94">
        <v>3</v>
      </c>
      <c r="F3" s="95">
        <v>4</v>
      </c>
      <c r="G3" s="96">
        <f t="shared" si="0"/>
        <v>0</v>
      </c>
      <c r="H3" s="96" t="s">
        <v>4</v>
      </c>
      <c r="I3" s="96">
        <f t="shared" si="1"/>
        <v>0</v>
      </c>
      <c r="J3" s="97"/>
      <c r="K3" s="97"/>
      <c r="L3" s="98"/>
      <c r="M3" s="98"/>
      <c r="N3" s="99" t="str">
        <f>IF(J3="","",IF($J3=$K3,1,IF($J3&gt;$K3,3,0)))</f>
        <v/>
      </c>
      <c r="O3" s="99" t="str">
        <f>IF(J3="","",IF($K3=$J3,1,IF($K3&gt;$J3,3,0)))</f>
        <v/>
      </c>
      <c r="P3" s="98"/>
      <c r="Q3" s="112"/>
    </row>
    <row r="4" spans="1:17" s="102" customFormat="1" ht="24.95" customHeight="1" thickTop="1" thickBot="1" x14ac:dyDescent="0.4">
      <c r="A4" s="102">
        <v>3</v>
      </c>
      <c r="B4" s="92">
        <f>Tirage_poules!H4</f>
        <v>0</v>
      </c>
      <c r="C4" s="93"/>
      <c r="D4" s="93"/>
      <c r="E4" s="94">
        <v>1</v>
      </c>
      <c r="F4" s="95">
        <v>5</v>
      </c>
      <c r="G4" s="96">
        <f t="shared" si="0"/>
        <v>0</v>
      </c>
      <c r="H4" s="96" t="s">
        <v>4</v>
      </c>
      <c r="I4" s="96">
        <f t="shared" si="1"/>
        <v>0</v>
      </c>
      <c r="J4" s="97"/>
      <c r="K4" s="97"/>
      <c r="L4" s="99" t="str">
        <f>IF(J4="","",IF($J4=$K4,1,IF($J4&gt;$K4,3,0)))</f>
        <v/>
      </c>
      <c r="M4" s="98"/>
      <c r="N4" s="98"/>
      <c r="O4" s="100"/>
      <c r="P4" s="99" t="str">
        <f>IF(J4="","",IF($K4=$J4,1,IF($K4&gt;$J4,3,0)))</f>
        <v/>
      </c>
      <c r="Q4" s="112"/>
    </row>
    <row r="5" spans="1:17" s="102" customFormat="1" ht="24.95" customHeight="1" thickTop="1" thickBot="1" x14ac:dyDescent="0.4">
      <c r="A5" s="102">
        <v>4</v>
      </c>
      <c r="B5" s="92">
        <f>Tirage_poules!H5</f>
        <v>0</v>
      </c>
      <c r="C5" s="93"/>
      <c r="D5" s="93"/>
      <c r="E5" s="94">
        <v>2</v>
      </c>
      <c r="F5" s="95">
        <v>3</v>
      </c>
      <c r="G5" s="96">
        <f t="shared" si="0"/>
        <v>0</v>
      </c>
      <c r="H5" s="96" t="s">
        <v>4</v>
      </c>
      <c r="I5" s="96">
        <f t="shared" si="1"/>
        <v>0</v>
      </c>
      <c r="J5" s="97"/>
      <c r="K5" s="97"/>
      <c r="L5" s="100"/>
      <c r="M5" s="99" t="str">
        <f>IF(J5="","",IF($J5=$K5,1,IF($J5&gt;$K5,3,0)))</f>
        <v/>
      </c>
      <c r="N5" s="99" t="str">
        <f>IF(J5="","",IF($K5=$J5,1,IF($K5&gt;$J5,3,0)))</f>
        <v/>
      </c>
      <c r="O5" s="100"/>
      <c r="P5" s="100"/>
      <c r="Q5" s="112"/>
    </row>
    <row r="6" spans="1:17" s="102" customFormat="1" ht="24.95" customHeight="1" thickTop="1" thickBot="1" x14ac:dyDescent="0.4">
      <c r="A6" s="102">
        <v>5</v>
      </c>
      <c r="B6" s="92">
        <f>Tirage_poules!H6</f>
        <v>0</v>
      </c>
      <c r="C6" s="93"/>
      <c r="D6" s="93"/>
      <c r="E6" s="94">
        <v>1</v>
      </c>
      <c r="F6" s="95">
        <v>4</v>
      </c>
      <c r="G6" s="96">
        <f t="shared" si="0"/>
        <v>0</v>
      </c>
      <c r="H6" s="96" t="s">
        <v>4</v>
      </c>
      <c r="I6" s="96">
        <f t="shared" si="1"/>
        <v>0</v>
      </c>
      <c r="J6" s="97"/>
      <c r="K6" s="97"/>
      <c r="L6" s="99" t="str">
        <f>IF(J6="","",IF($J6=$K6,1,IF($J6&gt;$K6,3,0)))</f>
        <v/>
      </c>
      <c r="M6" s="100"/>
      <c r="N6" s="100"/>
      <c r="O6" s="99" t="str">
        <f>IF(J6="","",IF($K6=$J6,1,IF($K6&gt;$J6,3,0)))</f>
        <v/>
      </c>
      <c r="P6" s="100"/>
      <c r="Q6" s="112"/>
    </row>
    <row r="7" spans="1:17" s="102" customFormat="1" ht="24.95" customHeight="1" thickTop="1" thickBot="1" x14ac:dyDescent="0.4">
      <c r="B7" s="101"/>
      <c r="C7" s="93"/>
      <c r="D7" s="93"/>
      <c r="E7" s="94">
        <v>3</v>
      </c>
      <c r="F7" s="95">
        <v>5</v>
      </c>
      <c r="G7" s="96">
        <f t="shared" si="0"/>
        <v>0</v>
      </c>
      <c r="H7" s="96" t="s">
        <v>4</v>
      </c>
      <c r="I7" s="96">
        <f t="shared" si="1"/>
        <v>0</v>
      </c>
      <c r="J7" s="97"/>
      <c r="K7" s="97"/>
      <c r="L7" s="100"/>
      <c r="M7" s="100"/>
      <c r="N7" s="99" t="str">
        <f>IF(J7="","",IF($J7=$K7,1,IF($J7&gt;$K7,3,0)))</f>
        <v/>
      </c>
      <c r="O7" s="100"/>
      <c r="P7" s="99" t="str">
        <f>IF(J7="","",IF($K7=$J7,1,IF($K7&gt;$J7,3,0)))</f>
        <v/>
      </c>
      <c r="Q7" s="112"/>
    </row>
    <row r="8" spans="1:17" s="102" customFormat="1" ht="24.95" customHeight="1" thickBot="1" x14ac:dyDescent="0.4">
      <c r="A8" s="93"/>
      <c r="B8" s="93"/>
      <c r="C8" s="93"/>
      <c r="D8" s="93"/>
      <c r="E8" s="94">
        <v>1</v>
      </c>
      <c r="F8" s="95">
        <v>3</v>
      </c>
      <c r="G8" s="96">
        <f t="shared" si="0"/>
        <v>0</v>
      </c>
      <c r="H8" s="96" t="s">
        <v>4</v>
      </c>
      <c r="I8" s="96">
        <f t="shared" si="1"/>
        <v>0</v>
      </c>
      <c r="J8" s="97"/>
      <c r="K8" s="97"/>
      <c r="L8" s="99" t="str">
        <f>IF(J8="","",IF($J8=$K8,1,IF($J8&gt;$K8,3,0)))</f>
        <v/>
      </c>
      <c r="M8" s="100"/>
      <c r="N8" s="99" t="str">
        <f>IF(J8="","",IF($K8=$J8,1,IF($K8&gt;$J8,3,0)))</f>
        <v/>
      </c>
      <c r="O8" s="100"/>
      <c r="P8" s="100"/>
      <c r="Q8" s="112"/>
    </row>
    <row r="9" spans="1:17" s="102" customFormat="1" ht="24.95" customHeight="1" thickBot="1" x14ac:dyDescent="0.4">
      <c r="A9" s="93"/>
      <c r="B9" s="93"/>
      <c r="C9" s="93"/>
      <c r="D9" s="93"/>
      <c r="E9" s="94">
        <v>2</v>
      </c>
      <c r="F9" s="95">
        <v>4</v>
      </c>
      <c r="G9" s="96">
        <f t="shared" si="0"/>
        <v>0</v>
      </c>
      <c r="H9" s="96" t="s">
        <v>4</v>
      </c>
      <c r="I9" s="96">
        <f t="shared" si="1"/>
        <v>0</v>
      </c>
      <c r="J9" s="97"/>
      <c r="K9" s="97"/>
      <c r="L9" s="100"/>
      <c r="M9" s="99" t="str">
        <f>IF(J9="","",IF($J9=$K9,1,IF($J9&gt;$K9,3,0)))</f>
        <v/>
      </c>
      <c r="N9" s="100"/>
      <c r="O9" s="99" t="str">
        <f>IF(J9="","",IF($K9=$J9,1,IF($K9&gt;$J9,3,0)))</f>
        <v/>
      </c>
      <c r="P9" s="100"/>
      <c r="Q9" s="112"/>
    </row>
    <row r="10" spans="1:17" s="102" customFormat="1" ht="24.95" customHeight="1" thickBot="1" x14ac:dyDescent="0.4">
      <c r="E10" s="94">
        <v>1</v>
      </c>
      <c r="F10" s="95">
        <v>2</v>
      </c>
      <c r="G10" s="96">
        <f t="shared" si="0"/>
        <v>0</v>
      </c>
      <c r="H10" s="96" t="s">
        <v>4</v>
      </c>
      <c r="I10" s="96">
        <f t="shared" si="1"/>
        <v>0</v>
      </c>
      <c r="J10" s="97"/>
      <c r="K10" s="97"/>
      <c r="L10" s="99" t="str">
        <f>IF(J10="","",IF($J10=$K10,1,IF($J10&gt;$K10,3,0)))</f>
        <v/>
      </c>
      <c r="M10" s="99" t="str">
        <f>IF(J10="","",IF($K10=$J10,1,IF($K10&gt;$J10,3,0)))</f>
        <v/>
      </c>
      <c r="N10" s="100"/>
      <c r="O10" s="100"/>
      <c r="P10" s="100"/>
      <c r="Q10" s="112"/>
    </row>
    <row r="11" spans="1:17" s="102" customFormat="1" ht="24.95" customHeight="1" thickBot="1" x14ac:dyDescent="0.4">
      <c r="D11" s="103"/>
      <c r="E11" s="104">
        <v>4</v>
      </c>
      <c r="F11" s="105">
        <v>5</v>
      </c>
      <c r="G11" s="106">
        <f t="shared" si="0"/>
        <v>0</v>
      </c>
      <c r="H11" s="106" t="s">
        <v>4</v>
      </c>
      <c r="I11" s="106">
        <f t="shared" si="1"/>
        <v>0</v>
      </c>
      <c r="J11" s="97"/>
      <c r="K11" s="97"/>
      <c r="L11" s="107"/>
      <c r="M11" s="107"/>
      <c r="N11" s="107"/>
      <c r="O11" s="99" t="str">
        <f>IF(J11="","",IF($J11=$K11,1,IF($J11&gt;$K11,3,0)))</f>
        <v/>
      </c>
      <c r="P11" s="99" t="str">
        <f>IF(J11="","",IF($K11=$J11,1,IF($K11&gt;$J11,3,0)))</f>
        <v/>
      </c>
      <c r="Q11" s="112"/>
    </row>
    <row r="12" spans="1:17" ht="24.95" customHeight="1" thickTop="1" thickBot="1" x14ac:dyDescent="0.3">
      <c r="B12" s="29"/>
      <c r="C12" s="29"/>
      <c r="D12" s="32"/>
      <c r="J12" s="33" t="s">
        <v>5</v>
      </c>
      <c r="K12" s="48"/>
      <c r="L12" s="31">
        <f>SUM(L2:L11)</f>
        <v>0</v>
      </c>
      <c r="M12" s="31">
        <f>SUM(M2:M11)</f>
        <v>0</v>
      </c>
      <c r="N12" s="31">
        <f>SUM(N2:N11)</f>
        <v>0</v>
      </c>
      <c r="O12" s="31">
        <f>SUM(O2:O11)</f>
        <v>0</v>
      </c>
      <c r="P12" s="31">
        <f>SUM(P2:P11)</f>
        <v>0</v>
      </c>
    </row>
    <row r="13" spans="1:17" ht="24.95" customHeight="1" thickTop="1" thickBot="1" x14ac:dyDescent="0.3">
      <c r="B13" s="29"/>
      <c r="C13" s="29"/>
      <c r="D13" s="32"/>
      <c r="J13" s="33" t="s">
        <v>16</v>
      </c>
      <c r="K13" s="34"/>
      <c r="L13" s="31">
        <f>SUM(J4+J6+J8+J10)-(K4+K6+K8+K10)</f>
        <v>0</v>
      </c>
      <c r="M13" s="31">
        <f>SUM(J2+J5+J9+K10)-(K2+K5+K9+J10)</f>
        <v>0</v>
      </c>
      <c r="N13" s="31">
        <f>SUM(J3+K5+J7+K8)-(K3+J5+K7+J8)</f>
        <v>0</v>
      </c>
      <c r="O13" s="31">
        <f>SUM(K3+K6+K9+J11)-(J3+J6+J9+K11)</f>
        <v>0</v>
      </c>
      <c r="P13" s="31">
        <f>SUM(K2+K4+K7+K11)-(J2+J4+J7+J11)</f>
        <v>0</v>
      </c>
    </row>
    <row r="14" spans="1:17" ht="24.95" customHeight="1" thickTop="1" thickBot="1" x14ac:dyDescent="0.3">
      <c r="B14" s="29"/>
      <c r="C14" s="29"/>
      <c r="D14" s="32"/>
      <c r="J14" s="33"/>
      <c r="K14" s="34"/>
      <c r="L14" s="68">
        <f>SUM(L12*100+L13)</f>
        <v>0</v>
      </c>
      <c r="M14" s="68">
        <f t="shared" ref="M14:P14" si="2">SUM(M12*100+M13)</f>
        <v>0</v>
      </c>
      <c r="N14" s="68">
        <f t="shared" si="2"/>
        <v>0</v>
      </c>
      <c r="O14" s="68">
        <f t="shared" si="2"/>
        <v>0</v>
      </c>
      <c r="P14" s="68">
        <f t="shared" si="2"/>
        <v>0</v>
      </c>
    </row>
    <row r="15" spans="1:17" ht="24.95" customHeight="1" thickTop="1" thickBot="1" x14ac:dyDescent="0.4">
      <c r="B15" s="29"/>
      <c r="C15" s="29"/>
      <c r="D15" s="32"/>
      <c r="G15" s="92">
        <f>Tirage_poules!H2</f>
        <v>0</v>
      </c>
      <c r="H15" s="108"/>
      <c r="I15" s="109"/>
      <c r="J15" s="113" t="s">
        <v>8</v>
      </c>
      <c r="K15" s="114"/>
      <c r="L15" s="115">
        <f>RANK(L14,$L$14:$P$14,0)+COUNTIF($L14:L14,L14)-1</f>
        <v>1</v>
      </c>
      <c r="M15" s="115">
        <f>RANK(M14,$L$14:$P$14,0)+COUNTIF($L14:M14,M14)-1</f>
        <v>2</v>
      </c>
      <c r="N15" s="115">
        <f>RANK(N14,$L$14:$P$14,0)+COUNTIF($L14:N14,N14)-1</f>
        <v>3</v>
      </c>
      <c r="O15" s="115">
        <f>RANK(O14,$L$14:$P$14,0)+COUNTIF($L14:O14,O14)-1</f>
        <v>4</v>
      </c>
      <c r="P15" s="115">
        <f>RANK(P14,$L$14:$P$14,0)+COUNTIF($L14:P14,P14)-1</f>
        <v>5</v>
      </c>
    </row>
    <row r="16" spans="1:17" ht="24.95" customHeight="1" thickTop="1" thickBot="1" x14ac:dyDescent="0.4">
      <c r="B16" s="29"/>
      <c r="C16" s="29"/>
      <c r="D16" s="32"/>
      <c r="G16" s="92">
        <f>Tirage_poules!H3</f>
        <v>0</v>
      </c>
      <c r="H16" s="102"/>
      <c r="I16" s="102"/>
      <c r="J16" s="112"/>
      <c r="K16" s="112"/>
      <c r="L16" s="112"/>
      <c r="M16" s="112"/>
      <c r="N16" s="112"/>
      <c r="O16" s="112"/>
      <c r="P16" s="112"/>
    </row>
    <row r="17" spans="7:16" ht="24.95" customHeight="1" thickTop="1" thickBot="1" x14ac:dyDescent="0.3">
      <c r="G17" s="92">
        <f>Tirage_poules!H4</f>
        <v>0</v>
      </c>
      <c r="H17" s="110">
        <v>1</v>
      </c>
      <c r="I17" s="111">
        <f>IF($L$15=1,$G$15,IF($M$15=1,$G$16,IF($N$15=1,$G$17,IF($O$15=1,$G$18,IF($P$15=1,$G$19)))))</f>
        <v>0</v>
      </c>
      <c r="J17" s="112"/>
      <c r="K17" s="112"/>
      <c r="L17" s="112"/>
      <c r="M17" s="112"/>
      <c r="N17" s="112"/>
      <c r="O17" s="112"/>
      <c r="P17" s="112"/>
    </row>
    <row r="18" spans="7:16" ht="24.95" customHeight="1" thickTop="1" thickBot="1" x14ac:dyDescent="0.3">
      <c r="G18" s="92">
        <f>Tirage_poules!H5</f>
        <v>0</v>
      </c>
      <c r="H18" s="110">
        <v>2</v>
      </c>
      <c r="I18" s="111">
        <f>IF($L$15=2,$G$15,IF($M$15=2,$G$16,IF($N$15=2,$G$17,IF($O$15=2,$G$18,IF($P$15=2,$G$19,)))))</f>
        <v>0</v>
      </c>
      <c r="J18" s="112"/>
      <c r="K18" s="112"/>
      <c r="L18" s="112"/>
      <c r="M18" s="112"/>
      <c r="N18" s="112"/>
      <c r="O18" s="112"/>
      <c r="P18" s="112"/>
    </row>
    <row r="19" spans="7:16" ht="24.95" customHeight="1" thickTop="1" thickBot="1" x14ac:dyDescent="0.3">
      <c r="G19" s="92">
        <f>Tirage_poules!H6</f>
        <v>0</v>
      </c>
      <c r="H19" s="110">
        <v>3</v>
      </c>
      <c r="I19" s="111">
        <f>IF($L$15=3,$G$15,IF($M$15=3,$G$16,IF($N$15=3,$G$17,IF($O$15=3,$G$18,IF($P$15=3,$G$19,IF(#REF!=3,$G$20))))))</f>
        <v>0</v>
      </c>
      <c r="J19" s="112"/>
      <c r="K19" s="112"/>
      <c r="L19" s="112"/>
      <c r="M19" s="112"/>
      <c r="N19" s="112"/>
      <c r="O19" s="112"/>
      <c r="P19" s="112"/>
    </row>
    <row r="20" spans="7:16" ht="24.95" customHeight="1" thickTop="1" thickBot="1" x14ac:dyDescent="0.3">
      <c r="G20" s="116">
        <f>Tirage_poules!H6</f>
        <v>0</v>
      </c>
      <c r="H20" s="110">
        <v>3</v>
      </c>
      <c r="I20" s="111">
        <f>IF($L$15=3,$G$15,IF($M$15=3,$G$16,IF($N$15=3,$G$17,IF($O$15=3,$G$18,IF($P$15=3,$G$19,)))))</f>
        <v>0</v>
      </c>
      <c r="J20" s="112"/>
      <c r="K20" s="112"/>
      <c r="L20" s="112"/>
      <c r="M20" s="112"/>
      <c r="N20" s="112"/>
      <c r="O20" s="112"/>
      <c r="P20" s="112"/>
    </row>
    <row r="21" spans="7:16" ht="24.95" customHeight="1" thickTop="1" thickBot="1" x14ac:dyDescent="0.4">
      <c r="G21" s="102"/>
      <c r="H21" s="110">
        <v>4</v>
      </c>
      <c r="I21" s="111">
        <f>IF($L$15=4,$G$15,IF($M$15=4,$G$16,IF($N$15=4,$G$17,IF($O$15=4,$G$18,IF($P$15=4,$G$19)))))</f>
        <v>0</v>
      </c>
      <c r="J21" s="112"/>
      <c r="K21" s="112"/>
      <c r="L21" s="112"/>
      <c r="M21" s="112"/>
      <c r="N21" s="112"/>
      <c r="O21" s="112"/>
      <c r="P21" s="112"/>
    </row>
    <row r="22" spans="7:16" ht="24.95" customHeight="1" thickTop="1" thickBot="1" x14ac:dyDescent="0.4">
      <c r="G22" s="102"/>
      <c r="H22" s="110">
        <v>5</v>
      </c>
      <c r="I22" s="111">
        <f>IF($L$15=5,$G$15,IF($M$15=5,$G$16,IF($N$15=5,$G$17,IF($O$15=5,$G$18,IF($P$15=5,$G$19)))))</f>
        <v>0</v>
      </c>
      <c r="J22" s="112"/>
      <c r="K22" s="112"/>
      <c r="L22" s="112"/>
      <c r="M22" s="112"/>
      <c r="N22" s="112"/>
      <c r="O22" s="112"/>
      <c r="P22" s="112"/>
    </row>
    <row r="23" spans="7:16" ht="15.75" thickTop="1" x14ac:dyDescent="0.25"/>
  </sheetData>
  <sheetProtection algorithmName="SHA-512" hashValue="LefGw8aCOnsYM4uYpUrkf3gMr7BBaKDijes8f777uHWYngrPsHfUB6QHZ+mRWru7PwCRp6Z/fxY3ubYBNCGcdg==" saltValue="EqHW70gdi15IW6wTUYG4gQ==" spinCount="100000" sheet="1" objects="1" scenarios="1"/>
  <protectedRanges>
    <protectedRange sqref="J2:K11" name="Plage1"/>
  </protectedRange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1</xdr:col>
                <xdr:colOff>19050</xdr:colOff>
                <xdr:row>12</xdr:row>
                <xdr:rowOff>114300</xdr:rowOff>
              </from>
              <to>
                <xdr:col>1</xdr:col>
                <xdr:colOff>1476375</xdr:colOff>
                <xdr:row>13</xdr:row>
                <xdr:rowOff>276225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33805-B837-421A-972E-139E59D5F06A}">
  <sheetPr codeName="Feuil4"/>
  <dimension ref="A1:Q23"/>
  <sheetViews>
    <sheetView showGridLines="0" showRowColHeaders="0" workbookViewId="0">
      <selection activeCell="S9" sqref="S9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style="9" customWidth="1"/>
    <col min="7" max="7" width="25.7109375" customWidth="1"/>
    <col min="8" max="8" width="5.28515625" customWidth="1"/>
    <col min="9" max="9" width="25.7109375" customWidth="1"/>
    <col min="10" max="11" width="10.28515625" style="1" customWidth="1"/>
    <col min="12" max="16" width="15.7109375" style="1" customWidth="1"/>
    <col min="17" max="17" width="5.140625" style="1" customWidth="1"/>
  </cols>
  <sheetData>
    <row r="1" spans="1:16" s="24" customFormat="1" ht="31.5" customHeight="1" thickTop="1" thickBot="1" x14ac:dyDescent="0.3">
      <c r="B1" s="25" t="s">
        <v>18</v>
      </c>
      <c r="C1" s="26"/>
      <c r="D1" s="26"/>
      <c r="E1" s="121" t="s">
        <v>3</v>
      </c>
      <c r="F1" s="121"/>
      <c r="G1" s="27" t="s">
        <v>6</v>
      </c>
      <c r="H1" s="28" t="s">
        <v>2</v>
      </c>
      <c r="I1" s="27" t="s">
        <v>7</v>
      </c>
      <c r="J1" s="122" t="s">
        <v>21</v>
      </c>
      <c r="K1" s="122"/>
      <c r="L1" s="27" t="str">
        <f>_xlfn.CONCAT(A2," "," ",B2)</f>
        <v>1  0</v>
      </c>
      <c r="M1" s="27" t="str">
        <f>_xlfn.CONCAT(A3," "," ",B3)</f>
        <v>2  0</v>
      </c>
      <c r="N1" s="27" t="str">
        <f>_xlfn.CONCAT(A4,"  ",B4)</f>
        <v>3  0</v>
      </c>
      <c r="O1" s="27" t="str">
        <f>_xlfn.CONCAT(A5,"  ",B5)</f>
        <v>4  0</v>
      </c>
      <c r="P1" s="27" t="str">
        <f>_xlfn.CONCAT(A6,"  ",B6)</f>
        <v>5  0</v>
      </c>
    </row>
    <row r="2" spans="1:16" ht="24.95" customHeight="1" thickTop="1" thickBot="1" x14ac:dyDescent="0.4">
      <c r="A2">
        <v>1</v>
      </c>
      <c r="B2" s="92">
        <f>Tirage_poules!J2</f>
        <v>0</v>
      </c>
      <c r="C2" s="93"/>
      <c r="D2" s="93"/>
      <c r="E2" s="94">
        <v>2</v>
      </c>
      <c r="F2" s="95">
        <v>5</v>
      </c>
      <c r="G2" s="96">
        <f t="shared" ref="G2:G11" si="0">IFERROR(VLOOKUP(E2,$A$2:$B$7,2,0),"")</f>
        <v>0</v>
      </c>
      <c r="H2" s="96" t="s">
        <v>4</v>
      </c>
      <c r="I2" s="96">
        <f t="shared" ref="I2:I11" si="1">IFERROR(VLOOKUP(F2,$A$2:$B$7,2,0),"")</f>
        <v>0</v>
      </c>
      <c r="J2" s="97"/>
      <c r="K2" s="97"/>
      <c r="L2" s="98"/>
      <c r="M2" s="99" t="str">
        <f>IF(J2="","",IF($J2=$K2,1,IF($J2&gt;$K2,3,0)))</f>
        <v/>
      </c>
      <c r="N2" s="98"/>
      <c r="O2" s="98"/>
      <c r="P2" s="99" t="str">
        <f>IF(J2="","",IF($K2=$J2,1,IF($K2&gt;$J2,3,0)))</f>
        <v/>
      </c>
    </row>
    <row r="3" spans="1:16" ht="24.95" customHeight="1" thickTop="1" thickBot="1" x14ac:dyDescent="0.4">
      <c r="A3">
        <v>2</v>
      </c>
      <c r="B3" s="92">
        <f>Tirage_poules!J3</f>
        <v>0</v>
      </c>
      <c r="C3" s="93"/>
      <c r="D3" s="93"/>
      <c r="E3" s="94">
        <v>3</v>
      </c>
      <c r="F3" s="95">
        <v>4</v>
      </c>
      <c r="G3" s="96">
        <f t="shared" si="0"/>
        <v>0</v>
      </c>
      <c r="H3" s="96" t="s">
        <v>4</v>
      </c>
      <c r="I3" s="96">
        <f t="shared" si="1"/>
        <v>0</v>
      </c>
      <c r="J3" s="97"/>
      <c r="K3" s="97"/>
      <c r="L3" s="98"/>
      <c r="M3" s="98"/>
      <c r="N3" s="99" t="str">
        <f>IF(J3="","",IF($J3=$K3,1,IF($J3&gt;$K3,3,0)))</f>
        <v/>
      </c>
      <c r="O3" s="99" t="str">
        <f>IF(J3="","",IF($K3=$J3,1,IF($K3&gt;$J3,3,0)))</f>
        <v/>
      </c>
      <c r="P3" s="98"/>
    </row>
    <row r="4" spans="1:16" ht="24.95" customHeight="1" thickTop="1" thickBot="1" x14ac:dyDescent="0.4">
      <c r="A4">
        <v>3</v>
      </c>
      <c r="B4" s="92">
        <f>Tirage_poules!J4</f>
        <v>0</v>
      </c>
      <c r="C4" s="93"/>
      <c r="D4" s="93"/>
      <c r="E4" s="94">
        <v>1</v>
      </c>
      <c r="F4" s="95">
        <v>5</v>
      </c>
      <c r="G4" s="96">
        <f t="shared" si="0"/>
        <v>0</v>
      </c>
      <c r="H4" s="96" t="s">
        <v>4</v>
      </c>
      <c r="I4" s="96">
        <f t="shared" si="1"/>
        <v>0</v>
      </c>
      <c r="J4" s="97"/>
      <c r="K4" s="97"/>
      <c r="L4" s="99" t="str">
        <f>IF(J4="","",IF($J4=$K4,1,IF($J4&gt;$K4,3,0)))</f>
        <v/>
      </c>
      <c r="M4" s="98"/>
      <c r="N4" s="98"/>
      <c r="O4" s="100"/>
      <c r="P4" s="99" t="str">
        <f>IF(J4="","",IF($K4=$J4,1,IF($K4&gt;$J4,3,0)))</f>
        <v/>
      </c>
    </row>
    <row r="5" spans="1:16" ht="24.95" customHeight="1" thickTop="1" thickBot="1" x14ac:dyDescent="0.4">
      <c r="A5">
        <v>4</v>
      </c>
      <c r="B5" s="92">
        <f>Tirage_poules!J5</f>
        <v>0</v>
      </c>
      <c r="C5" s="93"/>
      <c r="D5" s="93"/>
      <c r="E5" s="94">
        <v>2</v>
      </c>
      <c r="F5" s="95">
        <v>3</v>
      </c>
      <c r="G5" s="96">
        <f t="shared" si="0"/>
        <v>0</v>
      </c>
      <c r="H5" s="96" t="s">
        <v>4</v>
      </c>
      <c r="I5" s="96">
        <f t="shared" si="1"/>
        <v>0</v>
      </c>
      <c r="J5" s="97"/>
      <c r="K5" s="97"/>
      <c r="L5" s="100"/>
      <c r="M5" s="99" t="str">
        <f>IF(J5="","",IF($J5=$K5,1,IF($J5&gt;$K5,3,0)))</f>
        <v/>
      </c>
      <c r="N5" s="99" t="str">
        <f>IF(J5="","",IF($K5=$J5,1,IF($K5&gt;$J5,3,0)))</f>
        <v/>
      </c>
      <c r="O5" s="100"/>
      <c r="P5" s="100"/>
    </row>
    <row r="6" spans="1:16" ht="24.95" customHeight="1" thickTop="1" thickBot="1" x14ac:dyDescent="0.4">
      <c r="A6">
        <v>5</v>
      </c>
      <c r="B6" s="92">
        <f>Tirage_poules!J6</f>
        <v>0</v>
      </c>
      <c r="C6" s="93"/>
      <c r="D6" s="93"/>
      <c r="E6" s="94">
        <v>1</v>
      </c>
      <c r="F6" s="95">
        <v>4</v>
      </c>
      <c r="G6" s="96">
        <f t="shared" si="0"/>
        <v>0</v>
      </c>
      <c r="H6" s="96" t="s">
        <v>4</v>
      </c>
      <c r="I6" s="96">
        <f t="shared" si="1"/>
        <v>0</v>
      </c>
      <c r="J6" s="97"/>
      <c r="K6" s="97"/>
      <c r="L6" s="99" t="str">
        <f>IF(J6="","",IF($J6=$K6,1,IF($J6&gt;$K6,3,0)))</f>
        <v/>
      </c>
      <c r="M6" s="100"/>
      <c r="N6" s="100"/>
      <c r="O6" s="99" t="str">
        <f>IF(J6="","",IF($K6=$J6,1,IF($K6&gt;$J6,3,0)))</f>
        <v/>
      </c>
      <c r="P6" s="100"/>
    </row>
    <row r="7" spans="1:16" ht="24.95" customHeight="1" thickTop="1" thickBot="1" x14ac:dyDescent="0.4">
      <c r="B7" s="101"/>
      <c r="C7" s="93"/>
      <c r="D7" s="93"/>
      <c r="E7" s="94">
        <v>3</v>
      </c>
      <c r="F7" s="95">
        <v>5</v>
      </c>
      <c r="G7" s="96">
        <f t="shared" si="0"/>
        <v>0</v>
      </c>
      <c r="H7" s="96" t="s">
        <v>4</v>
      </c>
      <c r="I7" s="96">
        <f t="shared" si="1"/>
        <v>0</v>
      </c>
      <c r="J7" s="97"/>
      <c r="K7" s="97"/>
      <c r="L7" s="100"/>
      <c r="M7" s="100"/>
      <c r="N7" s="99" t="str">
        <f>IF(J7="","",IF($J7=$K7,1,IF($J7&gt;$K7,3,0)))</f>
        <v/>
      </c>
      <c r="O7" s="100"/>
      <c r="P7" s="99" t="str">
        <f>IF(J7="","",IF($K7=$J7,1,IF($K7&gt;$J7,3,0)))</f>
        <v/>
      </c>
    </row>
    <row r="8" spans="1:16" ht="24.95" customHeight="1" thickBot="1" x14ac:dyDescent="0.4">
      <c r="A8" s="13"/>
      <c r="B8" s="93"/>
      <c r="C8" s="93"/>
      <c r="D8" s="93"/>
      <c r="E8" s="94">
        <v>1</v>
      </c>
      <c r="F8" s="95">
        <v>3</v>
      </c>
      <c r="G8" s="96">
        <f t="shared" si="0"/>
        <v>0</v>
      </c>
      <c r="H8" s="96" t="s">
        <v>4</v>
      </c>
      <c r="I8" s="96">
        <f t="shared" si="1"/>
        <v>0</v>
      </c>
      <c r="J8" s="97"/>
      <c r="K8" s="97"/>
      <c r="L8" s="99" t="str">
        <f>IF(J8="","",IF($J8=$K8,1,IF($J8&gt;$K8,3,0)))</f>
        <v/>
      </c>
      <c r="M8" s="100"/>
      <c r="N8" s="99" t="str">
        <f>IF(J8="","",IF($K8=$J8,1,IF($K8&gt;$J8,3,0)))</f>
        <v/>
      </c>
      <c r="O8" s="100"/>
      <c r="P8" s="100"/>
    </row>
    <row r="9" spans="1:16" ht="24.95" customHeight="1" thickBot="1" x14ac:dyDescent="0.4">
      <c r="A9" s="13"/>
      <c r="B9" s="93"/>
      <c r="C9" s="93"/>
      <c r="D9" s="93"/>
      <c r="E9" s="94">
        <v>2</v>
      </c>
      <c r="F9" s="95">
        <v>4</v>
      </c>
      <c r="G9" s="96">
        <f t="shared" si="0"/>
        <v>0</v>
      </c>
      <c r="H9" s="96" t="s">
        <v>4</v>
      </c>
      <c r="I9" s="96">
        <f t="shared" si="1"/>
        <v>0</v>
      </c>
      <c r="J9" s="97"/>
      <c r="K9" s="97"/>
      <c r="L9" s="100"/>
      <c r="M9" s="99" t="str">
        <f>IF(J9="","",IF($J9=$K9,1,IF($J9&gt;$K9,3,0)))</f>
        <v/>
      </c>
      <c r="N9" s="100"/>
      <c r="O9" s="99" t="str">
        <f>IF(J9="","",IF($K9=$J9,1,IF($K9&gt;$J9,3,0)))</f>
        <v/>
      </c>
      <c r="P9" s="100"/>
    </row>
    <row r="10" spans="1:16" ht="24.95" customHeight="1" thickBot="1" x14ac:dyDescent="0.4">
      <c r="B10" s="102"/>
      <c r="C10" s="102"/>
      <c r="D10" s="102"/>
      <c r="E10" s="94">
        <v>1</v>
      </c>
      <c r="F10" s="95">
        <v>2</v>
      </c>
      <c r="G10" s="96">
        <f t="shared" si="0"/>
        <v>0</v>
      </c>
      <c r="H10" s="96" t="s">
        <v>4</v>
      </c>
      <c r="I10" s="96">
        <f t="shared" si="1"/>
        <v>0</v>
      </c>
      <c r="J10" s="97"/>
      <c r="K10" s="97"/>
      <c r="L10" s="99" t="str">
        <f>IF(J10="","",IF($J10=$K10,1,IF($J10&gt;$K10,3,0)))</f>
        <v/>
      </c>
      <c r="M10" s="99" t="str">
        <f>IF(J10="","",IF($K10=$J10,1,IF($K10&gt;$J10,3,0)))</f>
        <v/>
      </c>
      <c r="N10" s="100"/>
      <c r="O10" s="100"/>
      <c r="P10" s="100"/>
    </row>
    <row r="11" spans="1:16" ht="24.95" customHeight="1" thickBot="1" x14ac:dyDescent="0.4">
      <c r="B11" s="102"/>
      <c r="C11" s="102"/>
      <c r="D11" s="103"/>
      <c r="E11" s="104">
        <v>4</v>
      </c>
      <c r="F11" s="105">
        <v>5</v>
      </c>
      <c r="G11" s="106">
        <f t="shared" si="0"/>
        <v>0</v>
      </c>
      <c r="H11" s="106" t="s">
        <v>4</v>
      </c>
      <c r="I11" s="106">
        <f t="shared" si="1"/>
        <v>0</v>
      </c>
      <c r="J11" s="97"/>
      <c r="K11" s="97"/>
      <c r="L11" s="107"/>
      <c r="M11" s="107"/>
      <c r="N11" s="107"/>
      <c r="O11" s="99" t="str">
        <f>IF(J11="","",IF($J11=$K11,1,IF($J11&gt;$K11,3,0)))</f>
        <v/>
      </c>
      <c r="P11" s="99" t="str">
        <f>IF(J11="","",IF($K11=$J11,1,IF($K11&gt;$J11,3,0)))</f>
        <v/>
      </c>
    </row>
    <row r="12" spans="1:16" ht="24.95" customHeight="1" thickTop="1" thickBot="1" x14ac:dyDescent="0.3">
      <c r="B12" s="29"/>
      <c r="C12" s="29"/>
      <c r="D12" s="32"/>
      <c r="J12" s="123" t="s">
        <v>5</v>
      </c>
      <c r="K12" s="124"/>
      <c r="L12" s="31">
        <f>SUM(L2:L11)</f>
        <v>0</v>
      </c>
      <c r="M12" s="31">
        <f>SUM(M2:M11)</f>
        <v>0</v>
      </c>
      <c r="N12" s="31">
        <f>SUM(N2:N11)</f>
        <v>0</v>
      </c>
      <c r="O12" s="31">
        <f>SUM(O2:O11)</f>
        <v>0</v>
      </c>
      <c r="P12" s="31">
        <f>SUM(P2:P11)</f>
        <v>0</v>
      </c>
    </row>
    <row r="13" spans="1:16" ht="24.95" customHeight="1" thickTop="1" thickBot="1" x14ac:dyDescent="0.3">
      <c r="B13" s="29"/>
      <c r="C13" s="29"/>
      <c r="D13" s="32"/>
      <c r="J13" s="123" t="s">
        <v>16</v>
      </c>
      <c r="K13" s="125"/>
      <c r="L13" s="31">
        <f>SUM(J4+J6+J8+J10)-(K4+K6+K8+K10)</f>
        <v>0</v>
      </c>
      <c r="M13" s="31">
        <f>SUM(J2+J5+J9+K10)-(K2+K5+K9+J10)</f>
        <v>0</v>
      </c>
      <c r="N13" s="31">
        <f>SUM(J3+K5+J7+K8)-(K3+J5+K7+J8)</f>
        <v>0</v>
      </c>
      <c r="O13" s="31">
        <f>SUM(K3+K6+K9+J11)-(J3+J6+J9+K11)</f>
        <v>0</v>
      </c>
      <c r="P13" s="31">
        <f>SUM(K2+K4+K7+K11)-(J2+J4+J7+J11)</f>
        <v>0</v>
      </c>
    </row>
    <row r="14" spans="1:16" ht="24.95" customHeight="1" thickTop="1" thickBot="1" x14ac:dyDescent="0.3">
      <c r="B14" s="29"/>
      <c r="C14" s="29"/>
      <c r="D14" s="32"/>
      <c r="J14" s="33"/>
      <c r="K14" s="34"/>
      <c r="L14" s="68">
        <f>SUM(L12*100+L13)</f>
        <v>0</v>
      </c>
      <c r="M14" s="68">
        <f t="shared" ref="M14:P14" si="2">SUM(M12*100+M13)</f>
        <v>0</v>
      </c>
      <c r="N14" s="68">
        <f t="shared" si="2"/>
        <v>0</v>
      </c>
      <c r="O14" s="68">
        <f t="shared" si="2"/>
        <v>0</v>
      </c>
      <c r="P14" s="68">
        <f t="shared" si="2"/>
        <v>0</v>
      </c>
    </row>
    <row r="15" spans="1:16" ht="24.95" customHeight="1" thickTop="1" thickBot="1" x14ac:dyDescent="0.4">
      <c r="B15" s="29"/>
      <c r="C15" s="29"/>
      <c r="D15" s="32"/>
      <c r="G15" s="92">
        <f>Tirage_poules!J2</f>
        <v>0</v>
      </c>
      <c r="H15" s="126"/>
      <c r="I15" s="127"/>
      <c r="J15" s="128" t="s">
        <v>8</v>
      </c>
      <c r="K15" s="129"/>
      <c r="L15" s="115">
        <f>RANK(L14,$L$14:$P$14,0)+COUNTIF($L14:L14,L14)-1</f>
        <v>1</v>
      </c>
      <c r="M15" s="115">
        <f>RANK(M14,$L$14:$P$14,0)+COUNTIF($L14:M14,M14)-1</f>
        <v>2</v>
      </c>
      <c r="N15" s="115">
        <f>RANK(N14,$L$14:$P$14,0)+COUNTIF($L14:N14,N14)-1</f>
        <v>3</v>
      </c>
      <c r="O15" s="115">
        <f>RANK(O14,$L$14:$P$14,0)+COUNTIF($L14:O14,O14)-1</f>
        <v>4</v>
      </c>
      <c r="P15" s="115">
        <f>RANK(P14,$L$14:$P$14,0)+COUNTIF($L14:P14,P14)-1</f>
        <v>5</v>
      </c>
    </row>
    <row r="16" spans="1:16" ht="24.95" customHeight="1" thickTop="1" thickBot="1" x14ac:dyDescent="0.4">
      <c r="B16" s="29"/>
      <c r="C16" s="29"/>
      <c r="D16" s="32"/>
      <c r="G16" s="92">
        <f>Tirage_poules!J3</f>
        <v>0</v>
      </c>
      <c r="H16" s="102"/>
      <c r="I16" s="102"/>
    </row>
    <row r="17" spans="7:9" ht="24.95" customHeight="1" thickTop="1" thickBot="1" x14ac:dyDescent="0.3">
      <c r="G17" s="92">
        <f>Tirage_poules!J4</f>
        <v>0</v>
      </c>
      <c r="H17" s="110">
        <v>1</v>
      </c>
      <c r="I17" s="111">
        <f>IF($L$15=1,$G$15,IF($M$15=1,$G$16,IF($N$15=1,$G$17,IF($O$15=1,$G$18,IF($P$15=1,$G$19)))))</f>
        <v>0</v>
      </c>
    </row>
    <row r="18" spans="7:9" ht="24.95" customHeight="1" thickTop="1" thickBot="1" x14ac:dyDescent="0.3">
      <c r="G18" s="92">
        <f>Tirage_poules!J5</f>
        <v>0</v>
      </c>
      <c r="H18" s="110">
        <v>2</v>
      </c>
      <c r="I18" s="111">
        <f>IF($L$15=2,$G$15,IF($M$15=2,$G$16,IF($N$15=2,$G$17,IF($O$15=2,$G$18,IF($P$15=2,$G$19,)))))</f>
        <v>0</v>
      </c>
    </row>
    <row r="19" spans="7:9" ht="24.95" customHeight="1" thickTop="1" thickBot="1" x14ac:dyDescent="0.3">
      <c r="G19" s="92">
        <f>Tirage_poules!J6</f>
        <v>0</v>
      </c>
      <c r="H19" s="110">
        <v>3</v>
      </c>
      <c r="I19" s="111">
        <f>IF($L$15=3,$G$15,IF($M$15=3,$G$16,IF($N$15=3,$G$17,IF($O$15=3,$G$18,IF($P$15=3,$G$19,IF(#REF!=3,$G$20))))))</f>
        <v>0</v>
      </c>
    </row>
    <row r="20" spans="7:9" ht="24.95" customHeight="1" thickTop="1" thickBot="1" x14ac:dyDescent="0.3">
      <c r="G20" s="92">
        <f>Tirage_poules!J6</f>
        <v>0</v>
      </c>
      <c r="H20" s="110">
        <v>3</v>
      </c>
      <c r="I20" s="111">
        <f>IF($L$15=3,$G$15,IF($M$15=3,$G$16,IF($N$15=3,$G$17,IF($O$15=3,$G$18,IF($P$15=3,$G$19,)))))</f>
        <v>0</v>
      </c>
    </row>
    <row r="21" spans="7:9" ht="24.95" customHeight="1" thickTop="1" thickBot="1" x14ac:dyDescent="0.4">
      <c r="G21" s="102"/>
      <c r="H21" s="110">
        <v>4</v>
      </c>
      <c r="I21" s="111">
        <f>IF($L$15=4,$G$15,IF($M$15=4,$G$16,IF($N$15=4,$G$17,IF($O$15=4,$G$18,IF($P$15=4,$G$19)))))</f>
        <v>0</v>
      </c>
    </row>
    <row r="22" spans="7:9" ht="24.95" customHeight="1" thickTop="1" thickBot="1" x14ac:dyDescent="0.4">
      <c r="G22" s="102"/>
      <c r="H22" s="110">
        <v>5</v>
      </c>
      <c r="I22" s="111">
        <f>IF($L$15=5,$G$15,IF($M$15=5,$G$16,IF($N$15=5,$G$17,IF($O$15=5,$G$18,IF($P$15=5,$G$19)))))</f>
        <v>0</v>
      </c>
    </row>
    <row r="23" spans="7:9" ht="15.75" thickTop="1" x14ac:dyDescent="0.25"/>
  </sheetData>
  <sheetProtection algorithmName="SHA-512" hashValue="NSQ3phgdVWrTaqv1aFlX0BposNItCB6mhQC2eQBbG6bGCo5/f90YXHd8iPfWHsnL3+itp5lmlDoylc1/BCTdog==" saltValue="YzeuXALO8MpLMEkYYXIQDw==" spinCount="100000" sheet="1" objects="1" scenarios="1"/>
  <protectedRanges>
    <protectedRange sqref="J2:K11" name="Plage1_2"/>
  </protectedRanges>
  <mergeCells count="6">
    <mergeCell ref="E1:F1"/>
    <mergeCell ref="J1:K1"/>
    <mergeCell ref="J12:K12"/>
    <mergeCell ref="J13:K13"/>
    <mergeCell ref="H15:I15"/>
    <mergeCell ref="J15:K1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1</xdr:col>
                <xdr:colOff>28575</xdr:colOff>
                <xdr:row>12</xdr:row>
                <xdr:rowOff>123825</xdr:rowOff>
              </from>
              <to>
                <xdr:col>1</xdr:col>
                <xdr:colOff>1485900</xdr:colOff>
                <xdr:row>13</xdr:row>
                <xdr:rowOff>285750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911B5-4394-4627-957E-419983A786F9}">
  <sheetPr codeName="Feuil5"/>
  <dimension ref="A1:Q27"/>
  <sheetViews>
    <sheetView showGridLines="0" showRowColHeaders="0" workbookViewId="0">
      <selection activeCell="B15" sqref="B15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customWidth="1"/>
    <col min="7" max="7" width="25.7109375" customWidth="1"/>
    <col min="8" max="8" width="5.7109375" customWidth="1"/>
    <col min="9" max="9" width="25.7109375" customWidth="1"/>
    <col min="10" max="17" width="7.7109375" customWidth="1"/>
  </cols>
  <sheetData>
    <row r="1" spans="1:17" s="24" customFormat="1" ht="31.5" customHeight="1" thickTop="1" thickBot="1" x14ac:dyDescent="0.3">
      <c r="B1" s="25" t="s">
        <v>20</v>
      </c>
      <c r="C1" s="26"/>
      <c r="D1" s="26"/>
      <c r="E1" s="121" t="s">
        <v>3</v>
      </c>
      <c r="F1" s="121"/>
      <c r="G1" s="27" t="s">
        <v>6</v>
      </c>
      <c r="H1" s="28" t="s">
        <v>2</v>
      </c>
      <c r="I1" s="27" t="s">
        <v>7</v>
      </c>
      <c r="J1" s="122" t="s">
        <v>21</v>
      </c>
      <c r="K1" s="122"/>
      <c r="L1" s="27">
        <v>1</v>
      </c>
      <c r="M1" s="27">
        <v>2</v>
      </c>
      <c r="N1" s="27">
        <v>3</v>
      </c>
      <c r="O1" s="27">
        <v>4</v>
      </c>
      <c r="P1" s="27">
        <v>5</v>
      </c>
      <c r="Q1" s="27">
        <v>6</v>
      </c>
    </row>
    <row r="2" spans="1:17" ht="15.95" customHeight="1" thickTop="1" thickBot="1" x14ac:dyDescent="0.3">
      <c r="A2">
        <v>1</v>
      </c>
      <c r="B2" s="8" t="e">
        <f>Tirage_poules!#REF!</f>
        <v>#REF!</v>
      </c>
      <c r="C2" s="13"/>
      <c r="D2" s="13"/>
      <c r="E2" s="15">
        <v>1</v>
      </c>
      <c r="F2" s="22">
        <v>6</v>
      </c>
      <c r="G2" s="14" t="str">
        <f t="shared" ref="G2:G16" si="0">IFERROR(VLOOKUP(E2,$A$2:$B$7,2,0),"")</f>
        <v/>
      </c>
      <c r="H2" s="14" t="s">
        <v>4</v>
      </c>
      <c r="I2" s="14" t="str">
        <f t="shared" ref="I2:I16" si="1">IFERROR(VLOOKUP(F2,$A$2:$B$7,2,0),"")</f>
        <v/>
      </c>
      <c r="J2" s="30"/>
      <c r="K2" s="30"/>
      <c r="L2" s="15" t="str">
        <f>IF(J2="","",IF($J2=$K2,1,IF($J2&gt;$K2,3,0)))</f>
        <v/>
      </c>
      <c r="M2" s="16"/>
      <c r="N2" s="16"/>
      <c r="O2" s="16"/>
      <c r="P2" s="16"/>
      <c r="Q2" s="15" t="str">
        <f>IF(J2="","",IF($K2=$J2,1,IF($K2&gt;$J2,3,0)))</f>
        <v/>
      </c>
    </row>
    <row r="3" spans="1:17" ht="15.95" customHeight="1" thickTop="1" thickBot="1" x14ac:dyDescent="0.3">
      <c r="A3">
        <v>2</v>
      </c>
      <c r="B3" s="8" t="e">
        <f>Tirage_poules!#REF!</f>
        <v>#REF!</v>
      </c>
      <c r="C3" s="13"/>
      <c r="D3" s="13"/>
      <c r="E3" s="18">
        <v>2</v>
      </c>
      <c r="F3" s="23">
        <v>5</v>
      </c>
      <c r="G3" s="14" t="str">
        <f t="shared" si="0"/>
        <v/>
      </c>
      <c r="H3" s="14" t="s">
        <v>4</v>
      </c>
      <c r="I3" s="14" t="str">
        <f t="shared" si="1"/>
        <v/>
      </c>
      <c r="J3" s="30"/>
      <c r="K3" s="30"/>
      <c r="L3" s="17"/>
      <c r="M3" s="15" t="str">
        <f>IF(J3="","",IF($J3=$K3,1,IF($J3&gt;$K3,3,0)))</f>
        <v/>
      </c>
      <c r="N3" s="17"/>
      <c r="O3" s="17"/>
      <c r="P3" s="15" t="str">
        <f>IF(J3="","",IF($K3=$J3,1,IF($K3&gt;$J3,3,0)))</f>
        <v/>
      </c>
      <c r="Q3" s="17"/>
    </row>
    <row r="4" spans="1:17" ht="15.95" customHeight="1" thickTop="1" thickBot="1" x14ac:dyDescent="0.3">
      <c r="A4">
        <v>3</v>
      </c>
      <c r="B4" s="8" t="e">
        <f>Tirage_poules!#REF!</f>
        <v>#REF!</v>
      </c>
      <c r="C4" s="13"/>
      <c r="D4" s="13"/>
      <c r="E4" s="18">
        <v>3</v>
      </c>
      <c r="F4" s="23">
        <v>4</v>
      </c>
      <c r="G4" s="14" t="str">
        <f t="shared" si="0"/>
        <v/>
      </c>
      <c r="H4" s="14" t="s">
        <v>4</v>
      </c>
      <c r="I4" s="14" t="str">
        <f t="shared" si="1"/>
        <v/>
      </c>
      <c r="J4" s="30"/>
      <c r="K4" s="30"/>
      <c r="L4" s="17"/>
      <c r="M4" s="17"/>
      <c r="N4" s="15" t="str">
        <f>IF(J4="","",IF($J4=$K4,1,IF($J4&gt;$K4,3,0)))</f>
        <v/>
      </c>
      <c r="O4" s="15" t="str">
        <f>IF(J4="","",IF($K4=$J4,1,IF($K4&gt;$J4,3,0)))</f>
        <v/>
      </c>
      <c r="P4" s="17"/>
      <c r="Q4" s="19"/>
    </row>
    <row r="5" spans="1:17" ht="15.95" customHeight="1" thickTop="1" thickBot="1" x14ac:dyDescent="0.3">
      <c r="A5">
        <v>4</v>
      </c>
      <c r="B5" s="8" t="e">
        <f>Tirage_poules!#REF!</f>
        <v>#REF!</v>
      </c>
      <c r="C5" s="13"/>
      <c r="D5" s="13"/>
      <c r="E5" s="18">
        <v>1</v>
      </c>
      <c r="F5" s="23">
        <v>5</v>
      </c>
      <c r="G5" s="14" t="str">
        <f t="shared" si="0"/>
        <v/>
      </c>
      <c r="H5" s="14" t="s">
        <v>4</v>
      </c>
      <c r="I5" s="14" t="str">
        <f t="shared" si="1"/>
        <v/>
      </c>
      <c r="J5" s="30"/>
      <c r="K5" s="30"/>
      <c r="L5" s="15" t="str">
        <f>IF(J5="","",IF($J5=$K5,1,IF($J5&gt;$K5,3,0)))</f>
        <v/>
      </c>
      <c r="M5" s="17"/>
      <c r="N5" s="17"/>
      <c r="O5" s="19"/>
      <c r="P5" s="15" t="str">
        <f>IF(J5="","",IF($K5=$J5,1,IF($K5&gt;$J5,3,0)))</f>
        <v/>
      </c>
      <c r="Q5" s="17"/>
    </row>
    <row r="6" spans="1:17" ht="15.95" customHeight="1" thickTop="1" thickBot="1" x14ac:dyDescent="0.3">
      <c r="A6">
        <v>5</v>
      </c>
      <c r="B6" s="8" t="e">
        <f>Tirage_poules!#REF!</f>
        <v>#REF!</v>
      </c>
      <c r="C6" s="13"/>
      <c r="D6" s="13"/>
      <c r="E6" s="18">
        <v>4</v>
      </c>
      <c r="F6" s="23">
        <v>6</v>
      </c>
      <c r="G6" s="14" t="str">
        <f t="shared" si="0"/>
        <v/>
      </c>
      <c r="H6" s="14" t="s">
        <v>4</v>
      </c>
      <c r="I6" s="14" t="str">
        <f t="shared" si="1"/>
        <v/>
      </c>
      <c r="J6" s="30"/>
      <c r="K6" s="30"/>
      <c r="L6" s="19"/>
      <c r="M6" s="19"/>
      <c r="N6" s="19"/>
      <c r="O6" s="15" t="str">
        <f>IF(J6="","",IF($J6=$K6,1,IF($J6&gt;$K6,3,0)))</f>
        <v/>
      </c>
      <c r="P6" s="19"/>
      <c r="Q6" s="15" t="str">
        <f>IF(J6="","",IF($K6=$J6,1,IF($K6&gt;$J6,3,0)))</f>
        <v/>
      </c>
    </row>
    <row r="7" spans="1:17" ht="15.95" customHeight="1" thickTop="1" thickBot="1" x14ac:dyDescent="0.3">
      <c r="A7">
        <v>6</v>
      </c>
      <c r="B7" s="8" t="e">
        <f>Tirage_poules!#REF!</f>
        <v>#REF!</v>
      </c>
      <c r="C7" s="13"/>
      <c r="D7" s="13"/>
      <c r="E7" s="18">
        <v>2</v>
      </c>
      <c r="F7" s="23">
        <v>3</v>
      </c>
      <c r="G7" s="14" t="str">
        <f t="shared" si="0"/>
        <v/>
      </c>
      <c r="H7" s="14" t="s">
        <v>4</v>
      </c>
      <c r="I7" s="14" t="str">
        <f t="shared" si="1"/>
        <v/>
      </c>
      <c r="J7" s="30"/>
      <c r="K7" s="30"/>
      <c r="L7" s="19"/>
      <c r="M7" s="15" t="str">
        <f>IF(J7="","",IF($J7=$K7,1,IF($J7&gt;$K7,3,0)))</f>
        <v/>
      </c>
      <c r="N7" s="15" t="str">
        <f>IF(J7="","",IF($K7=$J7,1,IF($K7&gt;$J7,3,0)))</f>
        <v/>
      </c>
      <c r="O7" s="19"/>
      <c r="P7" s="19"/>
      <c r="Q7" s="19"/>
    </row>
    <row r="8" spans="1:17" ht="15.95" customHeight="1" thickBot="1" x14ac:dyDescent="0.3">
      <c r="C8" s="13"/>
      <c r="D8" s="13"/>
      <c r="E8" s="18">
        <v>1</v>
      </c>
      <c r="F8" s="23">
        <v>4</v>
      </c>
      <c r="G8" s="14" t="str">
        <f t="shared" si="0"/>
        <v/>
      </c>
      <c r="H8" s="14" t="s">
        <v>4</v>
      </c>
      <c r="I8" s="14" t="str">
        <f t="shared" si="1"/>
        <v/>
      </c>
      <c r="J8" s="30"/>
      <c r="K8" s="30"/>
      <c r="L8" s="15" t="str">
        <f>IF(J8="","",IF($J8=$K8,1,IF($J8&gt;$K8,3,0)))</f>
        <v/>
      </c>
      <c r="M8" s="19"/>
      <c r="N8" s="19"/>
      <c r="O8" s="15" t="str">
        <f>IF(J8="","",IF($K8=$J8,1,IF($K8&gt;$J8,3,0)))</f>
        <v/>
      </c>
      <c r="P8" s="19"/>
      <c r="Q8" s="19"/>
    </row>
    <row r="9" spans="1:17" ht="15.95" customHeight="1" thickBot="1" x14ac:dyDescent="0.3">
      <c r="C9" s="13"/>
      <c r="D9" s="13"/>
      <c r="E9" s="18">
        <v>3</v>
      </c>
      <c r="F9" s="23">
        <v>5</v>
      </c>
      <c r="G9" s="14" t="str">
        <f t="shared" si="0"/>
        <v/>
      </c>
      <c r="H9" s="14" t="s">
        <v>4</v>
      </c>
      <c r="I9" s="14" t="str">
        <f t="shared" si="1"/>
        <v/>
      </c>
      <c r="J9" s="30"/>
      <c r="K9" s="30"/>
      <c r="L9" s="19"/>
      <c r="M9" s="19"/>
      <c r="N9" s="15" t="str">
        <f>IF(J9="","",IF($J9=$K9,1,IF($J9&gt;$K9,3,0)))</f>
        <v/>
      </c>
      <c r="O9" s="19"/>
      <c r="P9" s="15" t="str">
        <f>IF(J9="","",IF($K9=$J9,1,IF($K9&gt;$J9,3,0)))</f>
        <v/>
      </c>
      <c r="Q9" s="19"/>
    </row>
    <row r="10" spans="1:17" ht="15.95" customHeight="1" thickBot="1" x14ac:dyDescent="0.3">
      <c r="E10" s="18">
        <v>2</v>
      </c>
      <c r="F10" s="23">
        <v>6</v>
      </c>
      <c r="G10" s="14" t="str">
        <f t="shared" si="0"/>
        <v/>
      </c>
      <c r="H10" s="14" t="s">
        <v>4</v>
      </c>
      <c r="I10" s="14" t="str">
        <f t="shared" si="1"/>
        <v/>
      </c>
      <c r="J10" s="30"/>
      <c r="K10" s="30"/>
      <c r="L10" s="19"/>
      <c r="M10" s="15" t="str">
        <f>IF(J10="","",IF($J10=$K10,1,IF($J10&gt;$K10,3,0)))</f>
        <v/>
      </c>
      <c r="N10" s="19"/>
      <c r="O10" s="19"/>
      <c r="P10" s="19"/>
      <c r="Q10" s="15" t="str">
        <f>IF(J10="","",IF($K10=$J10,1,IF($K10&gt;$J10,3,0)))</f>
        <v/>
      </c>
    </row>
    <row r="11" spans="1:17" ht="15.95" customHeight="1" thickBot="1" x14ac:dyDescent="0.3">
      <c r="E11" s="18">
        <v>1</v>
      </c>
      <c r="F11" s="23">
        <v>3</v>
      </c>
      <c r="G11" s="14" t="str">
        <f t="shared" si="0"/>
        <v/>
      </c>
      <c r="H11" s="14" t="s">
        <v>4</v>
      </c>
      <c r="I11" s="14" t="str">
        <f t="shared" si="1"/>
        <v/>
      </c>
      <c r="J11" s="30"/>
      <c r="K11" s="30"/>
      <c r="L11" s="15" t="str">
        <f>IF(J11="","",IF($J11=$K11,1,IF($J11&gt;$K11,3,0)))</f>
        <v/>
      </c>
      <c r="M11" s="19"/>
      <c r="N11" s="15" t="str">
        <f>IF(J11="","",IF($K11=$J11,1,IF($K11&gt;$J11,3,0)))</f>
        <v/>
      </c>
      <c r="O11" s="19"/>
      <c r="P11" s="19"/>
      <c r="Q11" s="19"/>
    </row>
    <row r="12" spans="1:17" ht="15.95" customHeight="1" thickBot="1" x14ac:dyDescent="0.3">
      <c r="B12" s="29"/>
      <c r="C12" s="29"/>
      <c r="D12" s="21"/>
      <c r="E12" s="18">
        <v>2</v>
      </c>
      <c r="F12" s="23">
        <v>4</v>
      </c>
      <c r="G12" s="14" t="str">
        <f t="shared" si="0"/>
        <v/>
      </c>
      <c r="H12" s="14" t="s">
        <v>4</v>
      </c>
      <c r="I12" s="14" t="str">
        <f t="shared" si="1"/>
        <v/>
      </c>
      <c r="J12" s="30"/>
      <c r="K12" s="30"/>
      <c r="L12" s="19"/>
      <c r="M12" s="15" t="str">
        <f>IF(J12="","",IF($J12=$K12,1,IF($J12&gt;$K12,3,0)))</f>
        <v/>
      </c>
      <c r="N12" s="19"/>
      <c r="O12" s="15" t="str">
        <f>IF(J12="","",IF($K12=$J12,1,IF($K12&gt;$J12,3,0)))</f>
        <v/>
      </c>
      <c r="P12" s="19"/>
      <c r="Q12" s="19"/>
    </row>
    <row r="13" spans="1:17" ht="15.95" customHeight="1" thickBot="1" x14ac:dyDescent="0.3">
      <c r="B13" s="29"/>
      <c r="C13" s="29"/>
      <c r="D13" s="21"/>
      <c r="E13" s="18">
        <v>5</v>
      </c>
      <c r="F13" s="23">
        <v>6</v>
      </c>
      <c r="G13" s="14" t="str">
        <f t="shared" si="0"/>
        <v/>
      </c>
      <c r="H13" s="14" t="s">
        <v>4</v>
      </c>
      <c r="I13" s="14" t="str">
        <f t="shared" si="1"/>
        <v/>
      </c>
      <c r="J13" s="30"/>
      <c r="K13" s="30"/>
      <c r="L13" s="19"/>
      <c r="M13" s="19"/>
      <c r="N13" s="19"/>
      <c r="O13" s="19"/>
      <c r="P13" s="15" t="str">
        <f>IF(J13="","",IF($J13=$K13,1,IF($J13&gt;$K13,3,0)))</f>
        <v/>
      </c>
      <c r="Q13" s="15" t="str">
        <f>IF(J13="","",IF($K13=$J13,1,IF($K13&gt;$J13,3,0)))</f>
        <v/>
      </c>
    </row>
    <row r="14" spans="1:17" ht="15.95" customHeight="1" thickBot="1" x14ac:dyDescent="0.3">
      <c r="B14" s="29"/>
      <c r="C14" s="29"/>
      <c r="D14" s="21"/>
      <c r="E14" s="18">
        <v>1</v>
      </c>
      <c r="F14" s="23">
        <v>2</v>
      </c>
      <c r="G14" s="14" t="str">
        <f t="shared" si="0"/>
        <v/>
      </c>
      <c r="H14" s="14" t="s">
        <v>4</v>
      </c>
      <c r="I14" s="14" t="str">
        <f t="shared" si="1"/>
        <v/>
      </c>
      <c r="J14" s="30"/>
      <c r="K14" s="30"/>
      <c r="L14" s="15" t="str">
        <f>IF(J14="","",IF($J14=$K14,1,IF($J14&gt;$K14,3,0)))</f>
        <v/>
      </c>
      <c r="M14" s="15" t="str">
        <f>IF(J14="","",IF($K14=$J14,1,IF($K14&gt;$J14,3,0)))</f>
        <v/>
      </c>
      <c r="N14" s="19"/>
      <c r="O14" s="19"/>
      <c r="P14" s="19"/>
      <c r="Q14" s="19"/>
    </row>
    <row r="15" spans="1:17" ht="15.95" customHeight="1" thickBot="1" x14ac:dyDescent="0.3">
      <c r="B15" s="29"/>
      <c r="C15" s="29"/>
      <c r="D15" s="21"/>
      <c r="E15" s="18">
        <v>3</v>
      </c>
      <c r="F15" s="23">
        <v>6</v>
      </c>
      <c r="G15" s="14" t="str">
        <f t="shared" si="0"/>
        <v/>
      </c>
      <c r="H15" s="14" t="s">
        <v>4</v>
      </c>
      <c r="I15" s="14" t="str">
        <f t="shared" si="1"/>
        <v/>
      </c>
      <c r="J15" s="30"/>
      <c r="K15" s="30"/>
      <c r="L15" s="19"/>
      <c r="M15" s="19"/>
      <c r="N15" s="15" t="str">
        <f>IF(J15="","",IF($J15=$K15,1,IF($J15&gt;$K15,3,0)))</f>
        <v/>
      </c>
      <c r="O15" s="19"/>
      <c r="P15" s="19"/>
      <c r="Q15" s="15" t="str">
        <f>IF(J15="","",IF($K15=$J15,1,IF($K15&gt;$J15,3,0)))</f>
        <v/>
      </c>
    </row>
    <row r="16" spans="1:17" ht="15.95" customHeight="1" thickBot="1" x14ac:dyDescent="0.3">
      <c r="B16" s="29"/>
      <c r="C16" s="29"/>
      <c r="D16" s="21"/>
      <c r="E16" s="18">
        <v>4</v>
      </c>
      <c r="F16" s="23">
        <v>5</v>
      </c>
      <c r="G16" s="14" t="str">
        <f t="shared" si="0"/>
        <v/>
      </c>
      <c r="H16" s="14" t="s">
        <v>4</v>
      </c>
      <c r="I16" s="14" t="str">
        <f t="shared" si="1"/>
        <v/>
      </c>
      <c r="J16" s="30"/>
      <c r="K16" s="30"/>
      <c r="L16" s="20"/>
      <c r="M16" s="20"/>
      <c r="N16" s="20"/>
      <c r="O16" s="15" t="str">
        <f>IF(J16="","",IF($J16=$K16,1,IF($J16&gt;$K16,3,0)))</f>
        <v/>
      </c>
      <c r="P16" s="15" t="str">
        <f>IF(J16="","",IF($K16=$J16,1,IF($K16&gt;$J16,3,0)))</f>
        <v/>
      </c>
      <c r="Q16" s="20"/>
    </row>
    <row r="17" spans="2:17" ht="15.95" customHeight="1" thickTop="1" thickBot="1" x14ac:dyDescent="0.3">
      <c r="B17" s="29"/>
      <c r="C17" s="29"/>
      <c r="D17" s="32"/>
      <c r="E17" s="9"/>
      <c r="F17" s="9"/>
      <c r="J17" s="123" t="s">
        <v>5</v>
      </c>
      <c r="K17" s="124"/>
      <c r="L17" s="31">
        <f t="shared" ref="L17:Q17" si="2">SUM(L2:L16)</f>
        <v>0</v>
      </c>
      <c r="M17" s="31">
        <f t="shared" si="2"/>
        <v>0</v>
      </c>
      <c r="N17" s="31">
        <f t="shared" si="2"/>
        <v>0</v>
      </c>
      <c r="O17" s="31">
        <f t="shared" si="2"/>
        <v>0</v>
      </c>
      <c r="P17" s="31">
        <f t="shared" si="2"/>
        <v>0</v>
      </c>
      <c r="Q17" s="31">
        <f t="shared" si="2"/>
        <v>0</v>
      </c>
    </row>
    <row r="18" spans="2:17" ht="15.95" customHeight="1" thickTop="1" thickBot="1" x14ac:dyDescent="0.3">
      <c r="B18" s="29"/>
      <c r="C18" s="29"/>
      <c r="D18" s="32"/>
      <c r="E18" s="9"/>
      <c r="F18" s="9"/>
      <c r="J18" s="123" t="s">
        <v>16</v>
      </c>
      <c r="K18" s="125"/>
      <c r="L18" s="31">
        <f>SUM(J2+J5+J8+J11+J14)-(K2+K5+K8+K11+K14)</f>
        <v>0</v>
      </c>
      <c r="M18" s="31">
        <f>SUM(J3+J7+J10+J12+K14)-(K3+K7+K10+K12+J14)</f>
        <v>0</v>
      </c>
      <c r="N18" s="31">
        <f>SUM(J4+K7+J9+K11+J15)-(K4+J7+K9+J11+K15)</f>
        <v>0</v>
      </c>
      <c r="O18" s="31">
        <f>SUM(K4+J6+K8+K12+J16)-(J4+K6+J8+J12+K16)</f>
        <v>0</v>
      </c>
      <c r="P18" s="31">
        <f>SUM(K3+K5+K9+J13+K16)-(J3+J5+J9+K13+J16)</f>
        <v>0</v>
      </c>
      <c r="Q18" s="31">
        <f>SUM(K2+K6+K10+K13+K15)-(J2+J6+J10+J13+J15)</f>
        <v>0</v>
      </c>
    </row>
    <row r="19" spans="2:17" ht="15.95" hidden="1" customHeight="1" thickTop="1" thickBot="1" x14ac:dyDescent="0.3">
      <c r="B19" s="29"/>
      <c r="C19" s="29"/>
      <c r="D19" s="32"/>
      <c r="E19" s="9"/>
      <c r="F19" s="9"/>
      <c r="J19" s="33"/>
      <c r="K19" s="34"/>
      <c r="L19" s="31">
        <f>SUM(L17*100+L18)</f>
        <v>0</v>
      </c>
      <c r="M19" s="31">
        <f t="shared" ref="M19:Q19" si="3">SUM(M17*100+M18)</f>
        <v>0</v>
      </c>
      <c r="N19" s="31">
        <f t="shared" si="3"/>
        <v>0</v>
      </c>
      <c r="O19" s="31">
        <f t="shared" si="3"/>
        <v>0</v>
      </c>
      <c r="P19" s="31">
        <f t="shared" si="3"/>
        <v>0</v>
      </c>
      <c r="Q19" s="31">
        <f t="shared" si="3"/>
        <v>0</v>
      </c>
    </row>
    <row r="20" spans="2:17" ht="15.95" customHeight="1" thickTop="1" thickBot="1" x14ac:dyDescent="0.3">
      <c r="E20" s="9"/>
      <c r="F20" s="9"/>
      <c r="G20" s="8" t="e">
        <f>Tirage_poules!#REF!</f>
        <v>#REF!</v>
      </c>
      <c r="H20" s="130" t="s">
        <v>17</v>
      </c>
      <c r="I20" s="131"/>
      <c r="J20" s="123" t="s">
        <v>8</v>
      </c>
      <c r="K20" s="125"/>
      <c r="L20" s="31">
        <f>RANK(L19,$L$19:$Q$19,0)+COUNTIF($L19:L19,L19)-1</f>
        <v>1</v>
      </c>
      <c r="M20" s="31">
        <f>RANK(M19,$L$19:$Q$19,0)+COUNTIF($L19:M19,M19)-1</f>
        <v>2</v>
      </c>
      <c r="N20" s="31">
        <f>RANK(N19,$L$19:$Q$19,0)+COUNTIF($L19:N19,N19)-1</f>
        <v>3</v>
      </c>
      <c r="O20" s="31">
        <f>RANK(O19,$L$19:$Q$19,0)+COUNTIF($L19:O19,O19)-1</f>
        <v>4</v>
      </c>
      <c r="P20" s="31">
        <f>RANK(P19,$L$19:$Q$19,0)+COUNTIF($L19:P19,P19)-1</f>
        <v>5</v>
      </c>
      <c r="Q20" s="31">
        <f>RANK(Q19,$L$19:$Q$19,0)+COUNTIF($L19:Q19,Q19)-1</f>
        <v>6</v>
      </c>
    </row>
    <row r="21" spans="2:17" ht="15.95" customHeight="1" thickTop="1" thickBot="1" x14ac:dyDescent="0.3">
      <c r="E21" s="9"/>
      <c r="F21" s="9"/>
      <c r="G21" s="8" t="e">
        <f>Tirage_poules!#REF!</f>
        <v>#REF!</v>
      </c>
      <c r="J21" s="1"/>
      <c r="K21" s="1"/>
      <c r="L21" s="1"/>
      <c r="M21" s="1"/>
      <c r="N21" s="1"/>
      <c r="O21" s="1"/>
      <c r="P21" s="1"/>
      <c r="Q21" s="1"/>
    </row>
    <row r="22" spans="2:17" ht="15.95" customHeight="1" thickTop="1" thickBot="1" x14ac:dyDescent="0.3">
      <c r="G22" s="8" t="e">
        <f>Tirage_poules!#REF!</f>
        <v>#REF!</v>
      </c>
      <c r="H22" s="36">
        <v>1</v>
      </c>
      <c r="I22" s="37" t="e">
        <f>IF($L$20=1,$G$20,IF($M$20=1,$G$21,IF($N$20=1,$G$22,IF($O$20=1,$G$23,IF($P$20=1,$G$24,IF($Q$20=1,$G$25))))))</f>
        <v>#REF!</v>
      </c>
    </row>
    <row r="23" spans="2:17" ht="15.95" customHeight="1" thickTop="1" thickBot="1" x14ac:dyDescent="0.3">
      <c r="G23" s="8" t="e">
        <f>Tirage_poules!#REF!</f>
        <v>#REF!</v>
      </c>
      <c r="H23" s="36">
        <v>2</v>
      </c>
      <c r="I23" s="37" t="e">
        <f>IF($L$20=2,$G$20,IF($M$20=2,$G$21,IF($N$20=2,$G$22,IF($O$20=2,$G$23,IF($P$20=2,$G$24,IF($Q$20=2,$G$25))))))</f>
        <v>#REF!</v>
      </c>
    </row>
    <row r="24" spans="2:17" ht="16.5" thickTop="1" thickBot="1" x14ac:dyDescent="0.3">
      <c r="G24" s="8" t="e">
        <f>Tirage_poules!#REF!</f>
        <v>#REF!</v>
      </c>
      <c r="H24" s="35"/>
    </row>
    <row r="25" spans="2:17" ht="15.75" thickTop="1" x14ac:dyDescent="0.25">
      <c r="G25" s="8" t="e">
        <f>Tirage_poules!#REF!</f>
        <v>#REF!</v>
      </c>
      <c r="H25" s="35"/>
    </row>
    <row r="26" spans="2:17" x14ac:dyDescent="0.25">
      <c r="H26" s="35"/>
    </row>
    <row r="27" spans="2:17" x14ac:dyDescent="0.25">
      <c r="H27" s="35"/>
    </row>
  </sheetData>
  <sheetProtection algorithmName="SHA-512" hashValue="l/cl2ojJVVAAB3jHEBaj/sdf9q4v+kfhVK9gdZavwwB2AkD8LZW9W345i3v4mTgOX/4u2VCcMX/qQTWR3D57Pg==" saltValue="uve9hZ1Ftwl3kH0O6rg88Q==" spinCount="100000" sheet="1" objects="1" scenarios="1"/>
  <protectedRanges>
    <protectedRange sqref="J2:K16" name="Plage1"/>
  </protectedRanges>
  <mergeCells count="6">
    <mergeCell ref="E1:F1"/>
    <mergeCell ref="J1:K1"/>
    <mergeCell ref="J17:K17"/>
    <mergeCell ref="J18:K18"/>
    <mergeCell ref="J20:K20"/>
    <mergeCell ref="H20:I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</xdr:col>
                <xdr:colOff>38100</xdr:colOff>
                <xdr:row>12</xdr:row>
                <xdr:rowOff>114300</xdr:rowOff>
              </from>
              <to>
                <xdr:col>1</xdr:col>
                <xdr:colOff>1495425</xdr:colOff>
                <xdr:row>14</xdr:row>
                <xdr:rowOff>190500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FAF3C-9F31-4AAD-A618-F520841AAD72}">
  <sheetPr codeName="Feuil6"/>
  <dimension ref="A1:Q27"/>
  <sheetViews>
    <sheetView showGridLines="0" showRowColHeaders="0" workbookViewId="0">
      <selection activeCell="L25" sqref="L25"/>
    </sheetView>
  </sheetViews>
  <sheetFormatPr baseColWidth="10" defaultRowHeight="15" x14ac:dyDescent="0.25"/>
  <cols>
    <col min="1" max="1" width="3.7109375" customWidth="1"/>
    <col min="2" max="2" width="22.5703125" customWidth="1"/>
    <col min="3" max="4" width="2" customWidth="1"/>
    <col min="5" max="6" width="5.7109375" customWidth="1"/>
    <col min="7" max="7" width="25.7109375" customWidth="1"/>
    <col min="8" max="8" width="5.7109375" customWidth="1"/>
    <col min="9" max="9" width="25.7109375" customWidth="1"/>
    <col min="10" max="17" width="7.7109375" customWidth="1"/>
  </cols>
  <sheetData>
    <row r="1" spans="1:17" s="24" customFormat="1" ht="31.5" customHeight="1" thickTop="1" thickBot="1" x14ac:dyDescent="0.3">
      <c r="B1" s="25" t="s">
        <v>19</v>
      </c>
      <c r="C1" s="26"/>
      <c r="D1" s="26"/>
      <c r="E1" s="121" t="s">
        <v>3</v>
      </c>
      <c r="F1" s="121"/>
      <c r="G1" s="27" t="s">
        <v>6</v>
      </c>
      <c r="H1" s="28" t="s">
        <v>2</v>
      </c>
      <c r="I1" s="27" t="s">
        <v>7</v>
      </c>
      <c r="J1" s="122" t="s">
        <v>21</v>
      </c>
      <c r="K1" s="122"/>
      <c r="L1" s="27">
        <v>1</v>
      </c>
      <c r="M1" s="27">
        <v>2</v>
      </c>
      <c r="N1" s="27">
        <v>3</v>
      </c>
      <c r="O1" s="27">
        <v>4</v>
      </c>
      <c r="P1" s="27">
        <v>5</v>
      </c>
      <c r="Q1" s="27">
        <v>6</v>
      </c>
    </row>
    <row r="2" spans="1:17" ht="15.95" customHeight="1" thickTop="1" thickBot="1" x14ac:dyDescent="0.3">
      <c r="A2">
        <v>1</v>
      </c>
      <c r="B2" s="8" t="e">
        <f>Tirage_poules!#REF!</f>
        <v>#REF!</v>
      </c>
      <c r="C2" s="13"/>
      <c r="D2" s="13"/>
      <c r="E2" s="15">
        <v>1</v>
      </c>
      <c r="F2" s="22">
        <v>6</v>
      </c>
      <c r="G2" s="14" t="str">
        <f t="shared" ref="G2:G16" si="0">IFERROR(VLOOKUP(E2,$A$2:$B$7,2,0),"")</f>
        <v/>
      </c>
      <c r="H2" s="14" t="s">
        <v>4</v>
      </c>
      <c r="I2" s="14" t="str">
        <f t="shared" ref="I2:I16" si="1">IFERROR(VLOOKUP(F2,$A$2:$B$7,2,0),"")</f>
        <v/>
      </c>
      <c r="J2" s="30"/>
      <c r="K2" s="30"/>
      <c r="L2" s="15" t="str">
        <f>IF(J2="","",IF($J2=$K2,1,IF($J2&gt;$K2,3,0)))</f>
        <v/>
      </c>
      <c r="M2" s="16"/>
      <c r="N2" s="16"/>
      <c r="O2" s="16"/>
      <c r="P2" s="16"/>
      <c r="Q2" s="15" t="str">
        <f>IF(J2="","",IF($K2=$J2,1,IF($K2&gt;$J2,3,0)))</f>
        <v/>
      </c>
    </row>
    <row r="3" spans="1:17" ht="15.95" customHeight="1" thickTop="1" thickBot="1" x14ac:dyDescent="0.3">
      <c r="A3">
        <v>2</v>
      </c>
      <c r="B3" s="8" t="e">
        <f>Tirage_poules!#REF!</f>
        <v>#REF!</v>
      </c>
      <c r="C3" s="13"/>
      <c r="D3" s="13"/>
      <c r="E3" s="18">
        <v>2</v>
      </c>
      <c r="F3" s="23">
        <v>5</v>
      </c>
      <c r="G3" s="14" t="str">
        <f t="shared" si="0"/>
        <v/>
      </c>
      <c r="H3" s="14" t="s">
        <v>4</v>
      </c>
      <c r="I3" s="14" t="str">
        <f t="shared" si="1"/>
        <v/>
      </c>
      <c r="J3" s="30"/>
      <c r="K3" s="30"/>
      <c r="L3" s="17"/>
      <c r="M3" s="15" t="str">
        <f>IF(J3="","",IF($J3=$K3,1,IF($J3&gt;$K3,3,0)))</f>
        <v/>
      </c>
      <c r="N3" s="17"/>
      <c r="O3" s="17"/>
      <c r="P3" s="15" t="str">
        <f>IF(J3="","",IF($K3=$J3,1,IF($K3&gt;$J3,3,0)))</f>
        <v/>
      </c>
      <c r="Q3" s="17"/>
    </row>
    <row r="4" spans="1:17" ht="15.95" customHeight="1" thickTop="1" thickBot="1" x14ac:dyDescent="0.3">
      <c r="A4">
        <v>3</v>
      </c>
      <c r="B4" s="8" t="e">
        <f>Tirage_poules!#REF!</f>
        <v>#REF!</v>
      </c>
      <c r="C4" s="13"/>
      <c r="D4" s="13"/>
      <c r="E4" s="18">
        <v>3</v>
      </c>
      <c r="F4" s="23">
        <v>4</v>
      </c>
      <c r="G4" s="14" t="str">
        <f t="shared" si="0"/>
        <v/>
      </c>
      <c r="H4" s="14" t="s">
        <v>4</v>
      </c>
      <c r="I4" s="14" t="str">
        <f t="shared" si="1"/>
        <v/>
      </c>
      <c r="J4" s="30"/>
      <c r="K4" s="30"/>
      <c r="L4" s="17"/>
      <c r="M4" s="17"/>
      <c r="N4" s="15" t="str">
        <f>IF(J4="","",IF($J4=$K4,1,IF($J4&gt;$K4,3,0)))</f>
        <v/>
      </c>
      <c r="O4" s="15" t="str">
        <f>IF(J4="","",IF($K4=$J4,1,IF($K4&gt;$J4,3,0)))</f>
        <v/>
      </c>
      <c r="P4" s="17"/>
      <c r="Q4" s="19"/>
    </row>
    <row r="5" spans="1:17" ht="15.95" customHeight="1" thickTop="1" thickBot="1" x14ac:dyDescent="0.3">
      <c r="A5">
        <v>4</v>
      </c>
      <c r="B5" s="8" t="e">
        <f>Tirage_poules!#REF!</f>
        <v>#REF!</v>
      </c>
      <c r="C5" s="13"/>
      <c r="D5" s="13"/>
      <c r="E5" s="18">
        <v>1</v>
      </c>
      <c r="F5" s="23">
        <v>5</v>
      </c>
      <c r="G5" s="14" t="str">
        <f t="shared" si="0"/>
        <v/>
      </c>
      <c r="H5" s="14" t="s">
        <v>4</v>
      </c>
      <c r="I5" s="14" t="str">
        <f t="shared" si="1"/>
        <v/>
      </c>
      <c r="J5" s="30"/>
      <c r="K5" s="30"/>
      <c r="L5" s="15" t="str">
        <f>IF(J5="","",IF($J5=$K5,1,IF($J5&gt;$K5,3,0)))</f>
        <v/>
      </c>
      <c r="M5" s="17"/>
      <c r="N5" s="17"/>
      <c r="O5" s="19"/>
      <c r="P5" s="15" t="str">
        <f>IF(J5="","",IF($K5=$J5,1,IF($K5&gt;$J5,3,0)))</f>
        <v/>
      </c>
      <c r="Q5" s="17"/>
    </row>
    <row r="6" spans="1:17" ht="15.95" customHeight="1" thickTop="1" thickBot="1" x14ac:dyDescent="0.3">
      <c r="A6">
        <v>5</v>
      </c>
      <c r="B6" s="8" t="e">
        <f>Tirage_poules!#REF!</f>
        <v>#REF!</v>
      </c>
      <c r="C6" s="13"/>
      <c r="D6" s="13"/>
      <c r="E6" s="18">
        <v>4</v>
      </c>
      <c r="F6" s="23">
        <v>6</v>
      </c>
      <c r="G6" s="14" t="str">
        <f t="shared" si="0"/>
        <v/>
      </c>
      <c r="H6" s="14" t="s">
        <v>4</v>
      </c>
      <c r="I6" s="14" t="str">
        <f t="shared" si="1"/>
        <v/>
      </c>
      <c r="J6" s="30"/>
      <c r="K6" s="30"/>
      <c r="L6" s="19"/>
      <c r="M6" s="19"/>
      <c r="N6" s="19"/>
      <c r="O6" s="15" t="str">
        <f>IF(J6="","",IF($J6=$K6,1,IF($J6&gt;$K6,3,0)))</f>
        <v/>
      </c>
      <c r="P6" s="19"/>
      <c r="Q6" s="15" t="str">
        <f>IF(J6="","",IF($K6=$J6,1,IF($K6&gt;$J6,3,0)))</f>
        <v/>
      </c>
    </row>
    <row r="7" spans="1:17" ht="15.95" customHeight="1" thickTop="1" thickBot="1" x14ac:dyDescent="0.3">
      <c r="A7">
        <v>6</v>
      </c>
      <c r="B7" s="8" t="e">
        <f>Tirage_poules!#REF!</f>
        <v>#REF!</v>
      </c>
      <c r="C7" s="13"/>
      <c r="D7" s="13"/>
      <c r="E7" s="18">
        <v>2</v>
      </c>
      <c r="F7" s="23">
        <v>3</v>
      </c>
      <c r="G7" s="14" t="str">
        <f t="shared" si="0"/>
        <v/>
      </c>
      <c r="H7" s="14" t="s">
        <v>4</v>
      </c>
      <c r="I7" s="14" t="str">
        <f t="shared" si="1"/>
        <v/>
      </c>
      <c r="J7" s="30"/>
      <c r="K7" s="30"/>
      <c r="L7" s="19"/>
      <c r="M7" s="15" t="str">
        <f>IF(J7="","",IF($J7=$K7,1,IF($J7&gt;$K7,3,0)))</f>
        <v/>
      </c>
      <c r="N7" s="15" t="str">
        <f>IF(J7="","",IF($K7=$J7,1,IF($K7&gt;$J7,3,0)))</f>
        <v/>
      </c>
      <c r="O7" s="19"/>
      <c r="P7" s="19"/>
      <c r="Q7" s="19"/>
    </row>
    <row r="8" spans="1:17" ht="15.95" customHeight="1" thickBot="1" x14ac:dyDescent="0.3">
      <c r="C8" s="13"/>
      <c r="D8" s="13"/>
      <c r="E8" s="18">
        <v>1</v>
      </c>
      <c r="F8" s="23">
        <v>4</v>
      </c>
      <c r="G8" s="14" t="str">
        <f t="shared" si="0"/>
        <v/>
      </c>
      <c r="H8" s="14" t="s">
        <v>4</v>
      </c>
      <c r="I8" s="14" t="str">
        <f t="shared" si="1"/>
        <v/>
      </c>
      <c r="J8" s="30"/>
      <c r="K8" s="30"/>
      <c r="L8" s="15" t="str">
        <f>IF(J8="","",IF($J8=$K8,1,IF($J8&gt;$K8,3,0)))</f>
        <v/>
      </c>
      <c r="M8" s="19"/>
      <c r="N8" s="19"/>
      <c r="O8" s="15" t="str">
        <f>IF(J8="","",IF($K8=$J8,1,IF($K8&gt;$J8,3,0)))</f>
        <v/>
      </c>
      <c r="P8" s="19"/>
      <c r="Q8" s="19"/>
    </row>
    <row r="9" spans="1:17" ht="15.95" customHeight="1" thickBot="1" x14ac:dyDescent="0.3">
      <c r="C9" s="13"/>
      <c r="D9" s="13"/>
      <c r="E9" s="18">
        <v>3</v>
      </c>
      <c r="F9" s="23">
        <v>5</v>
      </c>
      <c r="G9" s="14" t="str">
        <f t="shared" si="0"/>
        <v/>
      </c>
      <c r="H9" s="14" t="s">
        <v>4</v>
      </c>
      <c r="I9" s="14" t="str">
        <f t="shared" si="1"/>
        <v/>
      </c>
      <c r="J9" s="30"/>
      <c r="K9" s="30"/>
      <c r="L9" s="19"/>
      <c r="M9" s="19"/>
      <c r="N9" s="15" t="str">
        <f>IF(J9="","",IF($J9=$K9,1,IF($J9&gt;$K9,3,0)))</f>
        <v/>
      </c>
      <c r="O9" s="19"/>
      <c r="P9" s="15" t="str">
        <f>IF(J9="","",IF($K9=$J9,1,IF($K9&gt;$J9,3,0)))</f>
        <v/>
      </c>
      <c r="Q9" s="19"/>
    </row>
    <row r="10" spans="1:17" ht="15.95" customHeight="1" thickBot="1" x14ac:dyDescent="0.3">
      <c r="E10" s="18">
        <v>2</v>
      </c>
      <c r="F10" s="23">
        <v>6</v>
      </c>
      <c r="G10" s="14" t="str">
        <f t="shared" si="0"/>
        <v/>
      </c>
      <c r="H10" s="14" t="s">
        <v>4</v>
      </c>
      <c r="I10" s="14" t="str">
        <f t="shared" si="1"/>
        <v/>
      </c>
      <c r="J10" s="30"/>
      <c r="K10" s="30"/>
      <c r="L10" s="19"/>
      <c r="M10" s="15" t="str">
        <f>IF(J10="","",IF($J10=$K10,1,IF($J10&gt;$K10,3,0)))</f>
        <v/>
      </c>
      <c r="N10" s="19"/>
      <c r="O10" s="19"/>
      <c r="P10" s="19"/>
      <c r="Q10" s="15" t="str">
        <f>IF(J10="","",IF($K10=$J10,1,IF($K10&gt;$J10,3,0)))</f>
        <v/>
      </c>
    </row>
    <row r="11" spans="1:17" ht="15.95" customHeight="1" thickBot="1" x14ac:dyDescent="0.3">
      <c r="E11" s="18">
        <v>1</v>
      </c>
      <c r="F11" s="23">
        <v>3</v>
      </c>
      <c r="G11" s="14" t="str">
        <f t="shared" si="0"/>
        <v/>
      </c>
      <c r="H11" s="14" t="s">
        <v>4</v>
      </c>
      <c r="I11" s="14" t="str">
        <f t="shared" si="1"/>
        <v/>
      </c>
      <c r="J11" s="30"/>
      <c r="K11" s="30"/>
      <c r="L11" s="15" t="str">
        <f>IF(J11="","",IF($J11=$K11,1,IF($J11&gt;$K11,3,0)))</f>
        <v/>
      </c>
      <c r="M11" s="19"/>
      <c r="N11" s="15" t="str">
        <f>IF(J11="","",IF($K11=$J11,1,IF($K11&gt;$J11,3,0)))</f>
        <v/>
      </c>
      <c r="O11" s="19"/>
      <c r="P11" s="19"/>
      <c r="Q11" s="19"/>
    </row>
    <row r="12" spans="1:17" ht="15.95" customHeight="1" thickBot="1" x14ac:dyDescent="0.3">
      <c r="B12" s="29"/>
      <c r="C12" s="29"/>
      <c r="D12" s="21"/>
      <c r="E12" s="18">
        <v>2</v>
      </c>
      <c r="F12" s="23">
        <v>4</v>
      </c>
      <c r="G12" s="14" t="str">
        <f t="shared" si="0"/>
        <v/>
      </c>
      <c r="H12" s="14" t="s">
        <v>4</v>
      </c>
      <c r="I12" s="14" t="str">
        <f t="shared" si="1"/>
        <v/>
      </c>
      <c r="J12" s="30"/>
      <c r="K12" s="30"/>
      <c r="L12" s="19"/>
      <c r="M12" s="15" t="str">
        <f>IF(J12="","",IF($J12=$K12,1,IF($J12&gt;$K12,3,0)))</f>
        <v/>
      </c>
      <c r="N12" s="19"/>
      <c r="O12" s="15" t="str">
        <f>IF(J12="","",IF($K12=$J12,1,IF($K12&gt;$J12,3,0)))</f>
        <v/>
      </c>
      <c r="P12" s="19"/>
      <c r="Q12" s="19"/>
    </row>
    <row r="13" spans="1:17" ht="15.95" customHeight="1" thickBot="1" x14ac:dyDescent="0.3">
      <c r="B13" s="29"/>
      <c r="C13" s="29"/>
      <c r="D13" s="21"/>
      <c r="E13" s="18">
        <v>5</v>
      </c>
      <c r="F13" s="23">
        <v>6</v>
      </c>
      <c r="G13" s="14" t="str">
        <f t="shared" si="0"/>
        <v/>
      </c>
      <c r="H13" s="14" t="s">
        <v>4</v>
      </c>
      <c r="I13" s="14" t="str">
        <f t="shared" si="1"/>
        <v/>
      </c>
      <c r="J13" s="30"/>
      <c r="K13" s="30"/>
      <c r="L13" s="19"/>
      <c r="M13" s="19"/>
      <c r="N13" s="19"/>
      <c r="O13" s="19"/>
      <c r="P13" s="15" t="str">
        <f>IF(J13="","",IF($J13=$K13,1,IF($J13&gt;$K13,3,0)))</f>
        <v/>
      </c>
      <c r="Q13" s="15" t="str">
        <f>IF(J13="","",IF($K13=$J13,1,IF($K13&gt;$J13,3,0)))</f>
        <v/>
      </c>
    </row>
    <row r="14" spans="1:17" ht="15.95" customHeight="1" thickBot="1" x14ac:dyDescent="0.3">
      <c r="B14" s="29"/>
      <c r="C14" s="29"/>
      <c r="D14" s="21"/>
      <c r="E14" s="18">
        <v>1</v>
      </c>
      <c r="F14" s="23">
        <v>2</v>
      </c>
      <c r="G14" s="14" t="str">
        <f t="shared" si="0"/>
        <v/>
      </c>
      <c r="H14" s="14" t="s">
        <v>4</v>
      </c>
      <c r="I14" s="14" t="str">
        <f t="shared" si="1"/>
        <v/>
      </c>
      <c r="J14" s="30"/>
      <c r="K14" s="30"/>
      <c r="L14" s="15" t="str">
        <f>IF(J14="","",IF($J14=$K14,1,IF($J14&gt;$K14,3,0)))</f>
        <v/>
      </c>
      <c r="M14" s="15" t="str">
        <f>IF(J14="","",IF($K14=$J14,1,IF($K14&gt;$J14,3,0)))</f>
        <v/>
      </c>
      <c r="N14" s="19"/>
      <c r="O14" s="19"/>
      <c r="P14" s="19"/>
      <c r="Q14" s="19"/>
    </row>
    <row r="15" spans="1:17" ht="15.95" customHeight="1" thickBot="1" x14ac:dyDescent="0.3">
      <c r="B15" s="29"/>
      <c r="C15" s="29"/>
      <c r="D15" s="21"/>
      <c r="E15" s="18">
        <v>3</v>
      </c>
      <c r="F15" s="23">
        <v>6</v>
      </c>
      <c r="G15" s="14" t="str">
        <f t="shared" si="0"/>
        <v/>
      </c>
      <c r="H15" s="14" t="s">
        <v>4</v>
      </c>
      <c r="I15" s="14" t="str">
        <f t="shared" si="1"/>
        <v/>
      </c>
      <c r="J15" s="30"/>
      <c r="K15" s="30"/>
      <c r="L15" s="19"/>
      <c r="M15" s="19"/>
      <c r="N15" s="15" t="str">
        <f>IF(J15="","",IF($J15=$K15,1,IF($J15&gt;$K15,3,0)))</f>
        <v/>
      </c>
      <c r="O15" s="19"/>
      <c r="P15" s="19"/>
      <c r="Q15" s="15" t="str">
        <f>IF(J15="","",IF($K15=$J15,1,IF($K15&gt;$J15,3,0)))</f>
        <v/>
      </c>
    </row>
    <row r="16" spans="1:17" ht="15.95" customHeight="1" thickBot="1" x14ac:dyDescent="0.3">
      <c r="B16" s="29"/>
      <c r="C16" s="29"/>
      <c r="D16" s="21"/>
      <c r="E16" s="18">
        <v>4</v>
      </c>
      <c r="F16" s="23">
        <v>5</v>
      </c>
      <c r="G16" s="14" t="str">
        <f t="shared" si="0"/>
        <v/>
      </c>
      <c r="H16" s="14" t="s">
        <v>4</v>
      </c>
      <c r="I16" s="14" t="str">
        <f t="shared" si="1"/>
        <v/>
      </c>
      <c r="J16" s="30"/>
      <c r="K16" s="30"/>
      <c r="L16" s="20"/>
      <c r="M16" s="20"/>
      <c r="N16" s="20"/>
      <c r="O16" s="15" t="str">
        <f>IF(J16="","",IF($J16=$K16,1,IF($J16&gt;$K16,3,0)))</f>
        <v/>
      </c>
      <c r="P16" s="15" t="str">
        <f>IF(J16="","",IF($K16=$J16,1,IF($K16&gt;$J16,3,0)))</f>
        <v/>
      </c>
      <c r="Q16" s="20"/>
    </row>
    <row r="17" spans="2:17" ht="15.95" customHeight="1" thickTop="1" thickBot="1" x14ac:dyDescent="0.3">
      <c r="B17" s="29"/>
      <c r="C17" s="29"/>
      <c r="D17" s="32"/>
      <c r="E17" s="9"/>
      <c r="F17" s="9"/>
      <c r="J17" s="123" t="s">
        <v>5</v>
      </c>
      <c r="K17" s="124"/>
      <c r="L17" s="31">
        <f t="shared" ref="L17:Q17" si="2">SUM(L2:L16)</f>
        <v>0</v>
      </c>
      <c r="M17" s="31">
        <f t="shared" si="2"/>
        <v>0</v>
      </c>
      <c r="N17" s="31">
        <f t="shared" si="2"/>
        <v>0</v>
      </c>
      <c r="O17" s="31">
        <f t="shared" si="2"/>
        <v>0</v>
      </c>
      <c r="P17" s="31">
        <f t="shared" si="2"/>
        <v>0</v>
      </c>
      <c r="Q17" s="31">
        <f t="shared" si="2"/>
        <v>0</v>
      </c>
    </row>
    <row r="18" spans="2:17" ht="15.95" customHeight="1" thickTop="1" thickBot="1" x14ac:dyDescent="0.3">
      <c r="B18" s="29"/>
      <c r="C18" s="29"/>
      <c r="D18" s="32"/>
      <c r="E18" s="9"/>
      <c r="F18" s="9"/>
      <c r="J18" s="123" t="s">
        <v>16</v>
      </c>
      <c r="K18" s="125"/>
      <c r="L18" s="31">
        <f>SUM(J2+J5+J8+J11+J14)-(K2+K5+K8+K11+K14)</f>
        <v>0</v>
      </c>
      <c r="M18" s="31">
        <f>SUM(J3+J7+J10+J12+K14)-(K3+K7+K10+K12+J14)</f>
        <v>0</v>
      </c>
      <c r="N18" s="31">
        <f>SUM(J4+K7+J9+K11+J15)-(K4+J7+K9+J11+K15)</f>
        <v>0</v>
      </c>
      <c r="O18" s="31">
        <f>SUM(K4+J6+K8+K12+J16)-(J4+K6+J8+J12+K16)</f>
        <v>0</v>
      </c>
      <c r="P18" s="31">
        <f>SUM(K3+K5+K9+J13+K16)-(J3+J5+J9+K13+J16)</f>
        <v>0</v>
      </c>
      <c r="Q18" s="31">
        <f>SUM(K2+K6+K10+K13+K15)-(J2+J6+J10+J13+J15)</f>
        <v>0</v>
      </c>
    </row>
    <row r="19" spans="2:17" ht="15.95" hidden="1" customHeight="1" thickTop="1" thickBot="1" x14ac:dyDescent="0.3">
      <c r="B19" s="29"/>
      <c r="C19" s="29"/>
      <c r="D19" s="32"/>
      <c r="E19" s="9"/>
      <c r="F19" s="9"/>
      <c r="J19" s="33"/>
      <c r="K19" s="34"/>
      <c r="L19" s="31">
        <f>SUM(L17*100+L18)</f>
        <v>0</v>
      </c>
      <c r="M19" s="31">
        <f t="shared" ref="M19:Q19" si="3">SUM(M17*100+M18)</f>
        <v>0</v>
      </c>
      <c r="N19" s="31">
        <f t="shared" si="3"/>
        <v>0</v>
      </c>
      <c r="O19" s="31">
        <f t="shared" si="3"/>
        <v>0</v>
      </c>
      <c r="P19" s="31">
        <f t="shared" si="3"/>
        <v>0</v>
      </c>
      <c r="Q19" s="31">
        <f t="shared" si="3"/>
        <v>0</v>
      </c>
    </row>
    <row r="20" spans="2:17" ht="15.95" customHeight="1" thickTop="1" thickBot="1" x14ac:dyDescent="0.3">
      <c r="E20" s="9"/>
      <c r="F20" s="9"/>
      <c r="G20" s="8" t="e">
        <f>Tirage_poules!#REF!</f>
        <v>#REF!</v>
      </c>
      <c r="H20" s="130" t="s">
        <v>17</v>
      </c>
      <c r="I20" s="131"/>
      <c r="J20" s="123" t="s">
        <v>8</v>
      </c>
      <c r="K20" s="125"/>
      <c r="L20" s="31">
        <f>RANK(L19,$L$19:$Q$19,0)+COUNTIF($L19:L19,L19)-1</f>
        <v>1</v>
      </c>
      <c r="M20" s="31">
        <f>RANK(M19,$L$19:$Q$19,0)+COUNTIF($L19:M19,M19)-1</f>
        <v>2</v>
      </c>
      <c r="N20" s="31">
        <f>RANK(N19,$L$19:$Q$19,0)+COUNTIF($L19:N19,N19)-1</f>
        <v>3</v>
      </c>
      <c r="O20" s="31">
        <f>RANK(O19,$L$19:$Q$19,0)+COUNTIF($L19:O19,O19)-1</f>
        <v>4</v>
      </c>
      <c r="P20" s="31">
        <f>RANK(P19,$L$19:$Q$19,0)+COUNTIF($L19:P19,P19)-1</f>
        <v>5</v>
      </c>
      <c r="Q20" s="31">
        <f>RANK(Q19,$L$19:$Q$19,0)+COUNTIF($L19:Q19,Q19)-1</f>
        <v>6</v>
      </c>
    </row>
    <row r="21" spans="2:17" ht="15.95" customHeight="1" thickTop="1" thickBot="1" x14ac:dyDescent="0.3">
      <c r="E21" s="9"/>
      <c r="F21" s="9"/>
      <c r="G21" s="8" t="e">
        <f>Tirage_poules!#REF!</f>
        <v>#REF!</v>
      </c>
      <c r="J21" s="1"/>
      <c r="K21" s="1"/>
      <c r="L21" s="1"/>
      <c r="M21" s="1"/>
      <c r="N21" s="1"/>
      <c r="O21" s="1"/>
      <c r="P21" s="1"/>
      <c r="Q21" s="1"/>
    </row>
    <row r="22" spans="2:17" ht="15.95" customHeight="1" thickTop="1" thickBot="1" x14ac:dyDescent="0.3">
      <c r="G22" s="8" t="e">
        <f>Tirage_poules!#REF!</f>
        <v>#REF!</v>
      </c>
      <c r="H22" s="36">
        <v>1</v>
      </c>
      <c r="I22" s="37" t="e">
        <f>IF($L$20=1,$G$20,IF($M$20=1,$G$21,IF($N$20=1,$G$22,IF($O$20=1,$G$23,IF($P$20=1,$G$24,IF($Q$20=1,$G$25))))))</f>
        <v>#REF!</v>
      </c>
    </row>
    <row r="23" spans="2:17" ht="16.5" thickTop="1" thickBot="1" x14ac:dyDescent="0.3">
      <c r="G23" s="8" t="e">
        <f>Tirage_poules!#REF!</f>
        <v>#REF!</v>
      </c>
      <c r="H23" s="36">
        <v>2</v>
      </c>
      <c r="I23" s="37" t="e">
        <f>IF($L$20=2,$G$20,IF($M$20=2,$G$21,IF($N$20=2,$G$22,IF($O$20=2,$G$23,IF($P$20=2,$G$24,IF($Q$20=2,$G$25))))))</f>
        <v>#REF!</v>
      </c>
    </row>
    <row r="24" spans="2:17" ht="16.5" thickTop="1" thickBot="1" x14ac:dyDescent="0.3">
      <c r="G24" s="8" t="e">
        <f>Tirage_poules!#REF!</f>
        <v>#REF!</v>
      </c>
      <c r="H24" s="35"/>
      <c r="I24" s="13"/>
    </row>
    <row r="25" spans="2:17" ht="15.75" thickTop="1" x14ac:dyDescent="0.25">
      <c r="G25" s="8" t="e">
        <f>Tirage_poules!#REF!</f>
        <v>#REF!</v>
      </c>
      <c r="H25" s="35"/>
      <c r="I25" s="13"/>
    </row>
    <row r="26" spans="2:17" x14ac:dyDescent="0.25">
      <c r="H26" s="35"/>
      <c r="I26" s="13"/>
    </row>
    <row r="27" spans="2:17" x14ac:dyDescent="0.25">
      <c r="H27" s="35"/>
      <c r="I27" s="13"/>
    </row>
  </sheetData>
  <sheetProtection algorithmName="SHA-512" hashValue="dVR3zOMmqL8qB14yLX5Tu3qfDJ5du/FP09NNvE0ANAuzH6hCJasrdFE9aw4ihXc3BsSZsm5jLvEttSkNG4VKdg==" saltValue="tt7rgmViNnVyh58vr0ZaVA==" spinCount="100000" sheet="1" objects="1" scenarios="1"/>
  <protectedRanges>
    <protectedRange sqref="J2:K16" name="Plage1_2"/>
  </protectedRanges>
  <mergeCells count="6">
    <mergeCell ref="E1:F1"/>
    <mergeCell ref="J1:K1"/>
    <mergeCell ref="J17:K17"/>
    <mergeCell ref="J18:K18"/>
    <mergeCell ref="J20:K20"/>
    <mergeCell ref="H20:I20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mandButton1">
          <controlPr defaultSize="0" autoLine="0" r:id="rId4">
            <anchor moveWithCells="1">
              <from>
                <xdr:col>1</xdr:col>
                <xdr:colOff>28575</xdr:colOff>
                <xdr:row>12</xdr:row>
                <xdr:rowOff>123825</xdr:rowOff>
              </from>
              <to>
                <xdr:col>1</xdr:col>
                <xdr:colOff>1485900</xdr:colOff>
                <xdr:row>15</xdr:row>
                <xdr:rowOff>0</xdr:rowOff>
              </to>
            </anchor>
          </controlPr>
        </control>
      </mc:Choice>
      <mc:Fallback>
        <control shapeId="512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Tirage_poules</vt:lpstr>
      <vt:lpstr>A LIRE Explications</vt:lpstr>
      <vt:lpstr>Poule A</vt:lpstr>
      <vt:lpstr>Poule B</vt:lpstr>
      <vt:lpstr>Poule C</vt:lpstr>
      <vt:lpstr>Poule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JCB40</dc:creator>
  <cp:lastModifiedBy>joel colpin</cp:lastModifiedBy>
  <cp:revision>12</cp:revision>
  <dcterms:created xsi:type="dcterms:W3CDTF">2022-03-09T15:53:12Z</dcterms:created>
  <dcterms:modified xsi:type="dcterms:W3CDTF">2026-07-22T16:05:25Z</dcterms:modified>
  <cp:version>18/3/2022 version 5</cp:version>
</cp:coreProperties>
</file>