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4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6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8CCCFF1-9820-4836-805B-AEC11720AC58}" xr6:coauthVersionLast="47" xr6:coauthVersionMax="47" xr10:uidLastSave="{00000000-0000-0000-0000-000000000000}"/>
  <bookViews>
    <workbookView xWindow="-120" yWindow="-120" windowWidth="19440" windowHeight="15000" activeTab="1" xr2:uid="{CAD3185F-F36A-4A2F-A667-B2573E60AF6B}"/>
  </bookViews>
  <sheets>
    <sheet name="A LIRE Explications" sheetId="13" r:id="rId1"/>
    <sheet name="ACCUEIL" sheetId="23" r:id="rId2"/>
    <sheet name="POUSSINS" sheetId="25" state="hidden" r:id="rId3"/>
    <sheet name="POULE POUSSINS" sheetId="26" state="hidden" r:id="rId4"/>
    <sheet name="BENJAMINS" sheetId="31" state="hidden" r:id="rId5"/>
    <sheet name="POULE BENJAMINS" sheetId="27" state="hidden" r:id="rId6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8" i="27" l="1"/>
  <c r="O18" i="27"/>
  <c r="N18" i="27"/>
  <c r="M18" i="27"/>
  <c r="L18" i="27"/>
  <c r="N16" i="27"/>
  <c r="M16" i="27"/>
  <c r="P15" i="27"/>
  <c r="L15" i="27"/>
  <c r="O14" i="27"/>
  <c r="N13" i="27"/>
  <c r="L13" i="27"/>
  <c r="P12" i="27"/>
  <c r="O12" i="27"/>
  <c r="M11" i="27"/>
  <c r="P10" i="27"/>
  <c r="N10" i="27"/>
  <c r="L9" i="27"/>
  <c r="M8" i="27"/>
  <c r="O8" i="27" s="1"/>
  <c r="N7" i="27"/>
  <c r="P6" i="27"/>
  <c r="M6" i="27"/>
  <c r="O5" i="27"/>
  <c r="L5" i="27"/>
  <c r="P4" i="27"/>
  <c r="O3" i="27"/>
  <c r="N3" i="27"/>
  <c r="M2" i="27"/>
  <c r="L2" i="27"/>
  <c r="U3" i="25"/>
  <c r="G22" i="26" s="1"/>
  <c r="F22" i="26" s="1"/>
  <c r="U4" i="25"/>
  <c r="G23" i="26" s="1"/>
  <c r="F23" i="26" s="1"/>
  <c r="U5" i="25"/>
  <c r="G24" i="26" s="1"/>
  <c r="F24" i="26" s="1"/>
  <c r="U6" i="25"/>
  <c r="G25" i="26" s="1"/>
  <c r="F25" i="26" s="1"/>
  <c r="U7" i="25"/>
  <c r="G26" i="26" s="1"/>
  <c r="F26" i="26" s="1"/>
  <c r="U2" i="25"/>
  <c r="G21" i="26" s="1"/>
  <c r="F21" i="26" s="1"/>
  <c r="U6" i="31"/>
  <c r="G25" i="27" s="1"/>
  <c r="F25" i="27" s="1"/>
  <c r="U5" i="31"/>
  <c r="B5" i="27" s="1"/>
  <c r="U4" i="31"/>
  <c r="B4" i="27" s="1"/>
  <c r="U3" i="31"/>
  <c r="B3" i="27" s="1"/>
  <c r="U2" i="31"/>
  <c r="B2" i="27" s="1"/>
  <c r="N16" i="26"/>
  <c r="M16" i="26"/>
  <c r="P15" i="26"/>
  <c r="L15" i="26"/>
  <c r="O14" i="26"/>
  <c r="N13" i="26"/>
  <c r="L13" i="26"/>
  <c r="P12" i="26"/>
  <c r="O12" i="26"/>
  <c r="M11" i="26"/>
  <c r="P10" i="26"/>
  <c r="N10" i="26"/>
  <c r="L9" i="26"/>
  <c r="M8" i="26"/>
  <c r="O8" i="26" s="1"/>
  <c r="N7" i="26"/>
  <c r="P6" i="26"/>
  <c r="M6" i="26"/>
  <c r="L5" i="26"/>
  <c r="P4" i="26"/>
  <c r="O3" i="26"/>
  <c r="N3" i="26"/>
  <c r="M2" i="26"/>
  <c r="L2" i="26"/>
  <c r="F26" i="27"/>
  <c r="P18" i="26"/>
  <c r="O18" i="26"/>
  <c r="N18" i="26"/>
  <c r="M18" i="26"/>
  <c r="L18" i="26"/>
  <c r="O5" i="26"/>
  <c r="N17" i="27" l="1"/>
  <c r="N19" i="27" s="1"/>
  <c r="G22" i="27"/>
  <c r="F22" i="27" s="1"/>
  <c r="G21" i="27"/>
  <c r="F21" i="27" s="1"/>
  <c r="G24" i="27"/>
  <c r="F24" i="27" s="1"/>
  <c r="B6" i="27"/>
  <c r="I12" i="27" s="1"/>
  <c r="G23" i="27"/>
  <c r="F23" i="27" s="1"/>
  <c r="P17" i="27"/>
  <c r="P19" i="27" s="1"/>
  <c r="M17" i="27"/>
  <c r="M19" i="27" s="1"/>
  <c r="L17" i="27"/>
  <c r="L19" i="27" s="1"/>
  <c r="O17" i="27"/>
  <c r="O19" i="27" s="1"/>
  <c r="B6" i="26"/>
  <c r="I6" i="26" s="1"/>
  <c r="I2" i="27"/>
  <c r="I7" i="26"/>
  <c r="B3" i="26"/>
  <c r="G16" i="26" s="1"/>
  <c r="I13" i="27"/>
  <c r="I16" i="27"/>
  <c r="N1" i="27"/>
  <c r="G10" i="27"/>
  <c r="G3" i="27"/>
  <c r="G14" i="27"/>
  <c r="I8" i="27"/>
  <c r="O1" i="27"/>
  <c r="B5" i="26"/>
  <c r="I3" i="26" s="1"/>
  <c r="B2" i="26"/>
  <c r="G9" i="26" s="1"/>
  <c r="B4" i="26"/>
  <c r="G7" i="26" s="1"/>
  <c r="I3" i="27"/>
  <c r="G7" i="27"/>
  <c r="G12" i="27"/>
  <c r="I5" i="27"/>
  <c r="P17" i="26"/>
  <c r="P19" i="26" s="1"/>
  <c r="O17" i="26"/>
  <c r="O19" i="26" s="1"/>
  <c r="N17" i="26"/>
  <c r="M17" i="26"/>
  <c r="L17" i="26"/>
  <c r="L19" i="26" s="1"/>
  <c r="L20" i="27" l="1"/>
  <c r="N20" i="27"/>
  <c r="O20" i="27"/>
  <c r="P20" i="27"/>
  <c r="M20" i="27"/>
  <c r="I12" i="26"/>
  <c r="G4" i="26"/>
  <c r="I10" i="26"/>
  <c r="P1" i="26"/>
  <c r="I15" i="26"/>
  <c r="G10" i="26"/>
  <c r="G4" i="27"/>
  <c r="G6" i="26"/>
  <c r="N1" i="26"/>
  <c r="G11" i="26"/>
  <c r="G8" i="26"/>
  <c r="I10" i="27"/>
  <c r="G8" i="27"/>
  <c r="P1" i="27"/>
  <c r="I2" i="26"/>
  <c r="I11" i="26"/>
  <c r="I13" i="26"/>
  <c r="I9" i="27"/>
  <c r="I11" i="27"/>
  <c r="I4" i="26"/>
  <c r="I9" i="26"/>
  <c r="I8" i="26"/>
  <c r="I14" i="26"/>
  <c r="I7" i="27"/>
  <c r="I16" i="26"/>
  <c r="G6" i="27"/>
  <c r="I6" i="27"/>
  <c r="M1" i="27"/>
  <c r="G16" i="27"/>
  <c r="L1" i="26"/>
  <c r="G11" i="27"/>
  <c r="I15" i="27"/>
  <c r="I4" i="27"/>
  <c r="I14" i="27"/>
  <c r="G3" i="26"/>
  <c r="M1" i="26"/>
  <c r="G15" i="26"/>
  <c r="G2" i="26"/>
  <c r="G15" i="27"/>
  <c r="G13" i="27"/>
  <c r="G2" i="27"/>
  <c r="L1" i="27"/>
  <c r="G9" i="27"/>
  <c r="G14" i="26"/>
  <c r="G5" i="27"/>
  <c r="I5" i="26"/>
  <c r="G12" i="26"/>
  <c r="G5" i="26"/>
  <c r="G13" i="26"/>
  <c r="O1" i="26"/>
  <c r="M19" i="26"/>
  <c r="N19" i="26"/>
  <c r="I22" i="27" l="1"/>
  <c r="J22" i="27" s="1"/>
  <c r="I25" i="27"/>
  <c r="J25" i="27" s="1"/>
  <c r="I24" i="27"/>
  <c r="J24" i="27" s="1"/>
  <c r="I23" i="27"/>
  <c r="J23" i="27" s="1"/>
  <c r="I21" i="27"/>
  <c r="J21" i="27" s="1"/>
  <c r="O20" i="26"/>
  <c r="J26" i="27"/>
  <c r="M20" i="26"/>
  <c r="P20" i="26"/>
  <c r="L20" i="26"/>
  <c r="N20" i="26"/>
  <c r="I22" i="26" l="1"/>
  <c r="J22" i="26" s="1"/>
  <c r="I25" i="26"/>
  <c r="J25" i="26" s="1"/>
  <c r="I23" i="26"/>
  <c r="J23" i="26" s="1"/>
  <c r="I24" i="26"/>
  <c r="J24" i="26" s="1"/>
  <c r="I21" i="26"/>
  <c r="I26" i="26"/>
  <c r="J26" i="26" s="1"/>
  <c r="J21" i="26" l="1"/>
</calcChain>
</file>

<file path=xl/sharedStrings.xml><?xml version="1.0" encoding="utf-8"?>
<sst xmlns="http://schemas.openxmlformats.org/spreadsheetml/2006/main" count="72" uniqueCount="31">
  <si>
    <t>N°</t>
  </si>
  <si>
    <t>NOMS</t>
  </si>
  <si>
    <t>Contre</t>
  </si>
  <si>
    <t>Tirage</t>
  </si>
  <si>
    <t>&gt;&gt;&gt;&gt;</t>
  </si>
  <si>
    <t>Total Points</t>
  </si>
  <si>
    <t xml:space="preserve">Sur la feuille Tirage_poules </t>
  </si>
  <si>
    <t>Ensuite cliquer sur le bouton Tirage et tous les tirages sont effectués</t>
  </si>
  <si>
    <t>Les différents boutons donnent accés directement  a la feuille voulue</t>
  </si>
  <si>
    <t>Attention les boutons effacer sont à utiliser que si vous etes sur de vouloir tout supprimer</t>
  </si>
  <si>
    <t>SCORE</t>
  </si>
  <si>
    <t xml:space="preserve">Remplir les cellules colonne "Noms"avec les noms </t>
  </si>
  <si>
    <t>Diff essais  +  -</t>
  </si>
  <si>
    <t>BIENVENUE DANS LE MONDE DU SPORT</t>
  </si>
  <si>
    <t>Sur toutes les feuilles vous avez un bouton "Retour tirage" qui vous renvoie sur la feuille Tirage</t>
  </si>
  <si>
    <t>Poule  POUSSINS</t>
  </si>
  <si>
    <t>Classement de la poule  POUSSINS</t>
  </si>
  <si>
    <t>ASLM</t>
  </si>
  <si>
    <t>FAO SPORT</t>
  </si>
  <si>
    <t>DIASPORT FOOT</t>
  </si>
  <si>
    <t>TSA</t>
  </si>
  <si>
    <t>PATHOS</t>
  </si>
  <si>
    <t>POUSSINS</t>
  </si>
  <si>
    <t>EQUIPE  1</t>
  </si>
  <si>
    <t>EQUIPE 2</t>
  </si>
  <si>
    <t>Poule BENJAMINS</t>
  </si>
  <si>
    <t>Poule   BENJAMINS</t>
  </si>
  <si>
    <t>Equipe 1</t>
  </si>
  <si>
    <t>Equipe 2</t>
  </si>
  <si>
    <t>Classement de la poule  BENJAMINS</t>
  </si>
  <si>
    <t>POUR TOUTES ORGANISATIONS DE TOURNOI PAR 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</si>
</sst>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Algerian"/>
      <family val="5"/>
    </font>
    <font>
      <sz val="18"/>
      <color theme="0"/>
      <name val="Andalus"/>
      <family val="1"/>
    </font>
    <font>
      <sz val="16"/>
      <name val="Algerian"/>
      <family val="5"/>
    </font>
    <font>
      <sz val="14"/>
      <name val="Algerian"/>
      <family val="5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/>
      <right/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/>
      <top style="double">
        <color rgb="FFFF0000"/>
      </top>
      <bottom style="medium">
        <color auto="1"/>
      </bottom>
      <diagonal/>
    </border>
    <border>
      <left/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/>
      <diagonal/>
    </border>
    <border>
      <left style="double">
        <color rgb="FFFF0000"/>
      </left>
      <right style="double">
        <color rgb="FFFF0000"/>
      </right>
      <top/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2" borderId="3" xfId="0" applyFill="1" applyBorder="1"/>
    <xf numFmtId="0" fontId="0" fillId="2" borderId="5" xfId="0" applyFill="1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6" xfId="0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0" xfId="0" applyFont="1" applyAlignment="1">
      <alignment horizontal="center"/>
    </xf>
    <xf numFmtId="0" fontId="3" fillId="3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4" borderId="0" xfId="0" applyFill="1"/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0" fillId="6" borderId="11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7" fillId="0" borderId="0" xfId="0" applyFont="1"/>
    <xf numFmtId="0" fontId="7" fillId="3" borderId="11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9" fillId="3" borderId="12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left" vertical="center"/>
    </xf>
    <xf numFmtId="0" fontId="8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0" borderId="14" xfId="0" applyBorder="1"/>
    <xf numFmtId="0" fontId="0" fillId="5" borderId="14" xfId="0" applyFill="1" applyBorder="1" applyAlignment="1">
      <alignment horizontal="center" vertical="center"/>
    </xf>
    <xf numFmtId="0" fontId="0" fillId="0" borderId="15" xfId="0" applyBorder="1"/>
    <xf numFmtId="0" fontId="0" fillId="5" borderId="15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23" xfId="0" applyBorder="1"/>
    <xf numFmtId="0" fontId="0" fillId="5" borderId="23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/>
    <xf numFmtId="0" fontId="8" fillId="0" borderId="0" xfId="0" applyFont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/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25" xfId="0" applyBorder="1" applyAlignment="1">
      <alignment horizontal="center"/>
    </xf>
    <xf numFmtId="0" fontId="0" fillId="0" borderId="26" xfId="0" applyBorder="1"/>
    <xf numFmtId="0" fontId="0" fillId="0" borderId="10" xfId="0" applyBorder="1" applyAlignment="1">
      <alignment horizontal="center"/>
    </xf>
    <xf numFmtId="0" fontId="0" fillId="0" borderId="10" xfId="0" applyBorder="1"/>
    <xf numFmtId="0" fontId="8" fillId="0" borderId="0" xfId="0" applyFont="1" applyAlignment="1">
      <alignment horizontal="left" vertical="center"/>
    </xf>
    <xf numFmtId="0" fontId="0" fillId="0" borderId="27" xfId="0" applyBorder="1" applyAlignment="1">
      <alignment horizontal="center"/>
    </xf>
    <xf numFmtId="0" fontId="0" fillId="0" borderId="11" xfId="0" applyBorder="1"/>
    <xf numFmtId="0" fontId="5" fillId="3" borderId="9" xfId="0" applyFont="1" applyFill="1" applyBorder="1" applyAlignment="1">
      <alignment horizontal="center" vertical="center" wrapText="1"/>
    </xf>
    <xf numFmtId="0" fontId="8" fillId="0" borderId="0" xfId="0" applyFont="1"/>
    <xf numFmtId="0" fontId="2" fillId="3" borderId="0" xfId="0" applyFont="1" applyFill="1" applyAlignment="1">
      <alignment horizontal="center" vertical="center"/>
    </xf>
    <xf numFmtId="0" fontId="10" fillId="3" borderId="16" xfId="0" applyFont="1" applyFill="1" applyBorder="1" applyAlignment="1">
      <alignment horizontal="center" vertical="center"/>
    </xf>
    <xf numFmtId="0" fontId="10" fillId="3" borderId="17" xfId="0" applyFont="1" applyFill="1" applyBorder="1" applyAlignment="1">
      <alignment horizontal="center" vertical="center"/>
    </xf>
    <xf numFmtId="0" fontId="10" fillId="3" borderId="19" xfId="0" applyFont="1" applyFill="1" applyBorder="1" applyAlignment="1">
      <alignment horizontal="center" vertical="center"/>
    </xf>
    <xf numFmtId="0" fontId="14" fillId="8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5" fillId="8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33"/>
      <color rgb="FF00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638175</xdr:colOff>
          <xdr:row>18</xdr:row>
          <xdr:rowOff>47625</xdr:rowOff>
        </xdr:from>
        <xdr:to>
          <xdr:col>10</xdr:col>
          <xdr:colOff>685800</xdr:colOff>
          <xdr:row>20</xdr:row>
          <xdr:rowOff>104775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0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428625</xdr:colOff>
          <xdr:row>9</xdr:row>
          <xdr:rowOff>19050</xdr:rowOff>
        </xdr:from>
        <xdr:to>
          <xdr:col>5</xdr:col>
          <xdr:colOff>866775</xdr:colOff>
          <xdr:row>11</xdr:row>
          <xdr:rowOff>95250</xdr:rowOff>
        </xdr:to>
        <xdr:sp macro="" textlink="">
          <xdr:nvSpPr>
            <xdr:cNvPr id="38917" name="CommandButton4" hidden="1">
              <a:extLst>
                <a:ext uri="{63B3BB69-23CF-44E3-9099-C40C66FF867C}">
                  <a14:compatExt spid="_x0000_s38917"/>
                </a:ext>
                <a:ext uri="{FF2B5EF4-FFF2-40B4-BE49-F238E27FC236}">
                  <a16:creationId xmlns:a16="http://schemas.microsoft.com/office/drawing/2014/main" id="{00000000-0008-0000-0100-000005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361950</xdr:colOff>
          <xdr:row>9</xdr:row>
          <xdr:rowOff>38100</xdr:rowOff>
        </xdr:from>
        <xdr:to>
          <xdr:col>8</xdr:col>
          <xdr:colOff>495300</xdr:colOff>
          <xdr:row>11</xdr:row>
          <xdr:rowOff>114300</xdr:rowOff>
        </xdr:to>
        <xdr:sp macro="" textlink="">
          <xdr:nvSpPr>
            <xdr:cNvPr id="38918" name="CommandButton1" hidden="1">
              <a:extLst>
                <a:ext uri="{63B3BB69-23CF-44E3-9099-C40C66FF867C}">
                  <a14:compatExt spid="_x0000_s38918"/>
                </a:ext>
                <a:ext uri="{FF2B5EF4-FFF2-40B4-BE49-F238E27FC236}">
                  <a16:creationId xmlns:a16="http://schemas.microsoft.com/office/drawing/2014/main" id="{00000000-0008-0000-0100-000006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361950</xdr:colOff>
          <xdr:row>13</xdr:row>
          <xdr:rowOff>66675</xdr:rowOff>
        </xdr:from>
        <xdr:to>
          <xdr:col>8</xdr:col>
          <xdr:colOff>476250</xdr:colOff>
          <xdr:row>18</xdr:row>
          <xdr:rowOff>38100</xdr:rowOff>
        </xdr:to>
        <xdr:sp macro="" textlink="">
          <xdr:nvSpPr>
            <xdr:cNvPr id="38921" name="CommandButton2" hidden="1">
              <a:extLst>
                <a:ext uri="{63B3BB69-23CF-44E3-9099-C40C66FF867C}">
                  <a14:compatExt spid="_x0000_s38921"/>
                </a:ext>
                <a:ext uri="{FF2B5EF4-FFF2-40B4-BE49-F238E27FC236}">
                  <a16:creationId xmlns:a16="http://schemas.microsoft.com/office/drawing/2014/main" id="{00000000-0008-0000-0100-000009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447675</xdr:colOff>
          <xdr:row>13</xdr:row>
          <xdr:rowOff>76200</xdr:rowOff>
        </xdr:from>
        <xdr:to>
          <xdr:col>5</xdr:col>
          <xdr:colOff>885825</xdr:colOff>
          <xdr:row>18</xdr:row>
          <xdr:rowOff>47625</xdr:rowOff>
        </xdr:to>
        <xdr:sp macro="" textlink="">
          <xdr:nvSpPr>
            <xdr:cNvPr id="38922" name="CommandButton3" hidden="1">
              <a:extLst>
                <a:ext uri="{63B3BB69-23CF-44E3-9099-C40C66FF867C}">
                  <a14:compatExt spid="_x0000_s38922"/>
                </a:ext>
                <a:ext uri="{FF2B5EF4-FFF2-40B4-BE49-F238E27FC236}">
                  <a16:creationId xmlns:a16="http://schemas.microsoft.com/office/drawing/2014/main" id="{00000000-0008-0000-0100-00000A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76200</xdr:colOff>
          <xdr:row>6</xdr:row>
          <xdr:rowOff>57150</xdr:rowOff>
        </xdr:from>
        <xdr:to>
          <xdr:col>27</xdr:col>
          <xdr:colOff>152400</xdr:colOff>
          <xdr:row>10</xdr:row>
          <xdr:rowOff>57150</xdr:rowOff>
        </xdr:to>
        <xdr:sp macro="" textlink="">
          <xdr:nvSpPr>
            <xdr:cNvPr id="69633" name="CommandButton1" hidden="1">
              <a:extLst>
                <a:ext uri="{63B3BB69-23CF-44E3-9099-C40C66FF867C}">
                  <a14:compatExt spid="_x0000_s69633"/>
                </a:ext>
                <a:ext uri="{FF2B5EF4-FFF2-40B4-BE49-F238E27FC236}">
                  <a16:creationId xmlns:a16="http://schemas.microsoft.com/office/drawing/2014/main" id="{00000000-0008-0000-0200-0000011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390525</xdr:colOff>
          <xdr:row>0</xdr:row>
          <xdr:rowOff>9525</xdr:rowOff>
        </xdr:from>
        <xdr:to>
          <xdr:col>28</xdr:col>
          <xdr:colOff>400050</xdr:colOff>
          <xdr:row>2</xdr:row>
          <xdr:rowOff>76200</xdr:rowOff>
        </xdr:to>
        <xdr:sp macro="" textlink="">
          <xdr:nvSpPr>
            <xdr:cNvPr id="69637" name="CommandButton5" hidden="1">
              <a:extLst>
                <a:ext uri="{63B3BB69-23CF-44E3-9099-C40C66FF867C}">
                  <a14:compatExt spid="_x0000_s69637"/>
                </a:ext>
                <a:ext uri="{FF2B5EF4-FFF2-40B4-BE49-F238E27FC236}">
                  <a16:creationId xmlns:a16="http://schemas.microsoft.com/office/drawing/2014/main" id="{00000000-0008-0000-0200-0000051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9525</xdr:colOff>
          <xdr:row>12</xdr:row>
          <xdr:rowOff>0</xdr:rowOff>
        </xdr:from>
        <xdr:to>
          <xdr:col>20</xdr:col>
          <xdr:colOff>2228850</xdr:colOff>
          <xdr:row>15</xdr:row>
          <xdr:rowOff>190500</xdr:rowOff>
        </xdr:to>
        <xdr:sp macro="" textlink="">
          <xdr:nvSpPr>
            <xdr:cNvPr id="69640" name="CommandButton8" hidden="1">
              <a:extLst>
                <a:ext uri="{63B3BB69-23CF-44E3-9099-C40C66FF867C}">
                  <a14:compatExt spid="_x0000_s69640"/>
                </a:ext>
                <a:ext uri="{FF2B5EF4-FFF2-40B4-BE49-F238E27FC236}">
                  <a16:creationId xmlns:a16="http://schemas.microsoft.com/office/drawing/2014/main" id="{00000000-0008-0000-0200-0000081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20</xdr:row>
          <xdr:rowOff>19050</xdr:rowOff>
        </xdr:from>
        <xdr:to>
          <xdr:col>6</xdr:col>
          <xdr:colOff>1057275</xdr:colOff>
          <xdr:row>24</xdr:row>
          <xdr:rowOff>114300</xdr:rowOff>
        </xdr:to>
        <xdr:sp macro="" textlink="">
          <xdr:nvSpPr>
            <xdr:cNvPr id="81922" name="CommandButton1" hidden="1">
              <a:extLst>
                <a:ext uri="{63B3BB69-23CF-44E3-9099-C40C66FF867C}">
                  <a14:compatExt spid="_x0000_s81922"/>
                </a:ext>
                <a:ext uri="{FF2B5EF4-FFF2-40B4-BE49-F238E27FC236}">
                  <a16:creationId xmlns:a16="http://schemas.microsoft.com/office/drawing/2014/main" id="{00000000-0008-0000-0300-0000024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409575</xdr:colOff>
          <xdr:row>6</xdr:row>
          <xdr:rowOff>228600</xdr:rowOff>
        </xdr:from>
        <xdr:to>
          <xdr:col>28</xdr:col>
          <xdr:colOff>38100</xdr:colOff>
          <xdr:row>10</xdr:row>
          <xdr:rowOff>228600</xdr:rowOff>
        </xdr:to>
        <xdr:sp macro="" textlink="">
          <xdr:nvSpPr>
            <xdr:cNvPr id="95233" name="CommandButton1" hidden="1">
              <a:extLst>
                <a:ext uri="{63B3BB69-23CF-44E3-9099-C40C66FF867C}">
                  <a14:compatExt spid="_x0000_s95233"/>
                </a:ext>
                <a:ext uri="{FF2B5EF4-FFF2-40B4-BE49-F238E27FC236}">
                  <a16:creationId xmlns:a16="http://schemas.microsoft.com/office/drawing/2014/main" id="{00000000-0008-0000-0400-0000017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228600</xdr:rowOff>
        </xdr:from>
        <xdr:to>
          <xdr:col>29</xdr:col>
          <xdr:colOff>9525</xdr:colOff>
          <xdr:row>3</xdr:row>
          <xdr:rowOff>47625</xdr:rowOff>
        </xdr:to>
        <xdr:sp macro="" textlink="">
          <xdr:nvSpPr>
            <xdr:cNvPr id="95234" name="CommandButton2" hidden="1">
              <a:extLst>
                <a:ext uri="{63B3BB69-23CF-44E3-9099-C40C66FF867C}">
                  <a14:compatExt spid="_x0000_s95234"/>
                </a:ext>
                <a:ext uri="{FF2B5EF4-FFF2-40B4-BE49-F238E27FC236}">
                  <a16:creationId xmlns:a16="http://schemas.microsoft.com/office/drawing/2014/main" id="{00000000-0008-0000-0400-0000027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</xdr:colOff>
          <xdr:row>9</xdr:row>
          <xdr:rowOff>0</xdr:rowOff>
        </xdr:from>
        <xdr:to>
          <xdr:col>20</xdr:col>
          <xdr:colOff>1943100</xdr:colOff>
          <xdr:row>12</xdr:row>
          <xdr:rowOff>190500</xdr:rowOff>
        </xdr:to>
        <xdr:sp macro="" textlink="">
          <xdr:nvSpPr>
            <xdr:cNvPr id="95235" name="CommandButton3" hidden="1">
              <a:extLst>
                <a:ext uri="{63B3BB69-23CF-44E3-9099-C40C66FF867C}">
                  <a14:compatExt spid="_x0000_s95235"/>
                </a:ext>
                <a:ext uri="{FF2B5EF4-FFF2-40B4-BE49-F238E27FC236}">
                  <a16:creationId xmlns:a16="http://schemas.microsoft.com/office/drawing/2014/main" id="{00000000-0008-0000-0400-0000037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19</xdr:row>
          <xdr:rowOff>190500</xdr:rowOff>
        </xdr:from>
        <xdr:to>
          <xdr:col>6</xdr:col>
          <xdr:colOff>1038225</xdr:colOff>
          <xdr:row>24</xdr:row>
          <xdr:rowOff>76200</xdr:rowOff>
        </xdr:to>
        <xdr:sp macro="" textlink="">
          <xdr:nvSpPr>
            <xdr:cNvPr id="93186" name="CommandButton1" hidden="1">
              <a:extLst>
                <a:ext uri="{63B3BB69-23CF-44E3-9099-C40C66FF867C}">
                  <a14:compatExt spid="_x0000_s93186"/>
                </a:ext>
                <a:ext uri="{FF2B5EF4-FFF2-40B4-BE49-F238E27FC236}">
                  <a16:creationId xmlns:a16="http://schemas.microsoft.com/office/drawing/2014/main" id="{00000000-0008-0000-0500-0000026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0" Type="http://schemas.openxmlformats.org/officeDocument/2006/relationships/control" Target="../activeX/activeX5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control" Target="../activeX/activeX6.xml"/><Relationship Id="rId7" Type="http://schemas.openxmlformats.org/officeDocument/2006/relationships/control" Target="../activeX/activeX8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7.emf"/><Relationship Id="rId5" Type="http://schemas.openxmlformats.org/officeDocument/2006/relationships/control" Target="../activeX/activeX7.xml"/><Relationship Id="rId4" Type="http://schemas.openxmlformats.org/officeDocument/2006/relationships/image" Target="../media/image6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.emf"/><Relationship Id="rId3" Type="http://schemas.openxmlformats.org/officeDocument/2006/relationships/control" Target="../activeX/activeX10.xml"/><Relationship Id="rId7" Type="http://schemas.openxmlformats.org/officeDocument/2006/relationships/control" Target="../activeX/activeX12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image" Target="../media/image11.emf"/><Relationship Id="rId5" Type="http://schemas.openxmlformats.org/officeDocument/2006/relationships/control" Target="../activeX/activeX11.xml"/><Relationship Id="rId4" Type="http://schemas.openxmlformats.org/officeDocument/2006/relationships/image" Target="../media/image10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1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C1DB7-7E8C-4B11-9E6C-E2A637C2E033}">
  <sheetPr codeName="Feuil2"/>
  <dimension ref="A2:M16"/>
  <sheetViews>
    <sheetView showGridLines="0" showRowColHeaders="0" workbookViewId="0">
      <selection activeCell="L11" sqref="L11:M11"/>
    </sheetView>
  </sheetViews>
  <sheetFormatPr baseColWidth="10" defaultRowHeight="15" x14ac:dyDescent="0.25"/>
  <sheetData>
    <row r="2" spans="1:13" ht="18.75" x14ac:dyDescent="0.25">
      <c r="A2" s="80" t="s">
        <v>6</v>
      </c>
      <c r="B2" s="80"/>
      <c r="C2" s="80"/>
    </row>
    <row r="3" spans="1:13" x14ac:dyDescent="0.25">
      <c r="A3" t="s">
        <v>11</v>
      </c>
    </row>
    <row r="4" spans="1:13" x14ac:dyDescent="0.25">
      <c r="A4" t="s">
        <v>7</v>
      </c>
    </row>
    <row r="5" spans="1:13" x14ac:dyDescent="0.25">
      <c r="A5" t="s">
        <v>8</v>
      </c>
    </row>
    <row r="6" spans="1:13" x14ac:dyDescent="0.25">
      <c r="A6" t="s">
        <v>9</v>
      </c>
    </row>
    <row r="9" spans="1:13" ht="18.75" x14ac:dyDescent="0.25">
      <c r="A9" s="66" t="s">
        <v>14</v>
      </c>
      <c r="B9" s="66"/>
      <c r="C9" s="66"/>
      <c r="D9" s="68"/>
      <c r="E9" s="68"/>
      <c r="F9" s="68"/>
    </row>
    <row r="16" spans="1:13" ht="18.75" x14ac:dyDescent="0.25">
      <c r="D16" s="67"/>
      <c r="E16" s="67"/>
      <c r="F16" s="67"/>
      <c r="G16" s="67"/>
      <c r="H16" s="67"/>
      <c r="I16" s="67"/>
      <c r="J16" s="67"/>
      <c r="K16" s="67"/>
      <c r="L16" s="67"/>
      <c r="M16" s="67"/>
    </row>
  </sheetData>
  <mergeCells count="1">
    <mergeCell ref="A2:C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autoLine="0" r:id="rId5">
            <anchor moveWithCells="1">
              <from>
                <xdr:col>8</xdr:col>
                <xdr:colOff>638175</xdr:colOff>
                <xdr:row>18</xdr:row>
                <xdr:rowOff>47625</xdr:rowOff>
              </from>
              <to>
                <xdr:col>10</xdr:col>
                <xdr:colOff>685800</xdr:colOff>
                <xdr:row>20</xdr:row>
                <xdr:rowOff>104775</xdr:rowOff>
              </to>
            </anchor>
          </controlPr>
        </control>
      </mc:Choice>
      <mc:Fallback>
        <control shapeId="1331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35D48-9FAC-4DB9-9890-9E1599310F66}">
  <sheetPr codeName="Feuil13"/>
  <dimension ref="D1:L18"/>
  <sheetViews>
    <sheetView showGridLines="0" showRowColHeaders="0" tabSelected="1" workbookViewId="0">
      <selection activeCell="L10" sqref="L10"/>
    </sheetView>
  </sheetViews>
  <sheetFormatPr baseColWidth="10" defaultRowHeight="15" x14ac:dyDescent="0.25"/>
  <cols>
    <col min="6" max="6" width="15.140625" customWidth="1"/>
    <col min="8" max="9" width="16" customWidth="1"/>
  </cols>
  <sheetData>
    <row r="1" spans="4:12" ht="14.25" customHeight="1" thickBot="1" x14ac:dyDescent="0.3"/>
    <row r="2" spans="4:12" ht="15.75" hidden="1" thickBot="1" x14ac:dyDescent="0.3"/>
    <row r="3" spans="4:12" ht="66" customHeight="1" thickTop="1" thickBot="1" x14ac:dyDescent="0.3">
      <c r="D3" s="81" t="s">
        <v>13</v>
      </c>
      <c r="E3" s="82"/>
      <c r="F3" s="82"/>
      <c r="G3" s="82"/>
      <c r="H3" s="82"/>
      <c r="I3" s="82"/>
      <c r="J3" s="82"/>
      <c r="K3" s="82"/>
      <c r="L3" s="83"/>
    </row>
    <row r="4" spans="4:12" ht="15.75" thickTop="1" x14ac:dyDescent="0.25"/>
    <row r="6" spans="4:12" ht="32.25" x14ac:dyDescent="0.25">
      <c r="E6" s="87" t="s">
        <v>30</v>
      </c>
      <c r="F6" s="87"/>
      <c r="G6" s="87"/>
      <c r="H6" s="87"/>
      <c r="I6" s="87"/>
      <c r="J6" s="87"/>
      <c r="K6" s="87"/>
    </row>
    <row r="10" spans="4:12" ht="21.75" x14ac:dyDescent="0.25">
      <c r="F10" s="84"/>
      <c r="G10" s="84"/>
      <c r="H10" s="84"/>
      <c r="I10" s="84"/>
      <c r="J10" s="84"/>
    </row>
    <row r="17" spans="5:12" ht="19.5" x14ac:dyDescent="0.25">
      <c r="E17" s="86"/>
      <c r="F17" s="86"/>
      <c r="I17" s="86"/>
      <c r="J17" s="86"/>
      <c r="K17" s="86"/>
    </row>
    <row r="18" spans="5:12" ht="15.75" x14ac:dyDescent="0.25">
      <c r="E18" s="85"/>
      <c r="F18" s="85"/>
      <c r="L18" s="3"/>
    </row>
  </sheetData>
  <sheetProtection algorithmName="SHA-512" hashValue="Z4j6CNoeYVfbIFDLRurL/YT7NTZ+JFdmCOlJzURIjy0T/IlpISkeY9LO/fTlDi0jib/BGWLmqOosfWZVA26dQg==" saltValue="Hme9eqzfSOTnLH5v8lGCTw==" spinCount="100000" sheet="1" objects="1" scenarios="1"/>
  <mergeCells count="6">
    <mergeCell ref="D3:L3"/>
    <mergeCell ref="F10:J10"/>
    <mergeCell ref="E18:F18"/>
    <mergeCell ref="E17:F17"/>
    <mergeCell ref="I17:K17"/>
    <mergeCell ref="E6:K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8917" r:id="rId4" name="CommandButton4">
          <controlPr defaultSize="0" autoLine="0" r:id="rId5">
            <anchor moveWithCells="1">
              <from>
                <xdr:col>3</xdr:col>
                <xdr:colOff>428625</xdr:colOff>
                <xdr:row>9</xdr:row>
                <xdr:rowOff>19050</xdr:rowOff>
              </from>
              <to>
                <xdr:col>5</xdr:col>
                <xdr:colOff>866775</xdr:colOff>
                <xdr:row>11</xdr:row>
                <xdr:rowOff>95250</xdr:rowOff>
              </to>
            </anchor>
          </controlPr>
        </control>
      </mc:Choice>
      <mc:Fallback>
        <control shapeId="38917" r:id="rId4" name="CommandButton4"/>
      </mc:Fallback>
    </mc:AlternateContent>
    <mc:AlternateContent xmlns:mc="http://schemas.openxmlformats.org/markup-compatibility/2006">
      <mc:Choice Requires="x14">
        <control shapeId="38918" r:id="rId6" name="CommandButton1">
          <controlPr defaultSize="0" autoLine="0" r:id="rId7">
            <anchor moveWithCells="1">
              <from>
                <xdr:col>6</xdr:col>
                <xdr:colOff>361950</xdr:colOff>
                <xdr:row>9</xdr:row>
                <xdr:rowOff>38100</xdr:rowOff>
              </from>
              <to>
                <xdr:col>8</xdr:col>
                <xdr:colOff>495300</xdr:colOff>
                <xdr:row>11</xdr:row>
                <xdr:rowOff>114300</xdr:rowOff>
              </to>
            </anchor>
          </controlPr>
        </control>
      </mc:Choice>
      <mc:Fallback>
        <control shapeId="38918" r:id="rId6" name="CommandButton1"/>
      </mc:Fallback>
    </mc:AlternateContent>
    <mc:AlternateContent xmlns:mc="http://schemas.openxmlformats.org/markup-compatibility/2006">
      <mc:Choice Requires="x14">
        <control shapeId="38921" r:id="rId8" name="CommandButton2">
          <controlPr defaultSize="0" autoFill="0" autoLine="0" r:id="rId9">
            <anchor moveWithCells="1">
              <from>
                <xdr:col>6</xdr:col>
                <xdr:colOff>361950</xdr:colOff>
                <xdr:row>13</xdr:row>
                <xdr:rowOff>66675</xdr:rowOff>
              </from>
              <to>
                <xdr:col>8</xdr:col>
                <xdr:colOff>476250</xdr:colOff>
                <xdr:row>18</xdr:row>
                <xdr:rowOff>38100</xdr:rowOff>
              </to>
            </anchor>
          </controlPr>
        </control>
      </mc:Choice>
      <mc:Fallback>
        <control shapeId="38921" r:id="rId8" name="CommandButton2"/>
      </mc:Fallback>
    </mc:AlternateContent>
    <mc:AlternateContent xmlns:mc="http://schemas.openxmlformats.org/markup-compatibility/2006">
      <mc:Choice Requires="x14">
        <control shapeId="38922" r:id="rId10" name="CommandButton3">
          <controlPr defaultSize="0" autoLine="0" autoPict="0" r:id="rId11">
            <anchor moveWithCells="1">
              <from>
                <xdr:col>3</xdr:col>
                <xdr:colOff>447675</xdr:colOff>
                <xdr:row>13</xdr:row>
                <xdr:rowOff>76200</xdr:rowOff>
              </from>
              <to>
                <xdr:col>5</xdr:col>
                <xdr:colOff>885825</xdr:colOff>
                <xdr:row>18</xdr:row>
                <xdr:rowOff>47625</xdr:rowOff>
              </to>
            </anchor>
          </controlPr>
        </control>
      </mc:Choice>
      <mc:Fallback>
        <control shapeId="38922" r:id="rId10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E29A3D-438E-456F-89FD-BED043C4A82F}">
  <sheetPr codeName="Feuil17"/>
  <dimension ref="A1:V26"/>
  <sheetViews>
    <sheetView workbookViewId="0">
      <selection activeCell="AB18" sqref="AB18"/>
    </sheetView>
  </sheetViews>
  <sheetFormatPr baseColWidth="10" defaultColWidth="6.7109375" defaultRowHeight="15" x14ac:dyDescent="0.25"/>
  <cols>
    <col min="1" max="1" width="6.7109375" style="10"/>
    <col min="2" max="2" width="27.7109375" customWidth="1"/>
    <col min="3" max="3" width="3.7109375" customWidth="1"/>
    <col min="4" max="4" width="4.85546875" style="3" hidden="1" customWidth="1"/>
    <col min="5" max="5" width="8" style="3" hidden="1" customWidth="1"/>
    <col min="6" max="6" width="4.85546875" style="3" hidden="1" customWidth="1"/>
    <col min="7" max="7" width="7.85546875" style="3" hidden="1" customWidth="1"/>
    <col min="8" max="8" width="7.42578125" style="3" hidden="1" customWidth="1"/>
    <col min="9" max="9" width="7.28515625" style="3" hidden="1" customWidth="1"/>
    <col min="10" max="10" width="6.42578125" style="3" hidden="1" customWidth="1"/>
    <col min="11" max="11" width="7.140625" style="3" hidden="1" customWidth="1"/>
    <col min="12" max="12" width="7" style="3" hidden="1" customWidth="1"/>
    <col min="13" max="13" width="4" style="3" hidden="1" customWidth="1"/>
    <col min="14" max="14" width="9.28515625" style="3" hidden="1" customWidth="1"/>
    <col min="15" max="15" width="3.85546875" style="3" hidden="1" customWidth="1"/>
    <col min="16" max="16" width="4.7109375" style="3" hidden="1" customWidth="1"/>
    <col min="17" max="17" width="6.140625" style="3" hidden="1" customWidth="1"/>
    <col min="18" max="18" width="7.140625" style="3" hidden="1" customWidth="1"/>
    <col min="19" max="19" width="4.5703125" hidden="1" customWidth="1"/>
    <col min="20" max="20" width="4.28515625" customWidth="1"/>
    <col min="21" max="21" width="33.5703125" style="3" customWidth="1"/>
    <col min="22" max="22" width="5.7109375" style="3" customWidth="1"/>
  </cols>
  <sheetData>
    <row r="1" spans="1:22" ht="54" customHeight="1" thickTop="1" thickBot="1" x14ac:dyDescent="0.35">
      <c r="A1" s="13" t="s">
        <v>0</v>
      </c>
      <c r="B1" s="13" t="s">
        <v>1</v>
      </c>
      <c r="U1" s="14" t="s">
        <v>15</v>
      </c>
      <c r="V1" s="28"/>
    </row>
    <row r="2" spans="1:22" ht="20.100000000000001" customHeight="1" thickTop="1" thickBot="1" x14ac:dyDescent="0.3">
      <c r="A2" s="11">
        <v>1</v>
      </c>
      <c r="B2" s="9" t="s">
        <v>17</v>
      </c>
      <c r="C2" s="11">
        <v>1</v>
      </c>
      <c r="D2" s="4">
        <v>1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1"/>
      <c r="U2" s="8" t="str">
        <f>IFERROR(VLOOKUP(D2,$A$2:$B$7,2,FALSE),"")</f>
        <v>ASLM</v>
      </c>
      <c r="V2" s="15"/>
    </row>
    <row r="3" spans="1:22" ht="20.100000000000001" customHeight="1" thickTop="1" thickBot="1" x14ac:dyDescent="0.3">
      <c r="A3" s="12">
        <v>2</v>
      </c>
      <c r="B3" s="9" t="s">
        <v>18</v>
      </c>
      <c r="C3" s="12">
        <v>2</v>
      </c>
      <c r="D3" s="6">
        <v>3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2"/>
      <c r="U3" s="8" t="str">
        <f t="shared" ref="U3:U7" si="0">IFERROR(VLOOKUP(D3,$A$2:$B$7,2,FALSE),"")</f>
        <v>DIASPORT FOOT</v>
      </c>
      <c r="V3" s="15"/>
    </row>
    <row r="4" spans="1:22" ht="20.100000000000001" customHeight="1" thickTop="1" thickBot="1" x14ac:dyDescent="0.3">
      <c r="A4" s="12">
        <v>3</v>
      </c>
      <c r="B4" s="9" t="s">
        <v>19</v>
      </c>
      <c r="C4" s="12">
        <v>3</v>
      </c>
      <c r="D4" s="6">
        <v>2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2"/>
      <c r="U4" s="8" t="str">
        <f t="shared" si="0"/>
        <v>FAO SPORT</v>
      </c>
      <c r="V4" s="15"/>
    </row>
    <row r="5" spans="1:22" ht="20.100000000000001" customHeight="1" thickTop="1" thickBot="1" x14ac:dyDescent="0.3">
      <c r="A5" s="12">
        <v>4</v>
      </c>
      <c r="B5" s="9" t="s">
        <v>20</v>
      </c>
      <c r="C5" s="12">
        <v>4</v>
      </c>
      <c r="D5" s="6">
        <v>4</v>
      </c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2"/>
      <c r="U5" s="8" t="str">
        <f t="shared" si="0"/>
        <v>TSA</v>
      </c>
      <c r="V5" s="15"/>
    </row>
    <row r="6" spans="1:22" ht="20.100000000000001" customHeight="1" thickTop="1" thickBot="1" x14ac:dyDescent="0.3">
      <c r="A6" s="71">
        <v>5</v>
      </c>
      <c r="B6" s="72" t="s">
        <v>21</v>
      </c>
      <c r="C6" s="71">
        <v>5</v>
      </c>
      <c r="D6" s="6">
        <v>5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2"/>
      <c r="U6" s="8" t="str">
        <f t="shared" si="0"/>
        <v>PATHOS</v>
      </c>
      <c r="V6" s="15"/>
    </row>
    <row r="7" spans="1:22" ht="20.100000000000001" customHeight="1" thickTop="1" x14ac:dyDescent="0.25">
      <c r="A7" s="73"/>
      <c r="B7" s="74"/>
      <c r="C7" s="73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2"/>
      <c r="U7" s="70" t="str">
        <f t="shared" si="0"/>
        <v/>
      </c>
      <c r="V7" s="15"/>
    </row>
    <row r="8" spans="1:22" ht="20.100000000000001" customHeight="1" x14ac:dyDescent="0.25">
      <c r="A8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U8"/>
      <c r="V8"/>
    </row>
    <row r="9" spans="1:22" ht="20.100000000000001" customHeight="1" x14ac:dyDescent="0.25">
      <c r="A9" s="69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2"/>
      <c r="Q9"/>
      <c r="S9" s="3"/>
      <c r="U9"/>
      <c r="V9"/>
    </row>
    <row r="10" spans="1:22" ht="20.100000000000001" customHeight="1" x14ac:dyDescent="0.25">
      <c r="A10" s="69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2"/>
      <c r="Q10"/>
      <c r="S10" s="3"/>
      <c r="U10"/>
      <c r="V10"/>
    </row>
    <row r="11" spans="1:22" ht="20.100000000000001" customHeight="1" x14ac:dyDescent="0.25">
      <c r="A11" s="69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2"/>
      <c r="Q11"/>
      <c r="S11" s="3"/>
      <c r="U11"/>
      <c r="V11"/>
    </row>
    <row r="12" spans="1:22" ht="20.100000000000001" customHeight="1" x14ac:dyDescent="0.25">
      <c r="A12" s="69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2"/>
      <c r="Q12"/>
      <c r="S12" s="3"/>
      <c r="U12"/>
      <c r="V12"/>
    </row>
    <row r="13" spans="1:22" ht="20.100000000000001" customHeight="1" x14ac:dyDescent="0.25">
      <c r="A13" s="69"/>
      <c r="B13" s="3"/>
      <c r="C13" s="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2"/>
      <c r="Q13"/>
      <c r="S13" s="3"/>
      <c r="U13"/>
      <c r="V13"/>
    </row>
    <row r="14" spans="1:22" ht="20.100000000000001" customHeight="1" x14ac:dyDescent="0.25">
      <c r="A14" s="69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2"/>
      <c r="Q14"/>
      <c r="S14" s="3"/>
      <c r="U14"/>
      <c r="V14"/>
    </row>
    <row r="15" spans="1:22" ht="20.100000000000001" customHeight="1" x14ac:dyDescent="0.25">
      <c r="A15" s="69"/>
      <c r="B15" s="3"/>
      <c r="C15" s="3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2"/>
      <c r="Q15"/>
      <c r="S15" s="3"/>
      <c r="U15"/>
      <c r="V15"/>
    </row>
    <row r="16" spans="1:22" ht="20.100000000000001" customHeight="1" x14ac:dyDescent="0.25">
      <c r="A16" s="69"/>
      <c r="B16" s="3"/>
      <c r="C16" s="3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2"/>
      <c r="Q16"/>
      <c r="S16" s="3"/>
      <c r="U16"/>
      <c r="V16"/>
    </row>
    <row r="17" spans="1:22" ht="20.100000000000001" customHeight="1" x14ac:dyDescent="0.25">
      <c r="A17" s="69"/>
      <c r="B17" s="3"/>
      <c r="C17" s="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2"/>
      <c r="Q17"/>
      <c r="S17" s="3"/>
      <c r="U17"/>
      <c r="V17"/>
    </row>
    <row r="18" spans="1:22" ht="20.100000000000001" customHeight="1" x14ac:dyDescent="0.25">
      <c r="A18" s="69"/>
      <c r="B18" s="3"/>
      <c r="C18" s="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2"/>
      <c r="Q18"/>
      <c r="S18" s="3"/>
      <c r="U18"/>
      <c r="V18"/>
    </row>
    <row r="19" spans="1:22" ht="20.100000000000001" customHeight="1" x14ac:dyDescent="0.25">
      <c r="A19" s="69"/>
      <c r="B19" s="3"/>
      <c r="C19" s="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2"/>
      <c r="Q19"/>
      <c r="S19" s="3"/>
      <c r="U19"/>
      <c r="V19"/>
    </row>
    <row r="20" spans="1:22" ht="20.100000000000001" customHeight="1" x14ac:dyDescent="0.25">
      <c r="A20" s="69"/>
      <c r="B20" s="3"/>
      <c r="C20" s="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2"/>
      <c r="Q20"/>
      <c r="S20" s="3"/>
      <c r="U20"/>
      <c r="V20"/>
    </row>
    <row r="21" spans="1:22" ht="20.100000000000001" customHeight="1" x14ac:dyDescent="0.25">
      <c r="A21" s="69"/>
      <c r="B21" s="3"/>
      <c r="C21" s="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2"/>
      <c r="Q21"/>
      <c r="S21" s="3"/>
      <c r="U21"/>
      <c r="V21"/>
    </row>
    <row r="22" spans="1:22" ht="20.100000000000001" customHeight="1" x14ac:dyDescent="0.25">
      <c r="A22" s="69"/>
      <c r="B22" s="3"/>
      <c r="C22" s="3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2"/>
      <c r="Q22"/>
      <c r="S22" s="3"/>
      <c r="U22"/>
      <c r="V22"/>
    </row>
    <row r="23" spans="1:22" ht="20.100000000000001" customHeight="1" x14ac:dyDescent="0.25">
      <c r="A23" s="69"/>
      <c r="B23" s="3"/>
      <c r="C23" s="3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2"/>
      <c r="Q23"/>
      <c r="S23" s="3"/>
      <c r="U23"/>
      <c r="V23"/>
    </row>
    <row r="24" spans="1:22" ht="20.100000000000001" customHeight="1" x14ac:dyDescent="0.25">
      <c r="A24" s="69"/>
      <c r="B24" s="3"/>
      <c r="C24" s="3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2"/>
      <c r="Q24"/>
      <c r="S24" s="3"/>
      <c r="U24"/>
      <c r="V24"/>
    </row>
    <row r="25" spans="1:22" ht="20.25" customHeight="1" x14ac:dyDescent="0.25">
      <c r="A25" s="69"/>
      <c r="B25" s="3"/>
      <c r="C25" s="3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2"/>
      <c r="Q25"/>
      <c r="S25" s="3"/>
      <c r="U25"/>
      <c r="V25"/>
    </row>
    <row r="26" spans="1:22" ht="20.100000000000001" customHeight="1" x14ac:dyDescent="0.25"/>
  </sheetData>
  <sheetProtection algorithmName="SHA-512" hashValue="Kn3hCxxZKFDvqv9j7+Xaf5d6DMcdlKpl/DAQ8V3aH+kzrtdslwpDlZ/pMTJpJT7y9WF8n5mwxURUo9X2lST1Xw==" saltValue="CbUqQYhXFx7ew0w+NOXiSA==" spinCount="100000" sheet="1" objects="1" scenarios="1"/>
  <protectedRanges>
    <protectedRange sqref="B2:B7" name="Plage1_1_2"/>
  </protectedRange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9633" r:id="rId3" name="CommandButton1">
          <controlPr defaultSize="0" autoLine="0" r:id="rId4">
            <anchor moveWithCells="1">
              <from>
                <xdr:col>23</xdr:col>
                <xdr:colOff>76200</xdr:colOff>
                <xdr:row>6</xdr:row>
                <xdr:rowOff>57150</xdr:rowOff>
              </from>
              <to>
                <xdr:col>27</xdr:col>
                <xdr:colOff>152400</xdr:colOff>
                <xdr:row>10</xdr:row>
                <xdr:rowOff>57150</xdr:rowOff>
              </to>
            </anchor>
          </controlPr>
        </control>
      </mc:Choice>
      <mc:Fallback>
        <control shapeId="69633" r:id="rId3" name="CommandButton1"/>
      </mc:Fallback>
    </mc:AlternateContent>
    <mc:AlternateContent xmlns:mc="http://schemas.openxmlformats.org/markup-compatibility/2006">
      <mc:Choice Requires="x14">
        <control shapeId="69637" r:id="rId5" name="CommandButton5">
          <controlPr defaultSize="0" autoLine="0" autoPict="0" r:id="rId6">
            <anchor moveWithCells="1">
              <from>
                <xdr:col>22</xdr:col>
                <xdr:colOff>390525</xdr:colOff>
                <xdr:row>0</xdr:row>
                <xdr:rowOff>9525</xdr:rowOff>
              </from>
              <to>
                <xdr:col>28</xdr:col>
                <xdr:colOff>400050</xdr:colOff>
                <xdr:row>2</xdr:row>
                <xdr:rowOff>76200</xdr:rowOff>
              </to>
            </anchor>
          </controlPr>
        </control>
      </mc:Choice>
      <mc:Fallback>
        <control shapeId="69637" r:id="rId5" name="CommandButton5"/>
      </mc:Fallback>
    </mc:AlternateContent>
    <mc:AlternateContent xmlns:mc="http://schemas.openxmlformats.org/markup-compatibility/2006">
      <mc:Choice Requires="x14">
        <control shapeId="69640" r:id="rId7" name="CommandButton8">
          <controlPr defaultSize="0" autoLine="0" r:id="rId8">
            <anchor moveWithCells="1">
              <from>
                <xdr:col>20</xdr:col>
                <xdr:colOff>9525</xdr:colOff>
                <xdr:row>12</xdr:row>
                <xdr:rowOff>0</xdr:rowOff>
              </from>
              <to>
                <xdr:col>20</xdr:col>
                <xdr:colOff>2228850</xdr:colOff>
                <xdr:row>15</xdr:row>
                <xdr:rowOff>190500</xdr:rowOff>
              </to>
            </anchor>
          </controlPr>
        </control>
      </mc:Choice>
      <mc:Fallback>
        <control shapeId="69640" r:id="rId7" name="CommandButton8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9EB47-5133-4E55-A550-E540CFDDE2A9}">
  <sheetPr codeName="Feuil18"/>
  <dimension ref="A1:P29"/>
  <sheetViews>
    <sheetView showGridLines="0" showRowColHeaders="0" workbookViewId="0">
      <selection activeCell="M26" sqref="M26"/>
    </sheetView>
  </sheetViews>
  <sheetFormatPr baseColWidth="10" defaultRowHeight="15" x14ac:dyDescent="0.25"/>
  <cols>
    <col min="1" max="1" width="3.7109375" customWidth="1"/>
    <col min="2" max="2" width="22.5703125" customWidth="1"/>
    <col min="3" max="3" width="2" customWidth="1"/>
    <col min="4" max="4" width="2" hidden="1" customWidth="1"/>
    <col min="5" max="6" width="4.7109375" style="10" customWidth="1"/>
    <col min="7" max="7" width="25.7109375" customWidth="1"/>
    <col min="8" max="8" width="5.28515625" customWidth="1"/>
    <col min="9" max="9" width="25.7109375" customWidth="1"/>
    <col min="10" max="11" width="4.7109375" style="3" customWidth="1"/>
    <col min="12" max="15" width="12.7109375" style="3" customWidth="1"/>
    <col min="16" max="16" width="18.28515625" style="3" customWidth="1"/>
  </cols>
  <sheetData>
    <row r="1" spans="1:16" s="21" customFormat="1" ht="31.5" customHeight="1" thickTop="1" thickBot="1" x14ac:dyDescent="0.3">
      <c r="B1" s="22" t="s">
        <v>22</v>
      </c>
      <c r="C1" s="23"/>
      <c r="D1" s="23"/>
      <c r="E1" s="88" t="s">
        <v>3</v>
      </c>
      <c r="F1" s="89"/>
      <c r="G1" s="24" t="s">
        <v>23</v>
      </c>
      <c r="H1" s="25" t="s">
        <v>2</v>
      </c>
      <c r="I1" s="24" t="s">
        <v>24</v>
      </c>
      <c r="J1" s="90" t="s">
        <v>10</v>
      </c>
      <c r="K1" s="91"/>
      <c r="L1" s="37" t="str">
        <f>B2</f>
        <v>ASLM</v>
      </c>
      <c r="M1" s="37" t="str">
        <f>B3</f>
        <v>DIASPORT FOOT</v>
      </c>
      <c r="N1" s="37" t="str">
        <f>B4</f>
        <v>FAO SPORT</v>
      </c>
      <c r="O1" s="37" t="str">
        <f>B5</f>
        <v>TSA</v>
      </c>
      <c r="P1" s="37" t="str">
        <f>B6</f>
        <v>PATHOS</v>
      </c>
    </row>
    <row r="2" spans="1:16" ht="15.95" customHeight="1" thickTop="1" thickBot="1" x14ac:dyDescent="0.3">
      <c r="A2">
        <v>1</v>
      </c>
      <c r="B2" s="8" t="str">
        <f>POUSSINS!U2</f>
        <v>ASLM</v>
      </c>
      <c r="C2" s="15"/>
      <c r="D2" s="15"/>
      <c r="E2" s="19">
        <v>1</v>
      </c>
      <c r="F2" s="20">
        <v>2</v>
      </c>
      <c r="G2" s="17" t="str">
        <f t="shared" ref="G2:G16" si="0">IFERROR(VLOOKUP(E2,$A$2:$B$7,2,0),"")</f>
        <v>ASLM</v>
      </c>
      <c r="H2" s="17" t="s">
        <v>4</v>
      </c>
      <c r="I2" s="17" t="str">
        <f t="shared" ref="I2:I16" si="1">IFERROR(VLOOKUP(F2,$A$2:$B$7,2,0),"")</f>
        <v>DIASPORT FOOT</v>
      </c>
      <c r="J2" s="50"/>
      <c r="K2" s="50"/>
      <c r="L2" s="61" t="str">
        <f>IF(J2="","",IF($J2=$K2,1,IF($J2&gt;$K2,3,0)))</f>
        <v/>
      </c>
      <c r="M2" s="62" t="str">
        <f>IF(J2="","",IF($J2=$K2,1,IF($J2&lt;$K2,3,0)))</f>
        <v/>
      </c>
      <c r="N2" s="47"/>
      <c r="O2" s="47"/>
      <c r="P2" s="47"/>
    </row>
    <row r="3" spans="1:16" ht="15.95" customHeight="1" thickTop="1" thickBot="1" x14ac:dyDescent="0.3">
      <c r="A3">
        <v>2</v>
      </c>
      <c r="B3" s="8" t="str">
        <f>POUSSINS!U3</f>
        <v>DIASPORT FOOT</v>
      </c>
      <c r="C3" s="15"/>
      <c r="D3" s="15"/>
      <c r="E3" s="19">
        <v>3</v>
      </c>
      <c r="F3" s="20">
        <v>4</v>
      </c>
      <c r="G3" s="51" t="str">
        <f t="shared" si="0"/>
        <v>FAO SPORT</v>
      </c>
      <c r="H3" s="51" t="s">
        <v>4</v>
      </c>
      <c r="I3" s="51" t="str">
        <f t="shared" si="1"/>
        <v>TSA</v>
      </c>
      <c r="J3" s="52"/>
      <c r="K3" s="52"/>
      <c r="L3" s="48"/>
      <c r="M3" s="48"/>
      <c r="N3" s="62" t="str">
        <f>IF(J3="","",IF($K3=$J3,1,IF($K3&lt;$J3,3,0)))</f>
        <v/>
      </c>
      <c r="O3" s="61" t="str">
        <f>IF(J3="","",IF($J3=$K3,1,IF($J3&lt;$K3,3,0)))</f>
        <v/>
      </c>
      <c r="P3" s="47"/>
    </row>
    <row r="4" spans="1:16" ht="15.95" customHeight="1" thickTop="1" thickBot="1" x14ac:dyDescent="0.3">
      <c r="A4">
        <v>3</v>
      </c>
      <c r="B4" s="8" t="str">
        <f>POUSSINS!U4</f>
        <v>FAO SPORT</v>
      </c>
      <c r="C4" s="15"/>
      <c r="D4" s="15"/>
      <c r="E4" s="45">
        <v>5</v>
      </c>
      <c r="F4" s="46">
        <v>6</v>
      </c>
      <c r="G4" s="51" t="str">
        <f t="shared" si="0"/>
        <v>PATHOS</v>
      </c>
      <c r="H4" s="51" t="s">
        <v>4</v>
      </c>
      <c r="I4" s="51" t="str">
        <f t="shared" si="1"/>
        <v/>
      </c>
      <c r="J4" s="52"/>
      <c r="K4" s="52"/>
      <c r="L4" s="48"/>
      <c r="M4" s="48"/>
      <c r="N4" s="47"/>
      <c r="O4" s="58"/>
      <c r="P4" s="61" t="str">
        <f>IF(J4="","",IF($J4=$K4,1,IF($J4&gt;$K4,3,0)))</f>
        <v/>
      </c>
    </row>
    <row r="5" spans="1:16" ht="15.95" customHeight="1" thickTop="1" thickBot="1" x14ac:dyDescent="0.3">
      <c r="A5">
        <v>4</v>
      </c>
      <c r="B5" s="8" t="str">
        <f>POUSSINS!U5</f>
        <v>TSA</v>
      </c>
      <c r="C5" s="15"/>
      <c r="D5" s="10"/>
      <c r="E5" s="45">
        <v>1</v>
      </c>
      <c r="F5" s="46">
        <v>4</v>
      </c>
      <c r="G5" s="51" t="str">
        <f t="shared" si="0"/>
        <v>ASLM</v>
      </c>
      <c r="H5" s="51" t="s">
        <v>4</v>
      </c>
      <c r="I5" s="51" t="str">
        <f t="shared" si="1"/>
        <v>TSA</v>
      </c>
      <c r="J5" s="52"/>
      <c r="K5" s="52"/>
      <c r="L5" s="61" t="str">
        <f>IF(J5="","",IF($J5=$K5,1,IF($J5&gt;$K5,3,0)))</f>
        <v/>
      </c>
      <c r="M5" s="47"/>
      <c r="N5" s="48"/>
      <c r="O5" s="61" t="str">
        <f>IF(M5="","",IF($J5=$K5,1,IF($J5&lt;$K5,3,0)))</f>
        <v/>
      </c>
      <c r="P5" s="58"/>
    </row>
    <row r="6" spans="1:16" ht="15.95" customHeight="1" thickTop="1" thickBot="1" x14ac:dyDescent="0.3">
      <c r="A6">
        <v>5</v>
      </c>
      <c r="B6" s="8" t="str">
        <f>POUSSINS!U6</f>
        <v>PATHOS</v>
      </c>
      <c r="C6" s="15"/>
      <c r="D6" s="10"/>
      <c r="E6" s="45">
        <v>2</v>
      </c>
      <c r="F6" s="46">
        <v>5</v>
      </c>
      <c r="G6" s="51" t="str">
        <f t="shared" si="0"/>
        <v>DIASPORT FOOT</v>
      </c>
      <c r="H6" s="51" t="s">
        <v>4</v>
      </c>
      <c r="I6" s="51" t="str">
        <f t="shared" si="1"/>
        <v>PATHOS</v>
      </c>
      <c r="J6" s="52"/>
      <c r="K6" s="52"/>
      <c r="L6" s="48"/>
      <c r="M6" s="18" t="str">
        <f>IF(J6="","",IF($J6=$K6,1,IF($J6&gt;$K6,3,0)))</f>
        <v/>
      </c>
      <c r="N6" s="48"/>
      <c r="O6" s="58"/>
      <c r="P6" s="61" t="str">
        <f>IF(J6="","",IF($J6=$K6,1,IF($J6&lt;$K6,3,0)))</f>
        <v/>
      </c>
    </row>
    <row r="7" spans="1:16" ht="15.95" customHeight="1" thickTop="1" thickBot="1" x14ac:dyDescent="0.3">
      <c r="B7" s="70"/>
      <c r="C7" s="15"/>
      <c r="D7" s="10"/>
      <c r="E7" s="45">
        <v>3</v>
      </c>
      <c r="F7" s="46">
        <v>6</v>
      </c>
      <c r="G7" s="51" t="str">
        <f t="shared" si="0"/>
        <v>FAO SPORT</v>
      </c>
      <c r="H7" s="51" t="s">
        <v>4</v>
      </c>
      <c r="I7" s="51" t="str">
        <f t="shared" si="1"/>
        <v/>
      </c>
      <c r="J7" s="52"/>
      <c r="K7" s="52"/>
      <c r="L7" s="48"/>
      <c r="M7" s="58"/>
      <c r="N7" s="62" t="str">
        <f>IF(J7="","",IF($K7=$J7,1,IF($K7&lt;$J7,3,0)))</f>
        <v/>
      </c>
      <c r="O7" s="58"/>
      <c r="P7" s="58"/>
    </row>
    <row r="8" spans="1:16" ht="15.95" customHeight="1" x14ac:dyDescent="0.25">
      <c r="A8" s="15"/>
      <c r="B8" s="15"/>
      <c r="C8" s="15"/>
      <c r="D8" s="15"/>
      <c r="E8" s="45">
        <v>2</v>
      </c>
      <c r="F8" s="46">
        <v>4</v>
      </c>
      <c r="G8" s="51" t="str">
        <f t="shared" si="0"/>
        <v>DIASPORT FOOT</v>
      </c>
      <c r="H8" s="51" t="s">
        <v>4</v>
      </c>
      <c r="I8" s="51" t="str">
        <f t="shared" si="1"/>
        <v>TSA</v>
      </c>
      <c r="J8" s="52"/>
      <c r="K8" s="52"/>
      <c r="L8" s="48"/>
      <c r="M8" s="18" t="str">
        <f>IF(J8="","",IF($J8=$K8,1,IF($J8&gt;$K8,3,0)))</f>
        <v/>
      </c>
      <c r="N8" s="48"/>
      <c r="O8" s="61" t="str">
        <f>IF(M8="","",IF($J8=$K8,1,IF($J8&lt;$K8,3,0)))</f>
        <v/>
      </c>
      <c r="P8" s="58"/>
    </row>
    <row r="9" spans="1:16" ht="15.95" customHeight="1" thickBot="1" x14ac:dyDescent="0.3">
      <c r="A9" s="15"/>
      <c r="B9" s="15"/>
      <c r="C9" s="15"/>
      <c r="D9" s="15"/>
      <c r="E9" s="45">
        <v>1</v>
      </c>
      <c r="F9" s="46">
        <v>6</v>
      </c>
      <c r="G9" s="51" t="str">
        <f t="shared" si="0"/>
        <v>ASLM</v>
      </c>
      <c r="H9" s="51" t="s">
        <v>4</v>
      </c>
      <c r="I9" s="51" t="str">
        <f t="shared" si="1"/>
        <v/>
      </c>
      <c r="J9" s="52"/>
      <c r="K9" s="52"/>
      <c r="L9" s="61" t="str">
        <f>IF(J9="","",IF($J9=$K9,1,IF($J9&gt;$K9,3,0)))</f>
        <v/>
      </c>
      <c r="M9" s="58"/>
      <c r="N9" s="48"/>
      <c r="O9" s="58"/>
      <c r="P9" s="58"/>
    </row>
    <row r="10" spans="1:16" ht="15.95" customHeight="1" thickBot="1" x14ac:dyDescent="0.3">
      <c r="E10" s="45">
        <v>3</v>
      </c>
      <c r="F10" s="46">
        <v>5</v>
      </c>
      <c r="G10" s="51" t="str">
        <f t="shared" si="0"/>
        <v>FAO SPORT</v>
      </c>
      <c r="H10" s="51" t="s">
        <v>4</v>
      </c>
      <c r="I10" s="51" t="str">
        <f t="shared" si="1"/>
        <v>PATHOS</v>
      </c>
      <c r="J10" s="52"/>
      <c r="K10" s="52"/>
      <c r="L10" s="48"/>
      <c r="M10" s="58"/>
      <c r="N10" s="62" t="str">
        <f>IF(J10="","",IF($K10=$J10,1,IF($K10&lt;$J10,3,0)))</f>
        <v/>
      </c>
      <c r="O10" s="58"/>
      <c r="P10" s="61" t="str">
        <f>IF(J10="","",IF($J10=$K10,1,IF($J10&lt;$K10,3,0)))</f>
        <v/>
      </c>
    </row>
    <row r="11" spans="1:16" ht="15.95" customHeight="1" x14ac:dyDescent="0.25">
      <c r="E11" s="45">
        <v>2</v>
      </c>
      <c r="F11" s="46">
        <v>6</v>
      </c>
      <c r="G11" s="51" t="str">
        <f t="shared" si="0"/>
        <v>DIASPORT FOOT</v>
      </c>
      <c r="H11" s="51" t="s">
        <v>4</v>
      </c>
      <c r="I11" s="51" t="str">
        <f t="shared" si="1"/>
        <v/>
      </c>
      <c r="J11" s="52"/>
      <c r="K11" s="52"/>
      <c r="L11" s="48"/>
      <c r="M11" s="18" t="str">
        <f>IF(J11="","",IF($J11=$K11,1,IF($J11&gt;$K11,3,0)))</f>
        <v/>
      </c>
      <c r="N11" s="48"/>
      <c r="O11" s="58"/>
      <c r="P11" s="58"/>
    </row>
    <row r="12" spans="1:16" ht="15.95" customHeight="1" thickBot="1" x14ac:dyDescent="0.3">
      <c r="B12" s="26"/>
      <c r="C12" s="26"/>
      <c r="D12" s="15"/>
      <c r="E12" s="45">
        <v>4</v>
      </c>
      <c r="F12" s="46">
        <v>5</v>
      </c>
      <c r="G12" s="51" t="str">
        <f t="shared" si="0"/>
        <v>TSA</v>
      </c>
      <c r="H12" s="51" t="s">
        <v>4</v>
      </c>
      <c r="I12" s="51" t="str">
        <f t="shared" si="1"/>
        <v>PATHOS</v>
      </c>
      <c r="J12" s="52"/>
      <c r="K12" s="52"/>
      <c r="L12" s="48"/>
      <c r="M12" s="48"/>
      <c r="N12" s="48"/>
      <c r="O12" s="61" t="str">
        <f>IF(J12="","",IF($J12=$K12,1,IF($J12&gt;$K12,3,0)))</f>
        <v/>
      </c>
      <c r="P12" s="61" t="str">
        <f>IF(J12="","",IF($J12=$K12,1,IF($J12&lt;$K12,3,0)))</f>
        <v/>
      </c>
    </row>
    <row r="13" spans="1:16" ht="15.95" customHeight="1" x14ac:dyDescent="0.25">
      <c r="B13" s="26"/>
      <c r="C13" s="26"/>
      <c r="D13" s="15"/>
      <c r="E13" s="45">
        <v>1</v>
      </c>
      <c r="F13" s="46">
        <v>3</v>
      </c>
      <c r="G13" s="56" t="str">
        <f t="shared" si="0"/>
        <v>ASLM</v>
      </c>
      <c r="H13" s="51" t="s">
        <v>4</v>
      </c>
      <c r="I13" s="56" t="str">
        <f t="shared" si="1"/>
        <v>FAO SPORT</v>
      </c>
      <c r="J13" s="57"/>
      <c r="K13" s="57"/>
      <c r="L13" s="61" t="str">
        <f>IF(J13="","",IF($J13=$K13,1,IF($J13&gt;$K13,3,0)))</f>
        <v/>
      </c>
      <c r="M13" s="58"/>
      <c r="N13" s="18" t="str">
        <f>IF(J13="","",IF($K13=$J13,1,IF($K13&gt;$J13,3,0)))</f>
        <v/>
      </c>
      <c r="O13" s="60"/>
      <c r="P13" s="60"/>
    </row>
    <row r="14" spans="1:16" ht="15.95" customHeight="1" x14ac:dyDescent="0.25">
      <c r="B14" s="26"/>
      <c r="C14" s="26"/>
      <c r="D14" s="31"/>
      <c r="E14" s="45">
        <v>4</v>
      </c>
      <c r="F14" s="46">
        <v>6</v>
      </c>
      <c r="G14" s="56" t="str">
        <f t="shared" si="0"/>
        <v>TSA</v>
      </c>
      <c r="H14" s="51" t="s">
        <v>4</v>
      </c>
      <c r="I14" s="56" t="str">
        <f t="shared" si="1"/>
        <v/>
      </c>
      <c r="J14" s="57"/>
      <c r="K14" s="57"/>
      <c r="L14" s="59"/>
      <c r="M14" s="58"/>
      <c r="N14" s="58"/>
      <c r="O14" s="61" t="str">
        <f>IF(J14="","",IF($J14=$K14,1,IF($J14&gt;$K14,3,0)))</f>
        <v/>
      </c>
      <c r="P14" s="60"/>
    </row>
    <row r="15" spans="1:16" ht="15.95" customHeight="1" thickBot="1" x14ac:dyDescent="0.3">
      <c r="B15" s="26"/>
      <c r="C15" s="26"/>
      <c r="D15" s="31"/>
      <c r="E15" s="45">
        <v>1</v>
      </c>
      <c r="F15" s="46">
        <v>5</v>
      </c>
      <c r="G15" s="56" t="str">
        <f t="shared" si="0"/>
        <v>ASLM</v>
      </c>
      <c r="H15" s="51" t="s">
        <v>4</v>
      </c>
      <c r="I15" s="56" t="str">
        <f t="shared" si="1"/>
        <v>PATHOS</v>
      </c>
      <c r="J15" s="57"/>
      <c r="K15" s="57"/>
      <c r="L15" s="61" t="str">
        <f>IF(J15="","",IF($J15=$K15,1,IF($J15&gt;$K15,3,0)))</f>
        <v/>
      </c>
      <c r="M15" s="58"/>
      <c r="N15" s="58"/>
      <c r="O15" s="60"/>
      <c r="P15" s="61" t="str">
        <f>IF(J15="","",IF($J15=$K15,1,IF($J15&lt;$K15,3,0)))</f>
        <v/>
      </c>
    </row>
    <row r="16" spans="1:16" ht="15.95" customHeight="1" thickBot="1" x14ac:dyDescent="0.3">
      <c r="B16" s="26"/>
      <c r="C16" s="26"/>
      <c r="E16" s="43">
        <v>2</v>
      </c>
      <c r="F16" s="44">
        <v>3</v>
      </c>
      <c r="G16" s="53" t="str">
        <f t="shared" si="0"/>
        <v>DIASPORT FOOT</v>
      </c>
      <c r="H16" s="53" t="s">
        <v>4</v>
      </c>
      <c r="I16" s="53" t="str">
        <f t="shared" si="1"/>
        <v>FAO SPORT</v>
      </c>
      <c r="J16" s="54"/>
      <c r="K16" s="54"/>
      <c r="L16" s="49"/>
      <c r="M16" s="18" t="str">
        <f>IF(J16="","",IF($J16=$K16,1,IF($J16&gt;$K16,3,0)))</f>
        <v/>
      </c>
      <c r="N16" s="18" t="str">
        <f>IF(J16="","",IF($K16=$J16,1,IF($K16&gt;$J16,3,0)))</f>
        <v/>
      </c>
      <c r="O16" s="60"/>
      <c r="P16" s="60"/>
    </row>
    <row r="17" spans="5:16" ht="15.95" customHeight="1" thickTop="1" thickBot="1" x14ac:dyDescent="0.3">
      <c r="F17"/>
      <c r="I17" s="29" t="s">
        <v>5</v>
      </c>
      <c r="J17" s="34"/>
      <c r="K17" s="35"/>
      <c r="L17" s="27">
        <f>SUM(L2:L16)</f>
        <v>0</v>
      </c>
      <c r="M17" s="27">
        <f t="shared" ref="M17:P17" si="2">SUM(M2:M16)</f>
        <v>0</v>
      </c>
      <c r="N17" s="27">
        <f t="shared" si="2"/>
        <v>0</v>
      </c>
      <c r="O17" s="27">
        <f t="shared" si="2"/>
        <v>0</v>
      </c>
      <c r="P17" s="27">
        <f t="shared" si="2"/>
        <v>0</v>
      </c>
    </row>
    <row r="18" spans="5:16" ht="15.75" customHeight="1" thickTop="1" thickBot="1" x14ac:dyDescent="0.3">
      <c r="F18"/>
      <c r="I18" s="29" t="s">
        <v>12</v>
      </c>
      <c r="J18" s="30"/>
      <c r="K18" s="35"/>
      <c r="L18" s="27">
        <f>SUM(J2+J5+J9+J13+J15)-(K2+K5+K9+K13+K15)</f>
        <v>0</v>
      </c>
      <c r="M18" s="27">
        <f>SUM(K2+J6+J8+J11+J16)-(J2+K6+K8+K11+K16)</f>
        <v>0</v>
      </c>
      <c r="N18" s="27">
        <f>SUM(J3+J7+J10+K13+K16)-(K3+K7+K10+J13+J16)</f>
        <v>0</v>
      </c>
      <c r="O18" s="27">
        <f>SUM(K3+K5+K8+J12+J14)-(J3+J5+J8+K12+K14)</f>
        <v>0</v>
      </c>
      <c r="P18" s="27">
        <f>SUM(J4+K6+K10+K12+K15)-(K4+J6+J10+J12+J15)</f>
        <v>0</v>
      </c>
    </row>
    <row r="19" spans="5:16" ht="0.75" customHeight="1" thickTop="1" thickBot="1" x14ac:dyDescent="0.3">
      <c r="F19"/>
      <c r="I19" s="34"/>
      <c r="J19" s="40"/>
      <c r="K19" s="40"/>
      <c r="L19" s="39">
        <f>L17*100+L18</f>
        <v>0</v>
      </c>
      <c r="M19" s="39">
        <f t="shared" ref="M19:P19" si="3">M17*100+M18</f>
        <v>0</v>
      </c>
      <c r="N19" s="39">
        <f t="shared" si="3"/>
        <v>0</v>
      </c>
      <c r="O19" s="39">
        <f t="shared" si="3"/>
        <v>0</v>
      </c>
      <c r="P19" s="39">
        <f t="shared" si="3"/>
        <v>0</v>
      </c>
    </row>
    <row r="20" spans="5:16" ht="16.5" thickTop="1" thickBot="1" x14ac:dyDescent="0.3">
      <c r="H20" s="92" t="s">
        <v>16</v>
      </c>
      <c r="I20" s="93"/>
      <c r="J20" s="41"/>
      <c r="K20" s="42"/>
      <c r="L20" s="27">
        <f>RANK(L19,$L$19:$P$19,0)+COUNTIF($L19:L19,L19)-1</f>
        <v>1</v>
      </c>
      <c r="M20" s="27">
        <f>RANK(M19,$L$19:$P$19,0)+COUNTIF($L19:M19,M19)-1</f>
        <v>2</v>
      </c>
      <c r="N20" s="27">
        <f>RANK(N19,$L$19:$P$19,0)+COUNTIF($L19:N19,N19)-1</f>
        <v>3</v>
      </c>
      <c r="O20" s="27">
        <f>RANK(O19,$L$19:$P$19,0)+COUNTIF($L19:O19,O19)-1</f>
        <v>4</v>
      </c>
      <c r="P20" s="27">
        <f>RANK(P19,$L$19:$P$19,0)+COUNTIF($L19:P19,P19)-1</f>
        <v>5</v>
      </c>
    </row>
    <row r="21" spans="5:16" ht="16.5" thickTop="1" thickBot="1" x14ac:dyDescent="0.3">
      <c r="E21" s="65"/>
      <c r="F21" s="65">
        <f>VLOOKUP(G21,POUSSINS!$B$2:$C$7,2,FALSE)</f>
        <v>1</v>
      </c>
      <c r="G21" s="38" t="str">
        <f>POUSSINS!U2</f>
        <v>ASLM</v>
      </c>
      <c r="H21" s="32">
        <v>1</v>
      </c>
      <c r="I21" s="33" t="str">
        <f>IF(POUSSINS!U2="","",IF($L$20=1,$G$21,IF($M$20=1,$G$22,IF($N$20=1,$G$23,IF($O$20=1,$G$24,IF($P$20=1,$G$25))))))</f>
        <v>ASLM</v>
      </c>
      <c r="J21" s="55">
        <f t="shared" ref="J21:J26" si="4">HLOOKUP(I21,$L$1:$P$20,19,FALSE)</f>
        <v>0</v>
      </c>
    </row>
    <row r="22" spans="5:16" ht="16.5" thickTop="1" thickBot="1" x14ac:dyDescent="0.3">
      <c r="E22" s="65"/>
      <c r="F22" s="65">
        <f>VLOOKUP(G22,POUSSINS!$B$2:$C$7,2,FALSE)</f>
        <v>3</v>
      </c>
      <c r="G22" s="38" t="str">
        <f>POUSSINS!U3</f>
        <v>DIASPORT FOOT</v>
      </c>
      <c r="H22" s="33">
        <v>2</v>
      </c>
      <c r="I22" s="33" t="str">
        <f>IF(POUSSINS!U3="","",IF($L$20=2,$G$21,IF($M$20=2,$G$22,IF($N$20=2,$G$23,IF($O$20=2,$G$24,IF($P$20=2,$G$25))))))</f>
        <v>DIASPORT FOOT</v>
      </c>
      <c r="J22" s="55">
        <f t="shared" si="4"/>
        <v>0</v>
      </c>
    </row>
    <row r="23" spans="5:16" ht="16.5" thickTop="1" thickBot="1" x14ac:dyDescent="0.3">
      <c r="E23" s="79"/>
      <c r="F23" s="65">
        <f>VLOOKUP(G23,POUSSINS!$B$2:$C$7,2,FALSE)</f>
        <v>2</v>
      </c>
      <c r="G23" s="38" t="str">
        <f>POUSSINS!U4</f>
        <v>FAO SPORT</v>
      </c>
      <c r="H23" s="33">
        <v>3</v>
      </c>
      <c r="I23" s="33" t="str">
        <f>IF(POUSSINS!U4="","",IF($L$20=3,$G$21,IF($M$20=3,$G$22,IF($N$20=3,$G$23,IF($O$20=3,$G$24,IF($P$20=3,$G$25))))))</f>
        <v>FAO SPORT</v>
      </c>
      <c r="J23" s="55">
        <f t="shared" si="4"/>
        <v>0</v>
      </c>
    </row>
    <row r="24" spans="5:16" ht="16.5" thickTop="1" thickBot="1" x14ac:dyDescent="0.3">
      <c r="E24" s="55"/>
      <c r="F24" s="65">
        <f>VLOOKUP(G24,POUSSINS!$B$2:$C$7,2,FALSE)</f>
        <v>4</v>
      </c>
      <c r="G24" s="38" t="str">
        <f>POUSSINS!U5</f>
        <v>TSA</v>
      </c>
      <c r="H24" s="33">
        <v>4</v>
      </c>
      <c r="I24" s="33" t="str">
        <f>IF(POUSSINS!U5="","",IF($L$20=4,$G$21,IF($M$20=4,$G$22,IF($N$20=4,$G$23,IF($O$20=4,$G$24,IF($P$20=4,$G$25))))))</f>
        <v>TSA</v>
      </c>
      <c r="J24" s="55">
        <f t="shared" si="4"/>
        <v>0</v>
      </c>
      <c r="K24"/>
      <c r="L24"/>
      <c r="M24"/>
      <c r="N24"/>
      <c r="O24"/>
      <c r="P24"/>
    </row>
    <row r="25" spans="5:16" ht="16.5" thickTop="1" thickBot="1" x14ac:dyDescent="0.3">
      <c r="E25" s="55"/>
      <c r="F25" s="65">
        <f>VLOOKUP(G25,POUSSINS!$B$2:$C$7,2,FALSE)</f>
        <v>5</v>
      </c>
      <c r="G25" s="38" t="str">
        <f>POUSSINS!U6</f>
        <v>PATHOS</v>
      </c>
      <c r="H25" s="33">
        <v>5</v>
      </c>
      <c r="I25" s="33" t="str">
        <f>IF(POUSSINS!U6="","",IF($L$20=5,$G$21,IF($M$20=5,$G$22,IF($N$20=5,$G$23,IF($O$20=5,$G$24,IF($P$20=5,$G$25))))))</f>
        <v>PATHOS</v>
      </c>
      <c r="J25" s="55">
        <f t="shared" si="4"/>
        <v>0</v>
      </c>
      <c r="K25"/>
      <c r="L25"/>
      <c r="M25"/>
      <c r="N25"/>
      <c r="O25"/>
      <c r="P25"/>
    </row>
    <row r="26" spans="5:16" ht="15.75" thickTop="1" x14ac:dyDescent="0.25">
      <c r="E26" s="15"/>
      <c r="F26" s="65" t="e">
        <f>VLOOKUP(G26,POUSSINS!$B$2:$C$7,2,FALSE)</f>
        <v>#N/A</v>
      </c>
      <c r="G26" s="75" t="str">
        <f>POUSSINS!U7</f>
        <v/>
      </c>
      <c r="H26" s="40"/>
      <c r="I26" s="40" t="str">
        <f>IF(POUSSINS!U7="","",IF($L$20=6,$G$21,IF($M$20=6,$G$22,IF($N$20=6,$G$23,IF($O$20=6,$G$24,IF($P$20=6,$G$25,IF(#REF!=6,$G$26)))))))</f>
        <v/>
      </c>
      <c r="J26" s="55" t="e">
        <f t="shared" si="4"/>
        <v>#N/A</v>
      </c>
      <c r="K26"/>
      <c r="L26"/>
      <c r="M26"/>
      <c r="N26"/>
      <c r="O26"/>
      <c r="P26"/>
    </row>
    <row r="27" spans="5:16" x14ac:dyDescent="0.25">
      <c r="E27" s="15"/>
      <c r="F27" s="3"/>
      <c r="G27" s="63"/>
      <c r="H27" s="3"/>
      <c r="I27" s="3"/>
      <c r="K27"/>
      <c r="L27"/>
      <c r="M27"/>
      <c r="N27"/>
      <c r="O27"/>
      <c r="P27"/>
    </row>
    <row r="28" spans="5:16" x14ac:dyDescent="0.25">
      <c r="E28"/>
      <c r="F28" s="3"/>
      <c r="G28" s="63"/>
      <c r="H28" s="3"/>
      <c r="I28" s="3"/>
      <c r="K28"/>
      <c r="L28"/>
      <c r="M28"/>
      <c r="N28"/>
      <c r="O28"/>
      <c r="P28"/>
    </row>
    <row r="29" spans="5:16" x14ac:dyDescent="0.25">
      <c r="G29" s="3"/>
      <c r="H29" s="3"/>
      <c r="I29" s="3"/>
    </row>
  </sheetData>
  <sheetProtection algorithmName="SHA-512" hashValue="9lLqzi9T3dJ0jUQYlqzGrpVu/1t0EMdzK+CfF/FfawIyo+BtuKXfPF68x2neI4LoBbUguDH5Z2wUIkbONqycRA==" saltValue="iajtuTWi51Xg3yGpZxXujQ==" spinCount="100000" sheet="1" objects="1" scenarios="1"/>
  <protectedRanges>
    <protectedRange sqref="J2:K16" name="Plage1_1_1"/>
  </protectedRanges>
  <mergeCells count="3">
    <mergeCell ref="E1:F1"/>
    <mergeCell ref="J1:K1"/>
    <mergeCell ref="H20:I2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22" r:id="rId4" name="CommandButton1">
          <controlPr defaultSize="0" autoLine="0" r:id="rId5">
            <anchor moveWithCells="1">
              <from>
                <xdr:col>4</xdr:col>
                <xdr:colOff>9525</xdr:colOff>
                <xdr:row>20</xdr:row>
                <xdr:rowOff>19050</xdr:rowOff>
              </from>
              <to>
                <xdr:col>6</xdr:col>
                <xdr:colOff>1057275</xdr:colOff>
                <xdr:row>24</xdr:row>
                <xdr:rowOff>114300</xdr:rowOff>
              </to>
            </anchor>
          </controlPr>
        </control>
      </mc:Choice>
      <mc:Fallback>
        <control shapeId="81922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D7404-8F9F-458F-AC02-71E7DEC5E974}">
  <sheetPr codeName="Feuil1"/>
  <dimension ref="A1:V25"/>
  <sheetViews>
    <sheetView showGridLines="0" workbookViewId="0">
      <selection activeCell="Z17" sqref="Z17"/>
    </sheetView>
  </sheetViews>
  <sheetFormatPr baseColWidth="10" defaultColWidth="6.7109375" defaultRowHeight="15" x14ac:dyDescent="0.25"/>
  <cols>
    <col min="1" max="1" width="6.7109375" style="10"/>
    <col min="2" max="2" width="27.7109375" customWidth="1"/>
    <col min="3" max="3" width="3.7109375" customWidth="1"/>
    <col min="4" max="4" width="4.85546875" style="3" hidden="1" customWidth="1"/>
    <col min="5" max="5" width="8" style="3" hidden="1" customWidth="1"/>
    <col min="6" max="6" width="4.85546875" style="3" hidden="1" customWidth="1"/>
    <col min="7" max="7" width="7.85546875" style="3" hidden="1" customWidth="1"/>
    <col min="8" max="8" width="7.42578125" style="3" hidden="1" customWidth="1"/>
    <col min="9" max="9" width="7.28515625" style="3" hidden="1" customWidth="1"/>
    <col min="10" max="10" width="6.42578125" style="3" hidden="1" customWidth="1"/>
    <col min="11" max="11" width="7.140625" style="3" hidden="1" customWidth="1"/>
    <col min="12" max="12" width="7" style="3" hidden="1" customWidth="1"/>
    <col min="13" max="13" width="4" style="3" hidden="1" customWidth="1"/>
    <col min="14" max="14" width="9.28515625" style="3" hidden="1" customWidth="1"/>
    <col min="15" max="15" width="3.85546875" style="3" hidden="1" customWidth="1"/>
    <col min="16" max="16" width="4.7109375" style="3" hidden="1" customWidth="1"/>
    <col min="17" max="17" width="6.140625" style="3" hidden="1" customWidth="1"/>
    <col min="18" max="18" width="7.140625" style="3" hidden="1" customWidth="1"/>
    <col min="19" max="19" width="4.5703125" hidden="1" customWidth="1"/>
    <col min="20" max="20" width="4.28515625" customWidth="1"/>
    <col min="21" max="21" width="33.5703125" style="3" customWidth="1"/>
    <col min="22" max="22" width="5.7109375" style="3" customWidth="1"/>
  </cols>
  <sheetData>
    <row r="1" spans="1:22" ht="54" customHeight="1" thickTop="1" thickBot="1" x14ac:dyDescent="0.35">
      <c r="A1" s="13" t="s">
        <v>0</v>
      </c>
      <c r="B1" s="13" t="s">
        <v>1</v>
      </c>
      <c r="U1" s="14" t="s">
        <v>25</v>
      </c>
      <c r="V1" s="28"/>
    </row>
    <row r="2" spans="1:22" ht="20.100000000000001" customHeight="1" thickTop="1" thickBot="1" x14ac:dyDescent="0.3">
      <c r="A2" s="11">
        <v>1</v>
      </c>
      <c r="B2" s="9" t="s">
        <v>17</v>
      </c>
      <c r="C2" s="11">
        <v>1</v>
      </c>
      <c r="D2" s="4">
        <v>4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1"/>
      <c r="U2" s="8" t="str">
        <f>IF(B2="","",IFERROR(VLOOKUP(D2,$A$2:$B$6,2,FALSE),""))</f>
        <v>TSA</v>
      </c>
      <c r="V2" s="15"/>
    </row>
    <row r="3" spans="1:22" ht="20.100000000000001" customHeight="1" thickTop="1" thickBot="1" x14ac:dyDescent="0.3">
      <c r="A3" s="12">
        <v>2</v>
      </c>
      <c r="B3" s="9" t="s">
        <v>18</v>
      </c>
      <c r="C3" s="12">
        <v>2</v>
      </c>
      <c r="D3" s="6">
        <v>1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2"/>
      <c r="U3" s="8" t="str">
        <f>IF(B3="","",IFERROR(VLOOKUP(D3,$A$2:$B$6,2,FALSE),""))</f>
        <v>ASLM</v>
      </c>
      <c r="V3" s="15"/>
    </row>
    <row r="4" spans="1:22" ht="20.100000000000001" customHeight="1" thickTop="1" thickBot="1" x14ac:dyDescent="0.3">
      <c r="A4" s="12">
        <v>3</v>
      </c>
      <c r="B4" s="9" t="s">
        <v>19</v>
      </c>
      <c r="C4" s="12">
        <v>3</v>
      </c>
      <c r="D4" s="6">
        <v>3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2"/>
      <c r="U4" s="8" t="str">
        <f>IF(B4="","",IFERROR(VLOOKUP(D4,$A$2:$B$6,2,FALSE),""))</f>
        <v>DIASPORT FOOT</v>
      </c>
      <c r="V4" s="15"/>
    </row>
    <row r="5" spans="1:22" ht="20.100000000000001" customHeight="1" thickTop="1" thickBot="1" x14ac:dyDescent="0.3">
      <c r="A5" s="12">
        <v>4</v>
      </c>
      <c r="B5" s="9" t="s">
        <v>20</v>
      </c>
      <c r="C5" s="12">
        <v>4</v>
      </c>
      <c r="D5" s="6">
        <v>5</v>
      </c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2"/>
      <c r="U5" s="8" t="str">
        <f>IF(B5="","",IFERROR(VLOOKUP(D5,$A$2:$B$6,2,FALSE),""))</f>
        <v>PATHOS</v>
      </c>
      <c r="V5" s="15"/>
    </row>
    <row r="6" spans="1:22" ht="20.100000000000001" customHeight="1" thickTop="1" thickBot="1" x14ac:dyDescent="0.3">
      <c r="A6" s="76">
        <v>5</v>
      </c>
      <c r="B6" s="77" t="s">
        <v>21</v>
      </c>
      <c r="C6" s="76">
        <v>5</v>
      </c>
      <c r="D6" s="6">
        <v>2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2"/>
      <c r="U6" s="36" t="str">
        <f>IF(B6="","",IFERROR(VLOOKUP(D6,$A$2:$B$6,2,FALSE),""))</f>
        <v>FAO SPORT</v>
      </c>
      <c r="V6" s="15"/>
    </row>
    <row r="7" spans="1:22" ht="20.100000000000001" customHeight="1" thickTop="1" x14ac:dyDescent="0.25">
      <c r="A7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U7"/>
      <c r="V7"/>
    </row>
    <row r="8" spans="1:22" ht="20.100000000000001" customHeight="1" x14ac:dyDescent="0.25">
      <c r="A8" s="69"/>
      <c r="B8" s="3"/>
      <c r="C8" s="3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2"/>
      <c r="Q8"/>
      <c r="S8" s="3"/>
      <c r="U8"/>
      <c r="V8"/>
    </row>
    <row r="9" spans="1:22" ht="20.100000000000001" customHeight="1" x14ac:dyDescent="0.25">
      <c r="A9" s="69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2"/>
      <c r="Q9"/>
      <c r="S9" s="3"/>
      <c r="U9"/>
      <c r="V9"/>
    </row>
    <row r="10" spans="1:22" ht="20.100000000000001" customHeight="1" x14ac:dyDescent="0.25">
      <c r="A10" s="69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2"/>
      <c r="Q10"/>
      <c r="S10" s="3"/>
      <c r="U10"/>
      <c r="V10"/>
    </row>
    <row r="11" spans="1:22" ht="20.100000000000001" customHeight="1" x14ac:dyDescent="0.25">
      <c r="A11" s="69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2"/>
      <c r="Q11"/>
      <c r="S11" s="3"/>
      <c r="U11"/>
      <c r="V11"/>
    </row>
    <row r="12" spans="1:22" ht="20.100000000000001" customHeight="1" x14ac:dyDescent="0.25">
      <c r="A12" s="69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2"/>
      <c r="Q12"/>
      <c r="S12" s="3"/>
      <c r="U12"/>
      <c r="V12"/>
    </row>
    <row r="13" spans="1:22" ht="20.100000000000001" customHeight="1" x14ac:dyDescent="0.25">
      <c r="A13" s="69"/>
      <c r="B13" s="3"/>
      <c r="C13" s="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2"/>
      <c r="Q13"/>
      <c r="S13" s="3"/>
      <c r="U13"/>
      <c r="V13"/>
    </row>
    <row r="14" spans="1:22" ht="20.100000000000001" customHeight="1" x14ac:dyDescent="0.25">
      <c r="A14" s="69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2"/>
      <c r="Q14"/>
      <c r="S14" s="3"/>
      <c r="U14"/>
      <c r="V14"/>
    </row>
    <row r="15" spans="1:22" ht="20.100000000000001" customHeight="1" x14ac:dyDescent="0.25">
      <c r="A15" s="69"/>
      <c r="B15" s="3"/>
      <c r="C15" s="3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2"/>
      <c r="Q15"/>
      <c r="S15" s="3"/>
      <c r="U15"/>
      <c r="V15"/>
    </row>
    <row r="16" spans="1:22" ht="20.100000000000001" customHeight="1" x14ac:dyDescent="0.25">
      <c r="A16" s="69"/>
      <c r="B16" s="3"/>
      <c r="C16" s="3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2"/>
      <c r="Q16"/>
      <c r="S16" s="3"/>
      <c r="U16"/>
      <c r="V16"/>
    </row>
    <row r="17" spans="1:22" ht="20.100000000000001" customHeight="1" x14ac:dyDescent="0.25">
      <c r="A17" s="69"/>
      <c r="B17" s="3"/>
      <c r="C17" s="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2"/>
      <c r="Q17"/>
      <c r="S17" s="3"/>
      <c r="U17"/>
      <c r="V17"/>
    </row>
    <row r="18" spans="1:22" ht="20.100000000000001" customHeight="1" x14ac:dyDescent="0.25">
      <c r="A18" s="69"/>
      <c r="B18" s="3"/>
      <c r="C18" s="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2"/>
      <c r="Q18"/>
      <c r="S18" s="3"/>
      <c r="U18"/>
      <c r="V18"/>
    </row>
    <row r="19" spans="1:22" ht="20.100000000000001" customHeight="1" x14ac:dyDescent="0.25">
      <c r="A19" s="69"/>
      <c r="B19" s="3"/>
      <c r="C19" s="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2"/>
      <c r="Q19"/>
      <c r="S19" s="3"/>
      <c r="U19"/>
      <c r="V19"/>
    </row>
    <row r="20" spans="1:22" ht="20.100000000000001" customHeight="1" x14ac:dyDescent="0.25">
      <c r="A20" s="69"/>
      <c r="B20" s="3"/>
      <c r="C20" s="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2"/>
      <c r="Q20"/>
      <c r="S20" s="3"/>
      <c r="U20"/>
      <c r="V20"/>
    </row>
    <row r="21" spans="1:22" ht="20.100000000000001" customHeight="1" x14ac:dyDescent="0.25">
      <c r="A21" s="69"/>
      <c r="B21" s="3"/>
      <c r="C21" s="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2"/>
      <c r="Q21"/>
      <c r="S21" s="3"/>
      <c r="U21"/>
      <c r="V21"/>
    </row>
    <row r="22" spans="1:22" ht="20.100000000000001" customHeight="1" x14ac:dyDescent="0.25">
      <c r="A22" s="69"/>
      <c r="B22" s="3"/>
      <c r="C22" s="3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2"/>
      <c r="Q22"/>
      <c r="S22" s="3"/>
      <c r="U22"/>
      <c r="V22"/>
    </row>
    <row r="23" spans="1:22" ht="20.100000000000001" customHeight="1" x14ac:dyDescent="0.25">
      <c r="A23" s="69"/>
      <c r="B23" s="3"/>
      <c r="C23" s="3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2"/>
      <c r="Q23"/>
      <c r="S23" s="3"/>
      <c r="U23"/>
      <c r="V23"/>
    </row>
    <row r="24" spans="1:22" ht="20.25" customHeight="1" x14ac:dyDescent="0.25">
      <c r="A24" s="69"/>
      <c r="B24" s="3"/>
      <c r="C24" s="3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2"/>
      <c r="Q24"/>
      <c r="S24" s="3"/>
      <c r="U24"/>
      <c r="V24"/>
    </row>
    <row r="25" spans="1:22" ht="20.100000000000001" customHeight="1" x14ac:dyDescent="0.25"/>
  </sheetData>
  <sheetProtection algorithmName="SHA-512" hashValue="lL6RtE1+eDvyZ0RVSwb2BBw//9J/xOO4vDX4JOzCdF18DO/68dktIKYG84El2NFarUQbFpd7yNKGyzzyUEzADw==" saltValue="ufBZ4Temxd0YZuUcc1o6/w==" spinCount="100000" sheet="1" objects="1" scenarios="1"/>
  <protectedRanges>
    <protectedRange sqref="B2:B6" name="Plage1_1_2_1"/>
  </protectedRange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5233" r:id="rId3" name="CommandButton1">
          <controlPr defaultSize="0" autoLine="0" r:id="rId4">
            <anchor moveWithCells="1">
              <from>
                <xdr:col>23</xdr:col>
                <xdr:colOff>409575</xdr:colOff>
                <xdr:row>6</xdr:row>
                <xdr:rowOff>228600</xdr:rowOff>
              </from>
              <to>
                <xdr:col>28</xdr:col>
                <xdr:colOff>38100</xdr:colOff>
                <xdr:row>10</xdr:row>
                <xdr:rowOff>228600</xdr:rowOff>
              </to>
            </anchor>
          </controlPr>
        </control>
      </mc:Choice>
      <mc:Fallback>
        <control shapeId="95233" r:id="rId3" name="CommandButton1"/>
      </mc:Fallback>
    </mc:AlternateContent>
    <mc:AlternateContent xmlns:mc="http://schemas.openxmlformats.org/markup-compatibility/2006">
      <mc:Choice Requires="x14">
        <control shapeId="95234" r:id="rId5" name="CommandButton2">
          <controlPr defaultSize="0" autoLine="0" r:id="rId6">
            <anchor moveWithCells="1">
              <from>
                <xdr:col>23</xdr:col>
                <xdr:colOff>0</xdr:colOff>
                <xdr:row>0</xdr:row>
                <xdr:rowOff>228600</xdr:rowOff>
              </from>
              <to>
                <xdr:col>29</xdr:col>
                <xdr:colOff>9525</xdr:colOff>
                <xdr:row>3</xdr:row>
                <xdr:rowOff>47625</xdr:rowOff>
              </to>
            </anchor>
          </controlPr>
        </control>
      </mc:Choice>
      <mc:Fallback>
        <control shapeId="95234" r:id="rId5" name="CommandButton2"/>
      </mc:Fallback>
    </mc:AlternateContent>
    <mc:AlternateContent xmlns:mc="http://schemas.openxmlformats.org/markup-compatibility/2006">
      <mc:Choice Requires="x14">
        <control shapeId="95235" r:id="rId7" name="CommandButton3">
          <controlPr defaultSize="0" autoLine="0" r:id="rId8">
            <anchor moveWithCells="1">
              <from>
                <xdr:col>19</xdr:col>
                <xdr:colOff>9525</xdr:colOff>
                <xdr:row>9</xdr:row>
                <xdr:rowOff>0</xdr:rowOff>
              </from>
              <to>
                <xdr:col>20</xdr:col>
                <xdr:colOff>1943100</xdr:colOff>
                <xdr:row>12</xdr:row>
                <xdr:rowOff>190500</xdr:rowOff>
              </to>
            </anchor>
          </controlPr>
        </control>
      </mc:Choice>
      <mc:Fallback>
        <control shapeId="95235" r:id="rId7" name="CommandButton3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B5A5D0-04F9-4811-AEA1-7C549ED4AF8A}">
  <sheetPr codeName="Feuil19"/>
  <dimension ref="A1:P31"/>
  <sheetViews>
    <sheetView showGridLines="0" showRowColHeaders="0" workbookViewId="0">
      <selection activeCell="L26" sqref="L26"/>
    </sheetView>
  </sheetViews>
  <sheetFormatPr baseColWidth="10" defaultRowHeight="15" x14ac:dyDescent="0.25"/>
  <cols>
    <col min="1" max="1" width="3.7109375" customWidth="1"/>
    <col min="2" max="2" width="22.5703125" customWidth="1"/>
    <col min="3" max="3" width="2" customWidth="1"/>
    <col min="4" max="4" width="0.28515625" customWidth="1"/>
    <col min="5" max="6" width="4.7109375" style="10" customWidth="1"/>
    <col min="7" max="7" width="25.7109375" customWidth="1"/>
    <col min="8" max="8" width="6.85546875" customWidth="1"/>
    <col min="9" max="9" width="25.7109375" customWidth="1"/>
    <col min="10" max="11" width="4.7109375" style="3" customWidth="1"/>
    <col min="12" max="16" width="12.7109375" style="3" customWidth="1"/>
  </cols>
  <sheetData>
    <row r="1" spans="1:16" s="21" customFormat="1" ht="31.5" customHeight="1" thickTop="1" thickBot="1" x14ac:dyDescent="0.3">
      <c r="B1" s="78" t="s">
        <v>26</v>
      </c>
      <c r="C1" s="23"/>
      <c r="D1" s="23"/>
      <c r="E1" s="88" t="s">
        <v>3</v>
      </c>
      <c r="F1" s="89"/>
      <c r="G1" s="24" t="s">
        <v>27</v>
      </c>
      <c r="H1" s="25" t="s">
        <v>2</v>
      </c>
      <c r="I1" s="24" t="s">
        <v>28</v>
      </c>
      <c r="J1" s="90" t="s">
        <v>10</v>
      </c>
      <c r="K1" s="91"/>
      <c r="L1" s="37" t="str">
        <f>B2</f>
        <v>TSA</v>
      </c>
      <c r="M1" s="37" t="str">
        <f>B3</f>
        <v>ASLM</v>
      </c>
      <c r="N1" s="37" t="str">
        <f>B4</f>
        <v>DIASPORT FOOT</v>
      </c>
      <c r="O1" s="37" t="str">
        <f>B5</f>
        <v>PATHOS</v>
      </c>
      <c r="P1" s="37" t="str">
        <f>B6</f>
        <v>FAO SPORT</v>
      </c>
    </row>
    <row r="2" spans="1:16" ht="15.95" customHeight="1" thickTop="1" thickBot="1" x14ac:dyDescent="0.3">
      <c r="A2">
        <v>1</v>
      </c>
      <c r="B2" s="8" t="str">
        <f>BENJAMINS!U2</f>
        <v>TSA</v>
      </c>
      <c r="C2" s="15"/>
      <c r="D2" s="15"/>
      <c r="E2" s="19">
        <v>1</v>
      </c>
      <c r="F2" s="20">
        <v>2</v>
      </c>
      <c r="G2" s="17" t="str">
        <f t="shared" ref="G2:G16" si="0">IFERROR(VLOOKUP(E2,$A$2:$B$7,2,0),"")</f>
        <v>TSA</v>
      </c>
      <c r="H2" s="17" t="s">
        <v>4</v>
      </c>
      <c r="I2" s="17" t="str">
        <f t="shared" ref="I2:I16" si="1">IFERROR(VLOOKUP(F2,$A$2:$B$7,2,0),"")</f>
        <v>ASLM</v>
      </c>
      <c r="J2" s="50"/>
      <c r="K2" s="50"/>
      <c r="L2" s="61" t="str">
        <f>IF(J2="","",IF($J2=$K2,1,IF($J2&gt;$K2,3,0)))</f>
        <v/>
      </c>
      <c r="M2" s="62" t="str">
        <f>IF(J2="","",IF($J2=$K2,1,IF($J2&lt;$K2,3,0)))</f>
        <v/>
      </c>
      <c r="N2" s="47"/>
      <c r="O2" s="47"/>
      <c r="P2" s="47"/>
    </row>
    <row r="3" spans="1:16" ht="15.95" customHeight="1" thickTop="1" thickBot="1" x14ac:dyDescent="0.3">
      <c r="A3">
        <v>2</v>
      </c>
      <c r="B3" s="8" t="str">
        <f>BENJAMINS!U3</f>
        <v>ASLM</v>
      </c>
      <c r="C3" s="15"/>
      <c r="D3" s="15"/>
      <c r="E3" s="19">
        <v>3</v>
      </c>
      <c r="F3" s="20">
        <v>4</v>
      </c>
      <c r="G3" s="51" t="str">
        <f t="shared" si="0"/>
        <v>DIASPORT FOOT</v>
      </c>
      <c r="H3" s="51" t="s">
        <v>4</v>
      </c>
      <c r="I3" s="51" t="str">
        <f t="shared" si="1"/>
        <v>PATHOS</v>
      </c>
      <c r="J3" s="52"/>
      <c r="K3" s="52"/>
      <c r="L3" s="48"/>
      <c r="M3" s="48"/>
      <c r="N3" s="62" t="str">
        <f>IF(J3="","",IF($K3=$J3,1,IF($K3&lt;$J3,3,0)))</f>
        <v/>
      </c>
      <c r="O3" s="61" t="str">
        <f>IF(J3="","",IF($J3=$K3,1,IF($J3&lt;$K3,3,0)))</f>
        <v/>
      </c>
      <c r="P3" s="47"/>
    </row>
    <row r="4" spans="1:16" ht="15.95" customHeight="1" thickTop="1" thickBot="1" x14ac:dyDescent="0.3">
      <c r="A4">
        <v>3</v>
      </c>
      <c r="B4" s="8" t="str">
        <f>BENJAMINS!U4</f>
        <v>DIASPORT FOOT</v>
      </c>
      <c r="C4" s="15"/>
      <c r="D4" s="15"/>
      <c r="E4" s="45">
        <v>5</v>
      </c>
      <c r="F4" s="46">
        <v>6</v>
      </c>
      <c r="G4" s="51" t="str">
        <f t="shared" si="0"/>
        <v>FAO SPORT</v>
      </c>
      <c r="H4" s="51" t="s">
        <v>4</v>
      </c>
      <c r="I4" s="51" t="str">
        <f t="shared" si="1"/>
        <v/>
      </c>
      <c r="J4" s="52"/>
      <c r="K4" s="52"/>
      <c r="L4" s="48"/>
      <c r="M4" s="48"/>
      <c r="N4" s="47"/>
      <c r="O4" s="58"/>
      <c r="P4" s="61" t="str">
        <f>IF(J4="","",IF($J4=$K4,1,IF($J4&gt;$K4,3,0)))</f>
        <v/>
      </c>
    </row>
    <row r="5" spans="1:16" ht="15.95" customHeight="1" thickTop="1" thickBot="1" x14ac:dyDescent="0.3">
      <c r="A5">
        <v>4</v>
      </c>
      <c r="B5" s="8" t="str">
        <f>BENJAMINS!U5</f>
        <v>PATHOS</v>
      </c>
      <c r="C5" s="15"/>
      <c r="D5" s="10"/>
      <c r="E5" s="45">
        <v>1</v>
      </c>
      <c r="F5" s="46">
        <v>4</v>
      </c>
      <c r="G5" s="51" t="str">
        <f t="shared" si="0"/>
        <v>TSA</v>
      </c>
      <c r="H5" s="51" t="s">
        <v>4</v>
      </c>
      <c r="I5" s="51" t="str">
        <f t="shared" si="1"/>
        <v>PATHOS</v>
      </c>
      <c r="J5" s="52"/>
      <c r="K5" s="52"/>
      <c r="L5" s="61" t="str">
        <f>IF(J5="","",IF($J5=$K5,1,IF($J5&gt;$K5,3,0)))</f>
        <v/>
      </c>
      <c r="M5" s="47"/>
      <c r="N5" s="48"/>
      <c r="O5" s="61" t="str">
        <f>IF(M5="","",IF($J5=$K5,1,IF($J5&lt;$K5,3,0)))</f>
        <v/>
      </c>
      <c r="P5" s="58"/>
    </row>
    <row r="6" spans="1:16" ht="15.95" customHeight="1" thickTop="1" thickBot="1" x14ac:dyDescent="0.3">
      <c r="A6">
        <v>5</v>
      </c>
      <c r="B6" s="8" t="str">
        <f>BENJAMINS!U6</f>
        <v>FAO SPORT</v>
      </c>
      <c r="C6" s="15"/>
      <c r="D6" s="10"/>
      <c r="E6" s="45">
        <v>2</v>
      </c>
      <c r="F6" s="46">
        <v>5</v>
      </c>
      <c r="G6" s="51" t="str">
        <f t="shared" si="0"/>
        <v>ASLM</v>
      </c>
      <c r="H6" s="51" t="s">
        <v>4</v>
      </c>
      <c r="I6" s="51" t="str">
        <f t="shared" si="1"/>
        <v>FAO SPORT</v>
      </c>
      <c r="J6" s="52"/>
      <c r="K6" s="52"/>
      <c r="L6" s="48"/>
      <c r="M6" s="18" t="str">
        <f>IF(J6="","",IF($J6=$K6,1,IF($J6&gt;$K6,3,0)))</f>
        <v/>
      </c>
      <c r="N6" s="48"/>
      <c r="O6" s="58"/>
      <c r="P6" s="61" t="str">
        <f>IF(J6="","",IF($J6=$K6,1,IF($J6&lt;$K6,3,0)))</f>
        <v/>
      </c>
    </row>
    <row r="7" spans="1:16" ht="15.95" customHeight="1" thickTop="1" thickBot="1" x14ac:dyDescent="0.3">
      <c r="B7" s="70"/>
      <c r="C7" s="15"/>
      <c r="D7" s="10"/>
      <c r="E7" s="45">
        <v>3</v>
      </c>
      <c r="F7" s="46">
        <v>6</v>
      </c>
      <c r="G7" s="51" t="str">
        <f t="shared" si="0"/>
        <v>DIASPORT FOOT</v>
      </c>
      <c r="H7" s="51" t="s">
        <v>4</v>
      </c>
      <c r="I7" s="51" t="str">
        <f t="shared" si="1"/>
        <v/>
      </c>
      <c r="J7" s="52"/>
      <c r="K7" s="52"/>
      <c r="L7" s="48"/>
      <c r="M7" s="58"/>
      <c r="N7" s="62" t="str">
        <f>IF(J7="","",IF($K7=$J7,1,IF($K7&lt;$J7,3,0)))</f>
        <v/>
      </c>
      <c r="O7" s="58"/>
      <c r="P7" s="58"/>
    </row>
    <row r="8" spans="1:16" ht="15.95" customHeight="1" x14ac:dyDescent="0.25">
      <c r="A8" s="15"/>
      <c r="B8" s="15"/>
      <c r="C8" s="15"/>
      <c r="D8" s="15"/>
      <c r="E8" s="45">
        <v>2</v>
      </c>
      <c r="F8" s="46">
        <v>4</v>
      </c>
      <c r="G8" s="51" t="str">
        <f t="shared" si="0"/>
        <v>ASLM</v>
      </c>
      <c r="H8" s="51" t="s">
        <v>4</v>
      </c>
      <c r="I8" s="51" t="str">
        <f t="shared" si="1"/>
        <v>PATHOS</v>
      </c>
      <c r="J8" s="52"/>
      <c r="K8" s="52"/>
      <c r="L8" s="48"/>
      <c r="M8" s="18" t="str">
        <f>IF(J8="","",IF($J8=$K8,1,IF($J8&gt;$K8,3,0)))</f>
        <v/>
      </c>
      <c r="N8" s="48"/>
      <c r="O8" s="61" t="str">
        <f>IF(M8="","",IF($J8=$K8,1,IF($J8&lt;$K8,3,0)))</f>
        <v/>
      </c>
      <c r="P8" s="58"/>
    </row>
    <row r="9" spans="1:16" ht="15.95" customHeight="1" thickBot="1" x14ac:dyDescent="0.3">
      <c r="A9" s="15"/>
      <c r="B9" s="15"/>
      <c r="C9" s="15"/>
      <c r="D9" s="15"/>
      <c r="E9" s="45">
        <v>1</v>
      </c>
      <c r="F9" s="46">
        <v>6</v>
      </c>
      <c r="G9" s="51" t="str">
        <f t="shared" si="0"/>
        <v>TSA</v>
      </c>
      <c r="H9" s="51" t="s">
        <v>4</v>
      </c>
      <c r="I9" s="51" t="str">
        <f t="shared" si="1"/>
        <v/>
      </c>
      <c r="J9" s="52"/>
      <c r="K9" s="52"/>
      <c r="L9" s="61" t="str">
        <f>IF(J9="","",IF($J9=$K9,1,IF($J9&gt;$K9,3,0)))</f>
        <v/>
      </c>
      <c r="M9" s="58"/>
      <c r="N9" s="48"/>
      <c r="O9" s="58"/>
      <c r="P9" s="58"/>
    </row>
    <row r="10" spans="1:16" ht="15.95" customHeight="1" thickBot="1" x14ac:dyDescent="0.3">
      <c r="E10" s="45">
        <v>3</v>
      </c>
      <c r="F10" s="46">
        <v>5</v>
      </c>
      <c r="G10" s="51" t="str">
        <f t="shared" si="0"/>
        <v>DIASPORT FOOT</v>
      </c>
      <c r="H10" s="51" t="s">
        <v>4</v>
      </c>
      <c r="I10" s="51" t="str">
        <f t="shared" si="1"/>
        <v>FAO SPORT</v>
      </c>
      <c r="J10" s="52"/>
      <c r="K10" s="52"/>
      <c r="L10" s="48"/>
      <c r="M10" s="58"/>
      <c r="N10" s="62" t="str">
        <f>IF(J10="","",IF($K10=$J10,1,IF($K10&lt;$J10,3,0)))</f>
        <v/>
      </c>
      <c r="O10" s="58"/>
      <c r="P10" s="61" t="str">
        <f>IF(J10="","",IF($J10=$K10,1,IF($J10&lt;$K10,3,0)))</f>
        <v/>
      </c>
    </row>
    <row r="11" spans="1:16" ht="15.95" customHeight="1" x14ac:dyDescent="0.25">
      <c r="E11" s="45">
        <v>2</v>
      </c>
      <c r="F11" s="46">
        <v>6</v>
      </c>
      <c r="G11" s="51" t="str">
        <f t="shared" si="0"/>
        <v>ASLM</v>
      </c>
      <c r="H11" s="51" t="s">
        <v>4</v>
      </c>
      <c r="I11" s="51" t="str">
        <f t="shared" si="1"/>
        <v/>
      </c>
      <c r="J11" s="52"/>
      <c r="K11" s="52"/>
      <c r="L11" s="48"/>
      <c r="M11" s="18" t="str">
        <f>IF(J11="","",IF($J11=$K11,1,IF($J11&gt;$K11,3,0)))</f>
        <v/>
      </c>
      <c r="N11" s="48"/>
      <c r="O11" s="58"/>
      <c r="P11" s="58"/>
    </row>
    <row r="12" spans="1:16" ht="15.95" customHeight="1" thickBot="1" x14ac:dyDescent="0.3">
      <c r="B12" s="26"/>
      <c r="C12" s="26"/>
      <c r="D12" s="15"/>
      <c r="E12" s="45">
        <v>4</v>
      </c>
      <c r="F12" s="46">
        <v>5</v>
      </c>
      <c r="G12" s="51" t="str">
        <f t="shared" si="0"/>
        <v>PATHOS</v>
      </c>
      <c r="H12" s="51" t="s">
        <v>4</v>
      </c>
      <c r="I12" s="51" t="str">
        <f t="shared" si="1"/>
        <v>FAO SPORT</v>
      </c>
      <c r="J12" s="52"/>
      <c r="K12" s="52"/>
      <c r="L12" s="48"/>
      <c r="M12" s="48"/>
      <c r="N12" s="48"/>
      <c r="O12" s="61" t="str">
        <f>IF(J12="","",IF($J12=$K12,1,IF($J12&gt;$K12,3,0)))</f>
        <v/>
      </c>
      <c r="P12" s="61" t="str">
        <f>IF(J12="","",IF($J12=$K12,1,IF($J12&lt;$K12,3,0)))</f>
        <v/>
      </c>
    </row>
    <row r="13" spans="1:16" ht="15.95" customHeight="1" x14ac:dyDescent="0.25">
      <c r="B13" s="26"/>
      <c r="C13" s="26"/>
      <c r="D13" s="15"/>
      <c r="E13" s="45">
        <v>1</v>
      </c>
      <c r="F13" s="46">
        <v>3</v>
      </c>
      <c r="G13" s="56" t="str">
        <f t="shared" si="0"/>
        <v>TSA</v>
      </c>
      <c r="H13" s="51" t="s">
        <v>4</v>
      </c>
      <c r="I13" s="56" t="str">
        <f t="shared" si="1"/>
        <v>DIASPORT FOOT</v>
      </c>
      <c r="J13" s="57"/>
      <c r="K13" s="57"/>
      <c r="L13" s="61" t="str">
        <f>IF(J13="","",IF($J13=$K13,1,IF($J13&gt;$K13,3,0)))</f>
        <v/>
      </c>
      <c r="M13" s="58"/>
      <c r="N13" s="18" t="str">
        <f>IF(J13="","",IF($K13=$J13,1,IF($K13&gt;$J13,3,0)))</f>
        <v/>
      </c>
      <c r="O13" s="60"/>
      <c r="P13" s="60"/>
    </row>
    <row r="14" spans="1:16" ht="15.95" customHeight="1" x14ac:dyDescent="0.25">
      <c r="B14" s="26"/>
      <c r="C14" s="26"/>
      <c r="D14" s="31"/>
      <c r="E14" s="45">
        <v>4</v>
      </c>
      <c r="F14" s="46">
        <v>6</v>
      </c>
      <c r="G14" s="56" t="str">
        <f t="shared" si="0"/>
        <v>PATHOS</v>
      </c>
      <c r="H14" s="51" t="s">
        <v>4</v>
      </c>
      <c r="I14" s="56" t="str">
        <f t="shared" si="1"/>
        <v/>
      </c>
      <c r="J14" s="57"/>
      <c r="K14" s="57"/>
      <c r="L14" s="59"/>
      <c r="M14" s="58"/>
      <c r="N14" s="58"/>
      <c r="O14" s="61" t="str">
        <f>IF(J14="","",IF($J14=$K14,1,IF($J14&gt;$K14,3,0)))</f>
        <v/>
      </c>
      <c r="P14" s="60"/>
    </row>
    <row r="15" spans="1:16" ht="15.95" customHeight="1" thickBot="1" x14ac:dyDescent="0.3">
      <c r="B15" s="26"/>
      <c r="C15" s="26"/>
      <c r="D15" s="31"/>
      <c r="E15" s="45">
        <v>1</v>
      </c>
      <c r="F15" s="46">
        <v>5</v>
      </c>
      <c r="G15" s="56" t="str">
        <f t="shared" si="0"/>
        <v>TSA</v>
      </c>
      <c r="H15" s="51" t="s">
        <v>4</v>
      </c>
      <c r="I15" s="56" t="str">
        <f t="shared" si="1"/>
        <v>FAO SPORT</v>
      </c>
      <c r="J15" s="57"/>
      <c r="K15" s="57"/>
      <c r="L15" s="61" t="str">
        <f>IF(J15="","",IF($J15=$K15,1,IF($J15&gt;$K15,3,0)))</f>
        <v/>
      </c>
      <c r="M15" s="58"/>
      <c r="N15" s="58"/>
      <c r="O15" s="60"/>
      <c r="P15" s="61" t="str">
        <f>IF(J15="","",IF($J15=$K15,1,IF($J15&lt;$K15,3,0)))</f>
        <v/>
      </c>
    </row>
    <row r="16" spans="1:16" ht="15.95" customHeight="1" thickBot="1" x14ac:dyDescent="0.3">
      <c r="B16" s="26"/>
      <c r="C16" s="26"/>
      <c r="E16" s="43">
        <v>2</v>
      </c>
      <c r="F16" s="44">
        <v>3</v>
      </c>
      <c r="G16" s="53" t="str">
        <f t="shared" si="0"/>
        <v>ASLM</v>
      </c>
      <c r="H16" s="53" t="s">
        <v>4</v>
      </c>
      <c r="I16" s="53" t="str">
        <f t="shared" si="1"/>
        <v>DIASPORT FOOT</v>
      </c>
      <c r="J16" s="54"/>
      <c r="K16" s="54"/>
      <c r="L16" s="49"/>
      <c r="M16" s="18" t="str">
        <f>IF(J16="","",IF($J16=$K16,1,IF($J16&gt;$K16,3,0)))</f>
        <v/>
      </c>
      <c r="N16" s="18" t="str">
        <f>IF(J16="","",IF($K16=$J16,1,IF($K16&gt;$J16,3,0)))</f>
        <v/>
      </c>
      <c r="O16" s="60"/>
      <c r="P16" s="60"/>
    </row>
    <row r="17" spans="5:16" ht="15.95" customHeight="1" thickTop="1" thickBot="1" x14ac:dyDescent="0.3">
      <c r="F17"/>
      <c r="I17" s="29" t="s">
        <v>5</v>
      </c>
      <c r="J17" s="34"/>
      <c r="K17" s="35"/>
      <c r="L17" s="27">
        <f>SUM(L2:L16)</f>
        <v>0</v>
      </c>
      <c r="M17" s="27">
        <f t="shared" ref="M17:P17" si="2">SUM(M2:M16)</f>
        <v>0</v>
      </c>
      <c r="N17" s="27">
        <f t="shared" si="2"/>
        <v>0</v>
      </c>
      <c r="O17" s="27">
        <f t="shared" si="2"/>
        <v>0</v>
      </c>
      <c r="P17" s="27">
        <f t="shared" si="2"/>
        <v>0</v>
      </c>
    </row>
    <row r="18" spans="5:16" ht="15.75" customHeight="1" thickTop="1" thickBot="1" x14ac:dyDescent="0.3">
      <c r="F18"/>
      <c r="I18" s="29" t="s">
        <v>12</v>
      </c>
      <c r="J18" s="30"/>
      <c r="K18" s="35"/>
      <c r="L18" s="27">
        <f>SUM(J2+J5+J9+J13+J15)-(K2+K5+K9+K13+K15)</f>
        <v>0</v>
      </c>
      <c r="M18" s="27">
        <f>SUM(K2+J6+J8+J11+J16)-(J2+K6+K8+K11+K16)</f>
        <v>0</v>
      </c>
      <c r="N18" s="27">
        <f>SUM(J3+J7+J10+K13+K16)-(K3+K7+K10+J13+J16)</f>
        <v>0</v>
      </c>
      <c r="O18" s="27">
        <f>SUM(K3+K5+K8+J12+J14)-(J3+J5+J8+K12+K14)</f>
        <v>0</v>
      </c>
      <c r="P18" s="27">
        <f>SUM(J4+K6+K10+K12+K15)-(K4+J6+J10+J12+J15)</f>
        <v>0</v>
      </c>
    </row>
    <row r="19" spans="5:16" ht="16.5" hidden="1" customHeight="1" x14ac:dyDescent="0.3">
      <c r="F19"/>
      <c r="I19" s="34"/>
      <c r="J19" s="40"/>
      <c r="K19" s="40"/>
      <c r="L19" s="39">
        <f>L17*100+L18</f>
        <v>0</v>
      </c>
      <c r="M19" s="39">
        <f t="shared" ref="M19:P19" si="3">M17*100+M18</f>
        <v>0</v>
      </c>
      <c r="N19" s="39">
        <f t="shared" si="3"/>
        <v>0</v>
      </c>
      <c r="O19" s="39">
        <f t="shared" si="3"/>
        <v>0</v>
      </c>
      <c r="P19" s="39">
        <f t="shared" si="3"/>
        <v>0</v>
      </c>
    </row>
    <row r="20" spans="5:16" ht="16.5" thickTop="1" thickBot="1" x14ac:dyDescent="0.3">
      <c r="H20" s="92" t="s">
        <v>29</v>
      </c>
      <c r="I20" s="93"/>
      <c r="J20" s="41"/>
      <c r="K20" s="42"/>
      <c r="L20" s="27">
        <f>RANK(L19,$L$19:$P$19,0)+COUNTIF($L19:L19,L19)-1</f>
        <v>1</v>
      </c>
      <c r="M20" s="27">
        <f>RANK(M19,$L$19:$P$19,0)+COUNTIF($L19:M19,M19)-1</f>
        <v>2</v>
      </c>
      <c r="N20" s="27">
        <f>RANK(N19,$L$19:$P$19,0)+COUNTIF($L19:N19,N19)-1</f>
        <v>3</v>
      </c>
      <c r="O20" s="27">
        <f>RANK(O19,$L$19:$P$19,0)+COUNTIF($L19:O19,O19)-1</f>
        <v>4</v>
      </c>
      <c r="P20" s="27">
        <f>RANK(P19,$L$19:$P$19,0)+COUNTIF($L19:P19,P19)-1</f>
        <v>5</v>
      </c>
    </row>
    <row r="21" spans="5:16" ht="16.5" thickTop="1" thickBot="1" x14ac:dyDescent="0.3">
      <c r="F21" s="65">
        <f>VLOOKUP(G21,BENJAMINS!$B$2:$C$6,2,FALSE)</f>
        <v>4</v>
      </c>
      <c r="G21" s="38" t="str">
        <f>BENJAMINS!U2</f>
        <v>TSA</v>
      </c>
      <c r="H21" s="32">
        <v>1</v>
      </c>
      <c r="I21" s="33" t="str">
        <f>IF(BENJAMINS!U2="","",IF($L$20=1,$G$21,IF($M$20=1,$G$22,IF($N$20=1,$G$23,IF($O$20=1,$G$24,IF($P$20=1,$G$25))))))</f>
        <v>TSA</v>
      </c>
      <c r="J21" s="55">
        <f t="shared" ref="J21:J25" si="4">HLOOKUP(I21,$L$1:$P$20,19,FALSE)</f>
        <v>0</v>
      </c>
    </row>
    <row r="22" spans="5:16" ht="16.5" thickTop="1" thickBot="1" x14ac:dyDescent="0.3">
      <c r="F22" s="65">
        <f>VLOOKUP(G22,BENJAMINS!$B$2:$C$6,2,FALSE)</f>
        <v>1</v>
      </c>
      <c r="G22" s="38" t="str">
        <f>BENJAMINS!U3</f>
        <v>ASLM</v>
      </c>
      <c r="H22" s="33">
        <v>2</v>
      </c>
      <c r="I22" s="33" t="str">
        <f>IF(BENJAMINS!U3="","",IF($L$20=2,$G$21,IF($M$20=2,$G$22,IF($N$20=2,$G$23,IF($O$20=2,$G$24,IF($P$20=2,$G$25))))))</f>
        <v>ASLM</v>
      </c>
      <c r="J22" s="55">
        <f t="shared" si="4"/>
        <v>0</v>
      </c>
    </row>
    <row r="23" spans="5:16" ht="16.5" thickTop="1" thickBot="1" x14ac:dyDescent="0.3">
      <c r="E23"/>
      <c r="F23" s="65">
        <f>VLOOKUP(G23,BENJAMINS!$B$2:$C$6,2,FALSE)</f>
        <v>3</v>
      </c>
      <c r="G23" s="38" t="str">
        <f>BENJAMINS!U4</f>
        <v>DIASPORT FOOT</v>
      </c>
      <c r="H23" s="33">
        <v>3</v>
      </c>
      <c r="I23" s="33" t="str">
        <f>IF(BENJAMINS!U4="","",IF($L$20=3,$G$21,IF($M$20=3,$G$22,IF($N$20=3,$G$23,IF($O$20=3,$G$24,IF($P$20=3,$G$25))))))</f>
        <v>DIASPORT FOOT</v>
      </c>
      <c r="J23" s="55">
        <f t="shared" si="4"/>
        <v>0</v>
      </c>
    </row>
    <row r="24" spans="5:16" ht="16.5" thickTop="1" thickBot="1" x14ac:dyDescent="0.3">
      <c r="E24" s="3"/>
      <c r="F24" s="65">
        <f>VLOOKUP(G24,BENJAMINS!$B$2:$C$6,2,FALSE)</f>
        <v>5</v>
      </c>
      <c r="G24" s="38" t="str">
        <f>BENJAMINS!U5</f>
        <v>PATHOS</v>
      </c>
      <c r="H24" s="33">
        <v>4</v>
      </c>
      <c r="I24" s="33" t="str">
        <f>IF(BENJAMINS!U5="","",IF($L$20=4,$G$21,IF($M$20=4,$G$22,IF($N$20=4,$G$23,IF($O$20=4,$G$24,IF($P$20=4,$G$25))))))</f>
        <v>PATHOS</v>
      </c>
      <c r="J24" s="55">
        <f t="shared" si="4"/>
        <v>0</v>
      </c>
      <c r="K24"/>
      <c r="L24"/>
      <c r="M24"/>
      <c r="N24"/>
      <c r="O24"/>
      <c r="P24"/>
    </row>
    <row r="25" spans="5:16" ht="16.5" thickTop="1" thickBot="1" x14ac:dyDescent="0.3">
      <c r="E25" s="3"/>
      <c r="F25" s="65">
        <f>VLOOKUP(G25,BENJAMINS!$B$2:$C$6,2,FALSE)</f>
        <v>2</v>
      </c>
      <c r="G25" s="38" t="str">
        <f>BENJAMINS!U6</f>
        <v>FAO SPORT</v>
      </c>
      <c r="H25" s="33">
        <v>5</v>
      </c>
      <c r="I25" s="33" t="str">
        <f>IF(BENJAMINS!U6="","",IF($L$20=5,$G$21,IF($M$20=5,$G$22,IF($N$20=5,$G$23,IF($O$20=5,$G$24,IF($P$20=5,$G$25))))))</f>
        <v>FAO SPORT</v>
      </c>
      <c r="J25" s="55">
        <f t="shared" si="4"/>
        <v>0</v>
      </c>
      <c r="K25"/>
      <c r="L25"/>
      <c r="M25"/>
      <c r="N25"/>
      <c r="O25"/>
      <c r="P25"/>
    </row>
    <row r="26" spans="5:16" ht="15.75" thickTop="1" x14ac:dyDescent="0.25">
      <c r="E26" s="15"/>
      <c r="F26" s="65" t="e">
        <f>VLOOKUP(G26,POUSSINS!$B$2:$C$7,2,FALSE)</f>
        <v>#N/A</v>
      </c>
      <c r="G26" s="75"/>
      <c r="H26" s="40"/>
      <c r="I26" s="40"/>
      <c r="J26" s="55" t="e">
        <f t="shared" ref="J26" si="5">HLOOKUP(I26,$L$1:$P$20,19,FALSE)</f>
        <v>#N/A</v>
      </c>
      <c r="K26"/>
      <c r="L26"/>
      <c r="M26"/>
      <c r="N26"/>
      <c r="O26"/>
      <c r="P26"/>
    </row>
    <row r="27" spans="5:16" x14ac:dyDescent="0.25">
      <c r="E27" s="15"/>
      <c r="F27" s="3"/>
      <c r="G27" s="63"/>
      <c r="H27" s="3"/>
      <c r="I27" s="3"/>
      <c r="K27"/>
      <c r="L27"/>
      <c r="M27"/>
      <c r="N27"/>
      <c r="O27"/>
      <c r="P27"/>
    </row>
    <row r="28" spans="5:16" x14ac:dyDescent="0.25">
      <c r="E28"/>
      <c r="F28" s="3"/>
      <c r="G28" s="63"/>
      <c r="H28" s="3"/>
      <c r="I28" s="3"/>
      <c r="K28"/>
      <c r="L28"/>
      <c r="M28"/>
      <c r="N28"/>
      <c r="O28"/>
      <c r="P28"/>
    </row>
    <row r="29" spans="5:16" x14ac:dyDescent="0.25">
      <c r="G29" s="63"/>
      <c r="H29" s="3"/>
      <c r="I29" s="3"/>
    </row>
    <row r="30" spans="5:16" x14ac:dyDescent="0.25">
      <c r="G30" s="64"/>
    </row>
    <row r="31" spans="5:16" x14ac:dyDescent="0.25">
      <c r="G31" s="64"/>
    </row>
  </sheetData>
  <sheetProtection algorithmName="SHA-512" hashValue="xDccZgK5Ac5sLfIPRl0wILxIvliP8TSjHRpqCkoIW3EOLr6/v6YJ50VocXclvKTSQcOAZVqibRywTj6PjYZnyA==" saltValue="scazjXwZe6T2GS1ZalgZ1w==" spinCount="100000" sheet="1" objects="1" scenarios="1"/>
  <protectedRanges>
    <protectedRange sqref="J2:K16" name="Plage1_1_1_2"/>
  </protectedRanges>
  <mergeCells count="3">
    <mergeCell ref="E1:F1"/>
    <mergeCell ref="J1:K1"/>
    <mergeCell ref="H20:I2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3186" r:id="rId3" name="CommandButton1">
          <controlPr defaultSize="0" autoLine="0" r:id="rId4">
            <anchor moveWithCells="1">
              <from>
                <xdr:col>2</xdr:col>
                <xdr:colOff>123825</xdr:colOff>
                <xdr:row>19</xdr:row>
                <xdr:rowOff>190500</xdr:rowOff>
              </from>
              <to>
                <xdr:col>6</xdr:col>
                <xdr:colOff>1038225</xdr:colOff>
                <xdr:row>24</xdr:row>
                <xdr:rowOff>76200</xdr:rowOff>
              </to>
            </anchor>
          </controlPr>
        </control>
      </mc:Choice>
      <mc:Fallback>
        <control shapeId="9318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 LIRE Explications</vt:lpstr>
      <vt:lpstr>ACCUEIL</vt:lpstr>
      <vt:lpstr>POUSSINS</vt:lpstr>
      <vt:lpstr>POULE POUSSINS</vt:lpstr>
      <vt:lpstr>BENJAMINS</vt:lpstr>
      <vt:lpstr>POULE BENJAMINS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poule 3 ou 4</dc:title>
  <dc:creator>joco</dc:creator>
  <cp:lastModifiedBy>JCB40</cp:lastModifiedBy>
  <cp:revision>12</cp:revision>
  <dcterms:created xsi:type="dcterms:W3CDTF">2022-03-09T15:53:12Z</dcterms:created>
  <dcterms:modified xsi:type="dcterms:W3CDTF">2024-06-18T14:20:20Z</dcterms:modified>
  <cp:version>18/3/2022 version 5</cp:version>
</cp:coreProperties>
</file>