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4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DC2BF50-0B77-4EEF-A1BD-47BE73FA7330}" xr6:coauthVersionLast="47" xr6:coauthVersionMax="47" xr10:uidLastSave="{00000000-0000-0000-0000-000000000000}"/>
  <bookViews>
    <workbookView xWindow="-120" yWindow="-120" windowWidth="19440" windowHeight="15000" xr2:uid="{CAD3185F-F36A-4A2F-A667-B2573E60AF6B}"/>
  </bookViews>
  <sheets>
    <sheet name="Tirage_poules" sheetId="1" r:id="rId1"/>
    <sheet name="A LIRE Explications" sheetId="13" r:id="rId2"/>
    <sheet name="Finale" sheetId="14" state="hidden" r:id="rId3"/>
    <sheet name="Poule 1" sheetId="2" state="hidden" r:id="rId4"/>
    <sheet name="Poule 2" sheetId="3" state="hidden" r:id="rId5"/>
    <sheet name="Classement" sheetId="12" state="hidden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4" l="1"/>
  <c r="J11" i="14"/>
  <c r="O7" i="1"/>
  <c r="B6" i="3" s="1"/>
  <c r="O6" i="1"/>
  <c r="B5" i="3" s="1"/>
  <c r="O4" i="1"/>
  <c r="B3" i="3" s="1"/>
  <c r="O5" i="1"/>
  <c r="B4" i="3" s="1"/>
  <c r="O3" i="1"/>
  <c r="B2" i="3" s="1"/>
  <c r="P23" i="3"/>
  <c r="E20" i="12" s="1"/>
  <c r="O23" i="3"/>
  <c r="E18" i="12" s="1"/>
  <c r="N23" i="3"/>
  <c r="E16" i="12" s="1"/>
  <c r="M23" i="3"/>
  <c r="E19" i="12" s="1"/>
  <c r="L23" i="3"/>
  <c r="E17" i="12" s="1"/>
  <c r="I21" i="3"/>
  <c r="P19" i="3"/>
  <c r="M19" i="3"/>
  <c r="O18" i="3"/>
  <c r="L18" i="3"/>
  <c r="I17" i="3"/>
  <c r="P15" i="3"/>
  <c r="N15" i="3"/>
  <c r="O14" i="3"/>
  <c r="M14" i="3"/>
  <c r="N11" i="3"/>
  <c r="L11" i="3"/>
  <c r="P10" i="3"/>
  <c r="O10" i="3"/>
  <c r="N7" i="3"/>
  <c r="M7" i="3"/>
  <c r="P6" i="3"/>
  <c r="L6" i="3"/>
  <c r="O3" i="3"/>
  <c r="N3" i="3"/>
  <c r="N22" i="3" s="1"/>
  <c r="D16" i="12" s="1"/>
  <c r="M2" i="3"/>
  <c r="L2" i="3"/>
  <c r="P23" i="2"/>
  <c r="O23" i="2"/>
  <c r="N23" i="2"/>
  <c r="M23" i="2"/>
  <c r="L23" i="2"/>
  <c r="E6" i="12" s="1"/>
  <c r="P19" i="2"/>
  <c r="O18" i="2"/>
  <c r="M19" i="2"/>
  <c r="L18" i="2"/>
  <c r="P15" i="2"/>
  <c r="O14" i="2"/>
  <c r="N15" i="2"/>
  <c r="M14" i="2"/>
  <c r="N11" i="2"/>
  <c r="P10" i="2"/>
  <c r="L11" i="2"/>
  <c r="O10" i="2"/>
  <c r="N7" i="2"/>
  <c r="P6" i="2"/>
  <c r="M7" i="2"/>
  <c r="L6" i="2"/>
  <c r="I21" i="2"/>
  <c r="O3" i="2"/>
  <c r="M2" i="2"/>
  <c r="N3" i="2"/>
  <c r="L2" i="2"/>
  <c r="M7" i="1"/>
  <c r="B6" i="2" s="1"/>
  <c r="I19" i="2" s="1"/>
  <c r="M6" i="1"/>
  <c r="B5" i="2" s="1"/>
  <c r="I18" i="2" s="1"/>
  <c r="M4" i="1"/>
  <c r="B3" i="2" s="1"/>
  <c r="G21" i="2" s="1"/>
  <c r="M5" i="1"/>
  <c r="B4" i="2" s="1"/>
  <c r="M3" i="1"/>
  <c r="B2" i="2" s="1"/>
  <c r="G18" i="2" s="1"/>
  <c r="P22" i="3" l="1"/>
  <c r="D20" i="12" s="1"/>
  <c r="M22" i="3"/>
  <c r="D19" i="12" s="1"/>
  <c r="F19" i="12" s="1"/>
  <c r="O22" i="3"/>
  <c r="D18" i="12" s="1"/>
  <c r="F18" i="12" s="1"/>
  <c r="P22" i="2"/>
  <c r="D4" i="12" s="1"/>
  <c r="N22" i="2"/>
  <c r="O22" i="2"/>
  <c r="D8" i="12" s="1"/>
  <c r="C16" i="12"/>
  <c r="G20" i="3"/>
  <c r="G7" i="3"/>
  <c r="C19" i="12"/>
  <c r="G19" i="3"/>
  <c r="I9" i="3"/>
  <c r="C18" i="12"/>
  <c r="I14" i="3"/>
  <c r="G2" i="3"/>
  <c r="C17" i="12"/>
  <c r="G6" i="3"/>
  <c r="G18" i="3"/>
  <c r="G16" i="3"/>
  <c r="I10" i="3"/>
  <c r="C20" i="12"/>
  <c r="L22" i="2"/>
  <c r="M22" i="2"/>
  <c r="L22" i="3"/>
  <c r="D17" i="12" s="1"/>
  <c r="F17" i="12" s="1"/>
  <c r="I2" i="3"/>
  <c r="I13" i="2"/>
  <c r="G20" i="2"/>
  <c r="G2" i="2"/>
  <c r="B9" i="3"/>
  <c r="G3" i="3"/>
  <c r="G14" i="3"/>
  <c r="G15" i="3"/>
  <c r="I18" i="3"/>
  <c r="I19" i="3"/>
  <c r="G21" i="3"/>
  <c r="I3" i="3"/>
  <c r="G4" i="3"/>
  <c r="I6" i="3"/>
  <c r="I7" i="3"/>
  <c r="G8" i="3"/>
  <c r="G10" i="3"/>
  <c r="G11" i="3"/>
  <c r="G12" i="3"/>
  <c r="I15" i="3"/>
  <c r="G17" i="3"/>
  <c r="I11" i="3"/>
  <c r="G13" i="3"/>
  <c r="G9" i="3"/>
  <c r="I13" i="3"/>
  <c r="G19" i="2"/>
  <c r="E4" i="12"/>
  <c r="E8" i="12"/>
  <c r="E7" i="12"/>
  <c r="E5" i="12"/>
  <c r="G10" i="2"/>
  <c r="G4" i="2"/>
  <c r="G3" i="2"/>
  <c r="G12" i="2"/>
  <c r="G15" i="2"/>
  <c r="I3" i="2"/>
  <c r="I10" i="2"/>
  <c r="I11" i="2"/>
  <c r="I14" i="2"/>
  <c r="G14" i="2"/>
  <c r="I2" i="2"/>
  <c r="G11" i="2"/>
  <c r="G16" i="2"/>
  <c r="I15" i="2"/>
  <c r="G7" i="2"/>
  <c r="I6" i="2"/>
  <c r="G6" i="2"/>
  <c r="G8" i="2"/>
  <c r="I7" i="2"/>
  <c r="C8" i="12"/>
  <c r="F16" i="12"/>
  <c r="F20" i="12"/>
  <c r="C6" i="12"/>
  <c r="C4" i="12"/>
  <c r="H17" i="12" l="1"/>
  <c r="B5" i="14" s="1"/>
  <c r="J6" i="14" s="1"/>
  <c r="H18" i="12"/>
  <c r="B9" i="14" s="1"/>
  <c r="J8" i="14" s="1"/>
  <c r="H16" i="12"/>
  <c r="B3" i="14" s="1"/>
  <c r="J4" i="14" s="1"/>
  <c r="H19" i="12"/>
  <c r="B11" i="14" s="1"/>
  <c r="J9" i="14" s="1"/>
  <c r="H20" i="12"/>
  <c r="B15" i="14" s="1"/>
  <c r="G19" i="12"/>
  <c r="G17" i="12"/>
  <c r="G16" i="12"/>
  <c r="G18" i="12"/>
  <c r="G20" i="12"/>
  <c r="D7" i="12"/>
  <c r="F7" i="12" s="1"/>
  <c r="D5" i="12"/>
  <c r="F5" i="12" s="1"/>
  <c r="D6" i="12"/>
  <c r="F6" i="12" s="1"/>
  <c r="F4" i="12"/>
  <c r="F8" i="12"/>
  <c r="I9" i="2"/>
  <c r="G17" i="2"/>
  <c r="C7" i="12"/>
  <c r="G13" i="2"/>
  <c r="I17" i="2"/>
  <c r="G9" i="2"/>
  <c r="C5" i="12"/>
  <c r="H5" i="12" s="1"/>
  <c r="B6" i="14" s="1"/>
  <c r="J5" i="14" s="1"/>
  <c r="H8" i="12" l="1"/>
  <c r="B14" i="14" s="1"/>
  <c r="H6" i="12"/>
  <c r="B8" i="14" s="1"/>
  <c r="J7" i="14" s="1"/>
  <c r="H7" i="12"/>
  <c r="B12" i="14" s="1"/>
  <c r="J10" i="14" s="1"/>
  <c r="H4" i="12"/>
  <c r="B2" i="14" s="1"/>
  <c r="J3" i="14" s="1"/>
  <c r="G5" i="12"/>
  <c r="G4" i="12"/>
  <c r="G8" i="12"/>
  <c r="G6" i="12"/>
  <c r="G7" i="12"/>
</calcChain>
</file>

<file path=xl/sharedStrings.xml><?xml version="1.0" encoding="utf-8"?>
<sst xmlns="http://schemas.openxmlformats.org/spreadsheetml/2006/main" count="115" uniqueCount="53">
  <si>
    <t>Poule1</t>
  </si>
  <si>
    <t>Poule2</t>
  </si>
  <si>
    <t>N°</t>
  </si>
  <si>
    <t>Poule 1</t>
  </si>
  <si>
    <t>Contre</t>
  </si>
  <si>
    <t>Tirage</t>
  </si>
  <si>
    <t>&gt;&gt;&gt;&gt;</t>
  </si>
  <si>
    <t>Total Points</t>
  </si>
  <si>
    <t>Classement</t>
  </si>
  <si>
    <t xml:space="preserve">Noms </t>
  </si>
  <si>
    <t xml:space="preserve">Sur la feuille Tirage_poules </t>
  </si>
  <si>
    <t>Ensuite cliquer sur le bouton Tirage et tous les tirages sont effectués</t>
  </si>
  <si>
    <t>Les différents boutons donnent accés directement  a la feuille voulue</t>
  </si>
  <si>
    <t>Attention les boutons effacer sont à utiliser que si vous etes sur de vouloir tout supprimer</t>
  </si>
  <si>
    <t xml:space="preserve">Sur les feuilles de Poule </t>
  </si>
  <si>
    <t>Le calcul se fait automatiquement</t>
  </si>
  <si>
    <t xml:space="preserve">Sur la feuille Classement </t>
  </si>
  <si>
    <t xml:space="preserve">Les résultats s'inscrivent au fur et a mesure </t>
  </si>
  <si>
    <t>Pour avoir le classement ,vous cliquez sur le bouton "Classement"</t>
  </si>
  <si>
    <t>Sur toutes les feuilles vous avez un bouton "Retour tirage" qui vous renvoie sur la feuille Tirage_poules</t>
  </si>
  <si>
    <t>MATCH 1</t>
  </si>
  <si>
    <t>MATCH 2</t>
  </si>
  <si>
    <t>MATCH 3</t>
  </si>
  <si>
    <t>MATCH 4</t>
  </si>
  <si>
    <t>MATCH 5</t>
  </si>
  <si>
    <t>RCLENS</t>
  </si>
  <si>
    <t>OM</t>
  </si>
  <si>
    <t>RENNES</t>
  </si>
  <si>
    <t>LILLE</t>
  </si>
  <si>
    <t>EQUIPE 1</t>
  </si>
  <si>
    <t>EQUIPE 2</t>
  </si>
  <si>
    <t>BUTS</t>
  </si>
  <si>
    <t>PSG</t>
  </si>
  <si>
    <t>Diff Buts</t>
  </si>
  <si>
    <t>Matchs  gagnés</t>
  </si>
  <si>
    <t>Diff de buts</t>
  </si>
  <si>
    <t>NOMS équipes licenciées</t>
  </si>
  <si>
    <t>NOMS équipes non licenciées</t>
  </si>
  <si>
    <t>1° poule 1</t>
  </si>
  <si>
    <t>2° poule 2</t>
  </si>
  <si>
    <t>1° poule 2</t>
  </si>
  <si>
    <t>2° poule 1</t>
  </si>
  <si>
    <t>3° poule 1</t>
  </si>
  <si>
    <t>4° poule 2</t>
  </si>
  <si>
    <t>3° poule 2</t>
  </si>
  <si>
    <t>4° poule 1</t>
  </si>
  <si>
    <t>5° poule 1</t>
  </si>
  <si>
    <t>5° poule 2</t>
  </si>
  <si>
    <t>Buts</t>
  </si>
  <si>
    <t>Tir au but</t>
  </si>
  <si>
    <t>Remplir les cellules colonne "Noms"avec les noms des équipes</t>
  </si>
  <si>
    <t>PLACE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</si>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</sst>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darkGray">
        <bgColor theme="2" tint="-9.9978637043366805E-2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/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double">
        <color rgb="FFFF0000"/>
      </right>
      <top style="medium">
        <color auto="1"/>
      </top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rgb="FFFF0000"/>
      </left>
      <right style="double">
        <color rgb="FFFF0000"/>
      </right>
      <top/>
      <bottom style="thin">
        <color rgb="FFFF0000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FF0000"/>
      </left>
      <right style="thin">
        <color rgb="FFFF0000"/>
      </right>
      <top style="double">
        <color rgb="FFFF0000"/>
      </top>
      <bottom style="thin">
        <color rgb="FFFF0000"/>
      </bottom>
      <diagonal/>
    </border>
    <border>
      <left style="thin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thin">
        <color rgb="FFFF0000"/>
      </right>
      <top style="thin">
        <color rgb="FFFF0000"/>
      </top>
      <bottom style="double">
        <color rgb="FFFF0000"/>
      </bottom>
      <diagonal/>
    </border>
    <border>
      <left style="thin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5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9" borderId="7" xfId="0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16" xfId="0" applyBorder="1" applyAlignment="1">
      <alignment horizontal="left" vertical="center"/>
    </xf>
    <xf numFmtId="0" fontId="0" fillId="10" borderId="9" xfId="0" applyFill="1" applyBorder="1"/>
    <xf numFmtId="0" fontId="0" fillId="10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/>
    <xf numFmtId="0" fontId="0" fillId="3" borderId="13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9" xfId="0" applyFill="1" applyBorder="1"/>
    <xf numFmtId="0" fontId="0" fillId="5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/>
    <xf numFmtId="0" fontId="0" fillId="2" borderId="13" xfId="0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/>
    </xf>
    <xf numFmtId="0" fontId="7" fillId="6" borderId="9" xfId="0" applyFont="1" applyFill="1" applyBorder="1"/>
    <xf numFmtId="0" fontId="5" fillId="2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/>
    </xf>
    <xf numFmtId="0" fontId="0" fillId="10" borderId="21" xfId="0" applyFill="1" applyBorder="1"/>
    <xf numFmtId="0" fontId="0" fillId="10" borderId="8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/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0" fillId="2" borderId="19" xfId="0" applyFill="1" applyBorder="1"/>
    <xf numFmtId="0" fontId="0" fillId="2" borderId="20" xfId="0" applyFill="1" applyBorder="1" applyAlignment="1">
      <alignment horizontal="center" vertical="center"/>
    </xf>
    <xf numFmtId="0" fontId="0" fillId="5" borderId="21" xfId="0" applyFill="1" applyBorder="1"/>
    <xf numFmtId="0" fontId="0" fillId="2" borderId="2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/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12" borderId="16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13" borderId="0" xfId="0" applyFont="1" applyFill="1" applyAlignment="1">
      <alignment horizont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11" fillId="13" borderId="0" xfId="0" applyFont="1" applyFill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0" fillId="10" borderId="17" xfId="0" applyFill="1" applyBorder="1"/>
    <xf numFmtId="0" fontId="0" fillId="10" borderId="23" xfId="0" applyFill="1" applyBorder="1"/>
    <xf numFmtId="0" fontId="0" fillId="10" borderId="23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0" fillId="14" borderId="12" xfId="0" applyFill="1" applyBorder="1"/>
    <xf numFmtId="0" fontId="0" fillId="14" borderId="12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/>
    <xf numFmtId="0" fontId="0" fillId="0" borderId="2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6" borderId="22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/>
    </xf>
    <xf numFmtId="0" fontId="7" fillId="6" borderId="23" xfId="0" applyFont="1" applyFill="1" applyBorder="1"/>
    <xf numFmtId="0" fontId="0" fillId="6" borderId="2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3" borderId="4" xfId="0" applyFill="1" applyBorder="1"/>
    <xf numFmtId="0" fontId="0" fillId="5" borderId="1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4" borderId="11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8" xfId="0" applyBorder="1"/>
    <xf numFmtId="0" fontId="0" fillId="0" borderId="39" xfId="0" applyBorder="1" applyAlignment="1">
      <alignment horizontal="center" vertical="center"/>
    </xf>
    <xf numFmtId="0" fontId="0" fillId="0" borderId="40" xfId="0" applyBorder="1"/>
    <xf numFmtId="0" fontId="13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3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5" xfId="0" applyFill="1" applyBorder="1" applyAlignment="1">
      <alignment horizontal="center"/>
    </xf>
  </cellXfs>
  <cellStyles count="1">
    <cellStyle name="Normal" xfId="0" builtinId="0"/>
  </cellStyles>
  <dxfs count="9">
    <dxf>
      <font>
        <color theme="0"/>
      </font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</dxfs>
  <tableStyles count="0" defaultTableStyle="TableStyleMedium2" defaultPivotStyle="PivotStyleLight16"/>
  <colors>
    <mruColors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5.emf"/><Relationship Id="rId7" Type="http://schemas.openxmlformats.org/officeDocument/2006/relationships/image" Target="../media/image8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0</xdr:row>
          <xdr:rowOff>104775</xdr:rowOff>
        </xdr:from>
        <xdr:to>
          <xdr:col>12</xdr:col>
          <xdr:colOff>1981200</xdr:colOff>
          <xdr:row>0</xdr:row>
          <xdr:rowOff>790575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1019175</xdr:colOff>
          <xdr:row>8</xdr:row>
          <xdr:rowOff>161925</xdr:rowOff>
        </xdr:from>
        <xdr:to>
          <xdr:col>7</xdr:col>
          <xdr:colOff>123825</xdr:colOff>
          <xdr:row>11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1123950</xdr:colOff>
          <xdr:row>9</xdr:row>
          <xdr:rowOff>0</xdr:rowOff>
        </xdr:from>
        <xdr:to>
          <xdr:col>12</xdr:col>
          <xdr:colOff>609600</xdr:colOff>
          <xdr:row>11</xdr:row>
          <xdr:rowOff>133350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1952625</xdr:colOff>
          <xdr:row>14</xdr:row>
          <xdr:rowOff>0</xdr:rowOff>
        </xdr:from>
        <xdr:to>
          <xdr:col>14</xdr:col>
          <xdr:colOff>1352550</xdr:colOff>
          <xdr:row>16</xdr:row>
          <xdr:rowOff>133350</xdr:rowOff>
        </xdr:to>
        <xdr:sp macro="" textlink="">
          <xdr:nvSpPr>
            <xdr:cNvPr id="1037" name="CommandButton10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13</xdr:row>
          <xdr:rowOff>180975</xdr:rowOff>
        </xdr:from>
        <xdr:to>
          <xdr:col>7</xdr:col>
          <xdr:colOff>76200</xdr:colOff>
          <xdr:row>16</xdr:row>
          <xdr:rowOff>123825</xdr:rowOff>
        </xdr:to>
        <xdr:sp macro="" textlink="">
          <xdr:nvSpPr>
            <xdr:cNvPr id="1038" name="CommandButton1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14</xdr:row>
          <xdr:rowOff>9525</xdr:rowOff>
        </xdr:from>
        <xdr:to>
          <xdr:col>12</xdr:col>
          <xdr:colOff>800100</xdr:colOff>
          <xdr:row>16</xdr:row>
          <xdr:rowOff>142875</xdr:rowOff>
        </xdr:to>
        <xdr:sp macro="" textlink="">
          <xdr:nvSpPr>
            <xdr:cNvPr id="1039" name="CommandButton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0</xdr:row>
          <xdr:rowOff>95250</xdr:rowOff>
        </xdr:from>
        <xdr:to>
          <xdr:col>14</xdr:col>
          <xdr:colOff>1924050</xdr:colOff>
          <xdr:row>0</xdr:row>
          <xdr:rowOff>781050</xdr:rowOff>
        </xdr:to>
        <xdr:sp macro="" textlink="">
          <xdr:nvSpPr>
            <xdr:cNvPr id="1040" name="CommandButton4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1952625</xdr:colOff>
          <xdr:row>9</xdr:row>
          <xdr:rowOff>0</xdr:rowOff>
        </xdr:from>
        <xdr:to>
          <xdr:col>14</xdr:col>
          <xdr:colOff>1295400</xdr:colOff>
          <xdr:row>11</xdr:row>
          <xdr:rowOff>133350</xdr:rowOff>
        </xdr:to>
        <xdr:sp macro="" textlink="">
          <xdr:nvSpPr>
            <xdr:cNvPr id="1041" name="CommandButton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22</xdr:row>
          <xdr:rowOff>47625</xdr:rowOff>
        </xdr:from>
        <xdr:to>
          <xdr:col>10</xdr:col>
          <xdr:colOff>685800</xdr:colOff>
          <xdr:row>24</xdr:row>
          <xdr:rowOff>104775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3</xdr:row>
          <xdr:rowOff>76200</xdr:rowOff>
        </xdr:from>
        <xdr:to>
          <xdr:col>7</xdr:col>
          <xdr:colOff>247650</xdr:colOff>
          <xdr:row>4</xdr:row>
          <xdr:rowOff>257175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</xdr:row>
          <xdr:rowOff>28575</xdr:rowOff>
        </xdr:from>
        <xdr:to>
          <xdr:col>1</xdr:col>
          <xdr:colOff>1485900</xdr:colOff>
          <xdr:row>11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6</xdr:row>
          <xdr:rowOff>238125</xdr:rowOff>
        </xdr:from>
        <xdr:to>
          <xdr:col>1</xdr:col>
          <xdr:colOff>1419225</xdr:colOff>
          <xdr:row>10</xdr:row>
          <xdr:rowOff>238125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38100</xdr:rowOff>
        </xdr:from>
        <xdr:to>
          <xdr:col>6</xdr:col>
          <xdr:colOff>495300</xdr:colOff>
          <xdr:row>1</xdr:row>
          <xdr:rowOff>381000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180975</xdr:rowOff>
        </xdr:from>
        <xdr:to>
          <xdr:col>0</xdr:col>
          <xdr:colOff>1809750</xdr:colOff>
          <xdr:row>4</xdr:row>
          <xdr:rowOff>95250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5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10</xdr:row>
          <xdr:rowOff>38100</xdr:rowOff>
        </xdr:from>
        <xdr:to>
          <xdr:col>6</xdr:col>
          <xdr:colOff>495300</xdr:colOff>
          <xdr:row>13</xdr:row>
          <xdr:rowOff>0</xdr:rowOff>
        </xdr:to>
        <xdr:sp macro="" textlink="">
          <xdr:nvSpPr>
            <xdr:cNvPr id="11267" name="CommandButton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5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2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4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Relationship Id="rId9" Type="http://schemas.openxmlformats.org/officeDocument/2006/relationships/image" Target="../media/image1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0EB-160F-4FEB-BB88-5D344EEA4633}">
  <sheetPr codeName="Feuil1"/>
  <dimension ref="A1:P43"/>
  <sheetViews>
    <sheetView showGridLines="0" showRowColHeaders="0" tabSelected="1" workbookViewId="0">
      <selection activeCell="M24" sqref="M24"/>
    </sheetView>
  </sheetViews>
  <sheetFormatPr baseColWidth="10" defaultColWidth="6.7109375" defaultRowHeight="15" x14ac:dyDescent="0.25"/>
  <cols>
    <col min="1" max="1" width="6.7109375" style="5"/>
    <col min="2" max="2" width="30.7109375" customWidth="1"/>
    <col min="3" max="3" width="0.7109375" style="1" customWidth="1"/>
    <col min="4" max="4" width="3.7109375" style="1" hidden="1" customWidth="1"/>
    <col min="5" max="5" width="1" style="1" hidden="1" customWidth="1"/>
    <col min="6" max="6" width="3.7109375" style="1" hidden="1" customWidth="1"/>
    <col min="7" max="7" width="5.85546875" style="1" customWidth="1"/>
    <col min="8" max="8" width="30.7109375" style="1" customWidth="1"/>
    <col min="9" max="9" width="0.85546875" style="1" customWidth="1"/>
    <col min="10" max="10" width="3.7109375" style="1" hidden="1" customWidth="1"/>
    <col min="11" max="11" width="0.85546875" style="1" hidden="1" customWidth="1"/>
    <col min="12" max="12" width="3.7109375" style="1" hidden="1" customWidth="1"/>
    <col min="13" max="13" width="30.7109375" style="1" customWidth="1"/>
    <col min="14" max="14" width="2.140625" style="1" customWidth="1"/>
    <col min="15" max="15" width="30.7109375" style="1" customWidth="1"/>
    <col min="16" max="16" width="2.140625" style="1" customWidth="1"/>
  </cols>
  <sheetData>
    <row r="1" spans="1:16" ht="79.5" customHeight="1" thickBot="1" x14ac:dyDescent="0.35">
      <c r="A1" s="73" t="s">
        <v>2</v>
      </c>
      <c r="B1" s="72" t="s">
        <v>36</v>
      </c>
      <c r="C1" s="67"/>
      <c r="D1" s="67"/>
      <c r="G1" s="76" t="s">
        <v>2</v>
      </c>
      <c r="H1" s="79" t="s">
        <v>37</v>
      </c>
    </row>
    <row r="2" spans="1:16" ht="24.95" customHeight="1" thickTop="1" thickBot="1" x14ac:dyDescent="0.3">
      <c r="A2" s="74">
        <v>1</v>
      </c>
      <c r="B2" s="3"/>
      <c r="C2" s="124"/>
      <c r="D2" s="66">
        <v>5</v>
      </c>
      <c r="E2" s="69"/>
      <c r="F2" s="68">
        <v>3</v>
      </c>
      <c r="G2" s="77">
        <v>1</v>
      </c>
      <c r="H2" s="63"/>
      <c r="I2" s="7"/>
      <c r="J2" s="71">
        <v>5</v>
      </c>
      <c r="K2" s="71"/>
      <c r="L2" s="65">
        <v>3</v>
      </c>
      <c r="M2" s="6" t="s">
        <v>0</v>
      </c>
      <c r="N2" s="2"/>
      <c r="O2" s="80" t="s">
        <v>1</v>
      </c>
      <c r="P2" s="21"/>
    </row>
    <row r="3" spans="1:16" ht="24.95" customHeight="1" thickTop="1" thickBot="1" x14ac:dyDescent="0.3">
      <c r="A3" s="75">
        <v>2</v>
      </c>
      <c r="B3" s="3"/>
      <c r="C3" s="124"/>
      <c r="D3" s="66">
        <v>1</v>
      </c>
      <c r="E3" s="69"/>
      <c r="F3" s="68">
        <v>4</v>
      </c>
      <c r="G3" s="78">
        <v>2</v>
      </c>
      <c r="H3" s="3"/>
      <c r="I3" s="7"/>
      <c r="J3" s="66">
        <v>4</v>
      </c>
      <c r="K3" s="66"/>
      <c r="L3" s="65">
        <v>2</v>
      </c>
      <c r="M3" s="3">
        <f>IFERROR(VLOOKUP(D2,$A$2:$B$6,2,0),"")</f>
        <v>0</v>
      </c>
      <c r="N3" s="4"/>
      <c r="O3" s="3">
        <f>IFERROR(VLOOKUP(J2,$G$2:$H$6,2,0),"")</f>
        <v>0</v>
      </c>
      <c r="P3" s="21"/>
    </row>
    <row r="4" spans="1:16" ht="24.95" customHeight="1" thickTop="1" thickBot="1" x14ac:dyDescent="0.3">
      <c r="A4" s="75">
        <v>3</v>
      </c>
      <c r="B4" s="3"/>
      <c r="C4" s="124"/>
      <c r="D4" s="66">
        <v>2</v>
      </c>
      <c r="E4" s="69"/>
      <c r="F4" s="68"/>
      <c r="G4" s="78">
        <v>3</v>
      </c>
      <c r="H4" s="3"/>
      <c r="I4" s="7"/>
      <c r="J4" s="66">
        <v>1</v>
      </c>
      <c r="K4" s="66"/>
      <c r="L4" s="65"/>
      <c r="M4" s="3">
        <f t="shared" ref="M4:M5" si="0">IFERROR(VLOOKUP(D3,$A$2:$B$6,2,0),"")</f>
        <v>0</v>
      </c>
      <c r="N4" s="4"/>
      <c r="O4" s="3">
        <f t="shared" ref="O4:O5" si="1">IFERROR(VLOOKUP(J3,$G$2:$H$6,2,0),"")</f>
        <v>0</v>
      </c>
      <c r="P4" s="21"/>
    </row>
    <row r="5" spans="1:16" ht="24.95" customHeight="1" thickTop="1" thickBot="1" x14ac:dyDescent="0.3">
      <c r="A5" s="75">
        <v>4</v>
      </c>
      <c r="B5" s="3"/>
      <c r="C5" s="124"/>
      <c r="D5" s="66"/>
      <c r="E5" s="69"/>
      <c r="F5" s="68"/>
      <c r="G5" s="78">
        <v>4</v>
      </c>
      <c r="H5" s="3"/>
      <c r="I5" s="7"/>
      <c r="J5" s="66"/>
      <c r="K5" s="66"/>
      <c r="L5" s="65"/>
      <c r="M5" s="3">
        <f t="shared" si="0"/>
        <v>0</v>
      </c>
      <c r="N5" s="4"/>
      <c r="O5" s="3">
        <f t="shared" si="1"/>
        <v>0</v>
      </c>
      <c r="P5" s="21"/>
    </row>
    <row r="6" spans="1:16" ht="24.95" customHeight="1" thickTop="1" thickBot="1" x14ac:dyDescent="0.3">
      <c r="A6" s="75">
        <v>5</v>
      </c>
      <c r="B6" s="3"/>
      <c r="C6" s="124"/>
      <c r="F6" s="69"/>
      <c r="G6" s="78">
        <v>5</v>
      </c>
      <c r="H6" s="3"/>
      <c r="I6" s="7"/>
      <c r="M6" s="3">
        <f>IFERROR(VLOOKUP(F2,$A$2:$B$6,2,0),"")</f>
        <v>0</v>
      </c>
      <c r="N6" s="4"/>
      <c r="O6" s="3">
        <f>IFERROR(VLOOKUP(L2,$G$2:$H$6,2,0),"")</f>
        <v>0</v>
      </c>
      <c r="P6"/>
    </row>
    <row r="7" spans="1:16" ht="24.95" customHeight="1" thickTop="1" x14ac:dyDescent="0.25">
      <c r="A7"/>
      <c r="I7" s="7"/>
      <c r="M7" s="3">
        <f t="shared" ref="M7" si="2">IFERROR(VLOOKUP(F3,$A$2:$B$6,2,0),"")</f>
        <v>0</v>
      </c>
      <c r="N7"/>
      <c r="O7" s="3">
        <f>IFERROR(VLOOKUP(L3,$G$2:$H$6,2,0),"")</f>
        <v>0</v>
      </c>
      <c r="P7"/>
    </row>
    <row r="8" spans="1:16" x14ac:dyDescent="0.25">
      <c r="A8"/>
      <c r="J8"/>
      <c r="M8"/>
      <c r="N8"/>
      <c r="O8"/>
      <c r="P8"/>
    </row>
    <row r="9" spans="1:16" x14ac:dyDescent="0.25">
      <c r="A9"/>
      <c r="J9"/>
      <c r="M9"/>
      <c r="N9"/>
      <c r="O9"/>
      <c r="P9"/>
    </row>
    <row r="10" spans="1:16" x14ac:dyDescent="0.25">
      <c r="A10"/>
      <c r="J10"/>
      <c r="M10"/>
      <c r="N10"/>
      <c r="O10"/>
      <c r="P10"/>
    </row>
    <row r="11" spans="1:16" x14ac:dyDescent="0.25">
      <c r="A11"/>
      <c r="J11"/>
      <c r="M11"/>
      <c r="N11"/>
      <c r="O11"/>
      <c r="P11"/>
    </row>
    <row r="12" spans="1:16" x14ac:dyDescent="0.25">
      <c r="A12"/>
      <c r="J12"/>
      <c r="M12"/>
      <c r="N12"/>
      <c r="O12"/>
      <c r="P12"/>
    </row>
    <row r="13" spans="1:16" x14ac:dyDescent="0.25">
      <c r="A13"/>
      <c r="J13"/>
      <c r="M13"/>
      <c r="N13"/>
      <c r="O13"/>
      <c r="P13"/>
    </row>
    <row r="14" spans="1:16" x14ac:dyDescent="0.25">
      <c r="A14"/>
      <c r="J14"/>
      <c r="M14"/>
      <c r="N14"/>
      <c r="O14"/>
      <c r="P14"/>
    </row>
    <row r="15" spans="1:16" x14ac:dyDescent="0.25">
      <c r="A15"/>
      <c r="J15"/>
      <c r="M15"/>
      <c r="N15"/>
      <c r="O15"/>
      <c r="P15"/>
    </row>
    <row r="16" spans="1:16" x14ac:dyDescent="0.25">
      <c r="A16"/>
      <c r="J16"/>
      <c r="M16"/>
      <c r="N16"/>
      <c r="O16"/>
      <c r="P16"/>
    </row>
    <row r="17" spans="1:16" x14ac:dyDescent="0.25">
      <c r="A17"/>
      <c r="J17"/>
      <c r="M17"/>
      <c r="N17"/>
      <c r="O17"/>
      <c r="P17"/>
    </row>
    <row r="18" spans="1:16" x14ac:dyDescent="0.25">
      <c r="A18"/>
      <c r="J18"/>
      <c r="M18"/>
      <c r="N18"/>
      <c r="O18"/>
      <c r="P18"/>
    </row>
    <row r="19" spans="1:16" x14ac:dyDescent="0.25">
      <c r="A19"/>
      <c r="J19"/>
      <c r="M19"/>
      <c r="N19"/>
      <c r="O19"/>
      <c r="P19"/>
    </row>
    <row r="20" spans="1:16" x14ac:dyDescent="0.25">
      <c r="A20"/>
      <c r="J20"/>
      <c r="M20"/>
      <c r="N20"/>
      <c r="O20"/>
      <c r="P20"/>
    </row>
    <row r="21" spans="1:16" x14ac:dyDescent="0.25">
      <c r="A21"/>
      <c r="B21" s="1"/>
    </row>
    <row r="22" spans="1:16" x14ac:dyDescent="0.25">
      <c r="A22"/>
      <c r="B22" s="1"/>
    </row>
    <row r="23" spans="1:16" x14ac:dyDescent="0.25">
      <c r="A23"/>
      <c r="B23" s="1"/>
    </row>
    <row r="24" spans="1:16" x14ac:dyDescent="0.25">
      <c r="A24"/>
      <c r="B24" s="1"/>
    </row>
    <row r="25" spans="1:16" x14ac:dyDescent="0.25">
      <c r="A25"/>
      <c r="B25" s="1"/>
    </row>
    <row r="26" spans="1:16" x14ac:dyDescent="0.25">
      <c r="A26"/>
      <c r="B26" s="1"/>
    </row>
    <row r="27" spans="1:16" x14ac:dyDescent="0.25">
      <c r="A27"/>
      <c r="B27" s="1"/>
    </row>
    <row r="28" spans="1:16" x14ac:dyDescent="0.25">
      <c r="A28"/>
      <c r="B28" s="1"/>
    </row>
    <row r="29" spans="1:16" x14ac:dyDescent="0.25">
      <c r="A29"/>
      <c r="B29" s="1"/>
    </row>
    <row r="30" spans="1:16" x14ac:dyDescent="0.25">
      <c r="A30"/>
      <c r="B30" s="1"/>
    </row>
    <row r="31" spans="1:16" x14ac:dyDescent="0.25">
      <c r="A31"/>
      <c r="B31" s="1"/>
    </row>
    <row r="32" spans="1:16" x14ac:dyDescent="0.25">
      <c r="A32"/>
      <c r="B32" s="1"/>
    </row>
    <row r="33" spans="1:4" x14ac:dyDescent="0.25">
      <c r="A33"/>
      <c r="B33" s="1"/>
    </row>
    <row r="34" spans="1:4" x14ac:dyDescent="0.25">
      <c r="A34"/>
      <c r="B34" s="1"/>
    </row>
    <row r="35" spans="1:4" x14ac:dyDescent="0.25">
      <c r="A35"/>
      <c r="B35" s="1"/>
    </row>
    <row r="36" spans="1:4" x14ac:dyDescent="0.25">
      <c r="A36"/>
      <c r="B36" s="1"/>
    </row>
    <row r="37" spans="1:4" x14ac:dyDescent="0.25">
      <c r="A37"/>
      <c r="B37" s="1"/>
    </row>
    <row r="38" spans="1:4" x14ac:dyDescent="0.25">
      <c r="A38"/>
      <c r="B38" s="1"/>
    </row>
    <row r="39" spans="1:4" x14ac:dyDescent="0.25">
      <c r="A39"/>
      <c r="B39" s="1"/>
    </row>
    <row r="40" spans="1:4" x14ac:dyDescent="0.25">
      <c r="A40"/>
      <c r="B40" s="1"/>
    </row>
    <row r="41" spans="1:4" x14ac:dyDescent="0.25">
      <c r="A41"/>
      <c r="B41" s="1"/>
    </row>
    <row r="42" spans="1:4" x14ac:dyDescent="0.25">
      <c r="A42"/>
      <c r="B42" s="1"/>
    </row>
    <row r="43" spans="1:4" x14ac:dyDescent="0.25">
      <c r="A43" s="8"/>
      <c r="B43" s="9"/>
      <c r="D43" s="70"/>
    </row>
  </sheetData>
  <sheetProtection algorithmName="SHA-512" hashValue="KYFzkFMVPw5h+at6yjwDjNrbqutLPD+QlyM/ko0s1gMqAWsXoyebZvmTRoHxkqTuq/eHdBaX6yz3v7ZjLnbtZw==" saltValue="oud46TpluGzXA2EROp9iTA==" spinCount="100000" sheet="1" objects="1" scenarios="1"/>
  <protectedRanges>
    <protectedRange sqref="B2:B6 H2:H6" name="Plage1"/>
  </protectedRanges>
  <sortState xmlns:xlrd2="http://schemas.microsoft.com/office/spreadsheetml/2017/richdata2" ref="B3:B42">
    <sortCondition ref="B2:B42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5">
          <controlPr defaultSize="0" autoLine="0" autoPict="0" r:id="rId5">
            <anchor moveWithCells="1">
              <from>
                <xdr:col>12</xdr:col>
                <xdr:colOff>1952625</xdr:colOff>
                <xdr:row>9</xdr:row>
                <xdr:rowOff>0</xdr:rowOff>
              </from>
              <to>
                <xdr:col>14</xdr:col>
                <xdr:colOff>1295400</xdr:colOff>
                <xdr:row>11</xdr:row>
                <xdr:rowOff>133350</xdr:rowOff>
              </to>
            </anchor>
          </controlPr>
        </control>
      </mc:Choice>
      <mc:Fallback>
        <control shapeId="1041" r:id="rId4" name="CommandButton5"/>
      </mc:Fallback>
    </mc:AlternateContent>
    <mc:AlternateContent xmlns:mc="http://schemas.openxmlformats.org/markup-compatibility/2006">
      <mc:Choice Requires="x14">
        <control shapeId="1039" r:id="rId6" name="CommandButton12">
          <controlPr defaultSize="0" autoLine="0" r:id="rId7">
            <anchor moveWithCells="1">
              <from>
                <xdr:col>7</xdr:col>
                <xdr:colOff>847725</xdr:colOff>
                <xdr:row>14</xdr:row>
                <xdr:rowOff>9525</xdr:rowOff>
              </from>
              <to>
                <xdr:col>12</xdr:col>
                <xdr:colOff>800100</xdr:colOff>
                <xdr:row>16</xdr:row>
                <xdr:rowOff>142875</xdr:rowOff>
              </to>
            </anchor>
          </controlPr>
        </control>
      </mc:Choice>
      <mc:Fallback>
        <control shapeId="1039" r:id="rId6" name="CommandButton12"/>
      </mc:Fallback>
    </mc:AlternateContent>
    <mc:AlternateContent xmlns:mc="http://schemas.openxmlformats.org/markup-compatibility/2006">
      <mc:Choice Requires="x14">
        <control shapeId="1038" r:id="rId8" name="CommandButton11">
          <controlPr defaultSize="0" autoLine="0" r:id="rId9">
            <anchor moveWithCells="1">
              <from>
                <xdr:col>1</xdr:col>
                <xdr:colOff>971550</xdr:colOff>
                <xdr:row>13</xdr:row>
                <xdr:rowOff>180975</xdr:rowOff>
              </from>
              <to>
                <xdr:col>7</xdr:col>
                <xdr:colOff>76200</xdr:colOff>
                <xdr:row>16</xdr:row>
                <xdr:rowOff>123825</xdr:rowOff>
              </to>
            </anchor>
          </controlPr>
        </control>
      </mc:Choice>
      <mc:Fallback>
        <control shapeId="1038" r:id="rId8" name="CommandButton11"/>
      </mc:Fallback>
    </mc:AlternateContent>
    <mc:AlternateContent xmlns:mc="http://schemas.openxmlformats.org/markup-compatibility/2006">
      <mc:Choice Requires="x14">
        <control shapeId="1037" r:id="rId10" name="CommandButton10">
          <controlPr defaultSize="0" autoLine="0" r:id="rId11">
            <anchor moveWithCells="1">
              <from>
                <xdr:col>12</xdr:col>
                <xdr:colOff>1952625</xdr:colOff>
                <xdr:row>14</xdr:row>
                <xdr:rowOff>0</xdr:rowOff>
              </from>
              <to>
                <xdr:col>14</xdr:col>
                <xdr:colOff>1352550</xdr:colOff>
                <xdr:row>16</xdr:row>
                <xdr:rowOff>133350</xdr:rowOff>
              </to>
            </anchor>
          </controlPr>
        </control>
      </mc:Choice>
      <mc:Fallback>
        <control shapeId="1037" r:id="rId10" name="CommandButton10"/>
      </mc:Fallback>
    </mc:AlternateContent>
    <mc:AlternateContent xmlns:mc="http://schemas.openxmlformats.org/markup-compatibility/2006">
      <mc:Choice Requires="x14">
        <control shapeId="1027" r:id="rId12" name="CommandButton3">
          <controlPr defaultSize="0" autoLine="0" r:id="rId13">
            <anchor moveWithCells="1">
              <from>
                <xdr:col>7</xdr:col>
                <xdr:colOff>1123950</xdr:colOff>
                <xdr:row>9</xdr:row>
                <xdr:rowOff>0</xdr:rowOff>
              </from>
              <to>
                <xdr:col>12</xdr:col>
                <xdr:colOff>609600</xdr:colOff>
                <xdr:row>11</xdr:row>
                <xdr:rowOff>133350</xdr:rowOff>
              </to>
            </anchor>
          </controlPr>
        </control>
      </mc:Choice>
      <mc:Fallback>
        <control shapeId="1027" r:id="rId12" name="CommandButton3"/>
      </mc:Fallback>
    </mc:AlternateContent>
    <mc:AlternateContent xmlns:mc="http://schemas.openxmlformats.org/markup-compatibility/2006">
      <mc:Choice Requires="x14">
        <control shapeId="1026" r:id="rId14" name="CommandButton2">
          <controlPr defaultSize="0" autoLine="0" r:id="rId15">
            <anchor moveWithCells="1">
              <from>
                <xdr:col>1</xdr:col>
                <xdr:colOff>1019175</xdr:colOff>
                <xdr:row>8</xdr:row>
                <xdr:rowOff>161925</xdr:rowOff>
              </from>
              <to>
                <xdr:col>7</xdr:col>
                <xdr:colOff>123825</xdr:colOff>
                <xdr:row>11</xdr:row>
                <xdr:rowOff>104775</xdr:rowOff>
              </to>
            </anchor>
          </controlPr>
        </control>
      </mc:Choice>
      <mc:Fallback>
        <control shapeId="1026" r:id="rId14" name="CommandButton2"/>
      </mc:Fallback>
    </mc:AlternateContent>
    <mc:AlternateContent xmlns:mc="http://schemas.openxmlformats.org/markup-compatibility/2006">
      <mc:Choice Requires="x14">
        <control shapeId="1025" r:id="rId16" name="CommandButton1">
          <controlPr defaultSize="0" autoLine="0" r:id="rId17">
            <anchor moveWithCells="1">
              <from>
                <xdr:col>12</xdr:col>
                <xdr:colOff>85725</xdr:colOff>
                <xdr:row>0</xdr:row>
                <xdr:rowOff>104775</xdr:rowOff>
              </from>
              <to>
                <xdr:col>12</xdr:col>
                <xdr:colOff>1981200</xdr:colOff>
                <xdr:row>0</xdr:row>
                <xdr:rowOff>790575</xdr:rowOff>
              </to>
            </anchor>
          </controlPr>
        </control>
      </mc:Choice>
      <mc:Fallback>
        <control shapeId="1025" r:id="rId16" name="CommandButton1"/>
      </mc:Fallback>
    </mc:AlternateContent>
    <mc:AlternateContent xmlns:mc="http://schemas.openxmlformats.org/markup-compatibility/2006">
      <mc:Choice Requires="x14">
        <control shapeId="1040" r:id="rId18" name="CommandButton4">
          <controlPr defaultSize="0" autoLine="0" r:id="rId19">
            <anchor moveWithCells="1">
              <from>
                <xdr:col>14</xdr:col>
                <xdr:colOff>28575</xdr:colOff>
                <xdr:row>0</xdr:row>
                <xdr:rowOff>95250</xdr:rowOff>
              </from>
              <to>
                <xdr:col>14</xdr:col>
                <xdr:colOff>1924050</xdr:colOff>
                <xdr:row>0</xdr:row>
                <xdr:rowOff>781050</xdr:rowOff>
              </to>
            </anchor>
          </controlPr>
        </control>
      </mc:Choice>
      <mc:Fallback>
        <control shapeId="1040" r:id="rId18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1DB7-7E8C-4B11-9E6C-E2A637C2E033}">
  <sheetPr codeName="Feuil2"/>
  <dimension ref="A2:K16"/>
  <sheetViews>
    <sheetView showGridLines="0" showRowColHeaders="0" workbookViewId="0">
      <selection activeCell="I10" sqref="I10"/>
    </sheetView>
  </sheetViews>
  <sheetFormatPr baseColWidth="10" defaultRowHeight="15" x14ac:dyDescent="0.25"/>
  <sheetData>
    <row r="2" spans="1:11" ht="18.75" x14ac:dyDescent="0.25">
      <c r="A2" s="133" t="s">
        <v>10</v>
      </c>
      <c r="B2" s="133"/>
      <c r="C2" s="133"/>
    </row>
    <row r="3" spans="1:11" x14ac:dyDescent="0.25">
      <c r="A3" t="s">
        <v>50</v>
      </c>
    </row>
    <row r="4" spans="1:11" x14ac:dyDescent="0.25">
      <c r="A4" t="s">
        <v>11</v>
      </c>
    </row>
    <row r="5" spans="1:11" x14ac:dyDescent="0.25">
      <c r="A5" t="s">
        <v>12</v>
      </c>
    </row>
    <row r="6" spans="1:11" x14ac:dyDescent="0.25">
      <c r="A6" t="s">
        <v>13</v>
      </c>
    </row>
    <row r="8" spans="1:11" ht="18.75" x14ac:dyDescent="0.25">
      <c r="A8" s="133" t="s">
        <v>14</v>
      </c>
      <c r="B8" s="133"/>
      <c r="C8" s="133"/>
    </row>
    <row r="10" spans="1:11" x14ac:dyDescent="0.25">
      <c r="A10" t="s">
        <v>15</v>
      </c>
    </row>
    <row r="12" spans="1:11" ht="18.75" x14ac:dyDescent="0.25">
      <c r="A12" s="133" t="s">
        <v>16</v>
      </c>
      <c r="B12" s="133"/>
      <c r="C12" s="133"/>
    </row>
    <row r="13" spans="1:11" x14ac:dyDescent="0.25">
      <c r="A13" t="s">
        <v>17</v>
      </c>
    </row>
    <row r="14" spans="1:11" x14ac:dyDescent="0.25">
      <c r="A14" t="s">
        <v>18</v>
      </c>
    </row>
    <row r="16" spans="1:11" ht="18.75" x14ac:dyDescent="0.25">
      <c r="A16" s="133" t="s">
        <v>19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</row>
  </sheetData>
  <sheetProtection algorithmName="SHA-512" hashValue="SBt2lASTibVEFr5ehjO0jGxP0uaiyQ5yIiGM1wmcCbV26HIqJLwszqzEiPYu/h/Q++lUjSDMLQAh/QC21Jkbhw==" saltValue="mSavWf/KJFdS1Dcne6FEsg==" spinCount="100000" sheet="1" objects="1" scenarios="1"/>
  <mergeCells count="4">
    <mergeCell ref="A8:C8"/>
    <mergeCell ref="A2:C2"/>
    <mergeCell ref="A12:C12"/>
    <mergeCell ref="A16:K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638175</xdr:colOff>
                <xdr:row>22</xdr:row>
                <xdr:rowOff>47625</xdr:rowOff>
              </from>
              <to>
                <xdr:col>10</xdr:col>
                <xdr:colOff>685800</xdr:colOff>
                <xdr:row>24</xdr:row>
                <xdr:rowOff>104775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A0D9-1606-475E-BC35-FE99102BBF3E}">
  <sheetPr codeName="Feuil5"/>
  <dimension ref="A1:J16"/>
  <sheetViews>
    <sheetView workbookViewId="0">
      <selection activeCell="F18" sqref="F18"/>
    </sheetView>
  </sheetViews>
  <sheetFormatPr baseColWidth="10" defaultRowHeight="15" x14ac:dyDescent="0.25"/>
  <cols>
    <col min="2" max="2" width="26.28515625" customWidth="1"/>
    <col min="3" max="3" width="6.85546875" style="1" customWidth="1"/>
    <col min="4" max="4" width="6.28515625" style="1" customWidth="1"/>
    <col min="9" max="9" width="11.42578125" style="1"/>
    <col min="10" max="10" width="31" customWidth="1"/>
  </cols>
  <sheetData>
    <row r="1" spans="1:10" ht="33" customHeight="1" thickTop="1" thickBot="1" x14ac:dyDescent="0.3">
      <c r="C1" s="125" t="s">
        <v>48</v>
      </c>
      <c r="D1" s="126" t="s">
        <v>49</v>
      </c>
    </row>
    <row r="2" spans="1:10" ht="24.95" customHeight="1" thickTop="1" x14ac:dyDescent="0.25">
      <c r="A2" t="s">
        <v>38</v>
      </c>
      <c r="B2" s="81">
        <f>Classement!H4</f>
        <v>0</v>
      </c>
      <c r="C2" s="82"/>
      <c r="D2" s="83"/>
      <c r="I2" s="132" t="s">
        <v>51</v>
      </c>
      <c r="J2" s="131" t="s">
        <v>52</v>
      </c>
    </row>
    <row r="3" spans="1:10" ht="24.95" customHeight="1" thickBot="1" x14ac:dyDescent="0.3">
      <c r="A3" t="s">
        <v>40</v>
      </c>
      <c r="B3" s="84">
        <f>Classement!H16</f>
        <v>0</v>
      </c>
      <c r="C3" s="85"/>
      <c r="D3" s="86"/>
      <c r="I3" s="127">
        <v>1</v>
      </c>
      <c r="J3" s="128" t="str">
        <f>IF(C2="","",IF(C2+D2&gt;C3+D3,B2,B3))</f>
        <v/>
      </c>
    </row>
    <row r="4" spans="1:10" ht="24.95" customHeight="1" thickTop="1" thickBot="1" x14ac:dyDescent="0.3">
      <c r="I4" s="127">
        <v>2</v>
      </c>
      <c r="J4" s="128" t="str">
        <f>IF(C2="","",IF(C2+D2&lt;C3+D3,B2,B3))</f>
        <v/>
      </c>
    </row>
    <row r="5" spans="1:10" ht="24.95" customHeight="1" thickTop="1" x14ac:dyDescent="0.25">
      <c r="A5" t="s">
        <v>39</v>
      </c>
      <c r="B5" s="81">
        <f>Classement!H17</f>
        <v>0</v>
      </c>
      <c r="C5" s="82"/>
      <c r="D5" s="83"/>
      <c r="I5" s="127">
        <v>3</v>
      </c>
      <c r="J5" s="128" t="str">
        <f>IF(C5="","",IF(C5+D5&gt;C6+D6,B5,B6))</f>
        <v/>
      </c>
    </row>
    <row r="6" spans="1:10" ht="24.95" customHeight="1" thickBot="1" x14ac:dyDescent="0.3">
      <c r="A6" t="s">
        <v>41</v>
      </c>
      <c r="B6" s="84">
        <f>Classement!H5</f>
        <v>0</v>
      </c>
      <c r="C6" s="85"/>
      <c r="D6" s="86"/>
      <c r="I6" s="127">
        <v>4</v>
      </c>
      <c r="J6" s="128" t="str">
        <f>IF(C6="","",IF(C6+D6&gt;C5+D5,B5,B6))</f>
        <v/>
      </c>
    </row>
    <row r="7" spans="1:10" ht="24.95" customHeight="1" thickTop="1" thickBot="1" x14ac:dyDescent="0.3">
      <c r="I7" s="127">
        <v>5</v>
      </c>
      <c r="J7" s="128" t="str">
        <f>IF(C8="","",IF(C8+D8&gt;C7+D7,B8,B9))</f>
        <v/>
      </c>
    </row>
    <row r="8" spans="1:10" ht="24.95" customHeight="1" thickTop="1" x14ac:dyDescent="0.25">
      <c r="A8" t="s">
        <v>42</v>
      </c>
      <c r="B8" s="81">
        <f>Classement!H6</f>
        <v>0</v>
      </c>
      <c r="C8" s="82"/>
      <c r="D8" s="83"/>
      <c r="I8" s="127">
        <v>6</v>
      </c>
      <c r="J8" s="128" t="str">
        <f>IF(C9="","",IF(C9+D9&gt;C8+D8,B10,B9))</f>
        <v/>
      </c>
    </row>
    <row r="9" spans="1:10" ht="24.95" customHeight="1" thickBot="1" x14ac:dyDescent="0.3">
      <c r="A9" t="s">
        <v>44</v>
      </c>
      <c r="B9" s="84">
        <f>Classement!H18</f>
        <v>0</v>
      </c>
      <c r="C9" s="85"/>
      <c r="D9" s="86"/>
      <c r="I9" s="127">
        <v>7</v>
      </c>
      <c r="J9" s="128" t="str">
        <f>IF(C11="","",IF(C11+D11&gt;C12+D12,B11,B12))</f>
        <v/>
      </c>
    </row>
    <row r="10" spans="1:10" ht="24.95" customHeight="1" thickTop="1" thickBot="1" x14ac:dyDescent="0.3">
      <c r="I10" s="127">
        <v>8</v>
      </c>
      <c r="J10" s="128" t="str">
        <f>IF(C11="","",IF(C11+D11&gt;C12+D12,B12,B11))</f>
        <v/>
      </c>
    </row>
    <row r="11" spans="1:10" ht="24.95" customHeight="1" thickTop="1" x14ac:dyDescent="0.25">
      <c r="A11" t="s">
        <v>43</v>
      </c>
      <c r="B11" s="81">
        <f>Classement!H19</f>
        <v>0</v>
      </c>
      <c r="C11" s="82"/>
      <c r="D11" s="83"/>
      <c r="I11" s="127">
        <v>9</v>
      </c>
      <c r="J11" s="128" t="str">
        <f>IF(C14="","",IF(C14+D14&gt;C15+D15,B14,B15))</f>
        <v/>
      </c>
    </row>
    <row r="12" spans="1:10" ht="24.95" customHeight="1" thickBot="1" x14ac:dyDescent="0.3">
      <c r="A12" t="s">
        <v>45</v>
      </c>
      <c r="B12" s="84">
        <f>Classement!H7</f>
        <v>0</v>
      </c>
      <c r="C12" s="85"/>
      <c r="D12" s="86"/>
      <c r="I12" s="129">
        <v>10</v>
      </c>
      <c r="J12" s="130" t="str">
        <f>IF(C15="","",IF(C15+D15&lt;C14+D14,B15,B14))</f>
        <v/>
      </c>
    </row>
    <row r="13" spans="1:10" ht="24.95" customHeight="1" thickTop="1" thickBot="1" x14ac:dyDescent="0.3"/>
    <row r="14" spans="1:10" ht="24.95" customHeight="1" thickTop="1" x14ac:dyDescent="0.25">
      <c r="A14" t="s">
        <v>46</v>
      </c>
      <c r="B14" s="81">
        <f>Classement!H8</f>
        <v>0</v>
      </c>
      <c r="C14" s="82"/>
      <c r="D14" s="83"/>
    </row>
    <row r="15" spans="1:10" ht="24.95" customHeight="1" thickBot="1" x14ac:dyDescent="0.3">
      <c r="A15" t="s">
        <v>47</v>
      </c>
      <c r="B15" s="84">
        <f>Classement!H20</f>
        <v>0</v>
      </c>
      <c r="C15" s="85"/>
      <c r="D15" s="86"/>
    </row>
    <row r="16" spans="1:10" ht="15.75" thickTop="1" x14ac:dyDescent="0.25"/>
  </sheetData>
  <sheetProtection algorithmName="SHA-512" hashValue="HGNq2Cm8XbsgLIDQgVjJ4TukcGrqk7sHQtNzWBAY+CEuDFGZcMg6JMINMrxgX+XkCj/cOyacNcvrZKYaPOzS1g==" saltValue="iqw96rGuDAOmAGEh18g7jw==" spinCount="100000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5</xdr:col>
                <xdr:colOff>219075</xdr:colOff>
                <xdr:row>3</xdr:row>
                <xdr:rowOff>76200</xdr:rowOff>
              </from>
              <to>
                <xdr:col>7</xdr:col>
                <xdr:colOff>247650</xdr:colOff>
                <xdr:row>4</xdr:row>
                <xdr:rowOff>257175</xdr:rowOff>
              </to>
            </anchor>
          </controlPr>
        </control>
      </mc:Choice>
      <mc:Fallback>
        <control shapeId="1740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3E882-BF00-44B8-A797-F273A6822CF7}">
  <sheetPr codeName="Feuil3"/>
  <dimension ref="A1:P24"/>
  <sheetViews>
    <sheetView workbookViewId="0">
      <selection activeCell="B18" sqref="B18"/>
    </sheetView>
  </sheetViews>
  <sheetFormatPr baseColWidth="10" defaultRowHeight="15" x14ac:dyDescent="0.25"/>
  <cols>
    <col min="1" max="1" width="3.7109375" customWidth="1"/>
    <col min="2" max="2" width="22.5703125" customWidth="1"/>
    <col min="3" max="3" width="2" customWidth="1"/>
    <col min="4" max="4" width="17.28515625" customWidth="1"/>
    <col min="5" max="6" width="4.7109375" style="5" hidden="1" customWidth="1"/>
    <col min="7" max="7" width="25.7109375" customWidth="1"/>
    <col min="8" max="8" width="5.28515625" customWidth="1"/>
    <col min="9" max="9" width="25.7109375" customWidth="1"/>
    <col min="10" max="11" width="4.7109375" style="1" customWidth="1"/>
    <col min="12" max="16" width="6.7109375" style="1" customWidth="1"/>
  </cols>
  <sheetData>
    <row r="1" spans="1:16" s="10" customFormat="1" ht="24.75" customHeight="1" thickTop="1" thickBot="1" x14ac:dyDescent="0.3">
      <c r="B1" s="11" t="s">
        <v>3</v>
      </c>
      <c r="C1" s="12"/>
      <c r="D1" s="12"/>
      <c r="E1" s="137" t="s">
        <v>5</v>
      </c>
      <c r="F1" s="137"/>
      <c r="G1" s="40" t="s">
        <v>29</v>
      </c>
      <c r="H1" s="41" t="s">
        <v>4</v>
      </c>
      <c r="I1" s="40" t="s">
        <v>30</v>
      </c>
      <c r="J1" s="136" t="s">
        <v>31</v>
      </c>
      <c r="K1" s="136"/>
      <c r="L1" s="87" t="s">
        <v>32</v>
      </c>
      <c r="M1" s="87" t="s">
        <v>25</v>
      </c>
      <c r="N1" s="87" t="s">
        <v>26</v>
      </c>
      <c r="O1" s="87" t="s">
        <v>27</v>
      </c>
      <c r="P1" s="87" t="s">
        <v>28</v>
      </c>
    </row>
    <row r="2" spans="1:16" ht="20.100000000000001" customHeight="1" thickTop="1" thickBot="1" x14ac:dyDescent="0.3">
      <c r="A2">
        <v>1</v>
      </c>
      <c r="B2" s="3">
        <f>Tirage_poules!M3</f>
        <v>0</v>
      </c>
      <c r="C2" s="7"/>
      <c r="D2" s="139" t="s">
        <v>20</v>
      </c>
      <c r="E2" s="46">
        <v>1</v>
      </c>
      <c r="F2" s="47">
        <v>2</v>
      </c>
      <c r="G2" s="48">
        <f>IFERROR(VLOOKUP(E2,$A$2:$B$7,2,0),"")</f>
        <v>0</v>
      </c>
      <c r="H2" s="48" t="s">
        <v>6</v>
      </c>
      <c r="I2" s="48">
        <f>IFERROR(VLOOKUP(F2,$A$2:$B$7,2,0),"")</f>
        <v>0</v>
      </c>
      <c r="J2" s="49"/>
      <c r="K2" s="49"/>
      <c r="L2" s="102" t="str">
        <f>IF($J2="","",IF($J2=$K2,1,IF($J2&lt;$K2,0,3)))</f>
        <v/>
      </c>
      <c r="M2" s="102" t="str">
        <f>IF($J2="","",IF($J2=$K2,1,IF($J2&gt;$K2,0,3)))</f>
        <v/>
      </c>
      <c r="N2" s="88"/>
      <c r="O2" s="88"/>
      <c r="P2" s="88"/>
    </row>
    <row r="3" spans="1:16" ht="20.100000000000001" customHeight="1" thickTop="1" thickBot="1" x14ac:dyDescent="0.3">
      <c r="A3">
        <v>2</v>
      </c>
      <c r="B3" s="3">
        <f>Tirage_poules!M4</f>
        <v>0</v>
      </c>
      <c r="C3" s="7"/>
      <c r="D3" s="140"/>
      <c r="E3" s="23">
        <v>3</v>
      </c>
      <c r="F3" s="24">
        <v>4</v>
      </c>
      <c r="G3" s="48">
        <f t="shared" ref="G3:G4" si="0">IFERROR(VLOOKUP(E3,$A$2:$B$7,2,0),"")</f>
        <v>0</v>
      </c>
      <c r="H3" s="22" t="s">
        <v>6</v>
      </c>
      <c r="I3" s="91">
        <f t="shared" ref="I3" si="1">IFERROR(VLOOKUP(F3,$A$2:$B$7,2,0),"")</f>
        <v>0</v>
      </c>
      <c r="J3" s="93"/>
      <c r="K3" s="93"/>
      <c r="L3" s="113"/>
      <c r="M3" s="113"/>
      <c r="N3" s="114" t="str">
        <f>IF($J3="","",IF($J3=$K3,1,IF($J3&lt;$K3,0,3)))</f>
        <v/>
      </c>
      <c r="O3" s="114" t="str">
        <f>IF($J3="","",IF($J3=$K3,1,IF($J3&gt;$K3,0,3)))</f>
        <v/>
      </c>
      <c r="P3" s="115"/>
    </row>
    <row r="4" spans="1:16" ht="20.100000000000001" customHeight="1" thickTop="1" thickBot="1" x14ac:dyDescent="0.3">
      <c r="A4">
        <v>3</v>
      </c>
      <c r="B4" s="3">
        <f>Tirage_poules!M5</f>
        <v>0</v>
      </c>
      <c r="C4" s="7"/>
      <c r="D4" s="140"/>
      <c r="E4" s="89">
        <v>5</v>
      </c>
      <c r="F4" s="90"/>
      <c r="G4" s="91">
        <f t="shared" si="0"/>
        <v>0</v>
      </c>
      <c r="H4" s="92" t="s">
        <v>6</v>
      </c>
      <c r="I4" s="149"/>
      <c r="J4" s="150"/>
      <c r="K4" s="150"/>
      <c r="L4" s="150"/>
      <c r="M4" s="150"/>
      <c r="N4" s="150"/>
      <c r="O4" s="150"/>
      <c r="P4" s="150"/>
    </row>
    <row r="5" spans="1:16" ht="20.100000000000001" customHeight="1" thickTop="1" thickBot="1" x14ac:dyDescent="0.3">
      <c r="A5">
        <v>4</v>
      </c>
      <c r="B5" s="3">
        <f>Tirage_poules!M6</f>
        <v>0</v>
      </c>
      <c r="C5" s="7"/>
      <c r="D5" s="141"/>
      <c r="E5" s="94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</row>
    <row r="6" spans="1:16" ht="20.100000000000001" customHeight="1" thickTop="1" thickBot="1" x14ac:dyDescent="0.3">
      <c r="A6">
        <v>5</v>
      </c>
      <c r="B6" s="3">
        <f>Tirage_poules!M7</f>
        <v>0</v>
      </c>
      <c r="C6" s="7"/>
      <c r="D6" s="142" t="s">
        <v>21</v>
      </c>
      <c r="E6" s="42">
        <v>1</v>
      </c>
      <c r="F6" s="43">
        <v>5</v>
      </c>
      <c r="G6" s="44">
        <f>IFERROR(VLOOKUP(E6,$A$2:$B$7,2,0),"")</f>
        <v>0</v>
      </c>
      <c r="H6" s="44" t="s">
        <v>6</v>
      </c>
      <c r="I6" s="44">
        <f>IFERROR(VLOOKUP(F6,$A$2:$B$7,2,0),"")</f>
        <v>0</v>
      </c>
      <c r="J6" s="45"/>
      <c r="K6" s="45"/>
      <c r="L6" s="102" t="str">
        <f>IF($J6="","",IF($J6=$K6,1,IF($J6&lt;$K6,0,3)))</f>
        <v/>
      </c>
      <c r="M6" s="104"/>
      <c r="N6" s="104"/>
      <c r="O6" s="104"/>
      <c r="P6" s="102" t="str">
        <f>IF($J6="","",IF($J6=$K6,1,IF($J6&gt;$K6,0,3)))</f>
        <v/>
      </c>
    </row>
    <row r="7" spans="1:16" ht="20.100000000000001" customHeight="1" thickTop="1" thickBot="1" x14ac:dyDescent="0.3">
      <c r="B7" s="64"/>
      <c r="C7" s="7"/>
      <c r="D7" s="142"/>
      <c r="E7" s="25">
        <v>2</v>
      </c>
      <c r="F7" s="26">
        <v>3</v>
      </c>
      <c r="G7" s="44">
        <f t="shared" ref="G7:G8" si="2">IFERROR(VLOOKUP(E7,$A$2:$B$7,2,0),"")</f>
        <v>0</v>
      </c>
      <c r="H7" s="27" t="s">
        <v>6</v>
      </c>
      <c r="I7" s="44">
        <f t="shared" ref="I7" si="3">IFERROR(VLOOKUP(F7,$A$2:$B$7,2,0),"")</f>
        <v>0</v>
      </c>
      <c r="J7" s="28"/>
      <c r="K7" s="28"/>
      <c r="L7" s="104"/>
      <c r="M7" s="102" t="str">
        <f>IF($J7="","",IF($J7=$K7,1,IF($J7&lt;$K7,0,3)))</f>
        <v/>
      </c>
      <c r="N7" s="102" t="str">
        <f>IF($J7="","",IF($J7=$K7,1,IF($J7&gt;$K7,0,3)))</f>
        <v/>
      </c>
      <c r="O7" s="104"/>
      <c r="P7" s="103"/>
    </row>
    <row r="8" spans="1:16" ht="20.100000000000001" customHeight="1" thickTop="1" thickBot="1" x14ac:dyDescent="0.3">
      <c r="B8" s="7"/>
      <c r="C8" s="7"/>
      <c r="D8" s="142"/>
      <c r="E8" s="50">
        <v>4</v>
      </c>
      <c r="F8" s="51"/>
      <c r="G8" s="116">
        <f t="shared" si="2"/>
        <v>0</v>
      </c>
      <c r="H8" s="52" t="s">
        <v>6</v>
      </c>
      <c r="I8" s="151"/>
      <c r="J8" s="152"/>
      <c r="K8" s="152"/>
      <c r="L8" s="152"/>
      <c r="M8" s="152"/>
      <c r="N8" s="152"/>
      <c r="O8" s="152"/>
      <c r="P8" s="153"/>
    </row>
    <row r="9" spans="1:16" ht="20.100000000000001" customHeight="1" thickTop="1" thickBot="1" x14ac:dyDescent="0.3">
      <c r="B9" s="7"/>
      <c r="C9" s="7"/>
      <c r="D9" s="143"/>
      <c r="E9" s="94">
        <v>3</v>
      </c>
      <c r="F9" s="95">
        <v>4</v>
      </c>
      <c r="G9" s="96">
        <f t="shared" ref="G9:G17" si="4">IFERROR(VLOOKUP(E9,$A$2:$B$9,2,0),"")</f>
        <v>0</v>
      </c>
      <c r="H9" s="96" t="s">
        <v>6</v>
      </c>
      <c r="I9" s="96">
        <f t="shared" ref="I9:I17" si="5">IFERROR(VLOOKUP(F9,$A$2:$B$9,2,0),"")</f>
        <v>0</v>
      </c>
      <c r="J9" s="97"/>
      <c r="K9" s="97"/>
      <c r="L9" s="97"/>
      <c r="M9" s="97"/>
      <c r="N9" s="97"/>
      <c r="O9" s="97"/>
      <c r="P9" s="98"/>
    </row>
    <row r="10" spans="1:16" ht="20.100000000000001" customHeight="1" thickTop="1" thickBot="1" x14ac:dyDescent="0.3">
      <c r="D10" s="144" t="s">
        <v>22</v>
      </c>
      <c r="E10" s="117">
        <v>4</v>
      </c>
      <c r="F10" s="118">
        <v>5</v>
      </c>
      <c r="G10" s="119">
        <f>IFERROR(VLOOKUP(E10,$A$2:$B$7,2,0),"")</f>
        <v>0</v>
      </c>
      <c r="H10" s="119" t="s">
        <v>6</v>
      </c>
      <c r="I10" s="119">
        <f>IFERROR(VLOOKUP(F10,$A$2:$B$7,2,0),"")</f>
        <v>0</v>
      </c>
      <c r="J10" s="120"/>
      <c r="K10" s="120"/>
      <c r="L10" s="121"/>
      <c r="M10" s="121"/>
      <c r="N10" s="121"/>
      <c r="O10" s="122" t="str">
        <f>IF($J10="","",IF($J10=$K10,1,IF($J10&lt;$K10,0,3)))</f>
        <v/>
      </c>
      <c r="P10" s="122" t="str">
        <f>IF($J10="","",IF($J10=$K10,1,IF($J10&gt;$K10,0,3)))</f>
        <v/>
      </c>
    </row>
    <row r="11" spans="1:16" ht="20.100000000000001" customHeight="1" thickTop="1" thickBot="1" x14ac:dyDescent="0.3">
      <c r="D11" s="145"/>
      <c r="E11" s="29">
        <v>1</v>
      </c>
      <c r="F11" s="30">
        <v>3</v>
      </c>
      <c r="G11" s="57">
        <f t="shared" ref="G11:G12" si="6">IFERROR(VLOOKUP(E11,$A$2:$B$7,2,0),"")</f>
        <v>0</v>
      </c>
      <c r="H11" s="31" t="s">
        <v>6</v>
      </c>
      <c r="I11" s="57">
        <f t="shared" ref="I11" si="7">IFERROR(VLOOKUP(F11,$A$2:$B$7,2,0),"")</f>
        <v>0</v>
      </c>
      <c r="J11" s="32"/>
      <c r="K11" s="32"/>
      <c r="L11" s="102" t="str">
        <f>IF($J11="","",IF($J11=$K11,1,IF($J11&lt;$K11,0,3)))</f>
        <v/>
      </c>
      <c r="M11" s="104"/>
      <c r="N11" s="102" t="str">
        <f>IF($J11="","",IF($J11=$K11,1,IF($J11&gt;$K11,0,3)))</f>
        <v/>
      </c>
      <c r="O11" s="104"/>
      <c r="P11" s="104"/>
    </row>
    <row r="12" spans="1:16" ht="20.100000000000001" customHeight="1" thickTop="1" thickBot="1" x14ac:dyDescent="0.3">
      <c r="B12" s="13"/>
      <c r="C12" s="13"/>
      <c r="D12" s="145"/>
      <c r="E12" s="99">
        <v>2</v>
      </c>
      <c r="F12" s="100"/>
      <c r="G12" s="57">
        <f t="shared" si="6"/>
        <v>0</v>
      </c>
      <c r="H12" s="101" t="s">
        <v>6</v>
      </c>
      <c r="I12" s="151"/>
      <c r="J12" s="152"/>
      <c r="K12" s="152"/>
      <c r="L12" s="152"/>
      <c r="M12" s="152"/>
      <c r="N12" s="152"/>
      <c r="O12" s="152"/>
      <c r="P12" s="153"/>
    </row>
    <row r="13" spans="1:16" ht="20.100000000000001" customHeight="1" thickTop="1" thickBot="1" x14ac:dyDescent="0.3">
      <c r="B13" s="13"/>
      <c r="C13" s="13"/>
      <c r="D13" s="146"/>
      <c r="E13" s="94">
        <v>2</v>
      </c>
      <c r="F13" s="95">
        <v>3</v>
      </c>
      <c r="G13" s="96">
        <f t="shared" si="4"/>
        <v>0</v>
      </c>
      <c r="H13" s="96" t="s">
        <v>6</v>
      </c>
      <c r="I13" s="96">
        <f t="shared" si="5"/>
        <v>0</v>
      </c>
      <c r="J13" s="97"/>
      <c r="K13" s="97"/>
      <c r="L13" s="97"/>
      <c r="M13" s="97"/>
      <c r="N13" s="97"/>
      <c r="O13" s="97"/>
      <c r="P13" s="98"/>
    </row>
    <row r="14" spans="1:16" ht="20.100000000000001" customHeight="1" thickTop="1" thickBot="1" x14ac:dyDescent="0.3">
      <c r="B14" s="13"/>
      <c r="C14" s="13"/>
      <c r="D14" s="147" t="s">
        <v>23</v>
      </c>
      <c r="E14" s="53">
        <v>2</v>
      </c>
      <c r="F14" s="54">
        <v>4</v>
      </c>
      <c r="G14" s="55">
        <f>IFERROR(VLOOKUP(E14,$A$2:$B$7,2,0),"")</f>
        <v>0</v>
      </c>
      <c r="H14" s="55" t="s">
        <v>6</v>
      </c>
      <c r="I14" s="55">
        <f>IFERROR(VLOOKUP(F14,$A$2:$B$7,2,0),"")</f>
        <v>0</v>
      </c>
      <c r="J14" s="56"/>
      <c r="K14" s="56"/>
      <c r="L14" s="121"/>
      <c r="M14" s="122" t="str">
        <f>IF($J14="","",IF($J14=$K14,1,IF($J14&lt;$K14,0,3)))</f>
        <v/>
      </c>
      <c r="N14" s="121"/>
      <c r="O14" s="122" t="str">
        <f>IF($J14="","",IF($J14=$K14,1,IF($J14&gt;$K14,0,3)))</f>
        <v/>
      </c>
      <c r="P14" s="121"/>
    </row>
    <row r="15" spans="1:16" ht="20.100000000000001" customHeight="1" thickTop="1" thickBot="1" x14ac:dyDescent="0.3">
      <c r="B15" s="13"/>
      <c r="C15" s="13"/>
      <c r="D15" s="147"/>
      <c r="E15" s="33">
        <v>3</v>
      </c>
      <c r="F15" s="34">
        <v>5</v>
      </c>
      <c r="G15" s="55">
        <f t="shared" ref="G15:G16" si="8">IFERROR(VLOOKUP(E15,$A$2:$B$7,2,0),"")</f>
        <v>0</v>
      </c>
      <c r="H15" s="35" t="s">
        <v>6</v>
      </c>
      <c r="I15" s="55">
        <f t="shared" ref="I15" si="9">IFERROR(VLOOKUP(F15,$A$2:$B$7,2,0),"")</f>
        <v>0</v>
      </c>
      <c r="J15" s="36"/>
      <c r="K15" s="36"/>
      <c r="L15" s="104"/>
      <c r="M15" s="104"/>
      <c r="N15" s="102" t="str">
        <f>IF($J15="","",IF($J15=$K15,1,IF($J15&lt;$K15,0,3)))</f>
        <v/>
      </c>
      <c r="O15" s="103"/>
      <c r="P15" s="102" t="str">
        <f>IF($J15="","",IF($J15=$K15,1,IF($J15&gt;$K15,0,3)))</f>
        <v/>
      </c>
    </row>
    <row r="16" spans="1:16" ht="20.100000000000001" customHeight="1" thickTop="1" thickBot="1" x14ac:dyDescent="0.3">
      <c r="B16" s="13"/>
      <c r="C16" s="13"/>
      <c r="D16" s="147"/>
      <c r="E16" s="58">
        <v>1</v>
      </c>
      <c r="F16" s="59"/>
      <c r="G16" s="55">
        <f t="shared" si="8"/>
        <v>0</v>
      </c>
      <c r="H16" s="60" t="s">
        <v>6</v>
      </c>
      <c r="I16" s="151"/>
      <c r="J16" s="152"/>
      <c r="K16" s="152"/>
      <c r="L16" s="152"/>
      <c r="M16" s="152"/>
      <c r="N16" s="152"/>
      <c r="O16" s="152"/>
      <c r="P16" s="153"/>
    </row>
    <row r="17" spans="2:16" ht="20.100000000000001" customHeight="1" thickTop="1" thickBot="1" x14ac:dyDescent="0.3">
      <c r="B17" s="13"/>
      <c r="C17" s="13"/>
      <c r="D17" s="147"/>
      <c r="E17" s="94">
        <v>2</v>
      </c>
      <c r="F17" s="95">
        <v>8</v>
      </c>
      <c r="G17" s="96">
        <f t="shared" si="4"/>
        <v>0</v>
      </c>
      <c r="H17" s="96" t="s">
        <v>6</v>
      </c>
      <c r="I17" s="96" t="str">
        <f t="shared" si="5"/>
        <v/>
      </c>
      <c r="J17" s="97"/>
      <c r="K17" s="97"/>
      <c r="L17" s="97"/>
      <c r="M17" s="97"/>
      <c r="N17" s="97"/>
      <c r="O17" s="97"/>
      <c r="P17" s="98"/>
    </row>
    <row r="18" spans="2:16" ht="20.100000000000001" customHeight="1" thickTop="1" thickBot="1" x14ac:dyDescent="0.3">
      <c r="B18" s="13"/>
      <c r="C18" s="13"/>
      <c r="D18" s="148" t="s">
        <v>24</v>
      </c>
      <c r="E18" s="105">
        <v>1</v>
      </c>
      <c r="F18" s="106">
        <v>4</v>
      </c>
      <c r="G18" s="107">
        <f>IFERROR(VLOOKUP(E18,$A$2:$B$7,2,0),"")</f>
        <v>0</v>
      </c>
      <c r="H18" s="107" t="s">
        <v>6</v>
      </c>
      <c r="I18" s="107">
        <f>IFERROR(VLOOKUP(F18,$A$2:$B$7,2,0),"")</f>
        <v>0</v>
      </c>
      <c r="J18" s="111"/>
      <c r="K18" s="111"/>
      <c r="L18" s="122" t="str">
        <f>IF($J18="","",IF($J18=$K18,1,IF($J18&lt;$K18,0,3)))</f>
        <v/>
      </c>
      <c r="M18" s="121"/>
      <c r="N18" s="121"/>
      <c r="O18" s="122" t="str">
        <f>IF($J18="","",IF($J18=$K18,1,IF($J18&gt;$K18,0,3)))</f>
        <v/>
      </c>
      <c r="P18" s="121"/>
    </row>
    <row r="19" spans="2:16" ht="20.100000000000001" customHeight="1" thickTop="1" thickBot="1" x14ac:dyDescent="0.3">
      <c r="B19" s="13"/>
      <c r="C19" s="13"/>
      <c r="D19" s="148"/>
      <c r="E19" s="37">
        <v>2</v>
      </c>
      <c r="F19" s="38">
        <v>5</v>
      </c>
      <c r="G19" s="107">
        <f t="shared" ref="G19:G20" si="10">IFERROR(VLOOKUP(E19,$A$2:$B$7,2,0),"")</f>
        <v>0</v>
      </c>
      <c r="H19" s="39" t="s">
        <v>6</v>
      </c>
      <c r="I19" s="107">
        <f t="shared" ref="I19" si="11">IFERROR(VLOOKUP(F19,$A$2:$B$7,2,0),"")</f>
        <v>0</v>
      </c>
      <c r="J19" s="112"/>
      <c r="K19" s="112"/>
      <c r="L19" s="104"/>
      <c r="M19" s="102" t="str">
        <f>IF($J19="","",IF($J19=$K19,1,IF($J19&lt;$K19,0,3)))</f>
        <v/>
      </c>
      <c r="N19" s="104"/>
      <c r="O19" s="103"/>
      <c r="P19" s="102" t="str">
        <f>IF($J19="","",IF($J19=$K19,1,IF($J19&gt;$K19,0,3)))</f>
        <v/>
      </c>
    </row>
    <row r="20" spans="2:16" ht="20.100000000000001" customHeight="1" thickTop="1" thickBot="1" x14ac:dyDescent="0.3">
      <c r="B20" s="13"/>
      <c r="C20" s="13"/>
      <c r="D20" s="148"/>
      <c r="E20" s="108">
        <v>3</v>
      </c>
      <c r="F20" s="109"/>
      <c r="G20" s="107">
        <f t="shared" si="10"/>
        <v>0</v>
      </c>
      <c r="H20" s="110" t="s">
        <v>6</v>
      </c>
      <c r="I20" s="151"/>
      <c r="J20" s="152"/>
      <c r="K20" s="152"/>
      <c r="L20" s="152"/>
      <c r="M20" s="152"/>
      <c r="N20" s="152"/>
      <c r="O20" s="152"/>
      <c r="P20" s="153"/>
    </row>
    <row r="21" spans="2:16" ht="20.100000000000001" customHeight="1" thickTop="1" thickBot="1" x14ac:dyDescent="0.3">
      <c r="B21" s="13"/>
      <c r="C21" s="13"/>
      <c r="D21" s="148"/>
      <c r="E21" s="94">
        <v>2</v>
      </c>
      <c r="F21" s="123">
        <v>8</v>
      </c>
      <c r="G21" s="96">
        <f t="shared" ref="G21" si="12">IFERROR(VLOOKUP(E21,$A$2:$B$9,2,0),"")</f>
        <v>0</v>
      </c>
      <c r="H21" s="96" t="s">
        <v>6</v>
      </c>
      <c r="I21" s="96" t="str">
        <f t="shared" ref="I21" si="13">IFERROR(VLOOKUP(F21,$A$2:$B$9,2,0),"")</f>
        <v/>
      </c>
      <c r="J21" s="97"/>
      <c r="K21" s="97"/>
      <c r="L21" s="97"/>
      <c r="M21" s="97"/>
      <c r="N21" s="97"/>
      <c r="O21" s="97"/>
      <c r="P21" s="98"/>
    </row>
    <row r="22" spans="2:16" ht="15.95" customHeight="1" thickTop="1" thickBot="1" x14ac:dyDescent="0.3">
      <c r="J22" s="134" t="s">
        <v>7</v>
      </c>
      <c r="K22" s="138"/>
      <c r="L22" s="14">
        <f>SUM(L2:L19)</f>
        <v>0</v>
      </c>
      <c r="M22" s="14">
        <f t="shared" ref="M22:P22" si="14">SUM(M2:M19)</f>
        <v>0</v>
      </c>
      <c r="N22" s="14">
        <f t="shared" si="14"/>
        <v>0</v>
      </c>
      <c r="O22" s="14">
        <f t="shared" si="14"/>
        <v>0</v>
      </c>
      <c r="P22" s="14">
        <f t="shared" si="14"/>
        <v>0</v>
      </c>
    </row>
    <row r="23" spans="2:16" ht="16.5" thickTop="1" thickBot="1" x14ac:dyDescent="0.3">
      <c r="J23" s="134" t="s">
        <v>33</v>
      </c>
      <c r="K23" s="135"/>
      <c r="L23" s="14">
        <f>(J2+J6+J11+J14+J18)-(K2+K6+K11+K14+K18)</f>
        <v>0</v>
      </c>
      <c r="M23" s="14">
        <f>(K2+J7+J14+J19)-(J2+K7+K14+K19)</f>
        <v>0</v>
      </c>
      <c r="N23" s="14">
        <f>(J3+K7+K11+J15)-(K3+J7+J11+K15)</f>
        <v>0</v>
      </c>
      <c r="O23" s="14">
        <f>(K3+J10+K14+K18)-(J3+K10+J14+J18)</f>
        <v>0</v>
      </c>
      <c r="P23" s="14">
        <f>(K6+K10+K15+K19)-(J6+J10+J15+J19)</f>
        <v>0</v>
      </c>
    </row>
    <row r="24" spans="2:16" ht="15.75" thickTop="1" x14ac:dyDescent="0.25"/>
  </sheetData>
  <sheetProtection algorithmName="SHA-512" hashValue="1CKQ2YQjJSsOWDvqOJgFTH84tQU9ai92jFUMTPQZkny86j5nvSKQSb2YXsa26yNsBqi272L8fZWe/aZdveJ00A==" saltValue="gO0FHOMwbqyWjaGhaRUIgQ==" spinCount="100000" sheet="1" objects="1" scenarios="1"/>
  <protectedRanges>
    <protectedRange sqref="J2:K2 J6:K7 J10:K11 J14:K15 J18:K19" name="Plage1"/>
  </protectedRanges>
  <mergeCells count="14">
    <mergeCell ref="J23:K23"/>
    <mergeCell ref="J1:K1"/>
    <mergeCell ref="E1:F1"/>
    <mergeCell ref="J22:K22"/>
    <mergeCell ref="D2:D5"/>
    <mergeCell ref="D6:D9"/>
    <mergeCell ref="D10:D13"/>
    <mergeCell ref="D14:D17"/>
    <mergeCell ref="D18:D21"/>
    <mergeCell ref="I4:P4"/>
    <mergeCell ref="I8:P8"/>
    <mergeCell ref="I12:P12"/>
    <mergeCell ref="I16:P16"/>
    <mergeCell ref="I20:P20"/>
  </mergeCells>
  <phoneticPr fontId="1" type="noConversion"/>
  <conditionalFormatting sqref="I8">
    <cfRule type="expression" dxfId="8" priority="9">
      <formula>$I$4=""</formula>
    </cfRule>
  </conditionalFormatting>
  <conditionalFormatting sqref="I12">
    <cfRule type="expression" dxfId="7" priority="8">
      <formula>$I$4=""</formula>
    </cfRule>
  </conditionalFormatting>
  <conditionalFormatting sqref="I16">
    <cfRule type="expression" dxfId="6" priority="7">
      <formula>$I$4=""</formula>
    </cfRule>
  </conditionalFormatting>
  <conditionalFormatting sqref="I20">
    <cfRule type="expression" dxfId="5" priority="6">
      <formula>$I$4=""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1</xdr:col>
                <xdr:colOff>28575</xdr:colOff>
                <xdr:row>7</xdr:row>
                <xdr:rowOff>28575</xdr:rowOff>
              </from>
              <to>
                <xdr:col>1</xdr:col>
                <xdr:colOff>1485900</xdr:colOff>
                <xdr:row>11</xdr:row>
                <xdr:rowOff>9525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3805-B837-421A-972E-139E59D5F06A}">
  <sheetPr codeName="Feuil4"/>
  <dimension ref="A1:P24"/>
  <sheetViews>
    <sheetView workbookViewId="0">
      <selection activeCell="B24" sqref="B24"/>
    </sheetView>
  </sheetViews>
  <sheetFormatPr baseColWidth="10" defaultRowHeight="15" x14ac:dyDescent="0.25"/>
  <cols>
    <col min="1" max="1" width="3.7109375" customWidth="1"/>
    <col min="2" max="2" width="22.5703125" customWidth="1"/>
    <col min="3" max="3" width="2" customWidth="1"/>
    <col min="4" max="4" width="17.28515625" customWidth="1"/>
    <col min="5" max="6" width="4.7109375" style="5" hidden="1" customWidth="1"/>
    <col min="7" max="7" width="25.7109375" customWidth="1"/>
    <col min="8" max="8" width="5.28515625" customWidth="1"/>
    <col min="9" max="9" width="25.7109375" customWidth="1"/>
    <col min="10" max="11" width="4.7109375" style="1" customWidth="1"/>
    <col min="12" max="16" width="6.7109375" style="1" customWidth="1"/>
  </cols>
  <sheetData>
    <row r="1" spans="1:16" s="10" customFormat="1" ht="24.75" customHeight="1" thickTop="1" thickBot="1" x14ac:dyDescent="0.3">
      <c r="B1" s="11" t="s">
        <v>3</v>
      </c>
      <c r="C1" s="12"/>
      <c r="D1" s="12"/>
      <c r="E1" s="137" t="s">
        <v>5</v>
      </c>
      <c r="F1" s="137"/>
      <c r="G1" s="40" t="s">
        <v>29</v>
      </c>
      <c r="H1" s="41" t="s">
        <v>4</v>
      </c>
      <c r="I1" s="40" t="s">
        <v>30</v>
      </c>
      <c r="J1" s="136" t="s">
        <v>31</v>
      </c>
      <c r="K1" s="136"/>
      <c r="L1" s="87" t="s">
        <v>32</v>
      </c>
      <c r="M1" s="87" t="s">
        <v>25</v>
      </c>
      <c r="N1" s="87" t="s">
        <v>26</v>
      </c>
      <c r="O1" s="87" t="s">
        <v>27</v>
      </c>
      <c r="P1" s="87" t="s">
        <v>28</v>
      </c>
    </row>
    <row r="2" spans="1:16" ht="20.100000000000001" customHeight="1" thickTop="1" thickBot="1" x14ac:dyDescent="0.3">
      <c r="A2">
        <v>1</v>
      </c>
      <c r="B2" s="3">
        <f>Tirage_poules!O3</f>
        <v>0</v>
      </c>
      <c r="C2" s="7"/>
      <c r="D2" s="139" t="s">
        <v>20</v>
      </c>
      <c r="E2" s="46">
        <v>1</v>
      </c>
      <c r="F2" s="47">
        <v>2</v>
      </c>
      <c r="G2" s="48">
        <f>IFERROR(VLOOKUP(E2,$A$2:$B$7,2,0),"")</f>
        <v>0</v>
      </c>
      <c r="H2" s="48" t="s">
        <v>6</v>
      </c>
      <c r="I2" s="48">
        <f>IFERROR(VLOOKUP(F2,$A$2:$B$7,2,0),"")</f>
        <v>0</v>
      </c>
      <c r="J2" s="49"/>
      <c r="K2" s="49"/>
      <c r="L2" s="102" t="str">
        <f>IF($J2="","",IF($J2=$K2,1,IF($J2&lt;$K2,0,3)))</f>
        <v/>
      </c>
      <c r="M2" s="102" t="str">
        <f>IF($J2="","",IF($J2=$K2,1,IF($J2&gt;$K2,0,3)))</f>
        <v/>
      </c>
      <c r="N2" s="88"/>
      <c r="O2" s="88"/>
      <c r="P2" s="88"/>
    </row>
    <row r="3" spans="1:16" ht="20.100000000000001" customHeight="1" thickTop="1" thickBot="1" x14ac:dyDescent="0.3">
      <c r="A3">
        <v>2</v>
      </c>
      <c r="B3" s="3">
        <f>Tirage_poules!O4</f>
        <v>0</v>
      </c>
      <c r="C3" s="7"/>
      <c r="D3" s="140"/>
      <c r="E3" s="23">
        <v>3</v>
      </c>
      <c r="F3" s="24">
        <v>4</v>
      </c>
      <c r="G3" s="48">
        <f t="shared" ref="G3:G4" si="0">IFERROR(VLOOKUP(E3,$A$2:$B$7,2,0),"")</f>
        <v>0</v>
      </c>
      <c r="H3" s="22" t="s">
        <v>6</v>
      </c>
      <c r="I3" s="91">
        <f t="shared" ref="I3" si="1">IFERROR(VLOOKUP(F3,$A$2:$B$7,2,0),"")</f>
        <v>0</v>
      </c>
      <c r="J3" s="93"/>
      <c r="K3" s="93"/>
      <c r="L3" s="113"/>
      <c r="M3" s="113"/>
      <c r="N3" s="114" t="str">
        <f>IF($J3="","",IF($J3=$K3,1,IF($J3&lt;$K3,0,3)))</f>
        <v/>
      </c>
      <c r="O3" s="114" t="str">
        <f>IF($J3="","",IF($J3=$K3,1,IF($J3&gt;$K3,0,3)))</f>
        <v/>
      </c>
      <c r="P3" s="115"/>
    </row>
    <row r="4" spans="1:16" ht="20.100000000000001" customHeight="1" thickTop="1" thickBot="1" x14ac:dyDescent="0.3">
      <c r="A4">
        <v>3</v>
      </c>
      <c r="B4" s="3">
        <f>Tirage_poules!O5</f>
        <v>0</v>
      </c>
      <c r="C4" s="7"/>
      <c r="D4" s="140"/>
      <c r="E4" s="89">
        <v>5</v>
      </c>
      <c r="F4" s="90"/>
      <c r="G4" s="91">
        <f t="shared" si="0"/>
        <v>0</v>
      </c>
      <c r="H4" s="92" t="s">
        <v>6</v>
      </c>
      <c r="I4" s="149"/>
      <c r="J4" s="150"/>
      <c r="K4" s="150"/>
      <c r="L4" s="150"/>
      <c r="M4" s="150"/>
      <c r="N4" s="150"/>
      <c r="O4" s="150"/>
      <c r="P4" s="150"/>
    </row>
    <row r="5" spans="1:16" ht="20.100000000000001" customHeight="1" thickTop="1" thickBot="1" x14ac:dyDescent="0.3">
      <c r="A5">
        <v>4</v>
      </c>
      <c r="B5" s="3">
        <f>Tirage_poules!O6</f>
        <v>0</v>
      </c>
      <c r="C5" s="7"/>
      <c r="D5" s="141"/>
      <c r="E5" s="94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</row>
    <row r="6" spans="1:16" ht="20.100000000000001" customHeight="1" thickTop="1" thickBot="1" x14ac:dyDescent="0.3">
      <c r="A6">
        <v>5</v>
      </c>
      <c r="B6" s="3">
        <f>Tirage_poules!O7</f>
        <v>0</v>
      </c>
      <c r="C6" s="7"/>
      <c r="D6" s="142" t="s">
        <v>21</v>
      </c>
      <c r="E6" s="42">
        <v>1</v>
      </c>
      <c r="F6" s="43">
        <v>5</v>
      </c>
      <c r="G6" s="44">
        <f>IFERROR(VLOOKUP(E6,$A$2:$B$7,2,0),"")</f>
        <v>0</v>
      </c>
      <c r="H6" s="44" t="s">
        <v>6</v>
      </c>
      <c r="I6" s="44">
        <f>IFERROR(VLOOKUP(F6,$A$2:$B$7,2,0),"")</f>
        <v>0</v>
      </c>
      <c r="J6" s="45"/>
      <c r="K6" s="45"/>
      <c r="L6" s="102" t="str">
        <f>IF($J6="","",IF($J6=$K6,1,IF($J6&lt;$K6,0,3)))</f>
        <v/>
      </c>
      <c r="M6" s="104"/>
      <c r="N6" s="104"/>
      <c r="O6" s="104"/>
      <c r="P6" s="102" t="str">
        <f>IF($J6="","",IF($J6=$K6,1,IF($J6&gt;$K6,0,3)))</f>
        <v/>
      </c>
    </row>
    <row r="7" spans="1:16" ht="20.100000000000001" customHeight="1" thickTop="1" thickBot="1" x14ac:dyDescent="0.3">
      <c r="B7" s="64"/>
      <c r="C7" s="7"/>
      <c r="D7" s="142"/>
      <c r="E7" s="25">
        <v>2</v>
      </c>
      <c r="F7" s="26">
        <v>3</v>
      </c>
      <c r="G7" s="44">
        <f t="shared" ref="G7:G8" si="2">IFERROR(VLOOKUP(E7,$A$2:$B$7,2,0),"")</f>
        <v>0</v>
      </c>
      <c r="H7" s="27" t="s">
        <v>6</v>
      </c>
      <c r="I7" s="44">
        <f t="shared" ref="I7" si="3">IFERROR(VLOOKUP(F7,$A$2:$B$7,2,0),"")</f>
        <v>0</v>
      </c>
      <c r="J7" s="28"/>
      <c r="K7" s="28"/>
      <c r="L7" s="104"/>
      <c r="M7" s="102" t="str">
        <f>IF($J7="","",IF($J7=$K7,1,IF($J7&lt;$K7,0,3)))</f>
        <v/>
      </c>
      <c r="N7" s="102" t="str">
        <f>IF($J7="","",IF($J7=$K7,1,IF($J7&gt;$K7,0,3)))</f>
        <v/>
      </c>
      <c r="O7" s="104"/>
      <c r="P7" s="103"/>
    </row>
    <row r="8" spans="1:16" ht="20.100000000000001" customHeight="1" thickTop="1" thickBot="1" x14ac:dyDescent="0.3">
      <c r="B8" s="7"/>
      <c r="C8" s="7"/>
      <c r="D8" s="142"/>
      <c r="E8" s="50">
        <v>4</v>
      </c>
      <c r="F8" s="51"/>
      <c r="G8" s="116">
        <f t="shared" si="2"/>
        <v>0</v>
      </c>
      <c r="H8" s="52" t="s">
        <v>6</v>
      </c>
      <c r="I8" s="151"/>
      <c r="J8" s="152"/>
      <c r="K8" s="152"/>
      <c r="L8" s="152"/>
      <c r="M8" s="152"/>
      <c r="N8" s="152"/>
      <c r="O8" s="152"/>
      <c r="P8" s="153"/>
    </row>
    <row r="9" spans="1:16" ht="20.100000000000001" customHeight="1" thickTop="1" thickBot="1" x14ac:dyDescent="0.3">
      <c r="B9" s="7" t="e">
        <f>Tirage_poules!#REF!</f>
        <v>#REF!</v>
      </c>
      <c r="C9" s="7"/>
      <c r="D9" s="143"/>
      <c r="E9" s="94">
        <v>3</v>
      </c>
      <c r="F9" s="95">
        <v>4</v>
      </c>
      <c r="G9" s="96">
        <f t="shared" ref="G9:G17" si="4">IFERROR(VLOOKUP(E9,$A$2:$B$9,2,0),"")</f>
        <v>0</v>
      </c>
      <c r="H9" s="96" t="s">
        <v>6</v>
      </c>
      <c r="I9" s="96">
        <f t="shared" ref="I9:I17" si="5">IFERROR(VLOOKUP(F9,$A$2:$B$9,2,0),"")</f>
        <v>0</v>
      </c>
      <c r="J9" s="97"/>
      <c r="K9" s="97"/>
      <c r="L9" s="97"/>
      <c r="M9" s="97"/>
      <c r="N9" s="97"/>
      <c r="O9" s="97"/>
      <c r="P9" s="98"/>
    </row>
    <row r="10" spans="1:16" ht="20.100000000000001" customHeight="1" thickTop="1" thickBot="1" x14ac:dyDescent="0.3">
      <c r="D10" s="144" t="s">
        <v>22</v>
      </c>
      <c r="E10" s="117">
        <v>4</v>
      </c>
      <c r="F10" s="118">
        <v>5</v>
      </c>
      <c r="G10" s="119">
        <f>IFERROR(VLOOKUP(E10,$A$2:$B$7,2,0),"")</f>
        <v>0</v>
      </c>
      <c r="H10" s="119" t="s">
        <v>6</v>
      </c>
      <c r="I10" s="119">
        <f>IFERROR(VLOOKUP(F10,$A$2:$B$7,2,0),"")</f>
        <v>0</v>
      </c>
      <c r="J10" s="120"/>
      <c r="K10" s="120"/>
      <c r="L10" s="121"/>
      <c r="M10" s="121"/>
      <c r="N10" s="121"/>
      <c r="O10" s="122" t="str">
        <f>IF($J10="","",IF($J10=$K10,1,IF($J10&lt;$K10,0,3)))</f>
        <v/>
      </c>
      <c r="P10" s="122" t="str">
        <f>IF($J10="","",IF($J10=$K10,1,IF($J10&gt;$K10,0,3)))</f>
        <v/>
      </c>
    </row>
    <row r="11" spans="1:16" ht="20.100000000000001" customHeight="1" thickTop="1" thickBot="1" x14ac:dyDescent="0.3">
      <c r="D11" s="145"/>
      <c r="E11" s="29">
        <v>1</v>
      </c>
      <c r="F11" s="30">
        <v>3</v>
      </c>
      <c r="G11" s="57">
        <f t="shared" ref="G11:G12" si="6">IFERROR(VLOOKUP(E11,$A$2:$B$7,2,0),"")</f>
        <v>0</v>
      </c>
      <c r="H11" s="31" t="s">
        <v>6</v>
      </c>
      <c r="I11" s="57">
        <f t="shared" ref="I11" si="7">IFERROR(VLOOKUP(F11,$A$2:$B$7,2,0),"")</f>
        <v>0</v>
      </c>
      <c r="J11" s="32"/>
      <c r="K11" s="32"/>
      <c r="L11" s="102" t="str">
        <f>IF($J11="","",IF($J11=$K11,1,IF($J11&lt;$K11,0,3)))</f>
        <v/>
      </c>
      <c r="M11" s="104"/>
      <c r="N11" s="102" t="str">
        <f>IF($J11="","",IF($J11=$K11,1,IF($J11&gt;$K11,0,3)))</f>
        <v/>
      </c>
      <c r="O11" s="104"/>
      <c r="P11" s="104"/>
    </row>
    <row r="12" spans="1:16" ht="20.100000000000001" customHeight="1" thickTop="1" thickBot="1" x14ac:dyDescent="0.3">
      <c r="B12" s="13"/>
      <c r="C12" s="13"/>
      <c r="D12" s="145"/>
      <c r="E12" s="99">
        <v>2</v>
      </c>
      <c r="F12" s="100"/>
      <c r="G12" s="57">
        <f t="shared" si="6"/>
        <v>0</v>
      </c>
      <c r="H12" s="101" t="s">
        <v>6</v>
      </c>
      <c r="I12" s="151"/>
      <c r="J12" s="152"/>
      <c r="K12" s="152"/>
      <c r="L12" s="152"/>
      <c r="M12" s="152"/>
      <c r="N12" s="152"/>
      <c r="O12" s="152"/>
      <c r="P12" s="153"/>
    </row>
    <row r="13" spans="1:16" ht="20.100000000000001" customHeight="1" thickTop="1" thickBot="1" x14ac:dyDescent="0.3">
      <c r="B13" s="13"/>
      <c r="C13" s="13"/>
      <c r="D13" s="146"/>
      <c r="E13" s="94">
        <v>2</v>
      </c>
      <c r="F13" s="95">
        <v>3</v>
      </c>
      <c r="G13" s="96">
        <f t="shared" si="4"/>
        <v>0</v>
      </c>
      <c r="H13" s="96" t="s">
        <v>6</v>
      </c>
      <c r="I13" s="96">
        <f t="shared" si="5"/>
        <v>0</v>
      </c>
      <c r="J13" s="97"/>
      <c r="K13" s="97"/>
      <c r="L13" s="97"/>
      <c r="M13" s="97"/>
      <c r="N13" s="97"/>
      <c r="O13" s="97"/>
      <c r="P13" s="98"/>
    </row>
    <row r="14" spans="1:16" ht="20.100000000000001" customHeight="1" thickTop="1" thickBot="1" x14ac:dyDescent="0.3">
      <c r="B14" s="13"/>
      <c r="C14" s="13"/>
      <c r="D14" s="147" t="s">
        <v>23</v>
      </c>
      <c r="E14" s="53">
        <v>2</v>
      </c>
      <c r="F14" s="54">
        <v>4</v>
      </c>
      <c r="G14" s="55">
        <f>IFERROR(VLOOKUP(E14,$A$2:$B$7,2,0),"")</f>
        <v>0</v>
      </c>
      <c r="H14" s="55" t="s">
        <v>6</v>
      </c>
      <c r="I14" s="55">
        <f>IFERROR(VLOOKUP(F14,$A$2:$B$7,2,0),"")</f>
        <v>0</v>
      </c>
      <c r="J14" s="56"/>
      <c r="K14" s="56"/>
      <c r="L14" s="121"/>
      <c r="M14" s="122" t="str">
        <f>IF($J14="","",IF($J14=$K14,1,IF($J14&lt;$K14,0,3)))</f>
        <v/>
      </c>
      <c r="N14" s="121"/>
      <c r="O14" s="122" t="str">
        <f>IF($J14="","",IF($J14=$K14,1,IF($J14&gt;$K14,0,3)))</f>
        <v/>
      </c>
      <c r="P14" s="121"/>
    </row>
    <row r="15" spans="1:16" ht="20.100000000000001" customHeight="1" thickTop="1" thickBot="1" x14ac:dyDescent="0.3">
      <c r="B15" s="13"/>
      <c r="C15" s="13"/>
      <c r="D15" s="147"/>
      <c r="E15" s="33">
        <v>3</v>
      </c>
      <c r="F15" s="34">
        <v>5</v>
      </c>
      <c r="G15" s="55">
        <f t="shared" ref="G15:G16" si="8">IFERROR(VLOOKUP(E15,$A$2:$B$7,2,0),"")</f>
        <v>0</v>
      </c>
      <c r="H15" s="35" t="s">
        <v>6</v>
      </c>
      <c r="I15" s="55">
        <f t="shared" ref="I15" si="9">IFERROR(VLOOKUP(F15,$A$2:$B$7,2,0),"")</f>
        <v>0</v>
      </c>
      <c r="J15" s="36"/>
      <c r="K15" s="36"/>
      <c r="L15" s="104"/>
      <c r="M15" s="104"/>
      <c r="N15" s="102" t="str">
        <f>IF($J15="","",IF($J15=$K15,1,IF($J15&lt;$K15,0,3)))</f>
        <v/>
      </c>
      <c r="O15" s="103"/>
      <c r="P15" s="102" t="str">
        <f>IF($J15="","",IF($J15=$K15,1,IF($J15&gt;$K15,0,3)))</f>
        <v/>
      </c>
    </row>
    <row r="16" spans="1:16" ht="20.100000000000001" customHeight="1" thickTop="1" thickBot="1" x14ac:dyDescent="0.3">
      <c r="B16" s="13"/>
      <c r="C16" s="13"/>
      <c r="D16" s="147"/>
      <c r="E16" s="58">
        <v>1</v>
      </c>
      <c r="F16" s="59"/>
      <c r="G16" s="55">
        <f t="shared" si="8"/>
        <v>0</v>
      </c>
      <c r="H16" s="60" t="s">
        <v>6</v>
      </c>
      <c r="I16" s="151"/>
      <c r="J16" s="152"/>
      <c r="K16" s="152"/>
      <c r="L16" s="152"/>
      <c r="M16" s="152"/>
      <c r="N16" s="152"/>
      <c r="O16" s="152"/>
      <c r="P16" s="153"/>
    </row>
    <row r="17" spans="2:16" ht="20.100000000000001" customHeight="1" thickTop="1" thickBot="1" x14ac:dyDescent="0.3">
      <c r="B17" s="13"/>
      <c r="C17" s="13"/>
      <c r="D17" s="147"/>
      <c r="E17" s="94">
        <v>2</v>
      </c>
      <c r="F17" s="95">
        <v>8</v>
      </c>
      <c r="G17" s="96">
        <f t="shared" si="4"/>
        <v>0</v>
      </c>
      <c r="H17" s="96" t="s">
        <v>6</v>
      </c>
      <c r="I17" s="96" t="str">
        <f t="shared" si="5"/>
        <v/>
      </c>
      <c r="J17" s="97"/>
      <c r="K17" s="97"/>
      <c r="L17" s="97"/>
      <c r="M17" s="97"/>
      <c r="N17" s="97"/>
      <c r="O17" s="97"/>
      <c r="P17" s="98"/>
    </row>
    <row r="18" spans="2:16" ht="20.100000000000001" customHeight="1" thickTop="1" thickBot="1" x14ac:dyDescent="0.3">
      <c r="B18" s="13"/>
      <c r="C18" s="13"/>
      <c r="D18" s="148" t="s">
        <v>24</v>
      </c>
      <c r="E18" s="105">
        <v>1</v>
      </c>
      <c r="F18" s="106">
        <v>4</v>
      </c>
      <c r="G18" s="107">
        <f>IFERROR(VLOOKUP(E18,$A$2:$B$7,2,0),"")</f>
        <v>0</v>
      </c>
      <c r="H18" s="107" t="s">
        <v>6</v>
      </c>
      <c r="I18" s="107">
        <f>IFERROR(VLOOKUP(F18,$A$2:$B$7,2,0),"")</f>
        <v>0</v>
      </c>
      <c r="J18" s="111"/>
      <c r="K18" s="111"/>
      <c r="L18" s="122" t="str">
        <f>IF($J18="","",IF($J18=$K18,1,IF($J18&lt;$K18,0,3)))</f>
        <v/>
      </c>
      <c r="M18" s="121"/>
      <c r="N18" s="121"/>
      <c r="O18" s="122" t="str">
        <f>IF($J18="","",IF($J18=$K18,1,IF($J18&gt;$K18,0,3)))</f>
        <v/>
      </c>
      <c r="P18" s="121"/>
    </row>
    <row r="19" spans="2:16" ht="20.100000000000001" customHeight="1" thickTop="1" thickBot="1" x14ac:dyDescent="0.3">
      <c r="B19" s="13"/>
      <c r="C19" s="13"/>
      <c r="D19" s="148"/>
      <c r="E19" s="37">
        <v>2</v>
      </c>
      <c r="F19" s="38">
        <v>5</v>
      </c>
      <c r="G19" s="107">
        <f t="shared" ref="G19:G20" si="10">IFERROR(VLOOKUP(E19,$A$2:$B$7,2,0),"")</f>
        <v>0</v>
      </c>
      <c r="H19" s="39" t="s">
        <v>6</v>
      </c>
      <c r="I19" s="107">
        <f t="shared" ref="I19" si="11">IFERROR(VLOOKUP(F19,$A$2:$B$7,2,0),"")</f>
        <v>0</v>
      </c>
      <c r="J19" s="112"/>
      <c r="K19" s="112"/>
      <c r="L19" s="104"/>
      <c r="M19" s="102" t="str">
        <f>IF($J19="","",IF($J19=$K19,1,IF($J19&lt;$K19,0,3)))</f>
        <v/>
      </c>
      <c r="N19" s="104"/>
      <c r="O19" s="103"/>
      <c r="P19" s="102" t="str">
        <f>IF($J19="","",IF($J19=$K19,1,IF($J19&gt;$K19,0,3)))</f>
        <v/>
      </c>
    </row>
    <row r="20" spans="2:16" ht="20.100000000000001" customHeight="1" thickTop="1" thickBot="1" x14ac:dyDescent="0.3">
      <c r="B20" s="13"/>
      <c r="C20" s="13"/>
      <c r="D20" s="148"/>
      <c r="E20" s="108">
        <v>3</v>
      </c>
      <c r="F20" s="109"/>
      <c r="G20" s="107">
        <f t="shared" si="10"/>
        <v>0</v>
      </c>
      <c r="H20" s="110" t="s">
        <v>6</v>
      </c>
      <c r="I20" s="151"/>
      <c r="J20" s="152"/>
      <c r="K20" s="152"/>
      <c r="L20" s="152"/>
      <c r="M20" s="152"/>
      <c r="N20" s="152"/>
      <c r="O20" s="152"/>
      <c r="P20" s="153"/>
    </row>
    <row r="21" spans="2:16" ht="20.100000000000001" customHeight="1" thickTop="1" thickBot="1" x14ac:dyDescent="0.3">
      <c r="B21" s="13"/>
      <c r="C21" s="13"/>
      <c r="D21" s="148"/>
      <c r="E21" s="94">
        <v>2</v>
      </c>
      <c r="F21" s="123">
        <v>8</v>
      </c>
      <c r="G21" s="96">
        <f t="shared" ref="G21" si="12">IFERROR(VLOOKUP(E21,$A$2:$B$9,2,0),"")</f>
        <v>0</v>
      </c>
      <c r="H21" s="96" t="s">
        <v>6</v>
      </c>
      <c r="I21" s="96" t="str">
        <f t="shared" ref="I21" si="13">IFERROR(VLOOKUP(F21,$A$2:$B$9,2,0),"")</f>
        <v/>
      </c>
      <c r="J21" s="97"/>
      <c r="K21" s="97"/>
      <c r="L21" s="97"/>
      <c r="M21" s="97"/>
      <c r="N21" s="97"/>
      <c r="O21" s="97"/>
      <c r="P21" s="98"/>
    </row>
    <row r="22" spans="2:16" ht="15.95" customHeight="1" thickTop="1" thickBot="1" x14ac:dyDescent="0.3">
      <c r="J22" s="134" t="s">
        <v>7</v>
      </c>
      <c r="K22" s="138"/>
      <c r="L22" s="14">
        <f>SUM(L2:L19)</f>
        <v>0</v>
      </c>
      <c r="M22" s="14">
        <f t="shared" ref="M22:P22" si="14">SUM(M2:M19)</f>
        <v>0</v>
      </c>
      <c r="N22" s="14">
        <f t="shared" si="14"/>
        <v>0</v>
      </c>
      <c r="O22" s="14">
        <f t="shared" si="14"/>
        <v>0</v>
      </c>
      <c r="P22" s="14">
        <f t="shared" si="14"/>
        <v>0</v>
      </c>
    </row>
    <row r="23" spans="2:16" ht="16.5" thickTop="1" thickBot="1" x14ac:dyDescent="0.3">
      <c r="J23" s="134" t="s">
        <v>33</v>
      </c>
      <c r="K23" s="135"/>
      <c r="L23" s="14">
        <f>(J2+J6+J11+J14+J18)-(K2+K6+K11+K14+K18)</f>
        <v>0</v>
      </c>
      <c r="M23" s="14">
        <f>(K2+J7+J14+J19)-(J2+K7+K14+K19)</f>
        <v>0</v>
      </c>
      <c r="N23" s="14">
        <f>(J3+K7+K11+J15)-(K3+J7+J11+K15)</f>
        <v>0</v>
      </c>
      <c r="O23" s="14">
        <f>(K3+J10+K14+K18)-(J3+K10+J14+J18)</f>
        <v>0</v>
      </c>
      <c r="P23" s="14">
        <f>(K6+K10+K15+K19)-(J6+J10+J15+J19)</f>
        <v>0</v>
      </c>
    </row>
    <row r="24" spans="2:16" ht="15.75" thickTop="1" x14ac:dyDescent="0.25"/>
  </sheetData>
  <sheetProtection algorithmName="SHA-512" hashValue="ZisMV0nQPezqbprqZ9Fk5SrvZzNbR5FeL14dyHZ9GLqx7sDxprtwaRkfwKzdSZhKHXAncumpEh8TWeSQCQ0f8g==" saltValue="VGXZ+7oiNiLp663MobmaTw==" spinCount="100000" sheet="1" objects="1" scenarios="1"/>
  <protectedRanges>
    <protectedRange sqref="J2:K3 J6:K7 J10:K11 J14:K15 J18:K19" name="Plage1"/>
  </protectedRanges>
  <mergeCells count="14">
    <mergeCell ref="J22:K22"/>
    <mergeCell ref="J23:K23"/>
    <mergeCell ref="E1:F1"/>
    <mergeCell ref="J1:K1"/>
    <mergeCell ref="D2:D5"/>
    <mergeCell ref="D6:D9"/>
    <mergeCell ref="D10:D13"/>
    <mergeCell ref="D14:D17"/>
    <mergeCell ref="D18:D21"/>
    <mergeCell ref="I4:P4"/>
    <mergeCell ref="I8:P8"/>
    <mergeCell ref="I12:P12"/>
    <mergeCell ref="I16:P16"/>
    <mergeCell ref="I20:P20"/>
  </mergeCells>
  <conditionalFormatting sqref="I8">
    <cfRule type="expression" dxfId="4" priority="4">
      <formula>$I$4=""</formula>
    </cfRule>
  </conditionalFormatting>
  <conditionalFormatting sqref="I12">
    <cfRule type="expression" dxfId="3" priority="3">
      <formula>$I$4=""</formula>
    </cfRule>
  </conditionalFormatting>
  <conditionalFormatting sqref="I16">
    <cfRule type="expression" dxfId="2" priority="2">
      <formula>$I$4=""</formula>
    </cfRule>
  </conditionalFormatting>
  <conditionalFormatting sqref="I20">
    <cfRule type="expression" dxfId="1" priority="1">
      <formula>$I$4=""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autoPict="0" r:id="rId4">
            <anchor moveWithCells="1">
              <from>
                <xdr:col>0</xdr:col>
                <xdr:colOff>209550</xdr:colOff>
                <xdr:row>6</xdr:row>
                <xdr:rowOff>238125</xdr:rowOff>
              </from>
              <to>
                <xdr:col>1</xdr:col>
                <xdr:colOff>1419225</xdr:colOff>
                <xdr:row>10</xdr:row>
                <xdr:rowOff>238125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B3C46-597E-48B7-BED2-9796AE5099E8}">
  <sheetPr codeName="Feuil11"/>
  <dimension ref="B2:H20"/>
  <sheetViews>
    <sheetView showGridLines="0" zoomScale="98" zoomScaleNormal="98" workbookViewId="0">
      <selection activeCell="F16" sqref="C16:F20"/>
    </sheetView>
  </sheetViews>
  <sheetFormatPr baseColWidth="10" defaultRowHeight="15" x14ac:dyDescent="0.25"/>
  <cols>
    <col min="1" max="1" width="31" style="15" customWidth="1"/>
    <col min="2" max="2" width="11.42578125" style="15"/>
    <col min="3" max="3" width="30.7109375" style="15" customWidth="1"/>
    <col min="4" max="4" width="17.140625" style="16" customWidth="1"/>
    <col min="5" max="5" width="15.85546875" style="16" customWidth="1"/>
    <col min="6" max="6" width="8" style="16" hidden="1" customWidth="1"/>
    <col min="7" max="7" width="11.42578125" style="16"/>
    <col min="8" max="8" width="30.7109375" style="15" customWidth="1"/>
    <col min="9" max="16384" width="11.42578125" style="15"/>
  </cols>
  <sheetData>
    <row r="2" spans="2:8" ht="40.5" customHeight="1" thickBot="1" x14ac:dyDescent="0.3"/>
    <row r="3" spans="2:8" ht="20.25" thickTop="1" thickBot="1" x14ac:dyDescent="0.3">
      <c r="B3" s="61"/>
      <c r="C3" s="17" t="s">
        <v>9</v>
      </c>
      <c r="D3" s="18" t="s">
        <v>34</v>
      </c>
      <c r="E3" s="18" t="s">
        <v>35</v>
      </c>
      <c r="F3" s="18"/>
      <c r="G3" s="18" t="s">
        <v>8</v>
      </c>
      <c r="H3" s="17" t="s">
        <v>9</v>
      </c>
    </row>
    <row r="4" spans="2:8" ht="15.75" thickTop="1" x14ac:dyDescent="0.25">
      <c r="B4" s="62"/>
      <c r="C4" s="19">
        <f>'Poule 1'!B6</f>
        <v>0</v>
      </c>
      <c r="D4" s="20">
        <f>'Poule 1'!P$22</f>
        <v>0</v>
      </c>
      <c r="E4" s="20">
        <f>'Poule 1'!P$23</f>
        <v>0</v>
      </c>
      <c r="F4" s="20">
        <f>SUM(D4*10000+E4*100)</f>
        <v>0</v>
      </c>
      <c r="G4" s="20">
        <f>RANK(F4,$F$4:$F$8,0)</f>
        <v>1</v>
      </c>
      <c r="H4" s="19">
        <f t="shared" ref="H4:H8" si="0">IF(C4="","",C4)</f>
        <v>0</v>
      </c>
    </row>
    <row r="5" spans="2:8" x14ac:dyDescent="0.25">
      <c r="B5" s="62"/>
      <c r="C5" s="19">
        <f>'Poule 1'!B4</f>
        <v>0</v>
      </c>
      <c r="D5" s="20">
        <f>'Poule 1'!N$22</f>
        <v>0</v>
      </c>
      <c r="E5" s="20">
        <f>'Poule 1'!N$23</f>
        <v>0</v>
      </c>
      <c r="F5" s="20">
        <f>SUM(D5*10000+E5*100)</f>
        <v>0</v>
      </c>
      <c r="G5" s="20">
        <f>RANK(F5,$F$4:$F$8,0)</f>
        <v>1</v>
      </c>
      <c r="H5" s="19">
        <f t="shared" si="0"/>
        <v>0</v>
      </c>
    </row>
    <row r="6" spans="2:8" x14ac:dyDescent="0.25">
      <c r="B6" s="62"/>
      <c r="C6" s="19">
        <f>'Poule 1'!B2</f>
        <v>0</v>
      </c>
      <c r="D6" s="20">
        <f>'Poule 1'!L$22</f>
        <v>0</v>
      </c>
      <c r="E6" s="20">
        <f>'Poule 1'!L$23</f>
        <v>0</v>
      </c>
      <c r="F6" s="20">
        <f>SUM(D6*10000+E6*100)</f>
        <v>0</v>
      </c>
      <c r="G6" s="20">
        <f>RANK(F6,$F$4:$F$8,0)</f>
        <v>1</v>
      </c>
      <c r="H6" s="19">
        <f t="shared" si="0"/>
        <v>0</v>
      </c>
    </row>
    <row r="7" spans="2:8" x14ac:dyDescent="0.25">
      <c r="B7" s="62"/>
      <c r="C7" s="19">
        <f>'Poule 1'!B3</f>
        <v>0</v>
      </c>
      <c r="D7" s="20">
        <f>'Poule 1'!M$22</f>
        <v>0</v>
      </c>
      <c r="E7" s="20">
        <f>'Poule 1'!M$23</f>
        <v>0</v>
      </c>
      <c r="F7" s="20">
        <f>SUM(D7*10000+E7*100)</f>
        <v>0</v>
      </c>
      <c r="G7" s="20">
        <f>RANK(F7,$F$4:$F$8,0)</f>
        <v>1</v>
      </c>
      <c r="H7" s="19">
        <f t="shared" si="0"/>
        <v>0</v>
      </c>
    </row>
    <row r="8" spans="2:8" x14ac:dyDescent="0.25">
      <c r="B8" s="62"/>
      <c r="C8" s="19">
        <f>'Poule 1'!B5</f>
        <v>0</v>
      </c>
      <c r="D8" s="20">
        <f>'Poule 1'!O$22</f>
        <v>0</v>
      </c>
      <c r="E8" s="20">
        <f>'Poule 1'!O$23</f>
        <v>0</v>
      </c>
      <c r="F8" s="20">
        <f>SUM(D8*10000+E8*100)</f>
        <v>0</v>
      </c>
      <c r="G8" s="20">
        <f>RANK(F8,$F$4:$F$8,0)</f>
        <v>1</v>
      </c>
      <c r="H8" s="19">
        <f t="shared" si="0"/>
        <v>0</v>
      </c>
    </row>
    <row r="14" spans="2:8" ht="15.75" thickBot="1" x14ac:dyDescent="0.3"/>
    <row r="15" spans="2:8" ht="20.25" thickTop="1" thickBot="1" x14ac:dyDescent="0.3">
      <c r="C15" s="17" t="s">
        <v>9</v>
      </c>
      <c r="D15" s="18" t="s">
        <v>34</v>
      </c>
      <c r="E15" s="18" t="s">
        <v>35</v>
      </c>
      <c r="F15" s="18"/>
      <c r="G15" s="18" t="s">
        <v>8</v>
      </c>
      <c r="H15" s="17" t="s">
        <v>9</v>
      </c>
    </row>
    <row r="16" spans="2:8" ht="15.75" thickTop="1" x14ac:dyDescent="0.25">
      <c r="C16" s="19">
        <f>'Poule 2'!B4</f>
        <v>0</v>
      </c>
      <c r="D16" s="20">
        <f>'Poule 2'!N22</f>
        <v>0</v>
      </c>
      <c r="E16" s="20">
        <f>'Poule 2'!N$23</f>
        <v>0</v>
      </c>
      <c r="F16" s="20">
        <f>SUM(D16*10000+E16*100)</f>
        <v>0</v>
      </c>
      <c r="G16" s="20">
        <f>RANK(F16,$F$16:$F$20,0)</f>
        <v>1</v>
      </c>
      <c r="H16" s="19">
        <f t="shared" ref="H16:H20" si="1">IF(C16="","",C16)</f>
        <v>0</v>
      </c>
    </row>
    <row r="17" spans="3:8" x14ac:dyDescent="0.25">
      <c r="C17" s="19">
        <f>'Poule 2'!B2</f>
        <v>0</v>
      </c>
      <c r="D17" s="20">
        <f>'Poule 2'!L22</f>
        <v>0</v>
      </c>
      <c r="E17" s="20">
        <f>'Poule 2'!L$23</f>
        <v>0</v>
      </c>
      <c r="F17" s="20">
        <f>SUM(D17*10000+E17*100)</f>
        <v>0</v>
      </c>
      <c r="G17" s="20">
        <f>RANK(F17,$F$16:$F$20,0)</f>
        <v>1</v>
      </c>
      <c r="H17" s="19">
        <f t="shared" si="1"/>
        <v>0</v>
      </c>
    </row>
    <row r="18" spans="3:8" x14ac:dyDescent="0.25">
      <c r="C18" s="19">
        <f>'Poule 2'!B5</f>
        <v>0</v>
      </c>
      <c r="D18" s="20">
        <f>'Poule 2'!O22</f>
        <v>0</v>
      </c>
      <c r="E18" s="20">
        <f>'Poule 2'!O$23</f>
        <v>0</v>
      </c>
      <c r="F18" s="20">
        <f>SUM(D18*10000+E18*100)</f>
        <v>0</v>
      </c>
      <c r="G18" s="20">
        <f>RANK(F18,$F$16:$F$20,0)</f>
        <v>1</v>
      </c>
      <c r="H18" s="19">
        <f t="shared" si="1"/>
        <v>0</v>
      </c>
    </row>
    <row r="19" spans="3:8" x14ac:dyDescent="0.25">
      <c r="C19" s="19">
        <f>'Poule 2'!B3</f>
        <v>0</v>
      </c>
      <c r="D19" s="20">
        <f>'Poule 2'!M22</f>
        <v>0</v>
      </c>
      <c r="E19" s="20">
        <f>'Poule 2'!M$23</f>
        <v>0</v>
      </c>
      <c r="F19" s="20">
        <f>SUM(D19*10000+E19*100)</f>
        <v>0</v>
      </c>
      <c r="G19" s="20">
        <f>RANK(F19,$F$16:$F$20,0)</f>
        <v>1</v>
      </c>
      <c r="H19" s="19">
        <f t="shared" si="1"/>
        <v>0</v>
      </c>
    </row>
    <row r="20" spans="3:8" x14ac:dyDescent="0.25">
      <c r="C20" s="19">
        <f>'Poule 2'!B6</f>
        <v>0</v>
      </c>
      <c r="D20" s="20">
        <f>'Poule 2'!P22</f>
        <v>0</v>
      </c>
      <c r="E20" s="20">
        <f>'Poule 2'!P$23</f>
        <v>0</v>
      </c>
      <c r="F20" s="20">
        <f>SUM(D20*10000+E20*100)</f>
        <v>0</v>
      </c>
      <c r="G20" s="20">
        <f>RANK(F20,$F$16:$F$20,0)</f>
        <v>1</v>
      </c>
      <c r="H20" s="19">
        <f t="shared" si="1"/>
        <v>0</v>
      </c>
    </row>
  </sheetData>
  <sheetProtection algorithmName="SHA-512" hashValue="nPsTBwa7FX2Sva9FN5KF2PNFwyqUSMOzLpyRlVbccS16S9evapJPiYOIihsIwSzXUcq4ZhGbQPGNPyZ9zE5K1g==" saltValue="ZRFxhaIi2tQDoAjPlTaRHQ==" spinCount="100000" sheet="1" objects="1" scenarios="1" selectLockedCells="1" selectUnlockedCells="1"/>
  <protectedRanges>
    <protectedRange sqref="B4:C8 C16:C20" name="Plage1"/>
  </protectedRanges>
  <sortState xmlns:xlrd2="http://schemas.microsoft.com/office/spreadsheetml/2017/richdata2" ref="C16:F20">
    <sortCondition descending="1" ref="F16:F20"/>
  </sortState>
  <conditionalFormatting sqref="H4:H8 C4:F8 H16:H20 C16:F20">
    <cfRule type="expression" dxfId="0" priority="3">
      <formula>$C4=0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7" r:id="rId4" name="CommandButton3">
          <controlPr defaultSize="0" autoLine="0" r:id="rId5">
            <anchor moveWithCells="1">
              <from>
                <xdr:col>3</xdr:col>
                <xdr:colOff>152400</xdr:colOff>
                <xdr:row>10</xdr:row>
                <xdr:rowOff>38100</xdr:rowOff>
              </from>
              <to>
                <xdr:col>6</xdr:col>
                <xdr:colOff>495300</xdr:colOff>
                <xdr:row>13</xdr:row>
                <xdr:rowOff>0</xdr:rowOff>
              </to>
            </anchor>
          </controlPr>
        </control>
      </mc:Choice>
      <mc:Fallback>
        <control shapeId="11267" r:id="rId4" name="CommandButton3"/>
      </mc:Fallback>
    </mc:AlternateContent>
    <mc:AlternateContent xmlns:mc="http://schemas.openxmlformats.org/markup-compatibility/2006">
      <mc:Choice Requires="x14">
        <control shapeId="11266" r:id="rId6" name="CommandButton2">
          <controlPr defaultSize="0" autoLine="0" r:id="rId7">
            <anchor moveWithCells="1">
              <from>
                <xdr:col>0</xdr:col>
                <xdr:colOff>352425</xdr:colOff>
                <xdr:row>2</xdr:row>
                <xdr:rowOff>180975</xdr:rowOff>
              </from>
              <to>
                <xdr:col>0</xdr:col>
                <xdr:colOff>1809750</xdr:colOff>
                <xdr:row>4</xdr:row>
                <xdr:rowOff>95250</xdr:rowOff>
              </to>
            </anchor>
          </controlPr>
        </control>
      </mc:Choice>
      <mc:Fallback>
        <control shapeId="11266" r:id="rId6" name="CommandButton2"/>
      </mc:Fallback>
    </mc:AlternateContent>
    <mc:AlternateContent xmlns:mc="http://schemas.openxmlformats.org/markup-compatibility/2006">
      <mc:Choice Requires="x14">
        <control shapeId="11265" r:id="rId8" name="CommandButton1">
          <controlPr defaultSize="0" autoLine="0" autoPict="0" r:id="rId9">
            <anchor moveWithCells="1">
              <from>
                <xdr:col>3</xdr:col>
                <xdr:colOff>152400</xdr:colOff>
                <xdr:row>0</xdr:row>
                <xdr:rowOff>38100</xdr:rowOff>
              </from>
              <to>
                <xdr:col>6</xdr:col>
                <xdr:colOff>495300</xdr:colOff>
                <xdr:row>1</xdr:row>
                <xdr:rowOff>381000</xdr:rowOff>
              </to>
            </anchor>
          </controlPr>
        </control>
      </mc:Choice>
      <mc:Fallback>
        <control shapeId="1126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Tirage_poules</vt:lpstr>
      <vt:lpstr>A LIRE Explications</vt:lpstr>
      <vt:lpstr>Finale</vt:lpstr>
      <vt:lpstr>Poule 1</vt:lpstr>
      <vt:lpstr>Poule 2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JCB40</cp:lastModifiedBy>
  <cp:revision>12</cp:revision>
  <dcterms:created xsi:type="dcterms:W3CDTF">2022-03-09T15:53:12Z</dcterms:created>
  <dcterms:modified xsi:type="dcterms:W3CDTF">2023-07-12T16:55:29Z</dcterms:modified>
  <cp:version>18/3/2022 version 5</cp:version>
</cp:coreProperties>
</file>