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357E7395-D97F-4955-AF2F-7F7829194BE3}" xr6:coauthVersionLast="47" xr6:coauthVersionMax="47" xr10:uidLastSave="{00000000-0000-0000-0000-000000000000}"/>
  <bookViews>
    <workbookView xWindow="-120" yWindow="-120" windowWidth="19440" windowHeight="15000" xr2:uid="{32A59106-C094-430B-ABAE-1ADCD4C8DDD1}"/>
  </bookViews>
  <sheets>
    <sheet name="Expédition" sheetId="1" r:id="rId1"/>
    <sheet name="Lettre Boitier" sheetId="2" r:id="rId2"/>
    <sheet name="Lettre Découpée" sheetId="3" r:id="rId3"/>
    <sheet name=" Lettre Bloc LedS ()" sheetId="4" r:id="rId4"/>
    <sheet name="Caisson" sheetId="5" r:id="rId5"/>
    <sheet name="Totem Standard" sheetId="6" r:id="rId6"/>
    <sheet name="Totem Ajouré" sheetId="7" r:id="rId7"/>
    <sheet name="Panneau Plein" sheetId="8" r:id="rId8"/>
    <sheet name="Panneau Ajouré" sheetId="9" r:id="rId9"/>
    <sheet name="Rampe Lumineuse" sheetId="10" r:id="rId10"/>
    <sheet name="Accessoire" sheetId="11" r:id="rId11"/>
  </sheets>
  <externalReferences>
    <externalReference r:id="rId12"/>
    <externalReference r:id="rId13"/>
    <externalReference r:id="rId14"/>
  </externalReferences>
  <definedNames>
    <definedName name="Accessoire1">'[1]Nomenclature Tarifs'!$BE$4:$BE$22</definedName>
    <definedName name="Accessoire2">'[1]Nomenclature Tarifs'!$BE$25:$BE$34</definedName>
    <definedName name="Accessoire3">'[1]Nomenclature Tarifs'!$BE$37:$BE$46</definedName>
    <definedName name="Accessoire4">'[1]Nomenclature Tarifs'!$BE$49:$BE$58</definedName>
    <definedName name="Accessoire5">'[1]Nomenclature Tarifs'!$BE$61:$BE$70</definedName>
    <definedName name="AccessoireCond">[1]TARIFS!$AE$3:$AI$112</definedName>
    <definedName name="AjourageDcp" localSheetId="8">[1]TARIFS!$K$243:$N$249</definedName>
    <definedName name="AjourageDcp">[1]TARIFS!$T$202:$W$208</definedName>
    <definedName name="Caisson">Caisson!$T$83:$V$102</definedName>
    <definedName name="Caisson1">'[1]Nomenclature Tarifs'!$Q$14:$Q$17</definedName>
    <definedName name="Caisson2">'[1]Nomenclature Tarifs'!$Q$22:$Q$23</definedName>
    <definedName name="Caisson3">'[1]Nomenclature Tarifs'!$Q$33:$Q$34</definedName>
    <definedName name="Caisson5">'[1]Nomenclature Tarifs'!$Q$41:$Q$43</definedName>
    <definedName name="Caisson6">'[1]Nomenclature Tarifs'!$Q$46:$Q$48</definedName>
    <definedName name="clients">[1]clients!$A:$A</definedName>
    <definedName name="Commercial">[1]Variables!$A$6:$D$11</definedName>
    <definedName name="ConditionRegl">[1]Variables!$A$21:$D$28</definedName>
    <definedName name="ConditionRegl1">[1]Variables!$A$21:$A$30</definedName>
    <definedName name="Document">[1]Variables!$A$13:$I$19</definedName>
    <definedName name="Document1">[2]Variables!$A$13:$A$18</definedName>
    <definedName name="DrapeauPl1">#REF!</definedName>
    <definedName name="EclairageLettre" localSheetId="0">#REF!</definedName>
    <definedName name="EclairageLettre" localSheetId="2">[1]TARIFS!$S$163:$X$183</definedName>
    <definedName name="EclairageLettre" localSheetId="9">#REF!</definedName>
    <definedName name="EclairageLettre">#REF!</definedName>
    <definedName name="Emballage">'[1]Nomenclature Tarifs'!$BK$30:$BK$32</definedName>
    <definedName name="f_noms">OFFSET(p_noms,0,0,COUNTA(L_noms),1)</definedName>
    <definedName name="Forfait_laquage_supplémentaire" localSheetId="0">'Lettre Boitier'!#REF!</definedName>
    <definedName name="Forfait_laquage_supplémentaire" localSheetId="9">'Lettre Boitier'!#REF!</definedName>
    <definedName name="Forfait_laquage_supplémentaire">'Lettre Boitier'!#REF!</definedName>
    <definedName name="Forfaitpanneau">[1]TARIFS!$E$240:$F$241</definedName>
    <definedName name="L_noms">[3]clients!$A:$A</definedName>
    <definedName name="LargeurTotem">[1]TARIFS!$B$153:$D$160</definedName>
    <definedName name="LettreBlocLed">[1]TARIFS!$C$110:$K$123</definedName>
    <definedName name="LettreBlocLed1">'[1]Nomenclature Tarifs'!$L$11:$L$13</definedName>
    <definedName name="LettreBlocLed2">'[1]Nomenclature Tarifs'!$L$16:$L$17</definedName>
    <definedName name="LettreBlocLed3">'[1]Nomenclature Tarifs'!$L$25:$L$27</definedName>
    <definedName name="LettreBoitier" localSheetId="0">#REF!</definedName>
    <definedName name="LettreBoitier" localSheetId="1">[1]TARIFS!$B$4:$E$82</definedName>
    <definedName name="LettreBoitier" localSheetId="9">#REF!</definedName>
    <definedName name="LettreBoitier">#REF!</definedName>
    <definedName name="LettreBoitier1" localSheetId="0">#REF!</definedName>
    <definedName name="LettreBoitier1" localSheetId="1">'[1]Nomenclature Tarifs'!$B$17:$B$20</definedName>
    <definedName name="LettreBoitier1" localSheetId="9">#REF!</definedName>
    <definedName name="LettreBoitier1">#REF!</definedName>
    <definedName name="LettreBoitier1a">'[1]Nomenclature Tarifs'!$B$9:$B$10</definedName>
    <definedName name="LettreBoitier1b">'[1]Nomenclature Tarifs'!$B$13:$B$14</definedName>
    <definedName name="LettreBoitier2" localSheetId="0">#REF!</definedName>
    <definedName name="LettreBoitier2" localSheetId="1">'[1]Nomenclature Tarifs'!$B$25:$B$27</definedName>
    <definedName name="LettreBoitier2" localSheetId="9">#REF!</definedName>
    <definedName name="LettreBoitier2">#REF!</definedName>
    <definedName name="LettreBoitier3" localSheetId="0">#REF!</definedName>
    <definedName name="LettreBoitier3" localSheetId="1">'[1]Nomenclature Tarifs'!$B$30:$B$31</definedName>
    <definedName name="LettreBoitier3" localSheetId="9">#REF!</definedName>
    <definedName name="LettreBoitier3">#REF!</definedName>
    <definedName name="LettreBoitier4" localSheetId="0">#REF!</definedName>
    <definedName name="LettreBoitier4" localSheetId="1">'[1]Nomenclature Tarifs'!$B$34:$B$37</definedName>
    <definedName name="LettreBoitier4" localSheetId="9">#REF!</definedName>
    <definedName name="LettreBoitier4">#REF!</definedName>
    <definedName name="LettreBoitier5" localSheetId="0">#REF!</definedName>
    <definedName name="LettreBoitier5" localSheetId="1">'[1]Nomenclature Tarifs'!$B$40:$B$43</definedName>
    <definedName name="LettreBoitier5" localSheetId="9">#REF!</definedName>
    <definedName name="LettreBoitier5">#REF!</definedName>
    <definedName name="LettreDecoupee" localSheetId="0">#REF!</definedName>
    <definedName name="LettreDecoupee" localSheetId="2">[1]TARIFS!$S$5:$W$160</definedName>
    <definedName name="LettreDecoupee" localSheetId="9">#REF!</definedName>
    <definedName name="LettreDecoupee">#REF!</definedName>
    <definedName name="LettreDecoupee1" localSheetId="0">#REF!</definedName>
    <definedName name="LettreDecoupee1" localSheetId="2">'[1]Nomenclature Tarifs'!$G$9:$G$19</definedName>
    <definedName name="LettreDecoupee1" localSheetId="9">#REF!</definedName>
    <definedName name="LettreDecoupee1">#REF!</definedName>
    <definedName name="LettreDecoupee2" localSheetId="0">#REF!</definedName>
    <definedName name="LettreDecoupee2" localSheetId="2">'[1]Nomenclature Tarifs'!$G$22:$G$23</definedName>
    <definedName name="LettreDecoupee2" localSheetId="9">#REF!</definedName>
    <definedName name="LettreDecoupee2">#REF!</definedName>
    <definedName name="LettreDecoupee3" localSheetId="0">#REF!</definedName>
    <definedName name="LettreDecoupee3" localSheetId="2">'[1]Nomenclature Tarifs'!$G$37:$G$38</definedName>
    <definedName name="LettreDecoupee3" localSheetId="9">#REF!</definedName>
    <definedName name="LettreDecoupee3">#REF!</definedName>
    <definedName name="LettreDecoupeeEcl" localSheetId="0">#REF!</definedName>
    <definedName name="LettreDecoupeeEcl" localSheetId="2">[1]TARIFS!$S$163:$AA$183</definedName>
    <definedName name="LettreDecoupeeEcl" localSheetId="9">#REF!</definedName>
    <definedName name="LettreDecoupeeEcl">#REF!</definedName>
    <definedName name="LettreDecoupeeEcl1" localSheetId="0">#REF!</definedName>
    <definedName name="LettreDecoupeeEcl1" localSheetId="2">'[1]Nomenclature Tarifs'!$G$41:$G$45</definedName>
    <definedName name="LettreDecoupeeEcl1" localSheetId="9">#REF!</definedName>
    <definedName name="LettreDecoupeeEcl1">#REF!</definedName>
    <definedName name="p_noms">[3]clients!$A$1</definedName>
    <definedName name="PanneauAj1">'[1]Nomenclature Tarifs'!$AS$10:$AS$12</definedName>
    <definedName name="PanneauAj2">'[1]Nomenclature Tarifs'!$AS$56:$AS$57</definedName>
    <definedName name="PanneauPl1" localSheetId="0">'[1]Nomenclature Tarifs'!$BK$8:$BK$13</definedName>
    <definedName name="PanneauPl1" localSheetId="9">'[1]Nomenclature Tarifs'!$AY$8:$AY$11</definedName>
    <definedName name="PanneauPl1">'[1]Nomenclature Tarifs'!$AM$8:$AM$11</definedName>
    <definedName name="Plandepose">[1]TARIFS!$I$91:$I$95</definedName>
    <definedName name="Poids" localSheetId="2">[1]POIDS!$Z$2:$AA$13</definedName>
    <definedName name="Potence">'[1]Nomenclature Tarifs'!$AY$15:$AY$24</definedName>
    <definedName name="PotencePlatine">'[1]Nomenclature Tarifs'!$AS$62:$AS$64</definedName>
    <definedName name="RampesLumineuses">'[1]Nomenclature Tarifs'!$AY$6:$AY$9</definedName>
    <definedName name="Relief" localSheetId="8">'[1]Nomenclature Tarifs'!$AS$41:$AS$46</definedName>
    <definedName name="Totem3faces" localSheetId="0">#REF!</definedName>
    <definedName name="Totem3faces" localSheetId="9">#REF!</definedName>
    <definedName name="Totem3faces">#REF!</definedName>
    <definedName name="Totem4faces" localSheetId="0">#REF!</definedName>
    <definedName name="Totem4faces" localSheetId="9">#REF!</definedName>
    <definedName name="Totem4faces">#REF!</definedName>
    <definedName name="TotemAj1" localSheetId="8">'[1]Nomenclature Tarifs'!$AS$15:$AS$18</definedName>
    <definedName name="TotemAj1">'[1]Nomenclature Tarifs'!$AG$10:$AG$13</definedName>
    <definedName name="TotemAj2" localSheetId="8">'[1]Nomenclature Tarifs'!$AS$28:$AS$30</definedName>
    <definedName name="TotemAj3">'[1]Nomenclature Tarifs'!$AG$28:$AG$33</definedName>
    <definedName name="TotemAj4" localSheetId="8">'Panneau Ajouré'!$M$74:$M$76</definedName>
    <definedName name="TotemAj4">'[1]Nomenclature Tarifs'!$AG$46:$AG$48</definedName>
    <definedName name="TotemAjHt" localSheetId="8">'Panneau Ajouré'!$S$76:$T$78</definedName>
    <definedName name="TotemAjHt">[1]TARIFS!$T$189:$U$193</definedName>
    <definedName name="TotemAncrage" localSheetId="6">[1]TARIFS!$T$214:$W$223</definedName>
    <definedName name="totemStandart1">'[1]Nomenclature Tarifs'!$X$5:$X$13</definedName>
    <definedName name="totemStandart2">'[1]Nomenclature Tarifs'!$Z$8:$Z$13</definedName>
    <definedName name="totemStandart3">'[1]Nomenclature Tarifs'!$Z$16:$Z$21</definedName>
    <definedName name="totemStandart4">'[1]Nomenclature Tarifs'!$Z$24:$Z$26</definedName>
    <definedName name="totemStandart5">'[1]Nomenclature Tarifs'!$Z$34:$Z$38</definedName>
    <definedName name="totemStandart6">'[1]Nomenclature Tarifs'!$Z$44:$Z$46</definedName>
    <definedName name="TubeFluoLeds">'[1]Nomenclature Tarifs'!$AY$12:$AY$12</definedName>
    <definedName name="Type">'[1]Nomenclature Tarifs'!$AM$14:$AM$15</definedName>
    <definedName name="Typeaccessoire">Accessoire!$J$15,Accessoire!$J$20,Accessoire!$J$25,Accessoire!$J$30</definedName>
    <definedName name="typedexpedition">'[1]Nomenclature Tarifs'!$BK$8:$BK$14</definedName>
    <definedName name="_xlnm.Print_Area" localSheetId="10">[1]TARIFS!$AF$4:$AF$112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45" i="11" l="1"/>
  <c r="K43" i="11"/>
  <c r="L31" i="11"/>
  <c r="F29" i="11"/>
  <c r="D29" i="11"/>
  <c r="D28" i="11"/>
  <c r="D27" i="11"/>
  <c r="L26" i="11"/>
  <c r="H26" i="11"/>
  <c r="G26" i="11"/>
  <c r="F26" i="11"/>
  <c r="D26" i="11"/>
  <c r="G25" i="11"/>
  <c r="H25" i="11" s="1"/>
  <c r="F25" i="11"/>
  <c r="D25" i="11"/>
  <c r="D24" i="11"/>
  <c r="D23" i="11"/>
  <c r="G22" i="11"/>
  <c r="F22" i="11"/>
  <c r="H22" i="11" s="1"/>
  <c r="D22" i="11"/>
  <c r="L21" i="11"/>
  <c r="F21" i="11"/>
  <c r="G21" i="11" s="1"/>
  <c r="H21" i="11" s="1"/>
  <c r="D21" i="11"/>
  <c r="D20" i="11"/>
  <c r="D19" i="11"/>
  <c r="G18" i="11"/>
  <c r="F18" i="11"/>
  <c r="H18" i="11" s="1"/>
  <c r="D18" i="11"/>
  <c r="F17" i="11"/>
  <c r="D17" i="11"/>
  <c r="L16" i="11"/>
  <c r="D16" i="11"/>
  <c r="D15" i="11"/>
  <c r="G14" i="11"/>
  <c r="F14" i="11"/>
  <c r="D14" i="11"/>
  <c r="D13" i="11"/>
  <c r="L20" i="10"/>
  <c r="F19" i="10"/>
  <c r="H19" i="10" s="1"/>
  <c r="D19" i="10"/>
  <c r="F18" i="10"/>
  <c r="D18" i="10"/>
  <c r="D17" i="10"/>
  <c r="D16" i="10"/>
  <c r="G15" i="10"/>
  <c r="F15" i="10"/>
  <c r="H15" i="10" s="1"/>
  <c r="D15" i="10"/>
  <c r="D14" i="10"/>
  <c r="K9" i="10"/>
  <c r="H32" i="9"/>
  <c r="J27" i="9"/>
  <c r="J26" i="9"/>
  <c r="F26" i="9"/>
  <c r="G26" i="9" s="1"/>
  <c r="D26" i="9"/>
  <c r="J25" i="9"/>
  <c r="J24" i="9"/>
  <c r="D19" i="9" s="1"/>
  <c r="G24" i="9"/>
  <c r="F24" i="9"/>
  <c r="H24" i="9" s="1"/>
  <c r="D23" i="9"/>
  <c r="D22" i="9"/>
  <c r="D21" i="9"/>
  <c r="D20" i="9"/>
  <c r="J19" i="9"/>
  <c r="J18" i="9"/>
  <c r="D18" i="9"/>
  <c r="J17" i="9"/>
  <c r="D17" i="9"/>
  <c r="D16" i="9"/>
  <c r="D15" i="9"/>
  <c r="K10" i="9"/>
  <c r="G19" i="8"/>
  <c r="F19" i="8"/>
  <c r="H19" i="8" s="1"/>
  <c r="D19" i="8"/>
  <c r="G17" i="8"/>
  <c r="F17" i="8"/>
  <c r="H17" i="8" s="1"/>
  <c r="H23" i="8" s="1"/>
  <c r="D17" i="8"/>
  <c r="D16" i="8"/>
  <c r="D15" i="8"/>
  <c r="K10" i="8"/>
  <c r="G25" i="7"/>
  <c r="F25" i="7"/>
  <c r="H25" i="7" s="1"/>
  <c r="D25" i="7"/>
  <c r="J23" i="7"/>
  <c r="G23" i="7"/>
  <c r="F23" i="7"/>
  <c r="H23" i="7" s="1"/>
  <c r="J22" i="7"/>
  <c r="D22" i="7"/>
  <c r="J21" i="7"/>
  <c r="J20" i="7"/>
  <c r="D18" i="7"/>
  <c r="J17" i="7"/>
  <c r="D17" i="7"/>
  <c r="J16" i="7"/>
  <c r="D23" i="7" s="1"/>
  <c r="D15" i="7"/>
  <c r="D14" i="7"/>
  <c r="K9" i="7"/>
  <c r="G23" i="6"/>
  <c r="F23" i="6"/>
  <c r="H23" i="6" s="1"/>
  <c r="D23" i="6"/>
  <c r="G21" i="6"/>
  <c r="F21" i="6"/>
  <c r="D21" i="6"/>
  <c r="D20" i="6"/>
  <c r="D19" i="6"/>
  <c r="D18" i="6"/>
  <c r="D17" i="6"/>
  <c r="D16" i="6"/>
  <c r="D15" i="6"/>
  <c r="D14" i="6"/>
  <c r="K9" i="6"/>
  <c r="G23" i="5"/>
  <c r="H23" i="5" s="1"/>
  <c r="F23" i="5"/>
  <c r="D23" i="5"/>
  <c r="G21" i="5"/>
  <c r="F21" i="5"/>
  <c r="H21" i="5" s="1"/>
  <c r="D21" i="5"/>
  <c r="D20" i="5"/>
  <c r="G19" i="5"/>
  <c r="F19" i="5"/>
  <c r="D19" i="5"/>
  <c r="D18" i="5"/>
  <c r="D17" i="5"/>
  <c r="D16" i="5"/>
  <c r="D15" i="5"/>
  <c r="D14" i="5"/>
  <c r="K9" i="5"/>
  <c r="G24" i="4"/>
  <c r="F24" i="4"/>
  <c r="D24" i="4"/>
  <c r="G23" i="4"/>
  <c r="H23" i="4" s="1"/>
  <c r="F23" i="4"/>
  <c r="D23" i="4"/>
  <c r="G22" i="4"/>
  <c r="F22" i="4"/>
  <c r="H22" i="4" s="1"/>
  <c r="D22" i="4"/>
  <c r="G21" i="4"/>
  <c r="F21" i="4"/>
  <c r="H21" i="4" s="1"/>
  <c r="D21" i="4"/>
  <c r="G20" i="4"/>
  <c r="F20" i="4"/>
  <c r="D20" i="4"/>
  <c r="D19" i="4"/>
  <c r="D18" i="4"/>
  <c r="D17" i="4"/>
  <c r="D16" i="4"/>
  <c r="G15" i="4"/>
  <c r="F15" i="4"/>
  <c r="H15" i="4" s="1"/>
  <c r="D15" i="4"/>
  <c r="D14" i="4"/>
  <c r="K9" i="4"/>
  <c r="G24" i="3"/>
  <c r="H24" i="3" s="1"/>
  <c r="F24" i="3"/>
  <c r="D24" i="3"/>
  <c r="G23" i="3"/>
  <c r="F23" i="3"/>
  <c r="D23" i="3"/>
  <c r="G22" i="3"/>
  <c r="F22" i="3"/>
  <c r="D22" i="3"/>
  <c r="G21" i="3"/>
  <c r="F21" i="3"/>
  <c r="D21" i="3"/>
  <c r="D20" i="3"/>
  <c r="D19" i="3"/>
  <c r="D18" i="3"/>
  <c r="D17" i="3"/>
  <c r="D16" i="3"/>
  <c r="D15" i="3"/>
  <c r="D14" i="3"/>
  <c r="K9" i="3"/>
  <c r="G24" i="2"/>
  <c r="F24" i="2"/>
  <c r="D24" i="2"/>
  <c r="G23" i="2"/>
  <c r="F23" i="2"/>
  <c r="D23" i="2"/>
  <c r="G22" i="2"/>
  <c r="F22" i="2"/>
  <c r="D22" i="2"/>
  <c r="H21" i="2"/>
  <c r="H28" i="2" s="1"/>
  <c r="G21" i="2"/>
  <c r="F21" i="2"/>
  <c r="D21" i="2"/>
  <c r="D20" i="2"/>
  <c r="D19" i="2"/>
  <c r="D18" i="2"/>
  <c r="D17" i="2"/>
  <c r="D16" i="2"/>
  <c r="D15" i="2"/>
  <c r="D14" i="2"/>
  <c r="K8" i="2"/>
  <c r="H16" i="1"/>
  <c r="G16" i="1"/>
  <c r="F16" i="1"/>
  <c r="D16" i="1"/>
  <c r="H15" i="1"/>
  <c r="D15" i="1"/>
  <c r="D14" i="1"/>
  <c r="H14" i="11" l="1"/>
  <c r="H21" i="6"/>
  <c r="H22" i="3"/>
  <c r="H22" i="2"/>
  <c r="H23" i="2"/>
  <c r="H22" i="1"/>
  <c r="D24" i="9"/>
  <c r="H23" i="3"/>
  <c r="H24" i="4"/>
  <c r="H29" i="4" s="1"/>
  <c r="D16" i="7"/>
  <c r="D20" i="7"/>
  <c r="H24" i="2"/>
  <c r="H21" i="3"/>
  <c r="H20" i="4"/>
  <c r="H19" i="5"/>
  <c r="H26" i="5" s="1"/>
  <c r="D19" i="7"/>
  <c r="H26" i="9"/>
  <c r="H27" i="7"/>
  <c r="H28" i="6"/>
  <c r="H27" i="3"/>
  <c r="H22" i="10"/>
  <c r="G17" i="11"/>
  <c r="H17" i="11" s="1"/>
  <c r="G29" i="11"/>
  <c r="H29" i="11" s="1"/>
  <c r="H34" i="11" l="1"/>
</calcChain>
</file>

<file path=xl/sharedStrings.xml><?xml version="1.0" encoding="utf-8"?>
<sst xmlns="http://schemas.openxmlformats.org/spreadsheetml/2006/main" count="195" uniqueCount="83">
  <si>
    <t xml:space="preserve">                                                                   Désignation</t>
  </si>
  <si>
    <t>Q.</t>
  </si>
  <si>
    <t>Prix HT</t>
  </si>
  <si>
    <t>Montant HT</t>
  </si>
  <si>
    <t>EMBALLAGE - EXPEDITION</t>
  </si>
  <si>
    <t>Type</t>
  </si>
  <si>
    <t>Departement</t>
  </si>
  <si>
    <t>Poids</t>
  </si>
  <si>
    <t>Affrètement</t>
  </si>
  <si>
    <t>Emballage</t>
  </si>
  <si>
    <t>total produit</t>
  </si>
  <si>
    <t>Lettre Boitier</t>
  </si>
  <si>
    <t>Lettre découpée</t>
  </si>
  <si>
    <t>Lettre Bloc Leds</t>
  </si>
  <si>
    <t>Caisson</t>
  </si>
  <si>
    <t>Totem Standard</t>
  </si>
  <si>
    <t>Totem Ajouré</t>
  </si>
  <si>
    <t>Panneau plein</t>
  </si>
  <si>
    <t>Panneau Ajouré</t>
  </si>
  <si>
    <t>Rampes Lum</t>
  </si>
  <si>
    <t>Accessoires</t>
  </si>
  <si>
    <t>total poids produit</t>
  </si>
  <si>
    <t xml:space="preserve">Montant HT </t>
  </si>
  <si>
    <t>Remise de base</t>
  </si>
  <si>
    <t>LETTRE BOITIERS</t>
  </si>
  <si>
    <t xml:space="preserve">Forme </t>
  </si>
  <si>
    <t>Couleur</t>
  </si>
  <si>
    <t>Eclairage</t>
  </si>
  <si>
    <t>Déco face</t>
  </si>
  <si>
    <t>Déco chant</t>
  </si>
  <si>
    <t>Ref RAL</t>
  </si>
  <si>
    <t>Texte</t>
  </si>
  <si>
    <t>Hauteur Lettre</t>
  </si>
  <si>
    <t xml:space="preserve">Dim relief : </t>
  </si>
  <si>
    <t>Support</t>
  </si>
  <si>
    <t>Plan</t>
  </si>
  <si>
    <t>LETTRES DECOUPEES</t>
  </si>
  <si>
    <t>Mat 1ere</t>
  </si>
  <si>
    <t>Fixation</t>
  </si>
  <si>
    <t xml:space="preserve"> </t>
  </si>
  <si>
    <t>LETTRES DECOUPEES BLOC LED BLANC 30mm</t>
  </si>
  <si>
    <t>Dim Let</t>
  </si>
  <si>
    <t>CAISSON</t>
  </si>
  <si>
    <t>Quantité</t>
  </si>
  <si>
    <t xml:space="preserve">Longueur : </t>
  </si>
  <si>
    <t xml:space="preserve">Hauteur : </t>
  </si>
  <si>
    <t>Profilé</t>
  </si>
  <si>
    <t>Finition</t>
  </si>
  <si>
    <t>Face</t>
  </si>
  <si>
    <t>Option</t>
  </si>
  <si>
    <t>TOTEM STANDARD</t>
  </si>
  <si>
    <t>Forme</t>
  </si>
  <si>
    <t>Quantité :</t>
  </si>
  <si>
    <t xml:space="preserve">Largeur : </t>
  </si>
  <si>
    <t>Laquage</t>
  </si>
  <si>
    <t>Pieds</t>
  </si>
  <si>
    <t>TOTEM ALUMINIM PLAT AJOURÉ</t>
  </si>
  <si>
    <t>Relief</t>
  </si>
  <si>
    <t>PANNEAU PLEIN</t>
  </si>
  <si>
    <t>Type :</t>
  </si>
  <si>
    <t xml:space="preserve">Faces : </t>
  </si>
  <si>
    <t>PANNEAU AJOURÉ</t>
  </si>
  <si>
    <t xml:space="preserve">Face : </t>
  </si>
  <si>
    <t xml:space="preserve">Fond : </t>
  </si>
  <si>
    <t>Bords</t>
  </si>
  <si>
    <t>Potence :</t>
  </si>
  <si>
    <t>RAMPE LUMINEUSE</t>
  </si>
  <si>
    <t>mm</t>
  </si>
  <si>
    <t>Nb Potence :</t>
  </si>
  <si>
    <t>Tube :</t>
  </si>
  <si>
    <t>ACCESSOIRE</t>
  </si>
  <si>
    <t>Type 1</t>
  </si>
  <si>
    <t>Modèle</t>
  </si>
  <si>
    <t>Peinture RAL</t>
  </si>
  <si>
    <t>Type 2</t>
  </si>
  <si>
    <t>Type 3</t>
  </si>
  <si>
    <t>Type 4</t>
  </si>
  <si>
    <t>total poids type 1</t>
  </si>
  <si>
    <t>total poids type 2</t>
  </si>
  <si>
    <t>total poids type 3</t>
  </si>
  <si>
    <t>total poids type 4</t>
  </si>
  <si>
    <t>aaaaaa</t>
  </si>
  <si>
    <t>carton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</si>
</sst>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#,##0.00\ &quot;€&quot;"/>
    <numFmt numFmtId="166" formatCode="_(* #,##0.00_);_(* \(#,##0.00\);_(* &quot;-&quot;??_);_(@_)"/>
    <numFmt numFmtId="167" formatCode="#,##0\ _€"/>
    <numFmt numFmtId="168" formatCode="#,##0.00\ &quot;€&quot;;[Red]#,##0.00\ &quot;€&quot;"/>
    <numFmt numFmtId="169" formatCode="#,##0;[Red]#,##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i/>
      <sz val="8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8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60">
    <xf numFmtId="0" fontId="0" fillId="0" borderId="0" xfId="0"/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9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5" fillId="0" borderId="4" xfId="0" applyFont="1" applyBorder="1" applyProtection="1">
      <protection locked="0"/>
    </xf>
    <xf numFmtId="0" fontId="4" fillId="0" borderId="5" xfId="0" applyFont="1" applyBorder="1" applyProtection="1">
      <protection locked="0"/>
    </xf>
    <xf numFmtId="0" fontId="4" fillId="0" borderId="6" xfId="0" applyFont="1" applyBorder="1" applyProtection="1">
      <protection locked="0"/>
    </xf>
    <xf numFmtId="164" fontId="4" fillId="0" borderId="6" xfId="2" applyFont="1" applyBorder="1" applyProtection="1">
      <protection locked="0"/>
    </xf>
    <xf numFmtId="164" fontId="4" fillId="0" borderId="4" xfId="2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5" fillId="0" borderId="0" xfId="0" applyFont="1" applyProtection="1">
      <protection locked="0"/>
    </xf>
    <xf numFmtId="165" fontId="4" fillId="0" borderId="4" xfId="2" applyNumberFormat="1" applyFont="1" applyBorder="1" applyAlignment="1" applyProtection="1">
      <alignment horizontal="center" vertical="center"/>
      <protection locked="0"/>
    </xf>
    <xf numFmtId="0" fontId="4" fillId="2" borderId="3" xfId="0" applyFont="1" applyFill="1" applyBorder="1" applyProtection="1">
      <protection locked="0"/>
    </xf>
    <xf numFmtId="166" fontId="4" fillId="0" borderId="4" xfId="1" applyFont="1" applyBorder="1" applyAlignment="1" applyProtection="1">
      <alignment horizontal="left" vertical="center"/>
      <protection locked="0"/>
    </xf>
    <xf numFmtId="0" fontId="4" fillId="0" borderId="3" xfId="0" applyFont="1" applyBorder="1" applyProtection="1">
      <protection locked="0"/>
    </xf>
    <xf numFmtId="2" fontId="4" fillId="3" borderId="3" xfId="0" applyNumberFormat="1" applyFont="1" applyFill="1" applyBorder="1" applyProtection="1">
      <protection locked="0"/>
    </xf>
    <xf numFmtId="2" fontId="4" fillId="0" borderId="0" xfId="0" applyNumberFormat="1" applyFont="1" applyProtection="1">
      <protection locked="0"/>
    </xf>
    <xf numFmtId="0" fontId="6" fillId="0" borderId="0" xfId="0" applyFont="1" applyAlignment="1" applyProtection="1">
      <alignment vertical="center"/>
      <protection locked="0"/>
    </xf>
    <xf numFmtId="2" fontId="6" fillId="0" borderId="0" xfId="0" applyNumberFormat="1" applyFont="1" applyAlignment="1" applyProtection="1">
      <alignment vertical="center"/>
      <protection locked="0"/>
    </xf>
    <xf numFmtId="0" fontId="4" fillId="0" borderId="0" xfId="0" applyFont="1"/>
    <xf numFmtId="2" fontId="4" fillId="0" borderId="3" xfId="0" applyNumberFormat="1" applyFont="1" applyBorder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167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5" xfId="0" applyFont="1" applyBorder="1" applyAlignment="1">
      <alignment vertical="center"/>
    </xf>
    <xf numFmtId="2" fontId="4" fillId="0" borderId="2" xfId="0" applyNumberFormat="1" applyFont="1" applyBorder="1" applyAlignment="1">
      <alignment vertical="center"/>
    </xf>
    <xf numFmtId="0" fontId="4" fillId="0" borderId="0" xfId="0" applyFont="1" applyAlignment="1">
      <alignment horizontal="left" vertical="top"/>
    </xf>
    <xf numFmtId="165" fontId="2" fillId="0" borderId="0" xfId="0" applyNumberFormat="1" applyFon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8" fontId="5" fillId="0" borderId="0" xfId="0" applyNumberFormat="1" applyFont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9" fontId="4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/>
    </xf>
    <xf numFmtId="166" fontId="5" fillId="0" borderId="0" xfId="1" applyFont="1" applyAlignment="1">
      <alignment horizontal="center" vertical="center"/>
    </xf>
    <xf numFmtId="164" fontId="4" fillId="0" borderId="0" xfId="2" applyFont="1" applyAlignment="1">
      <alignment horizontal="left" vertical="center"/>
    </xf>
    <xf numFmtId="0" fontId="5" fillId="0" borderId="0" xfId="0" applyFont="1" applyAlignment="1">
      <alignment horizontal="left" vertical="top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4" fillId="0" borderId="5" xfId="0" applyFont="1" applyBorder="1" applyAlignment="1">
      <alignment horizontal="center"/>
    </xf>
    <xf numFmtId="2" fontId="4" fillId="0" borderId="6" xfId="1" applyNumberFormat="1" applyFont="1" applyBorder="1" applyAlignment="1">
      <alignment horizontal="right" vertical="center" indent="1"/>
    </xf>
    <xf numFmtId="164" fontId="4" fillId="0" borderId="6" xfId="2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64" fontId="3" fillId="0" borderId="0" xfId="2" applyFont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2" borderId="3" xfId="0" applyFont="1" applyFill="1" applyBorder="1" applyAlignment="1">
      <alignment horizontal="left" vertical="top"/>
    </xf>
    <xf numFmtId="0" fontId="5" fillId="0" borderId="5" xfId="0" applyFont="1" applyBorder="1" applyAlignment="1">
      <alignment horizontal="center" vertical="center"/>
    </xf>
    <xf numFmtId="0" fontId="3" fillId="0" borderId="0" xfId="2" applyNumberFormat="1" applyFont="1" applyAlignment="1">
      <alignment horizontal="center" vertical="center"/>
    </xf>
    <xf numFmtId="0" fontId="5" fillId="4" borderId="3" xfId="0" applyFont="1" applyFill="1" applyBorder="1" applyAlignment="1">
      <alignment horizontal="left" vertical="center"/>
    </xf>
    <xf numFmtId="2" fontId="4" fillId="0" borderId="6" xfId="2" applyNumberFormat="1" applyFont="1" applyBorder="1" applyAlignment="1">
      <alignment horizontal="right" vertical="center" indent="1"/>
    </xf>
    <xf numFmtId="166" fontId="4" fillId="0" borderId="6" xfId="1" applyFont="1" applyBorder="1" applyAlignment="1">
      <alignment horizontal="left" vertical="center"/>
    </xf>
    <xf numFmtId="0" fontId="4" fillId="0" borderId="3" xfId="0" applyFont="1" applyBorder="1" applyAlignment="1">
      <alignment horizontal="left" vertical="top"/>
    </xf>
    <xf numFmtId="0" fontId="4" fillId="0" borderId="7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2" fontId="5" fillId="0" borderId="6" xfId="1" applyNumberFormat="1" applyFont="1" applyBorder="1" applyAlignment="1">
      <alignment horizontal="right" vertical="center" indent="1"/>
    </xf>
    <xf numFmtId="0" fontId="7" fillId="0" borderId="0" xfId="0" applyFont="1" applyAlignment="1">
      <alignment vertical="center"/>
    </xf>
    <xf numFmtId="2" fontId="6" fillId="0" borderId="0" xfId="0" applyNumberFormat="1" applyFont="1" applyAlignment="1">
      <alignment vertical="center"/>
    </xf>
    <xf numFmtId="0" fontId="4" fillId="0" borderId="0" xfId="0" applyFont="1" applyAlignment="1">
      <alignment horizontal="right" vertical="top"/>
    </xf>
    <xf numFmtId="165" fontId="5" fillId="0" borderId="0" xfId="0" applyNumberFormat="1" applyFont="1" applyAlignment="1">
      <alignment horizontal="center" vertical="center"/>
    </xf>
    <xf numFmtId="164" fontId="4" fillId="0" borderId="0" xfId="2" applyFont="1" applyAlignment="1">
      <alignment vertical="center"/>
    </xf>
    <xf numFmtId="0" fontId="4" fillId="0" borderId="0" xfId="0" applyFont="1" applyAlignment="1">
      <alignment vertical="top"/>
    </xf>
    <xf numFmtId="165" fontId="3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3" fillId="0" borderId="0" xfId="2" applyNumberFormat="1" applyFont="1" applyAlignment="1">
      <alignment horizontal="center" vertic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167" fontId="3" fillId="0" borderId="0" xfId="0" applyNumberFormat="1" applyFont="1" applyAlignment="1">
      <alignment horizontal="center" vertical="center" wrapText="1"/>
    </xf>
    <xf numFmtId="164" fontId="5" fillId="0" borderId="0" xfId="2" applyFont="1" applyAlignment="1">
      <alignment vertical="center"/>
    </xf>
    <xf numFmtId="2" fontId="3" fillId="0" borderId="0" xfId="0" applyNumberFormat="1" applyFont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4" fillId="0" borderId="4" xfId="0" applyFont="1" applyBorder="1" applyAlignment="1">
      <alignment horizontal="center"/>
    </xf>
    <xf numFmtId="2" fontId="4" fillId="0" borderId="4" xfId="1" applyNumberFormat="1" applyFont="1" applyBorder="1" applyAlignment="1">
      <alignment horizontal="right" vertical="center" indent="1"/>
    </xf>
    <xf numFmtId="0" fontId="4" fillId="2" borderId="3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2" fontId="4" fillId="0" borderId="4" xfId="2" applyNumberFormat="1" applyFont="1" applyBorder="1" applyAlignment="1">
      <alignment horizontal="right" vertical="center" indent="1"/>
    </xf>
    <xf numFmtId="0" fontId="4" fillId="0" borderId="3" xfId="0" quotePrefix="1" applyFont="1" applyBorder="1" applyAlignment="1">
      <alignment vertical="center"/>
    </xf>
    <xf numFmtId="0" fontId="4" fillId="0" borderId="4" xfId="0" applyFont="1" applyBorder="1" applyAlignment="1">
      <alignment vertical="center"/>
    </xf>
    <xf numFmtId="2" fontId="2" fillId="0" borderId="0" xfId="0" applyNumberFormat="1" applyFont="1" applyAlignment="1">
      <alignment horizontal="center" vertical="center"/>
    </xf>
    <xf numFmtId="164" fontId="2" fillId="0" borderId="0" xfId="2" applyFont="1" applyAlignment="1">
      <alignment horizontal="center" vertical="center"/>
    </xf>
    <xf numFmtId="0" fontId="5" fillId="0" borderId="6" xfId="0" applyFont="1" applyBorder="1" applyAlignment="1">
      <alignment vertical="center"/>
    </xf>
    <xf numFmtId="2" fontId="5" fillId="0" borderId="6" xfId="0" applyNumberFormat="1" applyFont="1" applyBorder="1" applyAlignment="1">
      <alignment horizontal="right" vertical="center" indent="1"/>
    </xf>
    <xf numFmtId="2" fontId="5" fillId="0" borderId="6" xfId="0" applyNumberFormat="1" applyFont="1" applyBorder="1" applyAlignment="1">
      <alignment horizontal="center" vertical="center"/>
    </xf>
    <xf numFmtId="2" fontId="4" fillId="0" borderId="6" xfId="2" applyNumberFormat="1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0" borderId="4" xfId="0" applyFont="1" applyBorder="1"/>
    <xf numFmtId="0" fontId="5" fillId="0" borderId="0" xfId="0" applyFont="1"/>
    <xf numFmtId="0" fontId="4" fillId="0" borderId="6" xfId="0" applyFont="1" applyBorder="1"/>
    <xf numFmtId="2" fontId="4" fillId="0" borderId="6" xfId="0" applyNumberFormat="1" applyFont="1" applyBorder="1" applyAlignment="1">
      <alignment horizontal="right" indent="1"/>
    </xf>
    <xf numFmtId="0" fontId="4" fillId="0" borderId="4" xfId="0" applyFont="1" applyBorder="1"/>
    <xf numFmtId="0" fontId="4" fillId="0" borderId="3" xfId="0" applyFont="1" applyBorder="1"/>
    <xf numFmtId="0" fontId="4" fillId="2" borderId="3" xfId="0" applyFont="1" applyFill="1" applyBorder="1"/>
    <xf numFmtId="0" fontId="4" fillId="4" borderId="3" xfId="0" applyFont="1" applyFill="1" applyBorder="1"/>
    <xf numFmtId="2" fontId="4" fillId="0" borderId="6" xfId="0" applyNumberFormat="1" applyFont="1" applyBorder="1" applyAlignment="1">
      <alignment horizontal="right" vertical="center" indent="1"/>
    </xf>
    <xf numFmtId="166" fontId="4" fillId="0" borderId="5" xfId="0" applyNumberFormat="1" applyFont="1" applyBorder="1"/>
    <xf numFmtId="164" fontId="4" fillId="2" borderId="3" xfId="0" applyNumberFormat="1" applyFont="1" applyFill="1" applyBorder="1"/>
    <xf numFmtId="0" fontId="4" fillId="0" borderId="8" xfId="0" applyFont="1" applyBorder="1"/>
    <xf numFmtId="0" fontId="4" fillId="0" borderId="0" xfId="0" applyFont="1" applyAlignment="1">
      <alignment wrapText="1"/>
    </xf>
    <xf numFmtId="164" fontId="4" fillId="0" borderId="0" xfId="2" applyFont="1"/>
    <xf numFmtId="168" fontId="4" fillId="0" borderId="0" xfId="0" applyNumberFormat="1" applyFont="1"/>
    <xf numFmtId="168" fontId="5" fillId="0" borderId="4" xfId="0" applyNumberFormat="1" applyFont="1" applyBorder="1"/>
    <xf numFmtId="168" fontId="5" fillId="0" borderId="0" xfId="0" applyNumberFormat="1" applyFont="1"/>
    <xf numFmtId="0" fontId="4" fillId="2" borderId="3" xfId="2" applyNumberFormat="1" applyFont="1" applyFill="1" applyBorder="1"/>
    <xf numFmtId="168" fontId="4" fillId="2" borderId="3" xfId="0" applyNumberFormat="1" applyFont="1" applyFill="1" applyBorder="1"/>
    <xf numFmtId="168" fontId="4" fillId="0" borderId="4" xfId="0" applyNumberFormat="1" applyFont="1" applyBorder="1"/>
    <xf numFmtId="169" fontId="5" fillId="0" borderId="0" xfId="0" applyNumberFormat="1" applyFont="1" applyAlignment="1">
      <alignment horizontal="center" vertical="center"/>
    </xf>
    <xf numFmtId="168" fontId="5" fillId="0" borderId="0" xfId="0" applyNumberFormat="1" applyFont="1" applyAlignment="1">
      <alignment horizontal="center" vertical="center" wrapText="1"/>
    </xf>
    <xf numFmtId="169" fontId="4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8" fontId="4" fillId="0" borderId="0" xfId="2" applyNumberFormat="1" applyFont="1" applyAlignment="1">
      <alignment horizontal="center" vertical="center"/>
    </xf>
    <xf numFmtId="165" fontId="4" fillId="0" borderId="0" xfId="2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2" fontId="4" fillId="0" borderId="0" xfId="1" applyNumberFormat="1" applyFont="1"/>
    <xf numFmtId="2" fontId="4" fillId="0" borderId="0" xfId="0" applyNumberFormat="1" applyFont="1"/>
    <xf numFmtId="2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5" xfId="0" applyFont="1" applyBorder="1"/>
    <xf numFmtId="0" fontId="9" fillId="0" borderId="0" xfId="0" applyFont="1"/>
    <xf numFmtId="1" fontId="4" fillId="0" borderId="0" xfId="0" applyNumberFormat="1" applyFont="1"/>
    <xf numFmtId="2" fontId="4" fillId="0" borderId="6" xfId="2" applyNumberFormat="1" applyFont="1" applyBorder="1" applyAlignment="1">
      <alignment horizontal="right" indent="1"/>
    </xf>
    <xf numFmtId="0" fontId="6" fillId="0" borderId="0" xfId="0" applyFont="1" applyAlignment="1">
      <alignment vertical="center"/>
    </xf>
    <xf numFmtId="0" fontId="2" fillId="0" borderId="9" xfId="0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4" fillId="0" borderId="6" xfId="0" applyFont="1" applyBorder="1" applyAlignment="1">
      <alignment horizontal="right" indent="1"/>
    </xf>
    <xf numFmtId="164" fontId="4" fillId="0" borderId="6" xfId="0" applyNumberFormat="1" applyFont="1" applyBorder="1" applyAlignment="1">
      <alignment horizontal="right" indent="1"/>
    </xf>
    <xf numFmtId="2" fontId="4" fillId="0" borderId="0" xfId="0" applyNumberFormat="1" applyFont="1" applyAlignment="1">
      <alignment horizontal="right" indent="1"/>
    </xf>
    <xf numFmtId="2" fontId="4" fillId="0" borderId="0" xfId="0" applyNumberFormat="1" applyFont="1" applyAlignment="1">
      <alignment vertical="center"/>
    </xf>
    <xf numFmtId="2" fontId="6" fillId="0" borderId="2" xfId="0" applyNumberFormat="1" applyFont="1" applyBorder="1" applyAlignment="1">
      <alignment vertical="center"/>
    </xf>
    <xf numFmtId="2" fontId="4" fillId="0" borderId="4" xfId="2" applyNumberFormat="1" applyFont="1" applyBorder="1" applyAlignment="1">
      <alignment horizontal="right" indent="1"/>
    </xf>
    <xf numFmtId="164" fontId="4" fillId="0" borderId="0" xfId="0" applyNumberFormat="1" applyFont="1"/>
    <xf numFmtId="2" fontId="4" fillId="0" borderId="0" xfId="2" applyNumberFormat="1" applyFont="1" applyAlignment="1">
      <alignment horizontal="right" vertical="center" indent="1"/>
    </xf>
    <xf numFmtId="0" fontId="4" fillId="0" borderId="0" xfId="0" applyFont="1" applyAlignment="1">
      <alignment horizontal="right"/>
    </xf>
    <xf numFmtId="0" fontId="5" fillId="4" borderId="3" xfId="0" applyFont="1" applyFill="1" applyBorder="1"/>
    <xf numFmtId="2" fontId="4" fillId="0" borderId="6" xfId="0" applyNumberFormat="1" applyFont="1" applyBorder="1" applyAlignment="1">
      <alignment horizontal="left" indent="5"/>
    </xf>
    <xf numFmtId="0" fontId="10" fillId="0" borderId="0" xfId="0" applyFont="1"/>
    <xf numFmtId="168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Caisson!A1"/><Relationship Id="rId7" Type="http://schemas.openxmlformats.org/officeDocument/2006/relationships/hyperlink" Target="#clients!A1"/><Relationship Id="rId12" Type="http://schemas.openxmlformats.org/officeDocument/2006/relationships/hyperlink" Target="#'Lettre Boitier'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'Panneau Ajour&#233;'!A1"/><Relationship Id="rId11" Type="http://schemas.openxmlformats.org/officeDocument/2006/relationships/hyperlink" Target="#Devis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Exp&#233;dition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Caisson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 Lettre Bloc LedS ()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Caisson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Lettre D&#233;coup&#233;e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'Lettre Boitier'!A1"/><Relationship Id="rId7" Type="http://schemas.openxmlformats.org/officeDocument/2006/relationships/hyperlink" Target="#clients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'Panneau Ajour&#233;'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' Lettre Bloc LedS ()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Lettre D&#233;coup&#233;e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Caisson!A1"/><Relationship Id="rId9" Type="http://schemas.openxmlformats.org/officeDocument/2006/relationships/hyperlink" Target="#'Rampe Lumineuse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Totem Standard'!A1"/><Relationship Id="rId3" Type="http://schemas.openxmlformats.org/officeDocument/2006/relationships/hyperlink" Target="#' Lettre Bloc LedS ()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Lettre D&#233;coup&#233;e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Caisson!A1"/><Relationship Id="rId9" Type="http://schemas.openxmlformats.org/officeDocument/2006/relationships/hyperlink" Target="#'Rampe Lumineuse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Totem Standard'!A1"/><Relationship Id="rId3" Type="http://schemas.openxmlformats.org/officeDocument/2006/relationships/hyperlink" Target="#' Lettre Bloc LedS ()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Lettre D&#233;coup&#233;e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Totem Ajour&#233;'!A1"/><Relationship Id="rId10" Type="http://schemas.openxmlformats.org/officeDocument/2006/relationships/hyperlink" Target="#Accessoire!A1"/><Relationship Id="rId4" Type="http://schemas.openxmlformats.org/officeDocument/2006/relationships/hyperlink" Target="#Caisson!A1"/><Relationship Id="rId9" Type="http://schemas.openxmlformats.org/officeDocument/2006/relationships/hyperlink" Target="#'Rampe Lumineuse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Totem Standard'!A1"/><Relationship Id="rId3" Type="http://schemas.openxmlformats.org/officeDocument/2006/relationships/hyperlink" Target="#'Lettre Boitier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'Panneau Plein'!A1"/><Relationship Id="rId11" Type="http://schemas.openxmlformats.org/officeDocument/2006/relationships/hyperlink" Target="#Exp&#233;dition!A1"/><Relationship Id="rId5" Type="http://schemas.openxmlformats.org/officeDocument/2006/relationships/hyperlink" Target="#'Totem Ajour&#233;'!A1"/><Relationship Id="rId10" Type="http://schemas.openxmlformats.org/officeDocument/2006/relationships/hyperlink" Target="#Accessoire!A1"/><Relationship Id="rId4" Type="http://schemas.openxmlformats.org/officeDocument/2006/relationships/hyperlink" Target="#Caisson!A1"/><Relationship Id="rId9" Type="http://schemas.openxmlformats.org/officeDocument/2006/relationships/hyperlink" Target="#'Rampe Lumineuse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Panneau Ajour&#233;'!A1"/><Relationship Id="rId3" Type="http://schemas.openxmlformats.org/officeDocument/2006/relationships/hyperlink" Target="#'Lettre Boitier'!A1"/><Relationship Id="rId7" Type="http://schemas.openxmlformats.org/officeDocument/2006/relationships/hyperlink" Target="#'Totem Standard'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clients!A1"/><Relationship Id="rId11" Type="http://schemas.openxmlformats.org/officeDocument/2006/relationships/hyperlink" Target="#Devis!A1"/><Relationship Id="rId5" Type="http://schemas.openxmlformats.org/officeDocument/2006/relationships/hyperlink" Target="#'Totem Ajour&#233;'!A1"/><Relationship Id="rId10" Type="http://schemas.openxmlformats.org/officeDocument/2006/relationships/hyperlink" Target="#Exp&#233;dition!A1"/><Relationship Id="rId4" Type="http://schemas.openxmlformats.org/officeDocument/2006/relationships/hyperlink" Target="#Caisson!A1"/><Relationship Id="rId9" Type="http://schemas.openxmlformats.org/officeDocument/2006/relationships/hyperlink" Target="#Accessoire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'Lettre Boitier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Caisson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0</xdr:row>
      <xdr:rowOff>123824</xdr:rowOff>
    </xdr:from>
    <xdr:to>
      <xdr:col>3</xdr:col>
      <xdr:colOff>2749575</xdr:colOff>
      <xdr:row>4</xdr:row>
      <xdr:rowOff>16124</xdr:rowOff>
    </xdr:to>
    <xdr:sp macro="[1]!InsererLigneDevisexpedition" textlink="">
      <xdr:nvSpPr>
        <xdr:cNvPr id="2" name="Rectangle 1">
          <a:extLst>
            <a:ext uri="{FF2B5EF4-FFF2-40B4-BE49-F238E27FC236}">
              <a16:creationId xmlns:a16="http://schemas.microsoft.com/office/drawing/2014/main" id="{A65B9225-461C-4E4F-8CCA-6542758CC494}"/>
            </a:ext>
          </a:extLst>
        </xdr:cNvPr>
        <xdr:cNvSpPr/>
      </xdr:nvSpPr>
      <xdr:spPr>
        <a:xfrm>
          <a:off x="2695575" y="12382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209550</xdr:colOff>
      <xdr:row>0</xdr:row>
      <xdr:rowOff>123825</xdr:rowOff>
    </xdr:from>
    <xdr:to>
      <xdr:col>3</xdr:col>
      <xdr:colOff>258158</xdr:colOff>
      <xdr:row>4</xdr:row>
      <xdr:rowOff>16125</xdr:rowOff>
    </xdr:to>
    <xdr:sp macro="[0]!test" textlink="">
      <xdr:nvSpPr>
        <xdr:cNvPr id="3" name="Rectangle 2">
          <a:extLst>
            <a:ext uri="{FF2B5EF4-FFF2-40B4-BE49-F238E27FC236}">
              <a16:creationId xmlns:a16="http://schemas.microsoft.com/office/drawing/2014/main" id="{51A5AF3F-A92B-4A43-A8F1-72604C3FF238}"/>
            </a:ext>
          </a:extLst>
        </xdr:cNvPr>
        <xdr:cNvSpPr/>
      </xdr:nvSpPr>
      <xdr:spPr>
        <a:xfrm>
          <a:off x="209550" y="123825"/>
          <a:ext cx="2334608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182880</xdr:colOff>
      <xdr:row>9</xdr:row>
      <xdr:rowOff>28575</xdr:rowOff>
    </xdr:from>
    <xdr:to>
      <xdr:col>2</xdr:col>
      <xdr:colOff>458880</xdr:colOff>
      <xdr:row>11</xdr:row>
      <xdr:rowOff>64725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F47649-E5FC-4FCD-8712-2229E1A5EDF8}"/>
            </a:ext>
          </a:extLst>
        </xdr:cNvPr>
        <xdr:cNvSpPr/>
      </xdr:nvSpPr>
      <xdr:spPr>
        <a:xfrm>
          <a:off x="182880" y="14859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182881</xdr:colOff>
      <xdr:row>12</xdr:row>
      <xdr:rowOff>38100</xdr:rowOff>
    </xdr:from>
    <xdr:to>
      <xdr:col>2</xdr:col>
      <xdr:colOff>458881</xdr:colOff>
      <xdr:row>14</xdr:row>
      <xdr:rowOff>74250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51AFE96-0072-4AB7-BC29-FB417E25C80B}"/>
            </a:ext>
          </a:extLst>
        </xdr:cNvPr>
        <xdr:cNvSpPr/>
      </xdr:nvSpPr>
      <xdr:spPr>
        <a:xfrm>
          <a:off x="182881" y="19812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182880</xdr:colOff>
      <xdr:row>15</xdr:row>
      <xdr:rowOff>28575</xdr:rowOff>
    </xdr:from>
    <xdr:to>
      <xdr:col>2</xdr:col>
      <xdr:colOff>458880</xdr:colOff>
      <xdr:row>17</xdr:row>
      <xdr:rowOff>64725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074C428-4194-4317-A4B7-49912699489B}"/>
            </a:ext>
          </a:extLst>
        </xdr:cNvPr>
        <xdr:cNvSpPr/>
      </xdr:nvSpPr>
      <xdr:spPr>
        <a:xfrm>
          <a:off x="182880" y="24574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Caisson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182881</xdr:colOff>
      <xdr:row>18</xdr:row>
      <xdr:rowOff>38100</xdr:rowOff>
    </xdr:from>
    <xdr:to>
      <xdr:col>2</xdr:col>
      <xdr:colOff>458881</xdr:colOff>
      <xdr:row>20</xdr:row>
      <xdr:rowOff>74250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8D604CE-0A1D-4CE9-B18E-01C50F1FA701}"/>
            </a:ext>
          </a:extLst>
        </xdr:cNvPr>
        <xdr:cNvSpPr/>
      </xdr:nvSpPr>
      <xdr:spPr>
        <a:xfrm>
          <a:off x="182881" y="29527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192405</xdr:colOff>
      <xdr:row>24</xdr:row>
      <xdr:rowOff>28575</xdr:rowOff>
    </xdr:from>
    <xdr:to>
      <xdr:col>2</xdr:col>
      <xdr:colOff>468405</xdr:colOff>
      <xdr:row>26</xdr:row>
      <xdr:rowOff>64725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990526B-3609-4F61-ABBB-E8E3DEA4F901}"/>
            </a:ext>
          </a:extLst>
        </xdr:cNvPr>
        <xdr:cNvSpPr/>
      </xdr:nvSpPr>
      <xdr:spPr>
        <a:xfrm>
          <a:off x="192405" y="39147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182880</xdr:colOff>
      <xdr:row>27</xdr:row>
      <xdr:rowOff>38100</xdr:rowOff>
    </xdr:from>
    <xdr:to>
      <xdr:col>2</xdr:col>
      <xdr:colOff>458880</xdr:colOff>
      <xdr:row>29</xdr:row>
      <xdr:rowOff>74250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782FA6AE-D185-4DE8-8DC3-064543C517B0}"/>
            </a:ext>
          </a:extLst>
        </xdr:cNvPr>
        <xdr:cNvSpPr/>
      </xdr:nvSpPr>
      <xdr:spPr>
        <a:xfrm>
          <a:off x="182880" y="44100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173356</xdr:colOff>
      <xdr:row>36</xdr:row>
      <xdr:rowOff>76200</xdr:rowOff>
    </xdr:from>
    <xdr:to>
      <xdr:col>2</xdr:col>
      <xdr:colOff>449356</xdr:colOff>
      <xdr:row>38</xdr:row>
      <xdr:rowOff>112350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BE4137C-47C4-4B7D-A695-986FF2686BDD}"/>
            </a:ext>
          </a:extLst>
        </xdr:cNvPr>
        <xdr:cNvSpPr/>
      </xdr:nvSpPr>
      <xdr:spPr>
        <a:xfrm>
          <a:off x="173356" y="59055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192406</xdr:colOff>
      <xdr:row>21</xdr:row>
      <xdr:rowOff>28575</xdr:rowOff>
    </xdr:from>
    <xdr:to>
      <xdr:col>2</xdr:col>
      <xdr:colOff>468406</xdr:colOff>
      <xdr:row>23</xdr:row>
      <xdr:rowOff>64725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C2F19271-E9C2-43ED-942A-09EF58B07326}"/>
            </a:ext>
          </a:extLst>
        </xdr:cNvPr>
        <xdr:cNvSpPr/>
      </xdr:nvSpPr>
      <xdr:spPr>
        <a:xfrm>
          <a:off x="192406" y="34290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182880</xdr:colOff>
      <xdr:row>30</xdr:row>
      <xdr:rowOff>38100</xdr:rowOff>
    </xdr:from>
    <xdr:to>
      <xdr:col>2</xdr:col>
      <xdr:colOff>458880</xdr:colOff>
      <xdr:row>32</xdr:row>
      <xdr:rowOff>74250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DE3A261-91FF-486E-8A66-771B56C9C7B1}"/>
            </a:ext>
          </a:extLst>
        </xdr:cNvPr>
        <xdr:cNvSpPr/>
      </xdr:nvSpPr>
      <xdr:spPr>
        <a:xfrm>
          <a:off x="182880" y="4895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182881</xdr:colOff>
      <xdr:row>33</xdr:row>
      <xdr:rowOff>38100</xdr:rowOff>
    </xdr:from>
    <xdr:to>
      <xdr:col>2</xdr:col>
      <xdr:colOff>458881</xdr:colOff>
      <xdr:row>35</xdr:row>
      <xdr:rowOff>74250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F7A61F2-2507-421D-B4F2-0AC1B2A4B812}"/>
            </a:ext>
          </a:extLst>
        </xdr:cNvPr>
        <xdr:cNvSpPr/>
      </xdr:nvSpPr>
      <xdr:spPr>
        <a:xfrm>
          <a:off x="182881" y="53816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2892006</xdr:colOff>
      <xdr:row>0</xdr:row>
      <xdr:rowOff>123825</xdr:rowOff>
    </xdr:from>
    <xdr:to>
      <xdr:col>6</xdr:col>
      <xdr:colOff>190945</xdr:colOff>
      <xdr:row>4</xdr:row>
      <xdr:rowOff>16125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EE53BC8-6AD1-421C-8022-ADF217574639}"/>
            </a:ext>
          </a:extLst>
        </xdr:cNvPr>
        <xdr:cNvSpPr/>
      </xdr:nvSpPr>
      <xdr:spPr>
        <a:xfrm>
          <a:off x="5178006" y="123825"/>
          <a:ext cx="2337664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6</xdr:row>
      <xdr:rowOff>7620</xdr:rowOff>
    </xdr:from>
    <xdr:to>
      <xdr:col>2</xdr:col>
      <xdr:colOff>466500</xdr:colOff>
      <xdr:row>8</xdr:row>
      <xdr:rowOff>43770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7ED8DDE-AC85-46B0-831E-036DAF9C9572}"/>
            </a:ext>
          </a:extLst>
        </xdr:cNvPr>
        <xdr:cNvSpPr/>
      </xdr:nvSpPr>
      <xdr:spPr>
        <a:xfrm>
          <a:off x="190500" y="97917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boitiers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438149</xdr:colOff>
      <xdr:row>0</xdr:row>
      <xdr:rowOff>133349</xdr:rowOff>
    </xdr:from>
    <xdr:to>
      <xdr:col>4</xdr:col>
      <xdr:colOff>663599</xdr:colOff>
      <xdr:row>4</xdr:row>
      <xdr:rowOff>25649</xdr:rowOff>
    </xdr:to>
    <xdr:sp macro="[1]!InsererLigneDevislettreboitier" textlink="">
      <xdr:nvSpPr>
        <xdr:cNvPr id="2" name="Rectangle 1">
          <a:extLst>
            <a:ext uri="{FF2B5EF4-FFF2-40B4-BE49-F238E27FC236}">
              <a16:creationId xmlns:a16="http://schemas.microsoft.com/office/drawing/2014/main" id="{2D336188-3931-4285-B6F8-779D836CF5AA}"/>
            </a:ext>
          </a:extLst>
        </xdr:cNvPr>
        <xdr:cNvSpPr/>
      </xdr:nvSpPr>
      <xdr:spPr>
        <a:xfrm>
          <a:off x="2724149" y="133349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0</xdr:row>
      <xdr:rowOff>133350</xdr:rowOff>
    </xdr:from>
    <xdr:to>
      <xdr:col>3</xdr:col>
      <xdr:colOff>225449</xdr:colOff>
      <xdr:row>4</xdr:row>
      <xdr:rowOff>25650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E85BE313-7A88-4286-9166-A41C18803832}"/>
            </a:ext>
          </a:extLst>
        </xdr:cNvPr>
        <xdr:cNvSpPr/>
      </xdr:nvSpPr>
      <xdr:spPr>
        <a:xfrm>
          <a:off x="171449" y="1333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5</xdr:row>
      <xdr:rowOff>19050</xdr:rowOff>
    </xdr:from>
    <xdr:to>
      <xdr:col>2</xdr:col>
      <xdr:colOff>447449</xdr:colOff>
      <xdr:row>7</xdr:row>
      <xdr:rowOff>74250</xdr:rowOff>
    </xdr:to>
    <xdr:sp macro="Effacer" textlink="">
      <xdr:nvSpPr>
        <xdr:cNvPr id="4" name="Rectangle 3">
          <a:extLst>
            <a:ext uri="{FF2B5EF4-FFF2-40B4-BE49-F238E27FC236}">
              <a16:creationId xmlns:a16="http://schemas.microsoft.com/office/drawing/2014/main" id="{06467DA9-6D77-4848-BA00-C321A4223FC4}"/>
            </a:ext>
          </a:extLst>
        </xdr:cNvPr>
        <xdr:cNvSpPr/>
      </xdr:nvSpPr>
      <xdr:spPr>
        <a:xfrm>
          <a:off x="171449" y="828675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171450</xdr:colOff>
      <xdr:row>8</xdr:row>
      <xdr:rowOff>47625</xdr:rowOff>
    </xdr:from>
    <xdr:to>
      <xdr:col>2</xdr:col>
      <xdr:colOff>447450</xdr:colOff>
      <xdr:row>10</xdr:row>
      <xdr:rowOff>93300</xdr:rowOff>
    </xdr:to>
    <xdr:sp macro="Effacer" textlink="">
      <xdr:nvSpPr>
        <xdr:cNvPr id="5" name="Rectangle 4">
          <a:extLst>
            <a:ext uri="{FF2B5EF4-FFF2-40B4-BE49-F238E27FC236}">
              <a16:creationId xmlns:a16="http://schemas.microsoft.com/office/drawing/2014/main" id="{C68D04C0-AE7C-4D56-BFA3-92D2379B3DC8}"/>
            </a:ext>
          </a:extLst>
        </xdr:cNvPr>
        <xdr:cNvSpPr/>
      </xdr:nvSpPr>
      <xdr:spPr>
        <a:xfrm>
          <a:off x="171450" y="1343025"/>
          <a:ext cx="1800000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11</xdr:row>
      <xdr:rowOff>57150</xdr:rowOff>
    </xdr:from>
    <xdr:to>
      <xdr:col>2</xdr:col>
      <xdr:colOff>447449</xdr:colOff>
      <xdr:row>13</xdr:row>
      <xdr:rowOff>112350</xdr:rowOff>
    </xdr:to>
    <xdr:sp macro="Effacer" textlink="">
      <xdr:nvSpPr>
        <xdr:cNvPr id="6" name="Rectangle 5">
          <a:extLst>
            <a:ext uri="{FF2B5EF4-FFF2-40B4-BE49-F238E27FC236}">
              <a16:creationId xmlns:a16="http://schemas.microsoft.com/office/drawing/2014/main" id="{8D9F13F0-D49C-419B-9FC5-F210943AA287}"/>
            </a:ext>
          </a:extLst>
        </xdr:cNvPr>
        <xdr:cNvSpPr/>
      </xdr:nvSpPr>
      <xdr:spPr>
        <a:xfrm>
          <a:off x="171449" y="1838325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Caisson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171450</xdr:colOff>
      <xdr:row>14</xdr:row>
      <xdr:rowOff>95250</xdr:rowOff>
    </xdr:from>
    <xdr:to>
      <xdr:col>2</xdr:col>
      <xdr:colOff>447450</xdr:colOff>
      <xdr:row>16</xdr:row>
      <xdr:rowOff>159975</xdr:rowOff>
    </xdr:to>
    <xdr:sp macro="Effacer" textlink="">
      <xdr:nvSpPr>
        <xdr:cNvPr id="7" name="Rectangle 6">
          <a:extLst>
            <a:ext uri="{FF2B5EF4-FFF2-40B4-BE49-F238E27FC236}">
              <a16:creationId xmlns:a16="http://schemas.microsoft.com/office/drawing/2014/main" id="{D6317ED9-2CC8-44F5-A3CD-504E79676587}"/>
            </a:ext>
          </a:extLst>
        </xdr:cNvPr>
        <xdr:cNvSpPr/>
      </xdr:nvSpPr>
      <xdr:spPr>
        <a:xfrm>
          <a:off x="171450" y="2362200"/>
          <a:ext cx="1800000" cy="3885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180974</xdr:colOff>
      <xdr:row>20</xdr:row>
      <xdr:rowOff>152400</xdr:rowOff>
    </xdr:from>
    <xdr:to>
      <xdr:col>2</xdr:col>
      <xdr:colOff>456974</xdr:colOff>
      <xdr:row>23</xdr:row>
      <xdr:rowOff>45675</xdr:rowOff>
    </xdr:to>
    <xdr:sp macro="Effacer" textlink="">
      <xdr:nvSpPr>
        <xdr:cNvPr id="8" name="Rectangle 7">
          <a:extLst>
            <a:ext uri="{FF2B5EF4-FFF2-40B4-BE49-F238E27FC236}">
              <a16:creationId xmlns:a16="http://schemas.microsoft.com/office/drawing/2014/main" id="{8B2FB14E-7A99-4C61-BFEB-0E9BE7F1360D}"/>
            </a:ext>
          </a:extLst>
        </xdr:cNvPr>
        <xdr:cNvSpPr/>
      </xdr:nvSpPr>
      <xdr:spPr>
        <a:xfrm>
          <a:off x="180974" y="3390900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24</xdr:row>
      <xdr:rowOff>28575</xdr:rowOff>
    </xdr:from>
    <xdr:to>
      <xdr:col>2</xdr:col>
      <xdr:colOff>447449</xdr:colOff>
      <xdr:row>26</xdr:row>
      <xdr:rowOff>83775</xdr:rowOff>
    </xdr:to>
    <xdr:sp macro="Effacer" textlink="">
      <xdr:nvSpPr>
        <xdr:cNvPr id="9" name="Rectangle 8">
          <a:extLst>
            <a:ext uri="{FF2B5EF4-FFF2-40B4-BE49-F238E27FC236}">
              <a16:creationId xmlns:a16="http://schemas.microsoft.com/office/drawing/2014/main" id="{35BF2D39-A432-4BFF-96D9-A2E79FD76158}"/>
            </a:ext>
          </a:extLst>
        </xdr:cNvPr>
        <xdr:cNvSpPr/>
      </xdr:nvSpPr>
      <xdr:spPr>
        <a:xfrm>
          <a:off x="171449" y="3914775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161925</xdr:colOff>
      <xdr:row>34</xdr:row>
      <xdr:rowOff>0</xdr:rowOff>
    </xdr:from>
    <xdr:to>
      <xdr:col>2</xdr:col>
      <xdr:colOff>437925</xdr:colOff>
      <xdr:row>36</xdr:row>
      <xdr:rowOff>55200</xdr:rowOff>
    </xdr:to>
    <xdr:sp macro="Effacer" textlink="">
      <xdr:nvSpPr>
        <xdr:cNvPr id="10" name="Rectangle 9">
          <a:extLst>
            <a:ext uri="{FF2B5EF4-FFF2-40B4-BE49-F238E27FC236}">
              <a16:creationId xmlns:a16="http://schemas.microsoft.com/office/drawing/2014/main" id="{3DD97DA7-271F-4DFE-87E1-B5E2CC468C7E}"/>
            </a:ext>
          </a:extLst>
        </xdr:cNvPr>
        <xdr:cNvSpPr/>
      </xdr:nvSpPr>
      <xdr:spPr>
        <a:xfrm>
          <a:off x="161925" y="5505450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180975</xdr:colOff>
      <xdr:row>17</xdr:row>
      <xdr:rowOff>114300</xdr:rowOff>
    </xdr:from>
    <xdr:to>
      <xdr:col>2</xdr:col>
      <xdr:colOff>456975</xdr:colOff>
      <xdr:row>20</xdr:row>
      <xdr:rowOff>17100</xdr:rowOff>
    </xdr:to>
    <xdr:sp macro="Effacer" textlink="">
      <xdr:nvSpPr>
        <xdr:cNvPr id="11" name="Rectangle 10">
          <a:extLst>
            <a:ext uri="{FF2B5EF4-FFF2-40B4-BE49-F238E27FC236}">
              <a16:creationId xmlns:a16="http://schemas.microsoft.com/office/drawing/2014/main" id="{9E2246B5-ACF0-418B-B11E-9B9C5A0EE75E}"/>
            </a:ext>
          </a:extLst>
        </xdr:cNvPr>
        <xdr:cNvSpPr/>
      </xdr:nvSpPr>
      <xdr:spPr>
        <a:xfrm>
          <a:off x="180975" y="2867025"/>
          <a:ext cx="1800000" cy="3885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27</xdr:row>
      <xdr:rowOff>57150</xdr:rowOff>
    </xdr:from>
    <xdr:to>
      <xdr:col>2</xdr:col>
      <xdr:colOff>447449</xdr:colOff>
      <xdr:row>29</xdr:row>
      <xdr:rowOff>112350</xdr:rowOff>
    </xdr:to>
    <xdr:sp macro="Effacer" textlink="">
      <xdr:nvSpPr>
        <xdr:cNvPr id="12" name="Rectangle 11">
          <a:extLst>
            <a:ext uri="{FF2B5EF4-FFF2-40B4-BE49-F238E27FC236}">
              <a16:creationId xmlns:a16="http://schemas.microsoft.com/office/drawing/2014/main" id="{F75126BE-AFCE-4D80-B88B-455B8555CE65}"/>
            </a:ext>
          </a:extLst>
        </xdr:cNvPr>
        <xdr:cNvSpPr/>
      </xdr:nvSpPr>
      <xdr:spPr>
        <a:xfrm>
          <a:off x="171449" y="4429125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171450</xdr:colOff>
      <xdr:row>30</xdr:row>
      <xdr:rowOff>85725</xdr:rowOff>
    </xdr:from>
    <xdr:to>
      <xdr:col>2</xdr:col>
      <xdr:colOff>447450</xdr:colOff>
      <xdr:row>32</xdr:row>
      <xdr:rowOff>150450</xdr:rowOff>
    </xdr:to>
    <xdr:sp macro="Effacer" textlink="">
      <xdr:nvSpPr>
        <xdr:cNvPr id="13" name="Rectangle 12">
          <a:extLst>
            <a:ext uri="{FF2B5EF4-FFF2-40B4-BE49-F238E27FC236}">
              <a16:creationId xmlns:a16="http://schemas.microsoft.com/office/drawing/2014/main" id="{EC50E530-B518-4CA5-B4BD-ECD0974AE20E}"/>
            </a:ext>
          </a:extLst>
        </xdr:cNvPr>
        <xdr:cNvSpPr/>
      </xdr:nvSpPr>
      <xdr:spPr>
        <a:xfrm>
          <a:off x="171450" y="4943475"/>
          <a:ext cx="1800000" cy="3885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142874</xdr:colOff>
      <xdr:row>0</xdr:row>
      <xdr:rowOff>142875</xdr:rowOff>
    </xdr:from>
    <xdr:to>
      <xdr:col>9</xdr:col>
      <xdr:colOff>958874</xdr:colOff>
      <xdr:row>4</xdr:row>
      <xdr:rowOff>35175</xdr:rowOff>
    </xdr:to>
    <xdr:sp macro="Effacer" textlink="">
      <xdr:nvSpPr>
        <xdr:cNvPr id="14" name="Rectangle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E3ABC85-693E-4FCD-B108-0383C9474FA3}"/>
            </a:ext>
          </a:extLst>
        </xdr:cNvPr>
        <xdr:cNvSpPr/>
      </xdr:nvSpPr>
      <xdr:spPr>
        <a:xfrm>
          <a:off x="7839074" y="1428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885824</xdr:colOff>
      <xdr:row>0</xdr:row>
      <xdr:rowOff>142875</xdr:rowOff>
    </xdr:from>
    <xdr:to>
      <xdr:col>6</xdr:col>
      <xdr:colOff>692174</xdr:colOff>
      <xdr:row>4</xdr:row>
      <xdr:rowOff>35175</xdr:rowOff>
    </xdr:to>
    <xdr:sp macro="Effacer" textlink="">
      <xdr:nvSpPr>
        <xdr:cNvPr id="15" name="Rectangle 14">
          <a:extLst>
            <a:ext uri="{FF2B5EF4-FFF2-40B4-BE49-F238E27FC236}">
              <a16:creationId xmlns:a16="http://schemas.microsoft.com/office/drawing/2014/main" id="{ED06E5F9-2BAB-461B-927F-386BF7D3120F}"/>
            </a:ext>
          </a:extLst>
        </xdr:cNvPr>
        <xdr:cNvSpPr/>
      </xdr:nvSpPr>
      <xdr:spPr>
        <a:xfrm>
          <a:off x="5286374" y="1428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495299</xdr:colOff>
      <xdr:row>0</xdr:row>
      <xdr:rowOff>142874</xdr:rowOff>
    </xdr:from>
    <xdr:to>
      <xdr:col>4</xdr:col>
      <xdr:colOff>720749</xdr:colOff>
      <xdr:row>4</xdr:row>
      <xdr:rowOff>35174</xdr:rowOff>
    </xdr:to>
    <xdr:sp macro="[1]!InsererLigneDevislettredécoupée" textlink="">
      <xdr:nvSpPr>
        <xdr:cNvPr id="2" name="Rectangle 1">
          <a:extLst>
            <a:ext uri="{FF2B5EF4-FFF2-40B4-BE49-F238E27FC236}">
              <a16:creationId xmlns:a16="http://schemas.microsoft.com/office/drawing/2014/main" id="{12B08960-B6FB-48C0-990A-A0E7E0C75F57}"/>
            </a:ext>
          </a:extLst>
        </xdr:cNvPr>
        <xdr:cNvSpPr/>
      </xdr:nvSpPr>
      <xdr:spPr>
        <a:xfrm>
          <a:off x="2781299" y="14287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276224</xdr:colOff>
      <xdr:row>0</xdr:row>
      <xdr:rowOff>142875</xdr:rowOff>
    </xdr:from>
    <xdr:to>
      <xdr:col>3</xdr:col>
      <xdr:colOff>330224</xdr:colOff>
      <xdr:row>4</xdr:row>
      <xdr:rowOff>35175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416ADAE8-E1FD-4B19-B775-401578F5B359}"/>
            </a:ext>
          </a:extLst>
        </xdr:cNvPr>
        <xdr:cNvSpPr/>
      </xdr:nvSpPr>
      <xdr:spPr>
        <a:xfrm>
          <a:off x="276224" y="1428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5</xdr:row>
      <xdr:rowOff>47625</xdr:rowOff>
    </xdr:from>
    <xdr:to>
      <xdr:col>2</xdr:col>
      <xdr:colOff>533174</xdr:colOff>
      <xdr:row>7</xdr:row>
      <xdr:rowOff>83775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625276F-5CF5-48C7-A6E2-E1646518502A}"/>
            </a:ext>
          </a:extLst>
        </xdr:cNvPr>
        <xdr:cNvSpPr/>
      </xdr:nvSpPr>
      <xdr:spPr>
        <a:xfrm>
          <a:off x="257174" y="8572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8</xdr:row>
      <xdr:rowOff>57150</xdr:rowOff>
    </xdr:from>
    <xdr:to>
      <xdr:col>2</xdr:col>
      <xdr:colOff>533175</xdr:colOff>
      <xdr:row>10</xdr:row>
      <xdr:rowOff>93300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BF1FD98-C9C5-453D-8B44-DE2B30908508}"/>
            </a:ext>
          </a:extLst>
        </xdr:cNvPr>
        <xdr:cNvSpPr/>
      </xdr:nvSpPr>
      <xdr:spPr>
        <a:xfrm>
          <a:off x="257175" y="13525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11</xdr:row>
      <xdr:rowOff>47625</xdr:rowOff>
    </xdr:from>
    <xdr:to>
      <xdr:col>2</xdr:col>
      <xdr:colOff>533174</xdr:colOff>
      <xdr:row>13</xdr:row>
      <xdr:rowOff>83775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AA82EE3-2266-4B67-9D76-420A166F1817}"/>
            </a:ext>
          </a:extLst>
        </xdr:cNvPr>
        <xdr:cNvSpPr/>
      </xdr:nvSpPr>
      <xdr:spPr>
        <a:xfrm>
          <a:off x="257174" y="18288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Caisson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14</xdr:row>
      <xdr:rowOff>57150</xdr:rowOff>
    </xdr:from>
    <xdr:to>
      <xdr:col>2</xdr:col>
      <xdr:colOff>533175</xdr:colOff>
      <xdr:row>16</xdr:row>
      <xdr:rowOff>93300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FD33A180-3B59-4A66-ACD1-B2A5E1B7F137}"/>
            </a:ext>
          </a:extLst>
        </xdr:cNvPr>
        <xdr:cNvSpPr/>
      </xdr:nvSpPr>
      <xdr:spPr>
        <a:xfrm>
          <a:off x="257175" y="23241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266699</xdr:colOff>
      <xdr:row>20</xdr:row>
      <xdr:rowOff>47625</xdr:rowOff>
    </xdr:from>
    <xdr:to>
      <xdr:col>2</xdr:col>
      <xdr:colOff>542699</xdr:colOff>
      <xdr:row>22</xdr:row>
      <xdr:rowOff>83775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8584CBC-26BC-4310-85C7-4B457B360B28}"/>
            </a:ext>
          </a:extLst>
        </xdr:cNvPr>
        <xdr:cNvSpPr/>
      </xdr:nvSpPr>
      <xdr:spPr>
        <a:xfrm>
          <a:off x="266699" y="32861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23</xdr:row>
      <xdr:rowOff>57150</xdr:rowOff>
    </xdr:from>
    <xdr:to>
      <xdr:col>2</xdr:col>
      <xdr:colOff>533174</xdr:colOff>
      <xdr:row>25</xdr:row>
      <xdr:rowOff>93300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B3B6537-17BF-4D21-857E-577F579AB2C9}"/>
            </a:ext>
          </a:extLst>
        </xdr:cNvPr>
        <xdr:cNvSpPr/>
      </xdr:nvSpPr>
      <xdr:spPr>
        <a:xfrm>
          <a:off x="257174" y="37814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32</xdr:row>
      <xdr:rowOff>95250</xdr:rowOff>
    </xdr:from>
    <xdr:to>
      <xdr:col>2</xdr:col>
      <xdr:colOff>523650</xdr:colOff>
      <xdr:row>34</xdr:row>
      <xdr:rowOff>131400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FDD1D2F-C673-4957-AD8C-46AAC65AED3E}"/>
            </a:ext>
          </a:extLst>
        </xdr:cNvPr>
        <xdr:cNvSpPr/>
      </xdr:nvSpPr>
      <xdr:spPr>
        <a:xfrm>
          <a:off x="247650" y="5276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266700</xdr:colOff>
      <xdr:row>17</xdr:row>
      <xdr:rowOff>47625</xdr:rowOff>
    </xdr:from>
    <xdr:to>
      <xdr:col>2</xdr:col>
      <xdr:colOff>542700</xdr:colOff>
      <xdr:row>19</xdr:row>
      <xdr:rowOff>83775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8F0F87D9-1248-4AB6-A35A-D3CF16D7A55D}"/>
            </a:ext>
          </a:extLst>
        </xdr:cNvPr>
        <xdr:cNvSpPr/>
      </xdr:nvSpPr>
      <xdr:spPr>
        <a:xfrm>
          <a:off x="266700" y="28003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26</xdr:row>
      <xdr:rowOff>57150</xdr:rowOff>
    </xdr:from>
    <xdr:to>
      <xdr:col>2</xdr:col>
      <xdr:colOff>533174</xdr:colOff>
      <xdr:row>28</xdr:row>
      <xdr:rowOff>93300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230D2F3-822A-4BAC-86CA-65444ECD57C2}"/>
            </a:ext>
          </a:extLst>
        </xdr:cNvPr>
        <xdr:cNvSpPr/>
      </xdr:nvSpPr>
      <xdr:spPr>
        <a:xfrm>
          <a:off x="257174" y="42672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29</xdr:row>
      <xdr:rowOff>57150</xdr:rowOff>
    </xdr:from>
    <xdr:to>
      <xdr:col>2</xdr:col>
      <xdr:colOff>533175</xdr:colOff>
      <xdr:row>31</xdr:row>
      <xdr:rowOff>93300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1F5247-ECDD-4749-A65C-AC45DF8BAB3E}"/>
            </a:ext>
          </a:extLst>
        </xdr:cNvPr>
        <xdr:cNvSpPr/>
      </xdr:nvSpPr>
      <xdr:spPr>
        <a:xfrm>
          <a:off x="257175" y="47529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133349</xdr:colOff>
      <xdr:row>0</xdr:row>
      <xdr:rowOff>142875</xdr:rowOff>
    </xdr:from>
    <xdr:to>
      <xdr:col>9</xdr:col>
      <xdr:colOff>949349</xdr:colOff>
      <xdr:row>4</xdr:row>
      <xdr:rowOff>35175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53D3E68-CCAE-412C-BC64-EF5D54F36B12}"/>
            </a:ext>
          </a:extLst>
        </xdr:cNvPr>
        <xdr:cNvSpPr/>
      </xdr:nvSpPr>
      <xdr:spPr>
        <a:xfrm>
          <a:off x="7943849" y="1428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904874</xdr:colOff>
      <xdr:row>0</xdr:row>
      <xdr:rowOff>142875</xdr:rowOff>
    </xdr:from>
    <xdr:to>
      <xdr:col>6</xdr:col>
      <xdr:colOff>711224</xdr:colOff>
      <xdr:row>4</xdr:row>
      <xdr:rowOff>35175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05F2EAF-2E70-4864-BAD3-29BA3513EDAD}"/>
            </a:ext>
          </a:extLst>
        </xdr:cNvPr>
        <xdr:cNvSpPr/>
      </xdr:nvSpPr>
      <xdr:spPr>
        <a:xfrm>
          <a:off x="5305424" y="142875"/>
          <a:ext cx="24543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428624</xdr:colOff>
      <xdr:row>0</xdr:row>
      <xdr:rowOff>161924</xdr:rowOff>
    </xdr:from>
    <xdr:to>
      <xdr:col>4</xdr:col>
      <xdr:colOff>654074</xdr:colOff>
      <xdr:row>4</xdr:row>
      <xdr:rowOff>54224</xdr:rowOff>
    </xdr:to>
    <xdr:sp macro="[1]!InsererLigneDevislettreblocleds" textlink="">
      <xdr:nvSpPr>
        <xdr:cNvPr id="2" name="Rectangle 1">
          <a:extLst>
            <a:ext uri="{FF2B5EF4-FFF2-40B4-BE49-F238E27FC236}">
              <a16:creationId xmlns:a16="http://schemas.microsoft.com/office/drawing/2014/main" id="{E2DFF612-2B19-4925-95B8-18094DC12630}"/>
            </a:ext>
          </a:extLst>
        </xdr:cNvPr>
        <xdr:cNvSpPr/>
      </xdr:nvSpPr>
      <xdr:spPr>
        <a:xfrm>
          <a:off x="2714624" y="16192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219074</xdr:colOff>
      <xdr:row>1</xdr:row>
      <xdr:rowOff>0</xdr:rowOff>
    </xdr:from>
    <xdr:to>
      <xdr:col>3</xdr:col>
      <xdr:colOff>273074</xdr:colOff>
      <xdr:row>4</xdr:row>
      <xdr:rowOff>54225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54224F88-5FBA-427E-A14C-ACB1BCFC1E0E}"/>
            </a:ext>
          </a:extLst>
        </xdr:cNvPr>
        <xdr:cNvSpPr/>
      </xdr:nvSpPr>
      <xdr:spPr>
        <a:xfrm>
          <a:off x="219074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5</xdr:row>
      <xdr:rowOff>66675</xdr:rowOff>
    </xdr:from>
    <xdr:to>
      <xdr:col>2</xdr:col>
      <xdr:colOff>476024</xdr:colOff>
      <xdr:row>7</xdr:row>
      <xdr:rowOff>102825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94C4F77-26FC-40E2-9239-34DA7420BE42}"/>
            </a:ext>
          </a:extLst>
        </xdr:cNvPr>
        <xdr:cNvSpPr/>
      </xdr:nvSpPr>
      <xdr:spPr>
        <a:xfrm>
          <a:off x="200024" y="8763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8</xdr:row>
      <xdr:rowOff>76200</xdr:rowOff>
    </xdr:from>
    <xdr:to>
      <xdr:col>2</xdr:col>
      <xdr:colOff>476025</xdr:colOff>
      <xdr:row>10</xdr:row>
      <xdr:rowOff>112350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3D34F51-7D64-4EE0-80A8-BE51B7CB39B5}"/>
            </a:ext>
          </a:extLst>
        </xdr:cNvPr>
        <xdr:cNvSpPr/>
      </xdr:nvSpPr>
      <xdr:spPr>
        <a:xfrm>
          <a:off x="200025" y="13716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11</xdr:row>
      <xdr:rowOff>66675</xdr:rowOff>
    </xdr:from>
    <xdr:to>
      <xdr:col>2</xdr:col>
      <xdr:colOff>476024</xdr:colOff>
      <xdr:row>13</xdr:row>
      <xdr:rowOff>102825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EAC67BF-C97B-4553-A861-5614CF0957C1}"/>
            </a:ext>
          </a:extLst>
        </xdr:cNvPr>
        <xdr:cNvSpPr/>
      </xdr:nvSpPr>
      <xdr:spPr>
        <a:xfrm>
          <a:off x="200024" y="1847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Caisson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14</xdr:row>
      <xdr:rowOff>76200</xdr:rowOff>
    </xdr:from>
    <xdr:to>
      <xdr:col>2</xdr:col>
      <xdr:colOff>476025</xdr:colOff>
      <xdr:row>16</xdr:row>
      <xdr:rowOff>112350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D153A7D-8D01-4DD9-B58D-1FD925245FF6}"/>
            </a:ext>
          </a:extLst>
        </xdr:cNvPr>
        <xdr:cNvSpPr/>
      </xdr:nvSpPr>
      <xdr:spPr>
        <a:xfrm>
          <a:off x="200025" y="23431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209549</xdr:colOff>
      <xdr:row>20</xdr:row>
      <xdr:rowOff>66675</xdr:rowOff>
    </xdr:from>
    <xdr:to>
      <xdr:col>2</xdr:col>
      <xdr:colOff>485549</xdr:colOff>
      <xdr:row>22</xdr:row>
      <xdr:rowOff>102825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6A503E0-656B-4333-AF40-925019E30EF3}"/>
            </a:ext>
          </a:extLst>
        </xdr:cNvPr>
        <xdr:cNvSpPr/>
      </xdr:nvSpPr>
      <xdr:spPr>
        <a:xfrm>
          <a:off x="209549" y="33051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23</xdr:row>
      <xdr:rowOff>76200</xdr:rowOff>
    </xdr:from>
    <xdr:to>
      <xdr:col>2</xdr:col>
      <xdr:colOff>476024</xdr:colOff>
      <xdr:row>25</xdr:row>
      <xdr:rowOff>112350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11C7F85-BC03-4D4C-B808-35E3A0E7BCA6}"/>
            </a:ext>
          </a:extLst>
        </xdr:cNvPr>
        <xdr:cNvSpPr/>
      </xdr:nvSpPr>
      <xdr:spPr>
        <a:xfrm>
          <a:off x="200024" y="38004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32</xdr:row>
      <xdr:rowOff>114300</xdr:rowOff>
    </xdr:from>
    <xdr:to>
      <xdr:col>2</xdr:col>
      <xdr:colOff>466500</xdr:colOff>
      <xdr:row>34</xdr:row>
      <xdr:rowOff>150450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5300707-6ED4-4419-89E0-74F2D142B109}"/>
            </a:ext>
          </a:extLst>
        </xdr:cNvPr>
        <xdr:cNvSpPr/>
      </xdr:nvSpPr>
      <xdr:spPr>
        <a:xfrm>
          <a:off x="190500" y="52959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209550</xdr:colOff>
      <xdr:row>17</xdr:row>
      <xdr:rowOff>66675</xdr:rowOff>
    </xdr:from>
    <xdr:to>
      <xdr:col>2</xdr:col>
      <xdr:colOff>485550</xdr:colOff>
      <xdr:row>19</xdr:row>
      <xdr:rowOff>102825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C40DC105-1B38-4036-99E0-FE1260B3E7A6}"/>
            </a:ext>
          </a:extLst>
        </xdr:cNvPr>
        <xdr:cNvSpPr/>
      </xdr:nvSpPr>
      <xdr:spPr>
        <a:xfrm>
          <a:off x="209550" y="28194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26</xdr:row>
      <xdr:rowOff>76200</xdr:rowOff>
    </xdr:from>
    <xdr:to>
      <xdr:col>2</xdr:col>
      <xdr:colOff>476024</xdr:colOff>
      <xdr:row>28</xdr:row>
      <xdr:rowOff>112350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3ADAA40-ECC7-423B-9F5F-78FCD92558DC}"/>
            </a:ext>
          </a:extLst>
        </xdr:cNvPr>
        <xdr:cNvSpPr/>
      </xdr:nvSpPr>
      <xdr:spPr>
        <a:xfrm>
          <a:off x="200024" y="42862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29</xdr:row>
      <xdr:rowOff>76200</xdr:rowOff>
    </xdr:from>
    <xdr:to>
      <xdr:col>2</xdr:col>
      <xdr:colOff>476025</xdr:colOff>
      <xdr:row>31</xdr:row>
      <xdr:rowOff>112350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F68081E-7989-4F74-8255-53B62AE18153}"/>
            </a:ext>
          </a:extLst>
        </xdr:cNvPr>
        <xdr:cNvSpPr/>
      </xdr:nvSpPr>
      <xdr:spPr>
        <a:xfrm>
          <a:off x="200025" y="47720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9524</xdr:colOff>
      <xdr:row>1</xdr:row>
      <xdr:rowOff>9525</xdr:rowOff>
    </xdr:from>
    <xdr:to>
      <xdr:col>9</xdr:col>
      <xdr:colOff>825524</xdr:colOff>
      <xdr:row>4</xdr:row>
      <xdr:rowOff>63750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085D007-DFBE-4967-9BEF-66753AFAA8D8}"/>
            </a:ext>
          </a:extLst>
        </xdr:cNvPr>
        <xdr:cNvSpPr/>
      </xdr:nvSpPr>
      <xdr:spPr>
        <a:xfrm>
          <a:off x="7705724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Expedition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819149</xdr:colOff>
      <xdr:row>1</xdr:row>
      <xdr:rowOff>0</xdr:rowOff>
    </xdr:from>
    <xdr:to>
      <xdr:col>6</xdr:col>
      <xdr:colOff>625499</xdr:colOff>
      <xdr:row>4</xdr:row>
      <xdr:rowOff>54225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1D03F3E-7505-4489-87CD-E6C499A0EDEB}"/>
            </a:ext>
          </a:extLst>
        </xdr:cNvPr>
        <xdr:cNvSpPr/>
      </xdr:nvSpPr>
      <xdr:spPr>
        <a:xfrm>
          <a:off x="5219699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462058</xdr:colOff>
      <xdr:row>1</xdr:row>
      <xdr:rowOff>38682</xdr:rowOff>
    </xdr:from>
    <xdr:to>
      <xdr:col>4</xdr:col>
      <xdr:colOff>683232</xdr:colOff>
      <xdr:row>4</xdr:row>
      <xdr:rowOff>82994</xdr:rowOff>
    </xdr:to>
    <xdr:sp macro="[1]!InsererLigneDeviscaisson" textlink="">
      <xdr:nvSpPr>
        <xdr:cNvPr id="2" name="Rectangle 1">
          <a:extLst>
            <a:ext uri="{FF2B5EF4-FFF2-40B4-BE49-F238E27FC236}">
              <a16:creationId xmlns:a16="http://schemas.microsoft.com/office/drawing/2014/main" id="{2AB42E9A-0F95-4157-BC40-F5133F7A983F}"/>
            </a:ext>
          </a:extLst>
        </xdr:cNvPr>
        <xdr:cNvSpPr/>
      </xdr:nvSpPr>
      <xdr:spPr>
        <a:xfrm>
          <a:off x="2748058" y="200607"/>
          <a:ext cx="2335724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213242</xdr:colOff>
      <xdr:row>1</xdr:row>
      <xdr:rowOff>38877</xdr:rowOff>
    </xdr:from>
    <xdr:to>
      <xdr:col>3</xdr:col>
      <xdr:colOff>278905</xdr:colOff>
      <xdr:row>4</xdr:row>
      <xdr:rowOff>83189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32D175B8-DE47-4360-9093-948B24F5E119}"/>
            </a:ext>
          </a:extLst>
        </xdr:cNvPr>
        <xdr:cNvSpPr/>
      </xdr:nvSpPr>
      <xdr:spPr>
        <a:xfrm>
          <a:off x="213242" y="200802"/>
          <a:ext cx="2351663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213631</xdr:colOff>
      <xdr:row>5</xdr:row>
      <xdr:rowOff>63176</xdr:rowOff>
    </xdr:from>
    <xdr:to>
      <xdr:col>2</xdr:col>
      <xdr:colOff>489631</xdr:colOff>
      <xdr:row>7</xdr:row>
      <xdr:rowOff>99326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80338C1-E8EE-4130-9773-CBE3305AAB23}"/>
            </a:ext>
          </a:extLst>
        </xdr:cNvPr>
        <xdr:cNvSpPr/>
      </xdr:nvSpPr>
      <xdr:spPr>
        <a:xfrm>
          <a:off x="213631" y="872801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213632</xdr:colOff>
      <xdr:row>8</xdr:row>
      <xdr:rowOff>62787</xdr:rowOff>
    </xdr:from>
    <xdr:to>
      <xdr:col>2</xdr:col>
      <xdr:colOff>489632</xdr:colOff>
      <xdr:row>10</xdr:row>
      <xdr:rowOff>98937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9359283-DF15-4A89-A1BA-3DF7B26F2FCD}"/>
            </a:ext>
          </a:extLst>
        </xdr:cNvPr>
        <xdr:cNvSpPr/>
      </xdr:nvSpPr>
      <xdr:spPr>
        <a:xfrm>
          <a:off x="213632" y="1358187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213631</xdr:colOff>
      <xdr:row>11</xdr:row>
      <xdr:rowOff>43348</xdr:rowOff>
    </xdr:from>
    <xdr:to>
      <xdr:col>2</xdr:col>
      <xdr:colOff>489631</xdr:colOff>
      <xdr:row>13</xdr:row>
      <xdr:rowOff>79498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8FA59F0-86D6-4967-A8E6-4FE7EFB5B8D4}"/>
            </a:ext>
          </a:extLst>
        </xdr:cNvPr>
        <xdr:cNvSpPr/>
      </xdr:nvSpPr>
      <xdr:spPr>
        <a:xfrm>
          <a:off x="213631" y="1824523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213632</xdr:colOff>
      <xdr:row>14</xdr:row>
      <xdr:rowOff>42960</xdr:rowOff>
    </xdr:from>
    <xdr:to>
      <xdr:col>2</xdr:col>
      <xdr:colOff>489632</xdr:colOff>
      <xdr:row>16</xdr:row>
      <xdr:rowOff>79110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8B54982-74D9-4CF7-94C6-0034A0ED7C95}"/>
            </a:ext>
          </a:extLst>
        </xdr:cNvPr>
        <xdr:cNvSpPr/>
      </xdr:nvSpPr>
      <xdr:spPr>
        <a:xfrm>
          <a:off x="213632" y="230991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223156</xdr:colOff>
      <xdr:row>20</xdr:row>
      <xdr:rowOff>13607</xdr:rowOff>
    </xdr:from>
    <xdr:to>
      <xdr:col>2</xdr:col>
      <xdr:colOff>499156</xdr:colOff>
      <xdr:row>22</xdr:row>
      <xdr:rowOff>49757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1A9F725-C370-4936-AE9B-45A4E32200BA}"/>
            </a:ext>
          </a:extLst>
        </xdr:cNvPr>
        <xdr:cNvSpPr/>
      </xdr:nvSpPr>
      <xdr:spPr>
        <a:xfrm>
          <a:off x="223156" y="3252107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213631</xdr:colOff>
      <xdr:row>23</xdr:row>
      <xdr:rowOff>13218</xdr:rowOff>
    </xdr:from>
    <xdr:to>
      <xdr:col>2</xdr:col>
      <xdr:colOff>489631</xdr:colOff>
      <xdr:row>25</xdr:row>
      <xdr:rowOff>49368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BDF4B0E8-177A-40FD-BF46-1279C0FA9297}"/>
            </a:ext>
          </a:extLst>
        </xdr:cNvPr>
        <xdr:cNvSpPr/>
      </xdr:nvSpPr>
      <xdr:spPr>
        <a:xfrm>
          <a:off x="213631" y="3737493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204107</xdr:colOff>
      <xdr:row>31</xdr:row>
      <xdr:rowOff>107302</xdr:rowOff>
    </xdr:from>
    <xdr:to>
      <xdr:col>2</xdr:col>
      <xdr:colOff>480107</xdr:colOff>
      <xdr:row>33</xdr:row>
      <xdr:rowOff>143452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9771091C-94F2-4198-9A69-9D0B4DAD8C94}"/>
            </a:ext>
          </a:extLst>
        </xdr:cNvPr>
        <xdr:cNvSpPr/>
      </xdr:nvSpPr>
      <xdr:spPr>
        <a:xfrm>
          <a:off x="204107" y="5126977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223157</xdr:colOff>
      <xdr:row>17</xdr:row>
      <xdr:rowOff>23521</xdr:rowOff>
    </xdr:from>
    <xdr:to>
      <xdr:col>2</xdr:col>
      <xdr:colOff>499157</xdr:colOff>
      <xdr:row>19</xdr:row>
      <xdr:rowOff>59671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8B032586-2F75-4ABB-847E-ED4D1CA768C9}"/>
            </a:ext>
          </a:extLst>
        </xdr:cNvPr>
        <xdr:cNvSpPr/>
      </xdr:nvSpPr>
      <xdr:spPr>
        <a:xfrm>
          <a:off x="223157" y="2776246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213631</xdr:colOff>
      <xdr:row>25</xdr:row>
      <xdr:rowOff>161924</xdr:rowOff>
    </xdr:from>
    <xdr:to>
      <xdr:col>2</xdr:col>
      <xdr:colOff>489631</xdr:colOff>
      <xdr:row>28</xdr:row>
      <xdr:rowOff>36149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9E6707D8-28C7-459C-919B-E0115AD9DB52}"/>
            </a:ext>
          </a:extLst>
        </xdr:cNvPr>
        <xdr:cNvSpPr/>
      </xdr:nvSpPr>
      <xdr:spPr>
        <a:xfrm>
          <a:off x="213631" y="4210049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204107</xdr:colOff>
      <xdr:row>28</xdr:row>
      <xdr:rowOff>130045</xdr:rowOff>
    </xdr:from>
    <xdr:to>
      <xdr:col>2</xdr:col>
      <xdr:colOff>480107</xdr:colOff>
      <xdr:row>31</xdr:row>
      <xdr:rowOff>4270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0A64797-29E6-41CF-A952-609A18C42E80}"/>
            </a:ext>
          </a:extLst>
        </xdr:cNvPr>
        <xdr:cNvSpPr/>
      </xdr:nvSpPr>
      <xdr:spPr>
        <a:xfrm>
          <a:off x="204107" y="466394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105939</xdr:colOff>
      <xdr:row>1</xdr:row>
      <xdr:rowOff>28769</xdr:rowOff>
    </xdr:from>
    <xdr:to>
      <xdr:col>9</xdr:col>
      <xdr:colOff>929715</xdr:colOff>
      <xdr:row>4</xdr:row>
      <xdr:rowOff>73081</xdr:rowOff>
    </xdr:to>
    <xdr:sp macro="Effacer" textlink="">
      <xdr:nvSpPr>
        <xdr:cNvPr id="14" name="Rectangle 13">
          <a:extLst>
            <a:ext uri="{FF2B5EF4-FFF2-40B4-BE49-F238E27FC236}">
              <a16:creationId xmlns:a16="http://schemas.microsoft.com/office/drawing/2014/main" id="{CDEB01BB-17D2-4579-A0D1-1B7F400226C8}"/>
            </a:ext>
          </a:extLst>
        </xdr:cNvPr>
        <xdr:cNvSpPr/>
      </xdr:nvSpPr>
      <xdr:spPr>
        <a:xfrm>
          <a:off x="7802139" y="190694"/>
          <a:ext cx="2347776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Emballage</a:t>
          </a:r>
          <a:r>
            <a:rPr lang="fr-FR" sz="1100" b="1" baseline="0"/>
            <a:t> et Port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866968</xdr:colOff>
      <xdr:row>1</xdr:row>
      <xdr:rowOff>38682</xdr:rowOff>
    </xdr:from>
    <xdr:to>
      <xdr:col>6</xdr:col>
      <xdr:colOff>670208</xdr:colOff>
      <xdr:row>4</xdr:row>
      <xdr:rowOff>82994</xdr:rowOff>
    </xdr:to>
    <xdr:sp macro="Effacer" textlink="">
      <xdr:nvSpPr>
        <xdr:cNvPr id="15" name="Rectangle 14">
          <a:extLst>
            <a:ext uri="{FF2B5EF4-FFF2-40B4-BE49-F238E27FC236}">
              <a16:creationId xmlns:a16="http://schemas.microsoft.com/office/drawing/2014/main" id="{1BF24411-EDB9-40DC-95F2-7F054DB7206B}"/>
            </a:ext>
          </a:extLst>
        </xdr:cNvPr>
        <xdr:cNvSpPr/>
      </xdr:nvSpPr>
      <xdr:spPr>
        <a:xfrm>
          <a:off x="5267518" y="200607"/>
          <a:ext cx="2336890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438149</xdr:colOff>
      <xdr:row>1</xdr:row>
      <xdr:rowOff>9524</xdr:rowOff>
    </xdr:from>
    <xdr:to>
      <xdr:col>4</xdr:col>
      <xdr:colOff>663599</xdr:colOff>
      <xdr:row>4</xdr:row>
      <xdr:rowOff>63749</xdr:rowOff>
    </xdr:to>
    <xdr:sp macro="[1]!InsererLigneDevistotemstandard" textlink="">
      <xdr:nvSpPr>
        <xdr:cNvPr id="2" name="Rectangle 1">
          <a:extLst>
            <a:ext uri="{FF2B5EF4-FFF2-40B4-BE49-F238E27FC236}">
              <a16:creationId xmlns:a16="http://schemas.microsoft.com/office/drawing/2014/main" id="{FB53202C-A19F-4944-B250-D5AC7712CA1E}"/>
            </a:ext>
          </a:extLst>
        </xdr:cNvPr>
        <xdr:cNvSpPr/>
      </xdr:nvSpPr>
      <xdr:spPr>
        <a:xfrm>
          <a:off x="2724149" y="171449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1</xdr:row>
      <xdr:rowOff>9525</xdr:rowOff>
    </xdr:from>
    <xdr:to>
      <xdr:col>3</xdr:col>
      <xdr:colOff>292124</xdr:colOff>
      <xdr:row>4</xdr:row>
      <xdr:rowOff>63750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A0B3B5B2-AD2A-4995-AF3E-B5E82E8A3990}"/>
            </a:ext>
          </a:extLst>
        </xdr:cNvPr>
        <xdr:cNvSpPr/>
      </xdr:nvSpPr>
      <xdr:spPr>
        <a:xfrm>
          <a:off x="238124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5</xdr:row>
      <xdr:rowOff>76200</xdr:rowOff>
    </xdr:from>
    <xdr:to>
      <xdr:col>2</xdr:col>
      <xdr:colOff>514124</xdr:colOff>
      <xdr:row>7</xdr:row>
      <xdr:rowOff>112350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A05F379-7B9D-461E-892E-778B663C7D6A}"/>
            </a:ext>
          </a:extLst>
        </xdr:cNvPr>
        <xdr:cNvSpPr/>
      </xdr:nvSpPr>
      <xdr:spPr>
        <a:xfrm>
          <a:off x="238124" y="8858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8</xdr:row>
      <xdr:rowOff>76200</xdr:rowOff>
    </xdr:from>
    <xdr:to>
      <xdr:col>2</xdr:col>
      <xdr:colOff>523650</xdr:colOff>
      <xdr:row>10</xdr:row>
      <xdr:rowOff>112350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43CD454-0B49-415C-BBCA-9E897E07EEA5}"/>
            </a:ext>
          </a:extLst>
        </xdr:cNvPr>
        <xdr:cNvSpPr/>
      </xdr:nvSpPr>
      <xdr:spPr>
        <a:xfrm>
          <a:off x="247650" y="13716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11</xdr:row>
      <xdr:rowOff>76200</xdr:rowOff>
    </xdr:from>
    <xdr:to>
      <xdr:col>2</xdr:col>
      <xdr:colOff>514124</xdr:colOff>
      <xdr:row>13</xdr:row>
      <xdr:rowOff>112350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3B7B3BE-8569-4267-A262-FB0B88E60FCE}"/>
            </a:ext>
          </a:extLst>
        </xdr:cNvPr>
        <xdr:cNvSpPr/>
      </xdr:nvSpPr>
      <xdr:spPr>
        <a:xfrm>
          <a:off x="238124" y="18573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14</xdr:row>
      <xdr:rowOff>85725</xdr:rowOff>
    </xdr:from>
    <xdr:to>
      <xdr:col>2</xdr:col>
      <xdr:colOff>514125</xdr:colOff>
      <xdr:row>16</xdr:row>
      <xdr:rowOff>121875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9627F3A-4C32-4776-A996-B701A54695DC}"/>
            </a:ext>
          </a:extLst>
        </xdr:cNvPr>
        <xdr:cNvSpPr/>
      </xdr:nvSpPr>
      <xdr:spPr>
        <a:xfrm>
          <a:off x="238125" y="23526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20</xdr:row>
      <xdr:rowOff>76200</xdr:rowOff>
    </xdr:from>
    <xdr:to>
      <xdr:col>2</xdr:col>
      <xdr:colOff>523649</xdr:colOff>
      <xdr:row>22</xdr:row>
      <xdr:rowOff>112350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3B512FE9-6119-4747-BB32-96308588ADEB}"/>
            </a:ext>
          </a:extLst>
        </xdr:cNvPr>
        <xdr:cNvSpPr/>
      </xdr:nvSpPr>
      <xdr:spPr>
        <a:xfrm>
          <a:off x="247649" y="33147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23</xdr:row>
      <xdr:rowOff>85725</xdr:rowOff>
    </xdr:from>
    <xdr:to>
      <xdr:col>2</xdr:col>
      <xdr:colOff>514124</xdr:colOff>
      <xdr:row>25</xdr:row>
      <xdr:rowOff>121875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BC87FFC1-8159-4A32-AC6F-5FF6425C8E6F}"/>
            </a:ext>
          </a:extLst>
        </xdr:cNvPr>
        <xdr:cNvSpPr/>
      </xdr:nvSpPr>
      <xdr:spPr>
        <a:xfrm>
          <a:off x="238124" y="38100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32</xdr:row>
      <xdr:rowOff>123825</xdr:rowOff>
    </xdr:from>
    <xdr:to>
      <xdr:col>2</xdr:col>
      <xdr:colOff>504600</xdr:colOff>
      <xdr:row>34</xdr:row>
      <xdr:rowOff>159975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CC80558-E643-41E8-92AE-5F0C0A96E503}"/>
            </a:ext>
          </a:extLst>
        </xdr:cNvPr>
        <xdr:cNvSpPr/>
      </xdr:nvSpPr>
      <xdr:spPr>
        <a:xfrm>
          <a:off x="228600" y="53054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17</xdr:row>
      <xdr:rowOff>76200</xdr:rowOff>
    </xdr:from>
    <xdr:to>
      <xdr:col>2</xdr:col>
      <xdr:colOff>523650</xdr:colOff>
      <xdr:row>19</xdr:row>
      <xdr:rowOff>112350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C3467CA-ABF8-4D91-8DBC-94B9A9A72A78}"/>
            </a:ext>
          </a:extLst>
        </xdr:cNvPr>
        <xdr:cNvSpPr/>
      </xdr:nvSpPr>
      <xdr:spPr>
        <a:xfrm>
          <a:off x="247650" y="28289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26</xdr:row>
      <xdr:rowOff>85725</xdr:rowOff>
    </xdr:from>
    <xdr:to>
      <xdr:col>2</xdr:col>
      <xdr:colOff>514124</xdr:colOff>
      <xdr:row>28</xdr:row>
      <xdr:rowOff>121875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79C7EA24-F059-42D4-AAF0-ADE748F23D6F}"/>
            </a:ext>
          </a:extLst>
        </xdr:cNvPr>
        <xdr:cNvSpPr/>
      </xdr:nvSpPr>
      <xdr:spPr>
        <a:xfrm>
          <a:off x="238124" y="42957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29</xdr:row>
      <xdr:rowOff>85725</xdr:rowOff>
    </xdr:from>
    <xdr:to>
      <xdr:col>2</xdr:col>
      <xdr:colOff>514125</xdr:colOff>
      <xdr:row>31</xdr:row>
      <xdr:rowOff>121875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FBBDF2F-826D-4515-8484-6436E285EC4E}"/>
            </a:ext>
          </a:extLst>
        </xdr:cNvPr>
        <xdr:cNvSpPr/>
      </xdr:nvSpPr>
      <xdr:spPr>
        <a:xfrm>
          <a:off x="238125" y="47815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28574</xdr:colOff>
      <xdr:row>1</xdr:row>
      <xdr:rowOff>19050</xdr:rowOff>
    </xdr:from>
    <xdr:to>
      <xdr:col>9</xdr:col>
      <xdr:colOff>844574</xdr:colOff>
      <xdr:row>4</xdr:row>
      <xdr:rowOff>73275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B78AA05B-8D42-46A3-BB86-CD2949EFEC9D}"/>
            </a:ext>
          </a:extLst>
        </xdr:cNvPr>
        <xdr:cNvSpPr/>
      </xdr:nvSpPr>
      <xdr:spPr>
        <a:xfrm>
          <a:off x="7724774" y="1809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809624</xdr:colOff>
      <xdr:row>1</xdr:row>
      <xdr:rowOff>19050</xdr:rowOff>
    </xdr:from>
    <xdr:to>
      <xdr:col>6</xdr:col>
      <xdr:colOff>615974</xdr:colOff>
      <xdr:row>4</xdr:row>
      <xdr:rowOff>73275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87B7439-F81B-4086-93E9-92FF86B07B8F}"/>
            </a:ext>
          </a:extLst>
        </xdr:cNvPr>
        <xdr:cNvSpPr/>
      </xdr:nvSpPr>
      <xdr:spPr>
        <a:xfrm>
          <a:off x="5210174" y="1809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419099</xdr:colOff>
      <xdr:row>0</xdr:row>
      <xdr:rowOff>161924</xdr:rowOff>
    </xdr:from>
    <xdr:to>
      <xdr:col>4</xdr:col>
      <xdr:colOff>644549</xdr:colOff>
      <xdr:row>4</xdr:row>
      <xdr:rowOff>54224</xdr:rowOff>
    </xdr:to>
    <xdr:sp macro="[1]!InsererLigneDevistotemajouré" textlink="">
      <xdr:nvSpPr>
        <xdr:cNvPr id="2" name="Rectangle 1">
          <a:extLst>
            <a:ext uri="{FF2B5EF4-FFF2-40B4-BE49-F238E27FC236}">
              <a16:creationId xmlns:a16="http://schemas.microsoft.com/office/drawing/2014/main" id="{6C29E899-21D7-40B1-B9B0-13B66762E02C}"/>
            </a:ext>
          </a:extLst>
        </xdr:cNvPr>
        <xdr:cNvSpPr/>
      </xdr:nvSpPr>
      <xdr:spPr>
        <a:xfrm>
          <a:off x="2705099" y="16192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209549</xdr:colOff>
      <xdr:row>1</xdr:row>
      <xdr:rowOff>0</xdr:rowOff>
    </xdr:from>
    <xdr:to>
      <xdr:col>3</xdr:col>
      <xdr:colOff>263549</xdr:colOff>
      <xdr:row>4</xdr:row>
      <xdr:rowOff>54225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E0C6A5EE-A747-4D40-BE22-F620B32389BA}"/>
            </a:ext>
          </a:extLst>
        </xdr:cNvPr>
        <xdr:cNvSpPr/>
      </xdr:nvSpPr>
      <xdr:spPr>
        <a:xfrm>
          <a:off x="209549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190499</xdr:colOff>
      <xdr:row>5</xdr:row>
      <xdr:rowOff>66675</xdr:rowOff>
    </xdr:from>
    <xdr:to>
      <xdr:col>2</xdr:col>
      <xdr:colOff>466499</xdr:colOff>
      <xdr:row>7</xdr:row>
      <xdr:rowOff>102825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EB42566-ED56-40BC-B6A2-2174EA1F62B2}"/>
            </a:ext>
          </a:extLst>
        </xdr:cNvPr>
        <xdr:cNvSpPr/>
      </xdr:nvSpPr>
      <xdr:spPr>
        <a:xfrm>
          <a:off x="190499" y="8763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8</xdr:row>
      <xdr:rowOff>76200</xdr:rowOff>
    </xdr:from>
    <xdr:to>
      <xdr:col>2</xdr:col>
      <xdr:colOff>466500</xdr:colOff>
      <xdr:row>10</xdr:row>
      <xdr:rowOff>112350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8563F12-44F3-4927-8813-B816063FDCD2}"/>
            </a:ext>
          </a:extLst>
        </xdr:cNvPr>
        <xdr:cNvSpPr/>
      </xdr:nvSpPr>
      <xdr:spPr>
        <a:xfrm>
          <a:off x="190500" y="13716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190499</xdr:colOff>
      <xdr:row>11</xdr:row>
      <xdr:rowOff>66675</xdr:rowOff>
    </xdr:from>
    <xdr:to>
      <xdr:col>2</xdr:col>
      <xdr:colOff>466499</xdr:colOff>
      <xdr:row>13</xdr:row>
      <xdr:rowOff>102825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7DEE8B9-0469-41A9-83E7-211503E663ED}"/>
            </a:ext>
          </a:extLst>
        </xdr:cNvPr>
        <xdr:cNvSpPr/>
      </xdr:nvSpPr>
      <xdr:spPr>
        <a:xfrm>
          <a:off x="190499" y="1847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14</xdr:row>
      <xdr:rowOff>76200</xdr:rowOff>
    </xdr:from>
    <xdr:to>
      <xdr:col>2</xdr:col>
      <xdr:colOff>466500</xdr:colOff>
      <xdr:row>16</xdr:row>
      <xdr:rowOff>112350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8638A4EC-2451-4EFA-B885-9E9DE28E9919}"/>
            </a:ext>
          </a:extLst>
        </xdr:cNvPr>
        <xdr:cNvSpPr/>
      </xdr:nvSpPr>
      <xdr:spPr>
        <a:xfrm>
          <a:off x="190500" y="23431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20</xdr:row>
      <xdr:rowOff>66675</xdr:rowOff>
    </xdr:from>
    <xdr:to>
      <xdr:col>2</xdr:col>
      <xdr:colOff>476024</xdr:colOff>
      <xdr:row>22</xdr:row>
      <xdr:rowOff>102825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E019BD0-C9BC-41C3-BD59-69D1483FC390}"/>
            </a:ext>
          </a:extLst>
        </xdr:cNvPr>
        <xdr:cNvSpPr/>
      </xdr:nvSpPr>
      <xdr:spPr>
        <a:xfrm>
          <a:off x="200024" y="33051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190499</xdr:colOff>
      <xdr:row>23</xdr:row>
      <xdr:rowOff>76200</xdr:rowOff>
    </xdr:from>
    <xdr:to>
      <xdr:col>2</xdr:col>
      <xdr:colOff>466499</xdr:colOff>
      <xdr:row>25</xdr:row>
      <xdr:rowOff>112350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6A39EDD-BF7B-49A4-99EF-142ED429B424}"/>
            </a:ext>
          </a:extLst>
        </xdr:cNvPr>
        <xdr:cNvSpPr/>
      </xdr:nvSpPr>
      <xdr:spPr>
        <a:xfrm>
          <a:off x="190499" y="38004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180975</xdr:colOff>
      <xdr:row>32</xdr:row>
      <xdr:rowOff>114300</xdr:rowOff>
    </xdr:from>
    <xdr:to>
      <xdr:col>2</xdr:col>
      <xdr:colOff>456975</xdr:colOff>
      <xdr:row>34</xdr:row>
      <xdr:rowOff>150450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E41BFBFB-9423-4A22-8769-1494A4C3577E}"/>
            </a:ext>
          </a:extLst>
        </xdr:cNvPr>
        <xdr:cNvSpPr/>
      </xdr:nvSpPr>
      <xdr:spPr>
        <a:xfrm>
          <a:off x="180975" y="52959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17</xdr:row>
      <xdr:rowOff>66675</xdr:rowOff>
    </xdr:from>
    <xdr:to>
      <xdr:col>2</xdr:col>
      <xdr:colOff>476025</xdr:colOff>
      <xdr:row>19</xdr:row>
      <xdr:rowOff>102825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D405E2D1-E4FE-4EE7-ACB7-66190BC6D0F6}"/>
            </a:ext>
          </a:extLst>
        </xdr:cNvPr>
        <xdr:cNvSpPr/>
      </xdr:nvSpPr>
      <xdr:spPr>
        <a:xfrm>
          <a:off x="200025" y="28194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190499</xdr:colOff>
      <xdr:row>26</xdr:row>
      <xdr:rowOff>76200</xdr:rowOff>
    </xdr:from>
    <xdr:to>
      <xdr:col>2</xdr:col>
      <xdr:colOff>466499</xdr:colOff>
      <xdr:row>28</xdr:row>
      <xdr:rowOff>112350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6F890CF-A895-474B-BD6B-D3D918EF9F80}"/>
            </a:ext>
          </a:extLst>
        </xdr:cNvPr>
        <xdr:cNvSpPr/>
      </xdr:nvSpPr>
      <xdr:spPr>
        <a:xfrm>
          <a:off x="190499" y="42862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29</xdr:row>
      <xdr:rowOff>76200</xdr:rowOff>
    </xdr:from>
    <xdr:to>
      <xdr:col>2</xdr:col>
      <xdr:colOff>466500</xdr:colOff>
      <xdr:row>31</xdr:row>
      <xdr:rowOff>112350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1D5E052-4449-4301-863D-9707C73D10B5}"/>
            </a:ext>
          </a:extLst>
        </xdr:cNvPr>
        <xdr:cNvSpPr/>
      </xdr:nvSpPr>
      <xdr:spPr>
        <a:xfrm>
          <a:off x="190500" y="47720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9524</xdr:colOff>
      <xdr:row>0</xdr:row>
      <xdr:rowOff>152400</xdr:rowOff>
    </xdr:from>
    <xdr:to>
      <xdr:col>9</xdr:col>
      <xdr:colOff>825524</xdr:colOff>
      <xdr:row>4</xdr:row>
      <xdr:rowOff>44700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3265D63C-F13B-43C2-96B8-5F812726231C}"/>
            </a:ext>
          </a:extLst>
        </xdr:cNvPr>
        <xdr:cNvSpPr/>
      </xdr:nvSpPr>
      <xdr:spPr>
        <a:xfrm>
          <a:off x="7705724" y="15240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800099</xdr:colOff>
      <xdr:row>1</xdr:row>
      <xdr:rowOff>0</xdr:rowOff>
    </xdr:from>
    <xdr:to>
      <xdr:col>6</xdr:col>
      <xdr:colOff>606449</xdr:colOff>
      <xdr:row>4</xdr:row>
      <xdr:rowOff>54225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0285203-A680-4FF1-85AF-1F17B3E14DFD}"/>
            </a:ext>
          </a:extLst>
        </xdr:cNvPr>
        <xdr:cNvSpPr/>
      </xdr:nvSpPr>
      <xdr:spPr>
        <a:xfrm>
          <a:off x="5200649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457199</xdr:colOff>
      <xdr:row>1</xdr:row>
      <xdr:rowOff>9524</xdr:rowOff>
    </xdr:from>
    <xdr:to>
      <xdr:col>4</xdr:col>
      <xdr:colOff>682649</xdr:colOff>
      <xdr:row>4</xdr:row>
      <xdr:rowOff>63749</xdr:rowOff>
    </xdr:to>
    <xdr:sp macro="[1]!InsererLigneDevispanneauplein" textlink="">
      <xdr:nvSpPr>
        <xdr:cNvPr id="2" name="Rectangle 1">
          <a:extLst>
            <a:ext uri="{FF2B5EF4-FFF2-40B4-BE49-F238E27FC236}">
              <a16:creationId xmlns:a16="http://schemas.microsoft.com/office/drawing/2014/main" id="{67023699-0CC1-4787-BE52-BDD1715AF0F5}"/>
            </a:ext>
          </a:extLst>
        </xdr:cNvPr>
        <xdr:cNvSpPr/>
      </xdr:nvSpPr>
      <xdr:spPr>
        <a:xfrm>
          <a:off x="2743199" y="171449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1</xdr:row>
      <xdr:rowOff>0</xdr:rowOff>
    </xdr:from>
    <xdr:to>
      <xdr:col>3</xdr:col>
      <xdr:colOff>311174</xdr:colOff>
      <xdr:row>4</xdr:row>
      <xdr:rowOff>54225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A7E57D70-D102-4EA8-A4DF-071E8F2E130F}"/>
            </a:ext>
          </a:extLst>
        </xdr:cNvPr>
        <xdr:cNvSpPr/>
      </xdr:nvSpPr>
      <xdr:spPr>
        <a:xfrm>
          <a:off x="257174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5</xdr:row>
      <xdr:rowOff>66675</xdr:rowOff>
    </xdr:from>
    <xdr:to>
      <xdr:col>2</xdr:col>
      <xdr:colOff>514124</xdr:colOff>
      <xdr:row>7</xdr:row>
      <xdr:rowOff>102825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A2E940-2008-4E2A-B0AC-3481C7B64F92}"/>
            </a:ext>
          </a:extLst>
        </xdr:cNvPr>
        <xdr:cNvSpPr/>
      </xdr:nvSpPr>
      <xdr:spPr>
        <a:xfrm>
          <a:off x="238124" y="8763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8</xdr:row>
      <xdr:rowOff>76200</xdr:rowOff>
    </xdr:from>
    <xdr:to>
      <xdr:col>2</xdr:col>
      <xdr:colOff>514125</xdr:colOff>
      <xdr:row>10</xdr:row>
      <xdr:rowOff>112350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6D76113-DFCB-4DC9-9505-4EBAE880615C}"/>
            </a:ext>
          </a:extLst>
        </xdr:cNvPr>
        <xdr:cNvSpPr/>
      </xdr:nvSpPr>
      <xdr:spPr>
        <a:xfrm>
          <a:off x="238125" y="13716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11</xdr:row>
      <xdr:rowOff>66675</xdr:rowOff>
    </xdr:from>
    <xdr:to>
      <xdr:col>2</xdr:col>
      <xdr:colOff>514124</xdr:colOff>
      <xdr:row>13</xdr:row>
      <xdr:rowOff>102825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A4A2D68-6339-4984-90DE-C43351EB11D5}"/>
            </a:ext>
          </a:extLst>
        </xdr:cNvPr>
        <xdr:cNvSpPr/>
      </xdr:nvSpPr>
      <xdr:spPr>
        <a:xfrm>
          <a:off x="238124" y="1847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14</xdr:row>
      <xdr:rowOff>76200</xdr:rowOff>
    </xdr:from>
    <xdr:to>
      <xdr:col>2</xdr:col>
      <xdr:colOff>514125</xdr:colOff>
      <xdr:row>16</xdr:row>
      <xdr:rowOff>112350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D1FE05D0-E9B6-4950-8F06-B05F42F5AE54}"/>
            </a:ext>
          </a:extLst>
        </xdr:cNvPr>
        <xdr:cNvSpPr/>
      </xdr:nvSpPr>
      <xdr:spPr>
        <a:xfrm>
          <a:off x="238125" y="23431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20</xdr:row>
      <xdr:rowOff>66675</xdr:rowOff>
    </xdr:from>
    <xdr:to>
      <xdr:col>2</xdr:col>
      <xdr:colOff>523649</xdr:colOff>
      <xdr:row>22</xdr:row>
      <xdr:rowOff>102825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B4F3C0F-AE2F-45E6-A3F6-11895D19F189}"/>
            </a:ext>
          </a:extLst>
        </xdr:cNvPr>
        <xdr:cNvSpPr/>
      </xdr:nvSpPr>
      <xdr:spPr>
        <a:xfrm>
          <a:off x="247649" y="33051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23</xdr:row>
      <xdr:rowOff>76200</xdr:rowOff>
    </xdr:from>
    <xdr:to>
      <xdr:col>2</xdr:col>
      <xdr:colOff>514124</xdr:colOff>
      <xdr:row>25</xdr:row>
      <xdr:rowOff>112350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CA95327-67C5-4B38-B603-1A387009CBBA}"/>
            </a:ext>
          </a:extLst>
        </xdr:cNvPr>
        <xdr:cNvSpPr/>
      </xdr:nvSpPr>
      <xdr:spPr>
        <a:xfrm>
          <a:off x="238124" y="38004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32</xdr:row>
      <xdr:rowOff>114300</xdr:rowOff>
    </xdr:from>
    <xdr:to>
      <xdr:col>2</xdr:col>
      <xdr:colOff>504600</xdr:colOff>
      <xdr:row>34</xdr:row>
      <xdr:rowOff>150450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A1D325F-CFFD-49AA-B66F-0417B2D59340}"/>
            </a:ext>
          </a:extLst>
        </xdr:cNvPr>
        <xdr:cNvSpPr/>
      </xdr:nvSpPr>
      <xdr:spPr>
        <a:xfrm>
          <a:off x="228600" y="52959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17</xdr:row>
      <xdr:rowOff>66675</xdr:rowOff>
    </xdr:from>
    <xdr:to>
      <xdr:col>2</xdr:col>
      <xdr:colOff>523650</xdr:colOff>
      <xdr:row>19</xdr:row>
      <xdr:rowOff>102825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A0DE794-D689-41F4-916E-3C895A6EDF48}"/>
            </a:ext>
          </a:extLst>
        </xdr:cNvPr>
        <xdr:cNvSpPr/>
      </xdr:nvSpPr>
      <xdr:spPr>
        <a:xfrm>
          <a:off x="247650" y="28194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26</xdr:row>
      <xdr:rowOff>76200</xdr:rowOff>
    </xdr:from>
    <xdr:to>
      <xdr:col>2</xdr:col>
      <xdr:colOff>514124</xdr:colOff>
      <xdr:row>28</xdr:row>
      <xdr:rowOff>112350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B6565C7-89F2-4E3D-8D65-4D4C146C03D9}"/>
            </a:ext>
          </a:extLst>
        </xdr:cNvPr>
        <xdr:cNvSpPr/>
      </xdr:nvSpPr>
      <xdr:spPr>
        <a:xfrm>
          <a:off x="238124" y="42862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29</xdr:row>
      <xdr:rowOff>76200</xdr:rowOff>
    </xdr:from>
    <xdr:to>
      <xdr:col>2</xdr:col>
      <xdr:colOff>514125</xdr:colOff>
      <xdr:row>31</xdr:row>
      <xdr:rowOff>112350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0E5435C-B5D6-43DD-93CD-947A73904C6A}"/>
            </a:ext>
          </a:extLst>
        </xdr:cNvPr>
        <xdr:cNvSpPr/>
      </xdr:nvSpPr>
      <xdr:spPr>
        <a:xfrm>
          <a:off x="238125" y="47720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19049</xdr:colOff>
      <xdr:row>1</xdr:row>
      <xdr:rowOff>9525</xdr:rowOff>
    </xdr:from>
    <xdr:to>
      <xdr:col>9</xdr:col>
      <xdr:colOff>835049</xdr:colOff>
      <xdr:row>4</xdr:row>
      <xdr:rowOff>63750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C33F8C3-44A8-4016-B002-75CC8404EC2B}"/>
            </a:ext>
          </a:extLst>
        </xdr:cNvPr>
        <xdr:cNvSpPr/>
      </xdr:nvSpPr>
      <xdr:spPr>
        <a:xfrm>
          <a:off x="7715249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828674</xdr:colOff>
      <xdr:row>1</xdr:row>
      <xdr:rowOff>0</xdr:rowOff>
    </xdr:from>
    <xdr:to>
      <xdr:col>6</xdr:col>
      <xdr:colOff>635024</xdr:colOff>
      <xdr:row>4</xdr:row>
      <xdr:rowOff>54225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A1578D6-13D8-4EB6-A557-BA47BD022A72}"/>
            </a:ext>
          </a:extLst>
        </xdr:cNvPr>
        <xdr:cNvSpPr/>
      </xdr:nvSpPr>
      <xdr:spPr>
        <a:xfrm>
          <a:off x="5229224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486965</xdr:colOff>
      <xdr:row>1</xdr:row>
      <xdr:rowOff>9525</xdr:rowOff>
    </xdr:from>
    <xdr:to>
      <xdr:col>4</xdr:col>
      <xdr:colOff>713605</xdr:colOff>
      <xdr:row>4</xdr:row>
      <xdr:rowOff>73275</xdr:rowOff>
    </xdr:to>
    <xdr:sp macro="[1]!InsererLigneDevispanneauajouré" textlink="">
      <xdr:nvSpPr>
        <xdr:cNvPr id="2" name="Rectangle 1">
          <a:extLst>
            <a:ext uri="{FF2B5EF4-FFF2-40B4-BE49-F238E27FC236}">
              <a16:creationId xmlns:a16="http://schemas.microsoft.com/office/drawing/2014/main" id="{B98C5FD1-AA7A-4193-9E3B-E6AD8B247E46}"/>
            </a:ext>
          </a:extLst>
        </xdr:cNvPr>
        <xdr:cNvSpPr/>
      </xdr:nvSpPr>
      <xdr:spPr>
        <a:xfrm>
          <a:off x="2772965" y="171450"/>
          <a:ext cx="2341190" cy="54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266699</xdr:colOff>
      <xdr:row>1</xdr:row>
      <xdr:rowOff>9922</xdr:rowOff>
    </xdr:from>
    <xdr:to>
      <xdr:col>3</xdr:col>
      <xdr:colOff>314746</xdr:colOff>
      <xdr:row>4</xdr:row>
      <xdr:rowOff>73672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B7EC1463-66F7-48C3-A25C-8BC574F428F9}"/>
            </a:ext>
          </a:extLst>
        </xdr:cNvPr>
        <xdr:cNvSpPr/>
      </xdr:nvSpPr>
      <xdr:spPr>
        <a:xfrm>
          <a:off x="266699" y="171847"/>
          <a:ext cx="2334047" cy="54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5</xdr:row>
      <xdr:rowOff>89297</xdr:rowOff>
    </xdr:from>
    <xdr:to>
      <xdr:col>2</xdr:col>
      <xdr:colOff>519680</xdr:colOff>
      <xdr:row>7</xdr:row>
      <xdr:rowOff>131797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3D22F5F-3B12-44B8-941B-4A41CAB1751D}"/>
            </a:ext>
          </a:extLst>
        </xdr:cNvPr>
        <xdr:cNvSpPr/>
      </xdr:nvSpPr>
      <xdr:spPr>
        <a:xfrm>
          <a:off x="247649" y="8989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8</xdr:row>
      <xdr:rowOff>108347</xdr:rowOff>
    </xdr:from>
    <xdr:to>
      <xdr:col>2</xdr:col>
      <xdr:colOff>519681</xdr:colOff>
      <xdr:row>10</xdr:row>
      <xdr:rowOff>150847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558CFA2-B781-4423-B135-816383D88293}"/>
            </a:ext>
          </a:extLst>
        </xdr:cNvPr>
        <xdr:cNvSpPr/>
      </xdr:nvSpPr>
      <xdr:spPr>
        <a:xfrm>
          <a:off x="247650" y="1403747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11</xdr:row>
      <xdr:rowOff>108347</xdr:rowOff>
    </xdr:from>
    <xdr:to>
      <xdr:col>2</xdr:col>
      <xdr:colOff>519680</xdr:colOff>
      <xdr:row>13</xdr:row>
      <xdr:rowOff>150847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A58539B-6C55-4787-9E12-AAE41BEE2BA9}"/>
            </a:ext>
          </a:extLst>
        </xdr:cNvPr>
        <xdr:cNvSpPr/>
      </xdr:nvSpPr>
      <xdr:spPr>
        <a:xfrm>
          <a:off x="247649" y="18895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14</xdr:row>
      <xdr:rowOff>127397</xdr:rowOff>
    </xdr:from>
    <xdr:to>
      <xdr:col>2</xdr:col>
      <xdr:colOff>519681</xdr:colOff>
      <xdr:row>17</xdr:row>
      <xdr:rowOff>11147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B7612EA-6405-4A41-960B-EE221EFC9424}"/>
            </a:ext>
          </a:extLst>
        </xdr:cNvPr>
        <xdr:cNvSpPr/>
      </xdr:nvSpPr>
      <xdr:spPr>
        <a:xfrm>
          <a:off x="247650" y="2394347"/>
          <a:ext cx="1796031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20</xdr:row>
      <xdr:rowOff>136922</xdr:rowOff>
    </xdr:from>
    <xdr:to>
      <xdr:col>2</xdr:col>
      <xdr:colOff>529205</xdr:colOff>
      <xdr:row>23</xdr:row>
      <xdr:rowOff>20672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42E7070-A25C-4B10-8BBE-41CCA5398D22}"/>
            </a:ext>
          </a:extLst>
        </xdr:cNvPr>
        <xdr:cNvSpPr/>
      </xdr:nvSpPr>
      <xdr:spPr>
        <a:xfrm>
          <a:off x="257174" y="3375422"/>
          <a:ext cx="1796031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23</xdr:row>
      <xdr:rowOff>155972</xdr:rowOff>
    </xdr:from>
    <xdr:to>
      <xdr:col>2</xdr:col>
      <xdr:colOff>519680</xdr:colOff>
      <xdr:row>26</xdr:row>
      <xdr:rowOff>39722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2450A76-A53F-4D2E-A0DC-E5F8257D5A7D}"/>
            </a:ext>
          </a:extLst>
        </xdr:cNvPr>
        <xdr:cNvSpPr/>
      </xdr:nvSpPr>
      <xdr:spPr>
        <a:xfrm>
          <a:off x="247649" y="3880247"/>
          <a:ext cx="1796031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33</xdr:row>
      <xdr:rowOff>63897</xdr:rowOff>
    </xdr:from>
    <xdr:to>
      <xdr:col>2</xdr:col>
      <xdr:colOff>510156</xdr:colOff>
      <xdr:row>35</xdr:row>
      <xdr:rowOff>106397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7FF7964A-64DF-494C-9C7A-D1A6FA447749}"/>
            </a:ext>
          </a:extLst>
        </xdr:cNvPr>
        <xdr:cNvSpPr/>
      </xdr:nvSpPr>
      <xdr:spPr>
        <a:xfrm>
          <a:off x="238125" y="54074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17</xdr:row>
      <xdr:rowOff>127397</xdr:rowOff>
    </xdr:from>
    <xdr:to>
      <xdr:col>2</xdr:col>
      <xdr:colOff>529206</xdr:colOff>
      <xdr:row>20</xdr:row>
      <xdr:rowOff>11147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42A608B-F245-4655-BF50-208C1BFB36A2}"/>
            </a:ext>
          </a:extLst>
        </xdr:cNvPr>
        <xdr:cNvSpPr/>
      </xdr:nvSpPr>
      <xdr:spPr>
        <a:xfrm>
          <a:off x="257175" y="2880122"/>
          <a:ext cx="1796031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27</xdr:row>
      <xdr:rowOff>6747</xdr:rowOff>
    </xdr:from>
    <xdr:to>
      <xdr:col>2</xdr:col>
      <xdr:colOff>519680</xdr:colOff>
      <xdr:row>29</xdr:row>
      <xdr:rowOff>49247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3F4FA16-12A2-405C-99B3-91226BAE24CF}"/>
            </a:ext>
          </a:extLst>
        </xdr:cNvPr>
        <xdr:cNvSpPr/>
      </xdr:nvSpPr>
      <xdr:spPr>
        <a:xfrm>
          <a:off x="247649" y="43787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30</xdr:row>
      <xdr:rowOff>16272</xdr:rowOff>
    </xdr:from>
    <xdr:to>
      <xdr:col>2</xdr:col>
      <xdr:colOff>519681</xdr:colOff>
      <xdr:row>32</xdr:row>
      <xdr:rowOff>58772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77133C9-79EE-4FCA-94F3-ECFBC9749D2C}"/>
            </a:ext>
          </a:extLst>
        </xdr:cNvPr>
        <xdr:cNvSpPr/>
      </xdr:nvSpPr>
      <xdr:spPr>
        <a:xfrm>
          <a:off x="247650" y="48740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97233</xdr:colOff>
      <xdr:row>1</xdr:row>
      <xdr:rowOff>19050</xdr:rowOff>
    </xdr:from>
    <xdr:to>
      <xdr:col>9</xdr:col>
      <xdr:colOff>909264</xdr:colOff>
      <xdr:row>4</xdr:row>
      <xdr:rowOff>82800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FE68EEA-3882-4D45-9DA4-9EC80F2EE143}"/>
            </a:ext>
          </a:extLst>
        </xdr:cNvPr>
        <xdr:cNvSpPr/>
      </xdr:nvSpPr>
      <xdr:spPr>
        <a:xfrm>
          <a:off x="7793433" y="180975"/>
          <a:ext cx="2336031" cy="54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877093</xdr:colOff>
      <xdr:row>1</xdr:row>
      <xdr:rowOff>9525</xdr:rowOff>
    </xdr:from>
    <xdr:to>
      <xdr:col>6</xdr:col>
      <xdr:colOff>687015</xdr:colOff>
      <xdr:row>4</xdr:row>
      <xdr:rowOff>73275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308941C-8416-441F-AA06-4D5CDE7A044F}"/>
            </a:ext>
          </a:extLst>
        </xdr:cNvPr>
        <xdr:cNvSpPr/>
      </xdr:nvSpPr>
      <xdr:spPr>
        <a:xfrm>
          <a:off x="5277643" y="171450"/>
          <a:ext cx="2343572" cy="54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466724</xdr:colOff>
      <xdr:row>0</xdr:row>
      <xdr:rowOff>161924</xdr:rowOff>
    </xdr:from>
    <xdr:to>
      <xdr:col>4</xdr:col>
      <xdr:colOff>692174</xdr:colOff>
      <xdr:row>4</xdr:row>
      <xdr:rowOff>54224</xdr:rowOff>
    </xdr:to>
    <xdr:sp macro="[1]!InsererLigneDevisrampeLumineuse" textlink="">
      <xdr:nvSpPr>
        <xdr:cNvPr id="2" name="Rectangle 1">
          <a:extLst>
            <a:ext uri="{FF2B5EF4-FFF2-40B4-BE49-F238E27FC236}">
              <a16:creationId xmlns:a16="http://schemas.microsoft.com/office/drawing/2014/main" id="{26F4694E-FB63-4B70-ACA3-4804F3459067}"/>
            </a:ext>
          </a:extLst>
        </xdr:cNvPr>
        <xdr:cNvSpPr/>
      </xdr:nvSpPr>
      <xdr:spPr>
        <a:xfrm>
          <a:off x="2752724" y="16192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1</xdr:row>
      <xdr:rowOff>9525</xdr:rowOff>
    </xdr:from>
    <xdr:to>
      <xdr:col>3</xdr:col>
      <xdr:colOff>301649</xdr:colOff>
      <xdr:row>4</xdr:row>
      <xdr:rowOff>63750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FB542264-8F60-4B3E-A58C-6DF1D445D434}"/>
            </a:ext>
          </a:extLst>
        </xdr:cNvPr>
        <xdr:cNvSpPr/>
      </xdr:nvSpPr>
      <xdr:spPr>
        <a:xfrm>
          <a:off x="247649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228599</xdr:colOff>
      <xdr:row>5</xdr:row>
      <xdr:rowOff>76200</xdr:rowOff>
    </xdr:from>
    <xdr:to>
      <xdr:col>2</xdr:col>
      <xdr:colOff>504599</xdr:colOff>
      <xdr:row>7</xdr:row>
      <xdr:rowOff>112350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8EA69E0-7824-4A7A-AEFB-75250D2F867F}"/>
            </a:ext>
          </a:extLst>
        </xdr:cNvPr>
        <xdr:cNvSpPr/>
      </xdr:nvSpPr>
      <xdr:spPr>
        <a:xfrm>
          <a:off x="228599" y="8858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8</xdr:row>
      <xdr:rowOff>85725</xdr:rowOff>
    </xdr:from>
    <xdr:to>
      <xdr:col>2</xdr:col>
      <xdr:colOff>504600</xdr:colOff>
      <xdr:row>10</xdr:row>
      <xdr:rowOff>121875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669FF38-3884-4F2C-8A9A-C631C8E90760}"/>
            </a:ext>
          </a:extLst>
        </xdr:cNvPr>
        <xdr:cNvSpPr/>
      </xdr:nvSpPr>
      <xdr:spPr>
        <a:xfrm>
          <a:off x="228600" y="13811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228599</xdr:colOff>
      <xdr:row>11</xdr:row>
      <xdr:rowOff>76200</xdr:rowOff>
    </xdr:from>
    <xdr:to>
      <xdr:col>2</xdr:col>
      <xdr:colOff>504599</xdr:colOff>
      <xdr:row>13</xdr:row>
      <xdr:rowOff>112350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CBAB8D1-A468-449F-BCC6-F65025896B47}"/>
            </a:ext>
          </a:extLst>
        </xdr:cNvPr>
        <xdr:cNvSpPr/>
      </xdr:nvSpPr>
      <xdr:spPr>
        <a:xfrm>
          <a:off x="228599" y="18573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14</xdr:row>
      <xdr:rowOff>85725</xdr:rowOff>
    </xdr:from>
    <xdr:to>
      <xdr:col>2</xdr:col>
      <xdr:colOff>504600</xdr:colOff>
      <xdr:row>16</xdr:row>
      <xdr:rowOff>121875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96EDC831-ACED-4B9D-8274-30E2438730BD}"/>
            </a:ext>
          </a:extLst>
        </xdr:cNvPr>
        <xdr:cNvSpPr/>
      </xdr:nvSpPr>
      <xdr:spPr>
        <a:xfrm>
          <a:off x="228600" y="23526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20</xdr:row>
      <xdr:rowOff>76200</xdr:rowOff>
    </xdr:from>
    <xdr:to>
      <xdr:col>2</xdr:col>
      <xdr:colOff>514124</xdr:colOff>
      <xdr:row>22</xdr:row>
      <xdr:rowOff>112350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8FD5411-8AB2-45C5-91C6-CD2448DBF5C1}"/>
            </a:ext>
          </a:extLst>
        </xdr:cNvPr>
        <xdr:cNvSpPr/>
      </xdr:nvSpPr>
      <xdr:spPr>
        <a:xfrm>
          <a:off x="238124" y="33147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219075</xdr:colOff>
      <xdr:row>29</xdr:row>
      <xdr:rowOff>123825</xdr:rowOff>
    </xdr:from>
    <xdr:to>
      <xdr:col>2</xdr:col>
      <xdr:colOff>495075</xdr:colOff>
      <xdr:row>31</xdr:row>
      <xdr:rowOff>159975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AD79200-648F-4A33-BACF-67C4C18C0FEB}"/>
            </a:ext>
          </a:extLst>
        </xdr:cNvPr>
        <xdr:cNvSpPr/>
      </xdr:nvSpPr>
      <xdr:spPr>
        <a:xfrm>
          <a:off x="219075" y="48196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17</xdr:row>
      <xdr:rowOff>76200</xdr:rowOff>
    </xdr:from>
    <xdr:to>
      <xdr:col>2</xdr:col>
      <xdr:colOff>514125</xdr:colOff>
      <xdr:row>19</xdr:row>
      <xdr:rowOff>112350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2A624B9-D418-4158-8C58-688DAB7756D4}"/>
            </a:ext>
          </a:extLst>
        </xdr:cNvPr>
        <xdr:cNvSpPr/>
      </xdr:nvSpPr>
      <xdr:spPr>
        <a:xfrm>
          <a:off x="238125" y="28289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228599</xdr:colOff>
      <xdr:row>23</xdr:row>
      <xdr:rowOff>85725</xdr:rowOff>
    </xdr:from>
    <xdr:to>
      <xdr:col>2</xdr:col>
      <xdr:colOff>504599</xdr:colOff>
      <xdr:row>25</xdr:row>
      <xdr:rowOff>121875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134F4470-728A-47E6-B045-75B98151FD55}"/>
            </a:ext>
          </a:extLst>
        </xdr:cNvPr>
        <xdr:cNvSpPr/>
      </xdr:nvSpPr>
      <xdr:spPr>
        <a:xfrm>
          <a:off x="228599" y="38100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Panneau Ajouré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26</xdr:row>
      <xdr:rowOff>85725</xdr:rowOff>
    </xdr:from>
    <xdr:to>
      <xdr:col>2</xdr:col>
      <xdr:colOff>504600</xdr:colOff>
      <xdr:row>28</xdr:row>
      <xdr:rowOff>121875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616F44A-279A-41B1-8E84-C8DF611107A9}"/>
            </a:ext>
          </a:extLst>
        </xdr:cNvPr>
        <xdr:cNvSpPr/>
      </xdr:nvSpPr>
      <xdr:spPr>
        <a:xfrm>
          <a:off x="228600" y="42957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85724</xdr:colOff>
      <xdr:row>1</xdr:row>
      <xdr:rowOff>19050</xdr:rowOff>
    </xdr:from>
    <xdr:to>
      <xdr:col>9</xdr:col>
      <xdr:colOff>901724</xdr:colOff>
      <xdr:row>4</xdr:row>
      <xdr:rowOff>73275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35E5216-1D19-45B7-ADF4-E4D94D4F6555}"/>
            </a:ext>
          </a:extLst>
        </xdr:cNvPr>
        <xdr:cNvSpPr/>
      </xdr:nvSpPr>
      <xdr:spPr>
        <a:xfrm>
          <a:off x="7781924" y="180975"/>
          <a:ext cx="2482875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876299</xdr:colOff>
      <xdr:row>1</xdr:row>
      <xdr:rowOff>9525</xdr:rowOff>
    </xdr:from>
    <xdr:to>
      <xdr:col>6</xdr:col>
      <xdr:colOff>682649</xdr:colOff>
      <xdr:row>4</xdr:row>
      <xdr:rowOff>63750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AF0612B-D7F2-4B5F-8A9A-283E46870A40}"/>
            </a:ext>
          </a:extLst>
        </xdr:cNvPr>
        <xdr:cNvSpPr/>
      </xdr:nvSpPr>
      <xdr:spPr>
        <a:xfrm>
          <a:off x="5276849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462058</xdr:colOff>
      <xdr:row>1</xdr:row>
      <xdr:rowOff>19243</xdr:rowOff>
    </xdr:from>
    <xdr:to>
      <xdr:col>4</xdr:col>
      <xdr:colOff>647232</xdr:colOff>
      <xdr:row>2</xdr:row>
      <xdr:rowOff>106014</xdr:rowOff>
    </xdr:to>
    <xdr:sp macro="[1]!InsererLigneDevisaccessoire1" textlink="">
      <xdr:nvSpPr>
        <xdr:cNvPr id="2" name="Rectangle 1">
          <a:extLst>
            <a:ext uri="{FF2B5EF4-FFF2-40B4-BE49-F238E27FC236}">
              <a16:creationId xmlns:a16="http://schemas.microsoft.com/office/drawing/2014/main" id="{DCACF9F0-A616-4D10-B4E4-ACBC824BCB0E}"/>
            </a:ext>
          </a:extLst>
        </xdr:cNvPr>
        <xdr:cNvSpPr/>
      </xdr:nvSpPr>
      <xdr:spPr>
        <a:xfrm>
          <a:off x="2748058" y="181168"/>
          <a:ext cx="2299724" cy="248696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Type 1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242400</xdr:colOff>
      <xdr:row>1</xdr:row>
      <xdr:rowOff>9720</xdr:rowOff>
    </xdr:from>
    <xdr:to>
      <xdr:col>3</xdr:col>
      <xdr:colOff>308063</xdr:colOff>
      <xdr:row>4</xdr:row>
      <xdr:rowOff>54032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76C33B70-2A1E-4E56-B55F-AE90543F6B96}"/>
            </a:ext>
          </a:extLst>
        </xdr:cNvPr>
        <xdr:cNvSpPr/>
      </xdr:nvSpPr>
      <xdr:spPr>
        <a:xfrm>
          <a:off x="242400" y="171645"/>
          <a:ext cx="2351663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223350</xdr:colOff>
      <xdr:row>5</xdr:row>
      <xdr:rowOff>63177</xdr:rowOff>
    </xdr:from>
    <xdr:to>
      <xdr:col>2</xdr:col>
      <xdr:colOff>507126</xdr:colOff>
      <xdr:row>7</xdr:row>
      <xdr:rowOff>92718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B3EF200-5C2A-4CD1-8D2D-5C516D71CA1B}"/>
            </a:ext>
          </a:extLst>
        </xdr:cNvPr>
        <xdr:cNvSpPr/>
      </xdr:nvSpPr>
      <xdr:spPr>
        <a:xfrm>
          <a:off x="223350" y="872802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223351</xdr:colOff>
      <xdr:row>8</xdr:row>
      <xdr:rowOff>62788</xdr:rowOff>
    </xdr:from>
    <xdr:to>
      <xdr:col>2</xdr:col>
      <xdr:colOff>507127</xdr:colOff>
      <xdr:row>10</xdr:row>
      <xdr:rowOff>92329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2D9B056-6AB7-4758-954D-ED2A5E5E5485}"/>
            </a:ext>
          </a:extLst>
        </xdr:cNvPr>
        <xdr:cNvSpPr/>
      </xdr:nvSpPr>
      <xdr:spPr>
        <a:xfrm>
          <a:off x="223351" y="1358188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223350</xdr:colOff>
      <xdr:row>11</xdr:row>
      <xdr:rowOff>43349</xdr:rowOff>
    </xdr:from>
    <xdr:to>
      <xdr:col>2</xdr:col>
      <xdr:colOff>507126</xdr:colOff>
      <xdr:row>13</xdr:row>
      <xdr:rowOff>72890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915ED73-C325-430A-9FBA-4B7FAEB7E538}"/>
            </a:ext>
          </a:extLst>
        </xdr:cNvPr>
        <xdr:cNvSpPr/>
      </xdr:nvSpPr>
      <xdr:spPr>
        <a:xfrm>
          <a:off x="223350" y="1824524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223351</xdr:colOff>
      <xdr:row>14</xdr:row>
      <xdr:rowOff>42961</xdr:rowOff>
    </xdr:from>
    <xdr:to>
      <xdr:col>2</xdr:col>
      <xdr:colOff>507127</xdr:colOff>
      <xdr:row>16</xdr:row>
      <xdr:rowOff>72502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634EED1-F1A7-48A9-92DB-70997AEEC9B5}"/>
            </a:ext>
          </a:extLst>
        </xdr:cNvPr>
        <xdr:cNvSpPr/>
      </xdr:nvSpPr>
      <xdr:spPr>
        <a:xfrm>
          <a:off x="223351" y="2309911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Satandard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232875</xdr:colOff>
      <xdr:row>20</xdr:row>
      <xdr:rowOff>13608</xdr:rowOff>
    </xdr:from>
    <xdr:to>
      <xdr:col>2</xdr:col>
      <xdr:colOff>516651</xdr:colOff>
      <xdr:row>22</xdr:row>
      <xdr:rowOff>43149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ADB8D7A9-A215-419A-91B5-604A559FD502}"/>
            </a:ext>
          </a:extLst>
        </xdr:cNvPr>
        <xdr:cNvSpPr/>
      </xdr:nvSpPr>
      <xdr:spPr>
        <a:xfrm>
          <a:off x="232875" y="3252108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223350</xdr:colOff>
      <xdr:row>23</xdr:row>
      <xdr:rowOff>13219</xdr:rowOff>
    </xdr:from>
    <xdr:to>
      <xdr:col>2</xdr:col>
      <xdr:colOff>507126</xdr:colOff>
      <xdr:row>25</xdr:row>
      <xdr:rowOff>42760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4A9FC0E-B1E2-48B8-9795-75F79FA101CE}"/>
            </a:ext>
          </a:extLst>
        </xdr:cNvPr>
        <xdr:cNvSpPr/>
      </xdr:nvSpPr>
      <xdr:spPr>
        <a:xfrm>
          <a:off x="223350" y="3737494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213826</xdr:colOff>
      <xdr:row>32</xdr:row>
      <xdr:rowOff>21578</xdr:rowOff>
    </xdr:from>
    <xdr:to>
      <xdr:col>2</xdr:col>
      <xdr:colOff>497602</xdr:colOff>
      <xdr:row>34</xdr:row>
      <xdr:rowOff>51119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35FB9EE-32C3-49DA-98D2-9013078651A3}"/>
            </a:ext>
          </a:extLst>
        </xdr:cNvPr>
        <xdr:cNvSpPr/>
      </xdr:nvSpPr>
      <xdr:spPr>
        <a:xfrm>
          <a:off x="213826" y="5203178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232876</xdr:colOff>
      <xdr:row>17</xdr:row>
      <xdr:rowOff>23522</xdr:rowOff>
    </xdr:from>
    <xdr:to>
      <xdr:col>2</xdr:col>
      <xdr:colOff>516652</xdr:colOff>
      <xdr:row>19</xdr:row>
      <xdr:rowOff>53063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7BD7984-EC98-4C5C-A1C2-1465AAC233ED}"/>
            </a:ext>
          </a:extLst>
        </xdr:cNvPr>
        <xdr:cNvSpPr/>
      </xdr:nvSpPr>
      <xdr:spPr>
        <a:xfrm>
          <a:off x="232876" y="2776247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223350</xdr:colOff>
      <xdr:row>26</xdr:row>
      <xdr:rowOff>3306</xdr:rowOff>
    </xdr:from>
    <xdr:to>
      <xdr:col>2</xdr:col>
      <xdr:colOff>507126</xdr:colOff>
      <xdr:row>28</xdr:row>
      <xdr:rowOff>32846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E36767EA-32ED-4602-9C54-C13748848AFC}"/>
            </a:ext>
          </a:extLst>
        </xdr:cNvPr>
        <xdr:cNvSpPr/>
      </xdr:nvSpPr>
      <xdr:spPr>
        <a:xfrm>
          <a:off x="223350" y="4213356"/>
          <a:ext cx="1807776" cy="35339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223351</xdr:colOff>
      <xdr:row>28</xdr:row>
      <xdr:rowOff>158621</xdr:rowOff>
    </xdr:from>
    <xdr:to>
      <xdr:col>2</xdr:col>
      <xdr:colOff>507127</xdr:colOff>
      <xdr:row>31</xdr:row>
      <xdr:rowOff>22933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1582869-B038-4302-A365-1B7FB0DCDFEA}"/>
            </a:ext>
          </a:extLst>
        </xdr:cNvPr>
        <xdr:cNvSpPr/>
      </xdr:nvSpPr>
      <xdr:spPr>
        <a:xfrm>
          <a:off x="223351" y="4692521"/>
          <a:ext cx="1807776" cy="35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1000122</xdr:colOff>
      <xdr:row>1</xdr:row>
      <xdr:rowOff>19051</xdr:rowOff>
    </xdr:from>
    <xdr:to>
      <xdr:col>10</xdr:col>
      <xdr:colOff>2222392</xdr:colOff>
      <xdr:row>4</xdr:row>
      <xdr:rowOff>63363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337EF60-33DA-435E-8D0D-B3FA97F0D25F}"/>
            </a:ext>
          </a:extLst>
        </xdr:cNvPr>
        <xdr:cNvSpPr/>
      </xdr:nvSpPr>
      <xdr:spPr>
        <a:xfrm>
          <a:off x="10220322" y="180976"/>
          <a:ext cx="2336695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11662</xdr:colOff>
      <xdr:row>1</xdr:row>
      <xdr:rowOff>19244</xdr:rowOff>
    </xdr:from>
    <xdr:to>
      <xdr:col>9</xdr:col>
      <xdr:colOff>835438</xdr:colOff>
      <xdr:row>4</xdr:row>
      <xdr:rowOff>63556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64AFEA0-6B9C-4DFD-8CE4-98E0554D04EF}"/>
            </a:ext>
          </a:extLst>
        </xdr:cNvPr>
        <xdr:cNvSpPr/>
      </xdr:nvSpPr>
      <xdr:spPr>
        <a:xfrm>
          <a:off x="7707862" y="181169"/>
          <a:ext cx="2347776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777551</xdr:colOff>
      <xdr:row>1</xdr:row>
      <xdr:rowOff>9719</xdr:rowOff>
    </xdr:from>
    <xdr:to>
      <xdr:col>6</xdr:col>
      <xdr:colOff>544791</xdr:colOff>
      <xdr:row>2</xdr:row>
      <xdr:rowOff>96490</xdr:rowOff>
    </xdr:to>
    <xdr:sp macro="[1]!InsererLigneDevisaccessoire3" textlink="">
      <xdr:nvSpPr>
        <xdr:cNvPr id="16" name="Rectangle 15">
          <a:extLst>
            <a:ext uri="{FF2B5EF4-FFF2-40B4-BE49-F238E27FC236}">
              <a16:creationId xmlns:a16="http://schemas.microsoft.com/office/drawing/2014/main" id="{6FDFAC10-53D2-4173-844C-90D4484A239F}"/>
            </a:ext>
          </a:extLst>
        </xdr:cNvPr>
        <xdr:cNvSpPr/>
      </xdr:nvSpPr>
      <xdr:spPr>
        <a:xfrm>
          <a:off x="5178101" y="171644"/>
          <a:ext cx="2300890" cy="248696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Type 3 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777550</xdr:colOff>
      <xdr:row>3</xdr:row>
      <xdr:rowOff>1</xdr:rowOff>
    </xdr:from>
    <xdr:to>
      <xdr:col>6</xdr:col>
      <xdr:colOff>544790</xdr:colOff>
      <xdr:row>4</xdr:row>
      <xdr:rowOff>86772</xdr:rowOff>
    </xdr:to>
    <xdr:sp macro="[1]!InsererLigneDevisaccessoire4" textlink="">
      <xdr:nvSpPr>
        <xdr:cNvPr id="17" name="Rectangle 16">
          <a:extLst>
            <a:ext uri="{FF2B5EF4-FFF2-40B4-BE49-F238E27FC236}">
              <a16:creationId xmlns:a16="http://schemas.microsoft.com/office/drawing/2014/main" id="{E0F7151F-DE67-44E0-B404-E8B460BCF469}"/>
            </a:ext>
          </a:extLst>
        </xdr:cNvPr>
        <xdr:cNvSpPr/>
      </xdr:nvSpPr>
      <xdr:spPr>
        <a:xfrm>
          <a:off x="5178100" y="485776"/>
          <a:ext cx="2300890" cy="248696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Type 4 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466530</xdr:colOff>
      <xdr:row>3</xdr:row>
      <xdr:rowOff>9718</xdr:rowOff>
    </xdr:from>
    <xdr:to>
      <xdr:col>4</xdr:col>
      <xdr:colOff>651704</xdr:colOff>
      <xdr:row>4</xdr:row>
      <xdr:rowOff>96489</xdr:rowOff>
    </xdr:to>
    <xdr:sp macro="[1]!InsererLigneDevisaccessoire2" textlink="">
      <xdr:nvSpPr>
        <xdr:cNvPr id="18" name="Rectangle 17">
          <a:extLst>
            <a:ext uri="{FF2B5EF4-FFF2-40B4-BE49-F238E27FC236}">
              <a16:creationId xmlns:a16="http://schemas.microsoft.com/office/drawing/2014/main" id="{632D05F3-6BD0-44E6-8F0D-3CF784871EF9}"/>
            </a:ext>
          </a:extLst>
        </xdr:cNvPr>
        <xdr:cNvSpPr/>
      </xdr:nvSpPr>
      <xdr:spPr>
        <a:xfrm>
          <a:off x="2752530" y="495493"/>
          <a:ext cx="2299724" cy="248696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Type 2 dans Devis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Ep2022-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me/Desktop/BC%2011012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p\COMMANDES%20CLIENT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evis"/>
      <sheetName val="Expédition"/>
      <sheetName val="Lettre Boitier"/>
      <sheetName val="Lettre Découpée"/>
      <sheetName val=" Lettre Bloc LedS ()"/>
      <sheetName val="Caisson"/>
      <sheetName val="Totem Standard"/>
      <sheetName val="Totem Ajouré"/>
      <sheetName val="Panneau Plein"/>
      <sheetName val="Panneau Ajouré"/>
      <sheetName val="Rampe Lumineuse"/>
      <sheetName val="Accessoire"/>
      <sheetName val="Nomenclature Tarifs"/>
      <sheetName val="Frais de port"/>
      <sheetName val="Historique devis"/>
      <sheetName val="POIDS"/>
      <sheetName val="TARIFS"/>
      <sheetName val="clients"/>
      <sheetName val="Variables"/>
      <sheetName val="Ep2022-1"/>
    </sheetNames>
    <definedNames>
      <definedName name="Effacer"/>
      <definedName name="InsererLigneDevisaccessoire1"/>
      <definedName name="InsererLigneDevisaccessoire2"/>
      <definedName name="InsererLigneDevisaccessoire3"/>
      <definedName name="InsererLigneDevisaccessoire4"/>
      <definedName name="InsererLigneDeviscaisson"/>
      <definedName name="InsererLigneDevisexpedition"/>
      <definedName name="InsererLigneDevislettreblocleds"/>
      <definedName name="InsererLigneDevislettreboitier"/>
      <definedName name="InsererLigneDevislettredécoupée"/>
      <definedName name="InsererLigneDevispanneauajouré"/>
      <definedName name="InsererLigneDevispanneauplein"/>
      <definedName name="InsererLigneDevisrampeLumineuse"/>
      <definedName name="InsererLigneDevistotemajouré"/>
      <definedName name="InsererLigneDevistotemstandard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B2" t="str">
            <v xml:space="preserve">LETTRES BOITIERS </v>
          </cell>
          <cell r="E2" t="e">
            <v>#REF!</v>
          </cell>
          <cell r="G2" t="str">
            <v>LETTRES DECOUPEES</v>
          </cell>
          <cell r="J2">
            <v>37</v>
          </cell>
          <cell r="L2" t="str">
            <v>LETTRES DECOUPEES BLOC LED BLANC 30mm</v>
          </cell>
          <cell r="O2">
            <v>996</v>
          </cell>
          <cell r="Q2" t="str">
            <v>CAISSON</v>
          </cell>
          <cell r="AG2" t="str">
            <v>TOTEM ALU PLAT AJOURE</v>
          </cell>
          <cell r="AP2">
            <v>230</v>
          </cell>
          <cell r="AV2">
            <v>200</v>
          </cell>
          <cell r="AY2" t="str">
            <v>RAMPE LUMINEUSE</v>
          </cell>
          <cell r="BB2">
            <v>200</v>
          </cell>
          <cell r="BE2" t="str">
            <v>ACCESSSOIRE</v>
          </cell>
          <cell r="BK2" t="str">
            <v>EMBALLAGE - EXPEDITION</v>
          </cell>
        </row>
        <row r="3">
          <cell r="Z3" t="str">
            <v>TOTEM STANDARD</v>
          </cell>
          <cell r="AD3">
            <v>439</v>
          </cell>
          <cell r="BH3">
            <v>0</v>
          </cell>
        </row>
        <row r="4">
          <cell r="D4">
            <v>0</v>
          </cell>
          <cell r="I4">
            <v>4</v>
          </cell>
          <cell r="N4">
            <v>4</v>
          </cell>
          <cell r="AG4" t="str">
            <v xml:space="preserve">Hauteur : </v>
          </cell>
          <cell r="AJ4">
            <v>631</v>
          </cell>
          <cell r="AS4" t="str">
            <v xml:space="preserve">Hauteur : </v>
          </cell>
          <cell r="BE4" t="str">
            <v>Borne de connection rapide</v>
          </cell>
          <cell r="BH4" t="str">
            <v xml:space="preserve">cond. </v>
          </cell>
          <cell r="BI4" t="str">
            <v xml:space="preserve">P.U. la pièce </v>
          </cell>
          <cell r="BO4">
            <v>200</v>
          </cell>
        </row>
        <row r="5">
          <cell r="X5">
            <v>1500</v>
          </cell>
          <cell r="AS5" t="str">
            <v xml:space="preserve">Largeur : </v>
          </cell>
          <cell r="BE5" t="str">
            <v>Borne de connection basse tension tanche</v>
          </cell>
        </row>
        <row r="6">
          <cell r="X6">
            <v>2000</v>
          </cell>
          <cell r="AG6" t="str">
            <v xml:space="preserve">Largeur : </v>
          </cell>
          <cell r="AS6" t="str">
            <v xml:space="preserve">Retour : </v>
          </cell>
          <cell r="AY6" t="str">
            <v>Profilés alu Linéaire Monoline pré laqué blanc 9010</v>
          </cell>
          <cell r="BE6" t="str">
            <v>Plots d'écartement</v>
          </cell>
        </row>
        <row r="7">
          <cell r="X7">
            <v>2500</v>
          </cell>
          <cell r="AY7" t="str">
            <v>Profilés alu Linéaire Duoline pré laqué blanc 9010</v>
          </cell>
          <cell r="BE7" t="str">
            <v>Tubes d'écartement</v>
          </cell>
          <cell r="BH7">
            <v>0</v>
          </cell>
        </row>
        <row r="8">
          <cell r="L8" t="str">
            <v>fond AluComposite blanc</v>
          </cell>
          <cell r="X8">
            <v>3000</v>
          </cell>
          <cell r="Z8">
            <v>0</v>
          </cell>
          <cell r="AM8" t="str">
            <v>Tôle aluminium 15/10e pré laqué  blanc 9010</v>
          </cell>
          <cell r="AP8">
            <v>104.94000000000001</v>
          </cell>
          <cell r="AY8" t="str">
            <v>Profilés alu Linéaire Monoline laqué Ral :</v>
          </cell>
          <cell r="BE8" t="str">
            <v>Tiges filetées</v>
          </cell>
          <cell r="BH8" t="str">
            <v xml:space="preserve">cond. </v>
          </cell>
          <cell r="BI8" t="str">
            <v>P.U. la pièce</v>
          </cell>
          <cell r="BK8" t="str">
            <v>Exp. Enlèvement par le client</v>
          </cell>
        </row>
        <row r="9">
          <cell r="B9" t="str">
            <v>PMMA blanc</v>
          </cell>
          <cell r="G9" t="str">
            <v>En PVC 10mm</v>
          </cell>
          <cell r="X9">
            <v>3500</v>
          </cell>
          <cell r="Z9">
            <v>700</v>
          </cell>
          <cell r="AM9" t="str">
            <v>Tôle aluminium 15/10e  laqué  RAL</v>
          </cell>
          <cell r="AY9" t="str">
            <v>Profilés alu Linéaire Duoline laqué Ral :</v>
          </cell>
          <cell r="BE9" t="str">
            <v>Valise de démo</v>
          </cell>
          <cell r="BK9" t="str">
            <v>Exp. Livraison EP</v>
          </cell>
        </row>
        <row r="10">
          <cell r="B10" t="str">
            <v>PMMA couleur</v>
          </cell>
          <cell r="G10" t="str">
            <v>En PVC 19mm</v>
          </cell>
          <cell r="X10">
            <v>4000</v>
          </cell>
          <cell r="Z10">
            <v>900</v>
          </cell>
          <cell r="AG10" t="str">
            <v xml:space="preserve">Tôle aluminium 20/10 laqué Ral : </v>
          </cell>
          <cell r="AJ10">
            <v>276</v>
          </cell>
          <cell r="AM10" t="str">
            <v>Tôle alu composite 3mm pré laqué blanc 9003</v>
          </cell>
          <cell r="AS10" t="str">
            <v>Tôle aluminium 15/10e pré laqué  blanc</v>
          </cell>
          <cell r="AV10">
            <v>123.05279999999999</v>
          </cell>
          <cell r="BE10" t="str">
            <v>Leds</v>
          </cell>
          <cell r="BK10" t="str">
            <v>Exp. Messagerie France</v>
          </cell>
        </row>
        <row r="11">
          <cell r="G11" t="str">
            <v>En PVC 30mm</v>
          </cell>
          <cell r="L11" t="str">
            <v>Face et chants diffusants</v>
          </cell>
          <cell r="X11">
            <v>4500</v>
          </cell>
          <cell r="Z11">
            <v>1100</v>
          </cell>
          <cell r="AG11" t="str">
            <v>Tôle aluminium 20/10 pré laqué blanc 9010</v>
          </cell>
          <cell r="AM11" t="str">
            <v>Tôle alu composite 3mm laqué RAL</v>
          </cell>
          <cell r="AS11" t="str">
            <v>Tôle alu composite 3mm pré laqué blanc</v>
          </cell>
          <cell r="AY11" t="str">
            <v>Tube Fluo Leds</v>
          </cell>
          <cell r="BE11" t="str">
            <v>Alimentation</v>
          </cell>
          <cell r="BH11">
            <v>0</v>
          </cell>
          <cell r="BK11" t="str">
            <v>Exp. Express France</v>
          </cell>
        </row>
        <row r="12">
          <cell r="G12" t="str">
            <v>En Tole Alu composite BLANC 3mm</v>
          </cell>
          <cell r="L12" t="str">
            <v>Face ou chants laqués</v>
          </cell>
          <cell r="X12">
            <v>5000</v>
          </cell>
          <cell r="Z12">
            <v>1300</v>
          </cell>
          <cell r="AG12" t="str">
            <v>Tôle alu composite 3mm pré laqué blanc</v>
          </cell>
          <cell r="AS12" t="str">
            <v>sans tole de fond</v>
          </cell>
          <cell r="AY12" t="str">
            <v>Tube Fluo Leds - 6500 K</v>
          </cell>
          <cell r="BE12" t="str">
            <v>Tube fluo leds</v>
          </cell>
          <cell r="BH12" t="str">
            <v xml:space="preserve">cond. </v>
          </cell>
          <cell r="BI12" t="str">
            <v xml:space="preserve">P.U. la pièce </v>
          </cell>
          <cell r="BK12" t="str">
            <v>Exp. Messagerie Europe</v>
          </cell>
        </row>
        <row r="13">
          <cell r="B13" t="str">
            <v>éclairage led (alimentation comprise)</v>
          </cell>
          <cell r="G13" t="str">
            <v>En Tole Alu composite COULEUR 3mm</v>
          </cell>
          <cell r="L13" t="str">
            <v>Face adhésivé</v>
          </cell>
          <cell r="X13">
            <v>6000</v>
          </cell>
          <cell r="Z13">
            <v>1500</v>
          </cell>
          <cell r="AG13" t="str">
            <v>Tôle alu composite 3 mm laqué Ral :</v>
          </cell>
          <cell r="BE13" t="str">
            <v>Accessoire Fluo</v>
          </cell>
          <cell r="BK13" t="str">
            <v>Exp. Express Europe</v>
          </cell>
        </row>
        <row r="14">
          <cell r="B14" t="str">
            <v>non lumineuse</v>
          </cell>
          <cell r="G14" t="str">
            <v>En Tole Aluminium brut 20/10e</v>
          </cell>
          <cell r="Q14" t="str">
            <v>Simple face avec Profilé Alu. 70mm</v>
          </cell>
          <cell r="U14">
            <v>2</v>
          </cell>
          <cell r="AM14" t="str">
            <v>, simple face</v>
          </cell>
          <cell r="BE14" t="str">
            <v>Inter pompier</v>
          </cell>
          <cell r="BK14" t="str">
            <v>Exp .Affrètement</v>
          </cell>
        </row>
        <row r="15">
          <cell r="G15" t="str">
            <v>En PMMA BLANC opaque 10mm</v>
          </cell>
          <cell r="Q15" t="str">
            <v>Simple face avec Profilé Alu. 120mm</v>
          </cell>
          <cell r="AM15" t="str">
            <v>, double face</v>
          </cell>
          <cell r="AS15" t="str">
            <v xml:space="preserve">Tole aluminium 20/10 laqué </v>
          </cell>
          <cell r="AV15">
            <v>246.10559999999998</v>
          </cell>
          <cell r="AY15" t="str">
            <v>avec potence rasante pré laquée blanc 9010</v>
          </cell>
          <cell r="BE15" t="str">
            <v>Carré alu brut</v>
          </cell>
          <cell r="BH15">
            <v>0</v>
          </cell>
        </row>
        <row r="16">
          <cell r="G16" t="str">
            <v>En PMMA BLANC opaque 19mm</v>
          </cell>
          <cell r="L16" t="str">
            <v>sans plots ni entretoise</v>
          </cell>
          <cell r="O16">
            <v>20</v>
          </cell>
          <cell r="Q16" t="str">
            <v>Double face avec Profilé Alu. 100mm</v>
          </cell>
          <cell r="Z16" t="str">
            <v>Forme Plate</v>
          </cell>
          <cell r="AI16">
            <v>0</v>
          </cell>
          <cell r="AJ16">
            <v>0</v>
          </cell>
          <cell r="AS16" t="str">
            <v>Tôle aluminium 20/10 pré laqué blanc 9010</v>
          </cell>
          <cell r="AY16" t="str">
            <v>avec potence rasante laquée Ral :</v>
          </cell>
          <cell r="BE16" t="str">
            <v>Rectangle alu brut</v>
          </cell>
          <cell r="BH16" t="str">
            <v xml:space="preserve">cond. </v>
          </cell>
          <cell r="BI16" t="str">
            <v xml:space="preserve">P.U. la pièce </v>
          </cell>
        </row>
        <row r="17">
          <cell r="B17" t="str">
            <v>PMMA blanc non lumineuse</v>
          </cell>
          <cell r="G17" t="str">
            <v>En PMMA BLANC diffusant 10mm</v>
          </cell>
          <cell r="L17" t="str">
            <v>Fixation : plots collés ou tiges filetées avec entretoises</v>
          </cell>
          <cell r="Q17" t="str">
            <v>Double face avec Profilé Alu. 150mm</v>
          </cell>
          <cell r="Z17" t="str">
            <v>Forme Galbée</v>
          </cell>
          <cell r="AG17" t="str">
            <v>Forfait laquage mise à la teinte (ref RAL  )</v>
          </cell>
          <cell r="AM17" t="str">
            <v xml:space="preserve"> </v>
          </cell>
          <cell r="AO17">
            <v>1</v>
          </cell>
          <cell r="AP17">
            <v>110</v>
          </cell>
          <cell r="AS17" t="str">
            <v xml:space="preserve">Tole alu composite 3mm laqué </v>
          </cell>
          <cell r="AY17" t="str">
            <v>avec potence fixe 100mm pré laquée blanc 9010</v>
          </cell>
          <cell r="BE17" t="str">
            <v>Cornières alu brut</v>
          </cell>
        </row>
        <row r="18">
          <cell r="B18" t="str">
            <v>PMMA couleur non lumineuse</v>
          </cell>
          <cell r="G18" t="str">
            <v>En PMMA BLANC diffusant 19mm</v>
          </cell>
          <cell r="Z18" t="str">
            <v xml:space="preserve">Profilé Galbé 125 LUMINEUX </v>
          </cell>
          <cell r="AM18" t="str">
            <v>Forfait laquage mise à la teinte (ref RAL  )</v>
          </cell>
          <cell r="AS18" t="str">
            <v>Tôle alu composite 3mm pré laqué blanc 9003</v>
          </cell>
          <cell r="AY18" t="str">
            <v>avec potence fixe 100mm laquée Ral :</v>
          </cell>
          <cell r="BE18" t="str">
            <v>Pmma blanc</v>
          </cell>
        </row>
        <row r="19">
          <cell r="B19" t="str">
            <v>PMMA blanc éclairage led (alimentation comprise)</v>
          </cell>
          <cell r="G19" t="str">
            <v>En PMMA BLANC diffusant 30mm</v>
          </cell>
          <cell r="Q19" t="str">
            <v>Avec potences 100mm et Pareclose (ouverture) coté rue</v>
          </cell>
          <cell r="Z19" t="str">
            <v xml:space="preserve">Profilé Galbé 125 NON LUMINEUX </v>
          </cell>
          <cell r="AY19" t="str">
            <v>avec potence réglable 100mm pré laqué blanc 9010</v>
          </cell>
          <cell r="BE19" t="str">
            <v>Câbles et accessoires</v>
          </cell>
        </row>
        <row r="20">
          <cell r="B20" t="str">
            <v>PMMA couleur éclairage led (alimentation comprise)</v>
          </cell>
          <cell r="L20" t="str">
            <v>Aucun laquage</v>
          </cell>
          <cell r="N20">
            <v>1</v>
          </cell>
          <cell r="O20">
            <v>110</v>
          </cell>
          <cell r="Z20" t="str">
            <v>Profilé Galbé 45 LUMINEUX</v>
          </cell>
          <cell r="AV20">
            <v>110</v>
          </cell>
          <cell r="AY20" t="str">
            <v>avec potence réglable 250mm pré laqué blanc 9010</v>
          </cell>
          <cell r="BE20" t="str">
            <v>Colles</v>
          </cell>
        </row>
        <row r="21">
          <cell r="Z21" t="str">
            <v>Profilé Galbé 45 NON LUMINEUX</v>
          </cell>
          <cell r="AG21" t="str">
            <v xml:space="preserve">Ajourage Recto - Largeur : </v>
          </cell>
          <cell r="AY21" t="str">
            <v>avec potence réglable 500mm pré laqué blanc 9010</v>
          </cell>
          <cell r="BE21" t="str">
            <v>Platines acier brut</v>
          </cell>
        </row>
        <row r="22">
          <cell r="B22" t="str">
            <v>Collage bord à bord</v>
          </cell>
          <cell r="G22" t="str">
            <v>sans laquage</v>
          </cell>
          <cell r="J22">
            <v>12</v>
          </cell>
          <cell r="L22" t="str">
            <v>Forfait laquage mise à la teinte (ref RAL  )</v>
          </cell>
          <cell r="Q22" t="str">
            <v>Finition anodisé</v>
          </cell>
          <cell r="V22">
            <v>600</v>
          </cell>
          <cell r="AG22" t="str">
            <v xml:space="preserve">, Hauteur : </v>
          </cell>
          <cell r="AY22" t="str">
            <v>avec potence réglable 100mm laqué Ral :</v>
          </cell>
          <cell r="BE22" t="str">
            <v>Scellement acier traité</v>
          </cell>
        </row>
        <row r="23">
          <cell r="G23" t="str">
            <v>Face laquée chant coloré</v>
          </cell>
          <cell r="Q23" t="str">
            <v>Finition Laqué RAL</v>
          </cell>
          <cell r="AG23" t="str">
            <v xml:space="preserve">Ajourage Verso - Largeur : </v>
          </cell>
          <cell r="AY23" t="str">
            <v>avec potence réglable 250mm laqué Ral :</v>
          </cell>
        </row>
        <row r="24">
          <cell r="Z24" t="str">
            <v>2 faces en Tole alu composite 3mm laqué</v>
          </cell>
          <cell r="AG24" t="str">
            <v xml:space="preserve">, Hauteur : </v>
          </cell>
          <cell r="AY24" t="str">
            <v>avec potence réglable 500mm laqué Ral :</v>
          </cell>
        </row>
        <row r="25">
          <cell r="B25" t="str">
            <v>Baton</v>
          </cell>
          <cell r="J25">
            <v>80</v>
          </cell>
          <cell r="L25" t="str">
            <v>Sans support</v>
          </cell>
          <cell r="O25">
            <v>18</v>
          </cell>
          <cell r="Z25" t="str">
            <v>2 faces alu 15/10è (NON LUMINEUX)</v>
          </cell>
          <cell r="AH25">
            <v>0.05</v>
          </cell>
          <cell r="BE25">
            <v>0</v>
          </cell>
        </row>
        <row r="26">
          <cell r="B26" t="str">
            <v>Fantaisie</v>
          </cell>
          <cell r="G26" t="str">
            <v>Plan de pose papier offert</v>
          </cell>
          <cell r="L26" t="str">
            <v>Avec support sans cablage</v>
          </cell>
          <cell r="Z26" t="str">
            <v>2 faces PMMA blanc diffusant 3ou4mm (LUMINEUX)</v>
          </cell>
          <cell r="BE26" t="str">
            <v>Connecteur 2 plots</v>
          </cell>
        </row>
        <row r="27">
          <cell r="B27" t="str">
            <v>Avec Patin</v>
          </cell>
          <cell r="G27" t="str">
            <v>Plan de pose papier</v>
          </cell>
          <cell r="L27" t="str">
            <v>Avec support et cablage</v>
          </cell>
          <cell r="S27">
            <v>1</v>
          </cell>
          <cell r="V27">
            <v>110</v>
          </cell>
          <cell r="BE27" t="str">
            <v>Connecteur 3 plots</v>
          </cell>
        </row>
        <row r="28">
          <cell r="G28" t="str">
            <v>Plan de pose pochoir alucomposite</v>
          </cell>
          <cell r="Q28" t="str">
            <v>Forfait laquage mise à la teinte (ref RAL  )</v>
          </cell>
          <cell r="Z28" t="str">
            <v>Chassis en acier galvanisé</v>
          </cell>
          <cell r="AG28" t="str">
            <v>PMMA 3 mm Blanc Diffusant (ajourage plat)</v>
          </cell>
          <cell r="AJ28">
            <v>11.200000000000001</v>
          </cell>
          <cell r="AS28" t="str">
            <v>Face sans aucun plis</v>
          </cell>
          <cell r="AV28">
            <v>76</v>
          </cell>
          <cell r="BB28">
            <v>110</v>
          </cell>
          <cell r="BE28" t="str">
            <v>Connecteur 4 plots</v>
          </cell>
        </row>
        <row r="29">
          <cell r="G29" t="str">
            <v>Plan de pose au format PDF</v>
          </cell>
          <cell r="L29" t="str">
            <v>Pose sur support sans cablage ( par lettre )</v>
          </cell>
          <cell r="Z29" t="str">
            <v>Avec tôle en partie haute</v>
          </cell>
          <cell r="AG29" t="str">
            <v>PMMA 3 mm Couleur Diffusant (ajourage plat)</v>
          </cell>
          <cell r="AS29" t="str">
            <v>Face avec bords plats : 4 plis "angle droit"</v>
          </cell>
          <cell r="AY29" t="str">
            <v>Forfait laquage mise à la teinte (ref RAL  )</v>
          </cell>
          <cell r="AZ29">
            <v>1</v>
          </cell>
          <cell r="BE29" t="str">
            <v>Connecteur 5 plots</v>
          </cell>
          <cell r="BO29">
            <v>20</v>
          </cell>
        </row>
        <row r="30">
          <cell r="B30" t="str">
            <v>Relief 50 à 100</v>
          </cell>
          <cell r="E30" t="e">
            <v>#REF!</v>
          </cell>
          <cell r="G30" t="str">
            <v>Sans plan de pose</v>
          </cell>
          <cell r="L30" t="str">
            <v>Pose sur support avec cablage ( par lettre )</v>
          </cell>
          <cell r="AG30" t="str">
            <v>PMMA 10 mm Blanc Diffusant (ajourage relief 5 mm)</v>
          </cell>
          <cell r="AS30" t="str">
            <v>Face avec bords plats soudés : 4 plis "angle droit" soudés</v>
          </cell>
          <cell r="BE30" t="str">
            <v>Cornière alu brut 30 x 30 mm ép. 2 mm - barre entière</v>
          </cell>
          <cell r="BK30" t="str">
            <v>Forfait carton</v>
          </cell>
        </row>
        <row r="31">
          <cell r="B31" t="str">
            <v>Relief sup à 100</v>
          </cell>
          <cell r="AB31" t="str">
            <v xml:space="preserve"> </v>
          </cell>
          <cell r="AG31" t="str">
            <v>PMMA 15 mm Blanc Diffusant (ajourage relief 10 mm)</v>
          </cell>
          <cell r="BE31" t="str">
            <v>Cornière alu brut 40 x 20 mm ép. 2 mm - barre entière</v>
          </cell>
          <cell r="BK31" t="str">
            <v>Forfait caisson bois</v>
          </cell>
        </row>
        <row r="32">
          <cell r="I32">
            <v>1</v>
          </cell>
          <cell r="J32">
            <v>110</v>
          </cell>
          <cell r="O32">
            <v>40</v>
          </cell>
          <cell r="AG32" t="str">
            <v>PMMA 20 mm Blanc Diffusant (ajourage relief 15 mm)</v>
          </cell>
          <cell r="AS32" t="str">
            <v xml:space="preserve">Ajourage recto- Largeur : </v>
          </cell>
          <cell r="BE32" t="str">
            <v>Cornière alu brut 40 x 40 mm ép. 2 mm - barre entière</v>
          </cell>
          <cell r="BK32" t="str">
            <v>Forfait palette</v>
          </cell>
        </row>
        <row r="33">
          <cell r="G33" t="str">
            <v>Forfait laquage mise à la teinte (ref RAL  )</v>
          </cell>
          <cell r="L33" t="str">
            <v>Plan de pose papier offert</v>
          </cell>
          <cell r="Q33" t="str">
            <v>Sans éclairage</v>
          </cell>
          <cell r="V33">
            <v>100</v>
          </cell>
          <cell r="AG33" t="str">
            <v>PMMA 30 mm Blanc Diffusant (ajourage relief 25 mm)</v>
          </cell>
          <cell r="AS33" t="str">
            <v xml:space="preserve">, Hauteur : </v>
          </cell>
          <cell r="BE33" t="str">
            <v>Cornière &amp; U 25 x 25 mm ép. 2 mm</v>
          </cell>
        </row>
        <row r="34">
          <cell r="B34" t="str">
            <v>Face diffusante</v>
          </cell>
          <cell r="E34" t="e">
            <v>#REF!</v>
          </cell>
          <cell r="L34" t="str">
            <v>Plan de pose papier</v>
          </cell>
          <cell r="Q34" t="str">
            <v>Eclairage Led selon notre fabrication</v>
          </cell>
          <cell r="Z34" t="str">
            <v>Laqué Blanc Ral 9010</v>
          </cell>
          <cell r="AD34">
            <v>180</v>
          </cell>
          <cell r="BE34" t="str">
            <v>Cornière &amp; U 25 x 25 mm ép. 2 mm - laqué</v>
          </cell>
        </row>
        <row r="35">
          <cell r="B35" t="str">
            <v>Face opaque</v>
          </cell>
          <cell r="L35" t="str">
            <v>Plan de pose pochoir alucomposite</v>
          </cell>
          <cell r="Z35" t="str">
            <v>Laquage totem  RAL :</v>
          </cell>
          <cell r="AJ35">
            <v>94.5</v>
          </cell>
        </row>
        <row r="36">
          <cell r="B36" t="str">
            <v>Face adhésivée</v>
          </cell>
          <cell r="L36" t="str">
            <v>Plan de pose au format PDF</v>
          </cell>
          <cell r="Z36" t="str">
            <v>Profilé blanc ou anodisé</v>
          </cell>
          <cell r="AS36" t="str">
            <v xml:space="preserve">Ajourage verso- Largeur : </v>
          </cell>
        </row>
        <row r="37">
          <cell r="B37" t="str">
            <v>Face laquée</v>
          </cell>
          <cell r="G37" t="str">
            <v>Sans Fixation ni entretoise</v>
          </cell>
          <cell r="J37">
            <v>6</v>
          </cell>
          <cell r="L37" t="str">
            <v>Sans plan de pose</v>
          </cell>
          <cell r="S37" t="str">
            <v xml:space="preserve"> (Forfait : surface ajouré &lt; 1m² Led)</v>
          </cell>
          <cell r="V37">
            <v>150</v>
          </cell>
          <cell r="Z37" t="str">
            <v>Laquage Ral des profilés</v>
          </cell>
          <cell r="AS37" t="str">
            <v xml:space="preserve">, Hauteur : </v>
          </cell>
          <cell r="BE37">
            <v>0</v>
          </cell>
        </row>
        <row r="38">
          <cell r="G38" t="str">
            <v>Fixation : plots collés ou tiges filetées avec entretoises</v>
          </cell>
          <cell r="Z38" t="str">
            <v>Laquage Ral des profilés et des faces</v>
          </cell>
          <cell r="AJ38">
            <v>110</v>
          </cell>
          <cell r="BE38" t="str">
            <v>Connecteur 2 plots</v>
          </cell>
        </row>
        <row r="39">
          <cell r="BE39" t="str">
            <v>Connecteur 3 plots</v>
          </cell>
        </row>
        <row r="40">
          <cell r="B40" t="str">
            <v>Chant diffusant</v>
          </cell>
          <cell r="E40" t="e">
            <v>#REF!</v>
          </cell>
          <cell r="Z40" t="str">
            <v xml:space="preserve"> </v>
          </cell>
          <cell r="AC40">
            <v>1</v>
          </cell>
          <cell r="AD40">
            <v>110</v>
          </cell>
          <cell r="AS40" t="str">
            <v>Relief :</v>
          </cell>
          <cell r="BE40" t="str">
            <v>Connecteur 4 plots</v>
          </cell>
        </row>
        <row r="41">
          <cell r="B41" t="str">
            <v>Chant Opaque</v>
          </cell>
          <cell r="G41" t="str">
            <v>Sans éclairage</v>
          </cell>
          <cell r="J41">
            <v>0</v>
          </cell>
          <cell r="Q41" t="str">
            <v>Sans face</v>
          </cell>
          <cell r="V41">
            <v>55.4</v>
          </cell>
          <cell r="Z41" t="str">
            <v>Forfait laquage mise à la teinte (ref RAL  )</v>
          </cell>
          <cell r="AS41" t="str">
            <v xml:space="preserve"> PMMA 3 mm Blanc Diffusant (ajourage plat)</v>
          </cell>
          <cell r="AV41">
            <v>1.32</v>
          </cell>
          <cell r="BE41" t="str">
            <v>Connecteur 5 plots</v>
          </cell>
        </row>
        <row r="42">
          <cell r="B42" t="str">
            <v>Chant laqué</v>
          </cell>
          <cell r="G42" t="str">
            <v>Rétro éclairage Leds centré (Alim IP67 comprise)</v>
          </cell>
          <cell r="Q42" t="str">
            <v>Avec Face PMMA blanc diffusant coulé 3mm</v>
          </cell>
          <cell r="AG42" t="str">
            <v>Eclairage Led selon notre fabrication</v>
          </cell>
          <cell r="AJ42">
            <v>293</v>
          </cell>
          <cell r="AS42" t="str">
            <v xml:space="preserve"> PMMA 3 mm Couleur Diffusant (ajourage plat)</v>
          </cell>
          <cell r="BE42" t="str">
            <v>Cornière alu brut 30 x 30 mm ép. 2 mm - barre entière</v>
          </cell>
        </row>
        <row r="43">
          <cell r="B43" t="str">
            <v>Chant Opacifié en intérieure par adhésif light stop blanc</v>
          </cell>
          <cell r="G43" t="str">
            <v>Rétro éclairage Leds contour (Alim IP67 comprise) à partir de 550mm</v>
          </cell>
          <cell r="Q43" t="str">
            <v>Avec Face PMMA blanc diffusant coulé 4mm</v>
          </cell>
          <cell r="AG43" t="str">
            <v>Forfait Eclairage Led : surface ajouré &lt; 1m²</v>
          </cell>
          <cell r="AS43" t="str">
            <v xml:space="preserve"> PMMA 10 mm Blanc Diffusant (ajourage relief 5 mm)</v>
          </cell>
          <cell r="BE43" t="str">
            <v>Cornière alu brut 40 x 20 mm ép. 2 mm - barre entière</v>
          </cell>
        </row>
        <row r="44">
          <cell r="G44" t="str">
            <v>Eclairage Leds point à point centré (Alim IP67 comprise) à partir de 250mm</v>
          </cell>
          <cell r="Z44" t="str">
            <v>avec mat dépassant</v>
          </cell>
          <cell r="AD44">
            <v>150</v>
          </cell>
          <cell r="AS44" t="str">
            <v xml:space="preserve"> PMMA 15 mm Blanc Diffusant (ajourage relief 10 mm)</v>
          </cell>
          <cell r="BE44" t="str">
            <v>Cornière alu brut 40 x 40 mm ép. 2 mm - barre entière</v>
          </cell>
        </row>
        <row r="45">
          <cell r="B45" t="str">
            <v>Fond PVC blanc</v>
          </cell>
          <cell r="G45" t="str">
            <v>Eclairage Leds point à point contour (Alim IP67 comprise) à partir de 250mm</v>
          </cell>
          <cell r="Z45" t="str">
            <v>avec platines et crosses</v>
          </cell>
          <cell r="AS45" t="str">
            <v xml:space="preserve"> PMMA 20 mm Blanc Diffusant ( ajourage relief 15 mm)</v>
          </cell>
          <cell r="BE45" t="str">
            <v>Cornière &amp; U 25 x 25 mm ép. 2 mm</v>
          </cell>
        </row>
        <row r="46">
          <cell r="S46">
            <v>1</v>
          </cell>
          <cell r="V46">
            <v>220</v>
          </cell>
          <cell r="Z46" t="str">
            <v>avec platines seules</v>
          </cell>
          <cell r="AG46" t="str">
            <v>avec mat dépassant</v>
          </cell>
          <cell r="AJ46">
            <v>241</v>
          </cell>
          <cell r="AS46" t="str">
            <v xml:space="preserve"> PMMA 30 mm Blanc Diffusant (ajourage relief 25 mm)</v>
          </cell>
          <cell r="BE46" t="str">
            <v>Cornière &amp; U 25 x 25 mm ép. 2 mm - laqué</v>
          </cell>
        </row>
        <row r="47">
          <cell r="E47" t="e">
            <v>#N/A</v>
          </cell>
          <cell r="Q47" t="str">
            <v>Forfait Potence déportée</v>
          </cell>
          <cell r="AG47" t="str">
            <v>avec platines et crosses</v>
          </cell>
        </row>
        <row r="48">
          <cell r="B48" t="str">
            <v>Plan de pose papier offert</v>
          </cell>
          <cell r="G48" t="str">
            <v>Sans support</v>
          </cell>
          <cell r="J48">
            <v>10</v>
          </cell>
          <cell r="Q48" t="str">
            <v>Forfait cache potence</v>
          </cell>
          <cell r="AG48" t="str">
            <v>avec platines seules</v>
          </cell>
        </row>
        <row r="49">
          <cell r="B49" t="str">
            <v>Plan de pose papier</v>
          </cell>
          <cell r="G49" t="str">
            <v>Avec support sans cablage</v>
          </cell>
          <cell r="BE49">
            <v>0</v>
          </cell>
        </row>
        <row r="50">
          <cell r="B50" t="str">
            <v>Plan de pose pochoir alucomposite</v>
          </cell>
          <cell r="G50" t="str">
            <v>Avec support et cablage</v>
          </cell>
          <cell r="BE50" t="str">
            <v>Connecteur 2 plots</v>
          </cell>
        </row>
        <row r="51">
          <cell r="B51" t="str">
            <v>Plan de pose au format PDF</v>
          </cell>
          <cell r="BE51" t="str">
            <v>Connecteur 3 plots</v>
          </cell>
        </row>
        <row r="52">
          <cell r="B52" t="str">
            <v>Sans plan de pose</v>
          </cell>
          <cell r="G52" t="str">
            <v>Pose sur support avec cablage (par lettre )</v>
          </cell>
          <cell r="BE52" t="str">
            <v>Connecteur 4 plots</v>
          </cell>
        </row>
        <row r="53">
          <cell r="G53" t="str">
            <v>Pose sur support sans cablage ( par lettre )</v>
          </cell>
          <cell r="BE53" t="str">
            <v>Connecteur 5 plots</v>
          </cell>
        </row>
        <row r="54">
          <cell r="B54" t="str">
            <v xml:space="preserve"> </v>
          </cell>
          <cell r="D54">
            <v>0</v>
          </cell>
          <cell r="E54">
            <v>0</v>
          </cell>
          <cell r="BE54" t="str">
            <v>Cornière alu brut 30 x 30 mm ép. 2 mm - barre entière</v>
          </cell>
        </row>
        <row r="55">
          <cell r="B55" t="str">
            <v>Forfait laquage mise à la teinte (ref RAL  )</v>
          </cell>
          <cell r="C55">
            <v>1</v>
          </cell>
          <cell r="BE55" t="str">
            <v>Cornière alu brut 40 x 20 mm ép. 2 mm - barre entière</v>
          </cell>
        </row>
        <row r="56">
          <cell r="AS56" t="str">
            <v>Sans éclairage</v>
          </cell>
          <cell r="AV56">
            <v>293</v>
          </cell>
          <cell r="BE56" t="str">
            <v>Cornière alu brut 40 x 40 mm ép. 2 mm - barre entière</v>
          </cell>
        </row>
        <row r="57">
          <cell r="AS57" t="str">
            <v>éclairage led (alimentation comprise)</v>
          </cell>
          <cell r="BE57" t="str">
            <v>Cornière &amp; U 25 x 25 mm ép. 2 mm</v>
          </cell>
        </row>
        <row r="58">
          <cell r="B58" t="str">
            <v>Sans support</v>
          </cell>
          <cell r="E58" t="e">
            <v>#N/A</v>
          </cell>
          <cell r="BE58" t="str">
            <v>Cornière &amp; U 25 x 25 mm ép. 2 mm - laqué</v>
          </cell>
        </row>
        <row r="59">
          <cell r="B59" t="str">
            <v>Avec support sans cablage</v>
          </cell>
        </row>
        <row r="60">
          <cell r="B60" t="str">
            <v>Avec support et cablage</v>
          </cell>
        </row>
        <row r="61">
          <cell r="BE61">
            <v>0</v>
          </cell>
        </row>
        <row r="62">
          <cell r="B62" t="str">
            <v>Pose sur support sans cablage ( par lettre )</v>
          </cell>
          <cell r="AS62" t="str">
            <v>Potence avec platine 2 trous</v>
          </cell>
          <cell r="BE62" t="str">
            <v>Connecteur 2 plots</v>
          </cell>
        </row>
        <row r="63">
          <cell r="B63" t="str">
            <v>Pose sur support avec cablage ( par lettre )</v>
          </cell>
          <cell r="AS63" t="str">
            <v>Potence avec platine 4 trous</v>
          </cell>
          <cell r="BE63" t="str">
            <v>Connecteur 3 plots</v>
          </cell>
        </row>
        <row r="64">
          <cell r="AS64" t="str">
            <v>Potence spécifique</v>
          </cell>
          <cell r="BE64" t="str">
            <v>Connecteur 4 plots</v>
          </cell>
        </row>
        <row r="65">
          <cell r="BE65" t="str">
            <v>Connecteur 5 plots</v>
          </cell>
        </row>
        <row r="66">
          <cell r="BE66" t="str">
            <v>Cornière alu brut 30 x 30 mm ép. 2 mm - barre entière</v>
          </cell>
        </row>
        <row r="67">
          <cell r="BE67" t="str">
            <v>Cornière alu brut 40 x 20 mm ép. 2 mm - barre entière</v>
          </cell>
        </row>
        <row r="68">
          <cell r="BE68" t="str">
            <v>Cornière alu brut 40 x 40 mm ép. 2 mm - barre entière</v>
          </cell>
        </row>
        <row r="69">
          <cell r="BE69" t="str">
            <v>Cornière &amp; U 25 x 25 mm ép. 2 mm</v>
          </cell>
        </row>
        <row r="70">
          <cell r="BE70" t="str">
            <v>Cornière &amp; U 25 x 25 mm ép. 2 mm - laqué</v>
          </cell>
        </row>
        <row r="72">
          <cell r="BE72" t="str">
            <v>Forfait laquage mise à la teinte  RAL</v>
          </cell>
          <cell r="BI72">
            <v>110</v>
          </cell>
        </row>
      </sheetData>
      <sheetData sheetId="14"/>
      <sheetData sheetId="15"/>
      <sheetData sheetId="16">
        <row r="2">
          <cell r="J2" t="str">
            <v>Connecteur 2 plots</v>
          </cell>
          <cell r="O2">
            <v>0.3</v>
          </cell>
          <cell r="Z2" t="str">
            <v>Poids</v>
          </cell>
        </row>
        <row r="3">
          <cell r="J3" t="str">
            <v>Connecteur 3 plots</v>
          </cell>
          <cell r="O3">
            <v>0.3</v>
          </cell>
          <cell r="Z3" t="str">
            <v>P10</v>
          </cell>
          <cell r="AA3">
            <v>0.5</v>
          </cell>
        </row>
        <row r="4">
          <cell r="J4" t="str">
            <v>Connecteur 4 plots</v>
          </cell>
          <cell r="O4">
            <v>0.3</v>
          </cell>
          <cell r="Z4" t="str">
            <v>P19</v>
          </cell>
          <cell r="AA4">
            <v>0.5</v>
          </cell>
        </row>
        <row r="5">
          <cell r="J5" t="str">
            <v>Connecteur 5 plots</v>
          </cell>
          <cell r="O5">
            <v>0.3</v>
          </cell>
          <cell r="Z5" t="str">
            <v>P30</v>
          </cell>
          <cell r="AA5">
            <v>0.5</v>
          </cell>
        </row>
        <row r="6">
          <cell r="J6" t="str">
            <v>borne deux fils (jaune)</v>
          </cell>
          <cell r="O6">
            <v>0.1</v>
          </cell>
          <cell r="Z6" t="str">
            <v>AC</v>
          </cell>
          <cell r="AA6">
            <v>1.27</v>
          </cell>
        </row>
        <row r="7">
          <cell r="J7" t="str">
            <v>borne trois fils (rouge)</v>
          </cell>
          <cell r="O7">
            <v>0.1</v>
          </cell>
          <cell r="Z7" t="str">
            <v>ACC</v>
          </cell>
          <cell r="AA7">
            <v>1.27</v>
          </cell>
        </row>
        <row r="8">
          <cell r="J8" t="str">
            <v>Plots plastique à coller 7 mm (Ø 12 mm)</v>
          </cell>
          <cell r="O8">
            <v>0.3</v>
          </cell>
          <cell r="Z8" t="str">
            <v>AL</v>
          </cell>
          <cell r="AA8">
            <v>2.7</v>
          </cell>
        </row>
        <row r="9">
          <cell r="J9" t="str">
            <v>Plots plastique à coller 15 mm (Ø 15 mm)</v>
          </cell>
          <cell r="O9">
            <v>0.3</v>
          </cell>
          <cell r="Z9" t="str">
            <v>PM10</v>
          </cell>
          <cell r="AA9">
            <v>1.19</v>
          </cell>
        </row>
        <row r="10">
          <cell r="J10" t="str">
            <v>Plots plastique à coller 20 mm (Ø 12 mm)</v>
          </cell>
          <cell r="O10">
            <v>0.3</v>
          </cell>
          <cell r="S10">
            <v>0</v>
          </cell>
          <cell r="Z10" t="str">
            <v>PM19</v>
          </cell>
          <cell r="AA10">
            <v>1.19</v>
          </cell>
          <cell r="AE10">
            <v>2.6774999999999998</v>
          </cell>
        </row>
        <row r="11">
          <cell r="J11" t="str">
            <v>Plots plastique à coller 30 mm (Ø 20 mm)</v>
          </cell>
          <cell r="O11">
            <v>0.7</v>
          </cell>
          <cell r="Y11">
            <v>2.7132000000000005</v>
          </cell>
          <cell r="Z11" t="str">
            <v>PMD10</v>
          </cell>
          <cell r="AA11">
            <v>1.19</v>
          </cell>
        </row>
        <row r="12">
          <cell r="J12" t="str">
            <v>Entretoises aluminium 10 mm (Ø 10 mm)</v>
          </cell>
          <cell r="O12">
            <v>0.1</v>
          </cell>
          <cell r="Z12" t="str">
            <v>PMD19</v>
          </cell>
          <cell r="AA12">
            <v>1.19</v>
          </cell>
        </row>
        <row r="13">
          <cell r="J13" t="str">
            <v>Entretoises aluminium 20 mm (Ø 10 mm)</v>
          </cell>
          <cell r="O13">
            <v>0.2</v>
          </cell>
          <cell r="Z13" t="str">
            <v>PMD30</v>
          </cell>
          <cell r="AA13">
            <v>1.19</v>
          </cell>
        </row>
        <row r="14">
          <cell r="J14" t="str">
            <v>Entretoises aluminium 30 mm (Ø 10 mm)</v>
          </cell>
          <cell r="O14">
            <v>0.3</v>
          </cell>
        </row>
        <row r="15">
          <cell r="J15" t="str">
            <v>Entretoises aluminium 40 mm (Ø 10 mm)</v>
          </cell>
          <cell r="O15">
            <v>0.4</v>
          </cell>
        </row>
        <row r="16">
          <cell r="J16" t="str">
            <v>Entretoises aluminium 50 mm (Ø 10 mm)</v>
          </cell>
          <cell r="O16">
            <v>0.5</v>
          </cell>
        </row>
        <row r="17">
          <cell r="J17" t="str">
            <v>Tiges filetées Ø4 - longueur 40 mm</v>
          </cell>
          <cell r="O17">
            <v>0.4</v>
          </cell>
        </row>
        <row r="18">
          <cell r="J18" t="str">
            <v>Tiges filetées Ø4 - longueur 50 mm</v>
          </cell>
          <cell r="O18">
            <v>0.5</v>
          </cell>
        </row>
        <row r="19">
          <cell r="J19" t="str">
            <v>Tiges filetées Ø4 - longueur 60 mm</v>
          </cell>
          <cell r="O19">
            <v>0.6</v>
          </cell>
        </row>
        <row r="20">
          <cell r="J20" t="str">
            <v>Tiges filetées Ø4 - longueur 70 mm</v>
          </cell>
          <cell r="O20">
            <v>0.7</v>
          </cell>
        </row>
        <row r="21">
          <cell r="J21" t="str">
            <v>Tiges filetées Ø4 - longueur 80 mm</v>
          </cell>
          <cell r="O21">
            <v>0.8</v>
          </cell>
          <cell r="U21">
            <v>15.19</v>
          </cell>
        </row>
        <row r="22">
          <cell r="J22" t="str">
            <v>Tiges filetées Ø4 - longueur 100 mm</v>
          </cell>
          <cell r="O22">
            <v>1</v>
          </cell>
        </row>
        <row r="23">
          <cell r="J23" t="str">
            <v>Valise de démo - recto / verso</v>
          </cell>
        </row>
        <row r="24">
          <cell r="J24" t="str">
            <v>One 3030 - Module led tangencielle - Blanc 6500K° - 2W</v>
          </cell>
          <cell r="O24">
            <v>1</v>
          </cell>
          <cell r="AE24">
            <v>61.238</v>
          </cell>
        </row>
        <row r="25">
          <cell r="J25" t="str">
            <v>PL3-100 - Module led tangencielle - Blanc 6500K° - 2,88W</v>
          </cell>
          <cell r="O25">
            <v>0.9</v>
          </cell>
        </row>
        <row r="26">
          <cell r="J26" t="str">
            <v>EP-45B - Module led une lentille - Blanc 6500K° - 0,48W</v>
          </cell>
          <cell r="O26">
            <v>1.3</v>
          </cell>
        </row>
        <row r="27">
          <cell r="J27" t="str">
            <v>EP-90B - Module led 2 lentilles - Blanc 6500K° - 0,96W</v>
          </cell>
          <cell r="O27">
            <v>1.3</v>
          </cell>
        </row>
        <row r="28">
          <cell r="J28" t="str">
            <v>Mini 30 - Module led une lentille - Blanc 7000K° - 0,36W</v>
          </cell>
          <cell r="O28">
            <v>0.8</v>
          </cell>
        </row>
        <row r="29">
          <cell r="J29" t="str">
            <v>LPV-18-12 - alimentation MEAN WELL - 18 Watts</v>
          </cell>
          <cell r="O29">
            <v>0.2</v>
          </cell>
        </row>
        <row r="30">
          <cell r="J30" t="str">
            <v>LPV-35-12 - alimentation MEAN WELL - 35 Watts</v>
          </cell>
          <cell r="O30">
            <v>0.3</v>
          </cell>
          <cell r="AA30">
            <v>7.0000000000000009</v>
          </cell>
        </row>
        <row r="31">
          <cell r="J31" t="str">
            <v>LPV-60-12 - alimentation MEAN WELL - 60 Watts</v>
          </cell>
          <cell r="O31">
            <v>0.4</v>
          </cell>
        </row>
        <row r="32">
          <cell r="J32" t="str">
            <v>LPV-100-12 - alimentation MEAN WELL - 100 Watts</v>
          </cell>
          <cell r="O32">
            <v>0.6</v>
          </cell>
        </row>
        <row r="33">
          <cell r="J33" t="str">
            <v>ELG-150-12 - alimentation MEAN WELL - 120 Watts</v>
          </cell>
          <cell r="O33">
            <v>0.9</v>
          </cell>
          <cell r="X33">
            <v>6.9449999999999994</v>
          </cell>
        </row>
        <row r="34">
          <cell r="J34" t="str">
            <v>HLG-150H-12 - alimentation MEAN WELL - 150 Watts</v>
          </cell>
          <cell r="O34">
            <v>1</v>
          </cell>
          <cell r="T34">
            <v>51.448</v>
          </cell>
        </row>
        <row r="35">
          <cell r="J35" t="str">
            <v>ELG-200-12 - alimentation MEAN WELL - 192 Watts</v>
          </cell>
          <cell r="O35">
            <v>1.1000000000000001</v>
          </cell>
        </row>
        <row r="36">
          <cell r="J36" t="str">
            <v>HLG-320H-12 - alimentation MEAN WELL - 264 Watts</v>
          </cell>
          <cell r="O36">
            <v>1.8</v>
          </cell>
        </row>
        <row r="37">
          <cell r="J37" t="str">
            <v>Tube led T8 - 600 mm - 9W</v>
          </cell>
          <cell r="O37">
            <v>0.15</v>
          </cell>
        </row>
        <row r="38">
          <cell r="J38" t="str">
            <v>Tube led T8 - 900 mm - 14W</v>
          </cell>
          <cell r="O38">
            <v>0.18</v>
          </cell>
        </row>
        <row r="39">
          <cell r="J39" t="str">
            <v>Tube led T8 - 1200 mm - 18W</v>
          </cell>
          <cell r="O39">
            <v>0.23</v>
          </cell>
        </row>
        <row r="40">
          <cell r="J40" t="str">
            <v>Tube led T8 - 1500 mm - 22W</v>
          </cell>
          <cell r="O40">
            <v>0.28000000000000003</v>
          </cell>
        </row>
        <row r="41">
          <cell r="J41" t="str">
            <v>Douille volante G13</v>
          </cell>
          <cell r="O41">
            <v>0.3</v>
          </cell>
        </row>
        <row r="42">
          <cell r="J42" t="str">
            <v>Clip métal pour tube T8</v>
          </cell>
          <cell r="O42">
            <v>0.7</v>
          </cell>
        </row>
        <row r="43">
          <cell r="J43" t="str">
            <v>Fiche surmoulée 2x150 cm</v>
          </cell>
          <cell r="O43">
            <v>2</v>
          </cell>
          <cell r="S43">
            <v>23.24212</v>
          </cell>
        </row>
        <row r="44">
          <cell r="J44" t="str">
            <v>Inter pompier à led, gris, bi polaire - 2x16 Ampères avec sécurité</v>
          </cell>
          <cell r="O44">
            <v>0.5</v>
          </cell>
        </row>
        <row r="45">
          <cell r="J45" t="str">
            <v xml:space="preserve">Carré alu brut 20 x 20 mm, ép. 2 mm </v>
          </cell>
          <cell r="O45">
            <v>0.39</v>
          </cell>
        </row>
        <row r="46">
          <cell r="J46" t="str">
            <v>Carré alu brut 25 x 25 mm, ép. 2 mm</v>
          </cell>
          <cell r="O46">
            <v>0.49</v>
          </cell>
        </row>
        <row r="47">
          <cell r="J47" t="str">
            <v>Carré alu brut 30 x 30 mm, ép. 2 mm</v>
          </cell>
          <cell r="O47">
            <v>0.61</v>
          </cell>
        </row>
        <row r="48">
          <cell r="J48" t="str">
            <v>Carré alu brut 40 x 40 mm, ép. 2 mm</v>
          </cell>
          <cell r="O48">
            <v>0.82</v>
          </cell>
        </row>
        <row r="49">
          <cell r="J49" t="str">
            <v>Carré alu brut 20 x 20 mm, ép. 2 mm - barre entière</v>
          </cell>
          <cell r="O49">
            <v>2.36</v>
          </cell>
        </row>
        <row r="50">
          <cell r="J50" t="str">
            <v>Carré alu brut 25 x 25 mm, ép. 2 mm - barre entière</v>
          </cell>
          <cell r="O50">
            <v>2.96</v>
          </cell>
        </row>
        <row r="51">
          <cell r="J51" t="str">
            <v>Carré alu brut 30 x 30 mm, ép. 2 mm - barre entière</v>
          </cell>
          <cell r="O51">
            <v>3.68</v>
          </cell>
        </row>
        <row r="52">
          <cell r="J52" t="str">
            <v>Carré alu brut 40 x 40 mm, ép. 2 mm - barre entière</v>
          </cell>
          <cell r="O52">
            <v>4.95</v>
          </cell>
        </row>
        <row r="53">
          <cell r="J53" t="str">
            <v>Rectangulaire alu brut 40 x 20 mm,  ép, 2 mm</v>
          </cell>
          <cell r="O53">
            <v>0.61</v>
          </cell>
        </row>
        <row r="54">
          <cell r="J54" t="str">
            <v>Rectangulaire alu brut 80 x 40 mm,  ép, 2 mm</v>
          </cell>
          <cell r="O54">
            <v>1.25</v>
          </cell>
        </row>
        <row r="55">
          <cell r="J55" t="str">
            <v>Rectangulaire alu brut de 100 x 50 mm,  ép, 2 mm</v>
          </cell>
          <cell r="O55">
            <v>1.58</v>
          </cell>
        </row>
        <row r="56">
          <cell r="J56" t="str">
            <v>Rectangulaire alu brut 40 x 20 mm,  ép, 2 mm - barre entière</v>
          </cell>
          <cell r="O56">
            <v>3.68</v>
          </cell>
        </row>
        <row r="57">
          <cell r="J57" t="str">
            <v>Rectangulaire alu brut 80 x 40 mm,  ép, 2 mm - barre entière</v>
          </cell>
          <cell r="O57">
            <v>7.55</v>
          </cell>
        </row>
        <row r="58">
          <cell r="J58" t="str">
            <v>Rectangulaire alu brut de 100 x 50 mm,  ép, 2 mm - barre entière</v>
          </cell>
          <cell r="O58">
            <v>9.5399999999999991</v>
          </cell>
        </row>
        <row r="59">
          <cell r="J59" t="str">
            <v>Cornière alu brut 25 x 25 mm ép. 2 mm</v>
          </cell>
          <cell r="O59">
            <v>0.25</v>
          </cell>
        </row>
        <row r="60">
          <cell r="J60" t="str">
            <v>Cornière alu brut 30 x 30 mm ép. 2 mm</v>
          </cell>
          <cell r="O60">
            <v>0.31</v>
          </cell>
        </row>
        <row r="61">
          <cell r="J61" t="str">
            <v>Cornière alu brut 40 x 20 mm ép. 2 mm</v>
          </cell>
          <cell r="O61">
            <v>0.21</v>
          </cell>
        </row>
        <row r="62">
          <cell r="J62" t="str">
            <v>Cornière alu brut 40 x 40 mm ép. 2 mm</v>
          </cell>
          <cell r="O62">
            <v>0.42</v>
          </cell>
        </row>
        <row r="63">
          <cell r="J63" t="str">
            <v>Cornière alu brut 25 x 25 mm ép. 2 mm - barre entière</v>
          </cell>
          <cell r="O63">
            <v>1.51</v>
          </cell>
        </row>
        <row r="64">
          <cell r="J64" t="str">
            <v>Cornière alu brut 30 x 30 mm ép. 2 mm - barre entière</v>
          </cell>
          <cell r="O64">
            <v>1.87</v>
          </cell>
        </row>
        <row r="65">
          <cell r="J65" t="str">
            <v>Cornière alu brut 40 x 20 mm ép. 2 mm - barre entière</v>
          </cell>
          <cell r="O65">
            <v>1.27</v>
          </cell>
        </row>
        <row r="66">
          <cell r="J66" t="str">
            <v>Cornière alu brut 40 x 40 mm ép. 2 mm - barre entière</v>
          </cell>
          <cell r="O66">
            <v>2.54</v>
          </cell>
        </row>
        <row r="67">
          <cell r="J67" t="str">
            <v>Cornière &amp; U 25 x 25 mm ép. 2 mm</v>
          </cell>
          <cell r="O67">
            <v>0.64</v>
          </cell>
        </row>
        <row r="68">
          <cell r="J68" t="str">
            <v>Cornière &amp; U 25 x 25 mm ép. 2 mm - laqué</v>
          </cell>
          <cell r="O68">
            <v>0.64</v>
          </cell>
        </row>
        <row r="69">
          <cell r="J69" t="str">
            <v>Pmma blanc diffusant coulé - épaisseur 3 mm</v>
          </cell>
          <cell r="O69">
            <v>3.57</v>
          </cell>
        </row>
        <row r="70">
          <cell r="J70" t="str">
            <v>Pmma blanc diffusant coulé - épaisseur 4 mm</v>
          </cell>
          <cell r="O70">
            <v>4.76</v>
          </cell>
        </row>
        <row r="71">
          <cell r="J71" t="str">
            <v>Câble RO2V - 3 x 1,5 mm²</v>
          </cell>
          <cell r="O71">
            <v>12.5</v>
          </cell>
        </row>
        <row r="72">
          <cell r="J72" t="str">
            <v>Câble RO2V - 3 x 2,5 mm²</v>
          </cell>
          <cell r="O72">
            <v>16.5</v>
          </cell>
        </row>
        <row r="73">
          <cell r="J73" t="str">
            <v>Attache câble alu adhésif</v>
          </cell>
          <cell r="O73">
            <v>0.4</v>
          </cell>
        </row>
        <row r="74">
          <cell r="J74" t="str">
            <v>Cordon d'alimentation avec prise moulée</v>
          </cell>
          <cell r="O74">
            <v>0.2</v>
          </cell>
        </row>
        <row r="75">
          <cell r="J75" t="str">
            <v>MS Tack Bond - 290 ml</v>
          </cell>
          <cell r="O75">
            <v>0.72</v>
          </cell>
        </row>
        <row r="76">
          <cell r="J76" t="str">
            <v>Cyano - 20g</v>
          </cell>
          <cell r="O76">
            <v>0.12</v>
          </cell>
        </row>
        <row r="77">
          <cell r="J77" t="str">
            <v>Platine 400 x 400 / 15 mm - 80 x 140 mm - 4 x Ø 30 mm</v>
          </cell>
          <cell r="O77">
            <v>18</v>
          </cell>
        </row>
        <row r="78">
          <cell r="J78" t="str">
            <v>Platine 400 x 400 / 15 mm - 100 x 100 mm - 4 x Ø 30 mm</v>
          </cell>
          <cell r="O78">
            <v>18</v>
          </cell>
        </row>
        <row r="79">
          <cell r="J79" t="str">
            <v>Platine 150 x 300 / 8 mm - 40 x 80 mm - 2 x Ø 30 mm</v>
          </cell>
          <cell r="O79">
            <v>12</v>
          </cell>
        </row>
        <row r="80">
          <cell r="J80" t="str">
            <v>Platine 150 x 300 / 8 mm - 40 x 80 mm - 2 x Ø 15 mm</v>
          </cell>
          <cell r="O80">
            <v>12</v>
          </cell>
        </row>
        <row r="81">
          <cell r="J81" t="str">
            <v>Platine 250 x 450 / 12 mm - 80 x 80 mm - 2 x Ø 30 mm</v>
          </cell>
          <cell r="O81">
            <v>5</v>
          </cell>
        </row>
        <row r="82">
          <cell r="J82" t="str">
            <v>Platine 250 x 450 / 12 mm - 40 x 80 mm - 2 x Ø 30 mm</v>
          </cell>
          <cell r="O82">
            <v>5</v>
          </cell>
        </row>
        <row r="83">
          <cell r="J83" t="str">
            <v>Platine sur-mesure</v>
          </cell>
        </row>
        <row r="84">
          <cell r="J84" t="str">
            <v>Queue de carpe M12 galva</v>
          </cell>
          <cell r="O84">
            <v>0.2</v>
          </cell>
        </row>
        <row r="85">
          <cell r="J85" t="str">
            <v>Queue de carpe M24 galva</v>
          </cell>
          <cell r="O85">
            <v>0.9</v>
          </cell>
        </row>
        <row r="86">
          <cell r="J86" t="str">
            <v>Crosse M24 galva</v>
          </cell>
          <cell r="O86">
            <v>1.6</v>
          </cell>
        </row>
      </sheetData>
      <sheetData sheetId="17">
        <row r="3">
          <cell r="AE3" t="str">
            <v>AccessoireCond</v>
          </cell>
          <cell r="AF3" t="str">
            <v>libélé</v>
          </cell>
          <cell r="AG3" t="str">
            <v>cond.</v>
          </cell>
          <cell r="AH3" t="str">
            <v>P.U. la pièce</v>
          </cell>
          <cell r="AI3" t="str">
            <v xml:space="preserve"> Tarif cond.</v>
          </cell>
        </row>
        <row r="4">
          <cell r="B4" t="str">
            <v>LettreBoitier</v>
          </cell>
          <cell r="C4" t="str">
            <v>Bâton</v>
          </cell>
          <cell r="D4" t="str">
            <v>Fantaisie</v>
          </cell>
          <cell r="E4" t="str">
            <v>Patin</v>
          </cell>
          <cell r="AE4" t="str">
            <v>BCR1</v>
          </cell>
        </row>
        <row r="5">
          <cell r="B5" t="str">
            <v>BB250</v>
          </cell>
          <cell r="C5">
            <v>136</v>
          </cell>
          <cell r="D5">
            <v>164</v>
          </cell>
          <cell r="E5">
            <v>164</v>
          </cell>
          <cell r="S5" t="str">
            <v>LettreDecoupee</v>
          </cell>
          <cell r="T5" t="str">
            <v>blanc</v>
          </cell>
          <cell r="U5" t="str">
            <v>face laquée chant coloré</v>
          </cell>
          <cell r="V5">
            <v>0</v>
          </cell>
          <cell r="W5" t="str">
            <v>fixations</v>
          </cell>
          <cell r="AE5" t="str">
            <v>BCR2</v>
          </cell>
          <cell r="AF5" t="str">
            <v>Connecteur 2 plots</v>
          </cell>
          <cell r="AG5">
            <v>100</v>
          </cell>
          <cell r="AH5">
            <v>0.8</v>
          </cell>
          <cell r="AI5">
            <v>80</v>
          </cell>
        </row>
        <row r="6">
          <cell r="B6" t="str">
            <v>BB350</v>
          </cell>
          <cell r="C6">
            <v>150</v>
          </cell>
          <cell r="D6">
            <v>183</v>
          </cell>
          <cell r="E6">
            <v>183</v>
          </cell>
          <cell r="U6">
            <v>3</v>
          </cell>
          <cell r="V6">
            <v>4</v>
          </cell>
          <cell r="W6">
            <v>5</v>
          </cell>
          <cell r="AE6" t="str">
            <v>BCR3</v>
          </cell>
          <cell r="AF6" t="str">
            <v>Connecteur 3 plots</v>
          </cell>
          <cell r="AG6">
            <v>100</v>
          </cell>
          <cell r="AH6">
            <v>0.9</v>
          </cell>
          <cell r="AI6">
            <v>90</v>
          </cell>
        </row>
        <row r="7">
          <cell r="B7" t="str">
            <v>BB450</v>
          </cell>
          <cell r="C7">
            <v>186</v>
          </cell>
          <cell r="D7">
            <v>223</v>
          </cell>
          <cell r="E7">
            <v>223</v>
          </cell>
          <cell r="S7" t="str">
            <v>P10100</v>
          </cell>
          <cell r="T7">
            <v>11</v>
          </cell>
          <cell r="U7">
            <v>10</v>
          </cell>
          <cell r="V7">
            <v>0</v>
          </cell>
          <cell r="W7">
            <v>3</v>
          </cell>
          <cell r="AE7" t="str">
            <v>BCR4</v>
          </cell>
          <cell r="AF7" t="str">
            <v>Connecteur 4 plots</v>
          </cell>
          <cell r="AG7">
            <v>100</v>
          </cell>
          <cell r="AH7">
            <v>1.04</v>
          </cell>
          <cell r="AI7">
            <v>104</v>
          </cell>
        </row>
        <row r="8">
          <cell r="B8" t="str">
            <v>BB550</v>
          </cell>
          <cell r="C8">
            <v>223</v>
          </cell>
          <cell r="D8">
            <v>270</v>
          </cell>
          <cell r="E8">
            <v>270</v>
          </cell>
          <cell r="S8" t="str">
            <v>P10150</v>
          </cell>
          <cell r="T8">
            <v>13</v>
          </cell>
          <cell r="U8">
            <v>11</v>
          </cell>
          <cell r="V8">
            <v>0</v>
          </cell>
          <cell r="W8">
            <v>5</v>
          </cell>
          <cell r="AE8" t="str">
            <v>BCR5</v>
          </cell>
          <cell r="AF8" t="str">
            <v>Connecteur 5 plots</v>
          </cell>
          <cell r="AG8">
            <v>100</v>
          </cell>
          <cell r="AH8">
            <v>1.2</v>
          </cell>
          <cell r="AI8">
            <v>120</v>
          </cell>
        </row>
        <row r="9">
          <cell r="B9" t="str">
            <v>BB650</v>
          </cell>
          <cell r="C9">
            <v>278</v>
          </cell>
          <cell r="D9">
            <v>332</v>
          </cell>
          <cell r="E9">
            <v>332</v>
          </cell>
          <cell r="S9" t="str">
            <v>P10200</v>
          </cell>
          <cell r="T9">
            <v>16</v>
          </cell>
          <cell r="U9">
            <v>12</v>
          </cell>
          <cell r="V9">
            <v>0</v>
          </cell>
          <cell r="W9">
            <v>6</v>
          </cell>
          <cell r="AI9">
            <v>0</v>
          </cell>
        </row>
        <row r="10">
          <cell r="B10" t="str">
            <v>BB750</v>
          </cell>
          <cell r="C10">
            <v>332</v>
          </cell>
          <cell r="D10">
            <v>400</v>
          </cell>
          <cell r="E10">
            <v>400</v>
          </cell>
          <cell r="S10" t="str">
            <v>P10250</v>
          </cell>
          <cell r="T10">
            <v>19</v>
          </cell>
          <cell r="U10">
            <v>13</v>
          </cell>
          <cell r="V10">
            <v>0</v>
          </cell>
          <cell r="W10">
            <v>8</v>
          </cell>
          <cell r="AE10" t="str">
            <v>BCE1</v>
          </cell>
          <cell r="AI10">
            <v>0</v>
          </cell>
        </row>
        <row r="11">
          <cell r="B11" t="str">
            <v>BB850</v>
          </cell>
          <cell r="C11">
            <v>506</v>
          </cell>
          <cell r="D11">
            <v>631</v>
          </cell>
          <cell r="E11">
            <v>631</v>
          </cell>
          <cell r="S11" t="str">
            <v>P10300</v>
          </cell>
          <cell r="T11">
            <v>23</v>
          </cell>
          <cell r="U11">
            <v>14</v>
          </cell>
          <cell r="V11">
            <v>0</v>
          </cell>
          <cell r="W11">
            <v>9</v>
          </cell>
          <cell r="AE11" t="str">
            <v>BCE2</v>
          </cell>
          <cell r="AF11" t="str">
            <v>borne deux fils (jaune)</v>
          </cell>
          <cell r="AG11">
            <v>100</v>
          </cell>
          <cell r="AH11">
            <v>0.48</v>
          </cell>
          <cell r="AI11">
            <v>48</v>
          </cell>
        </row>
        <row r="12">
          <cell r="B12" t="str">
            <v>BB950</v>
          </cell>
          <cell r="C12">
            <v>595</v>
          </cell>
          <cell r="D12">
            <v>737</v>
          </cell>
          <cell r="E12">
            <v>737</v>
          </cell>
          <cell r="S12" t="str">
            <v>P10350</v>
          </cell>
          <cell r="T12">
            <v>28</v>
          </cell>
          <cell r="U12">
            <v>16</v>
          </cell>
          <cell r="V12">
            <v>0</v>
          </cell>
          <cell r="W12">
            <v>11</v>
          </cell>
          <cell r="AE12" t="str">
            <v>BCE3</v>
          </cell>
          <cell r="AF12" t="str">
            <v>borne trois fils (rouge)</v>
          </cell>
          <cell r="AG12">
            <v>100</v>
          </cell>
          <cell r="AH12">
            <v>0.5</v>
          </cell>
          <cell r="AI12">
            <v>50</v>
          </cell>
        </row>
        <row r="13">
          <cell r="B13" t="str">
            <v>BB1050</v>
          </cell>
          <cell r="C13">
            <v>643</v>
          </cell>
          <cell r="D13">
            <v>790</v>
          </cell>
          <cell r="E13">
            <v>790</v>
          </cell>
          <cell r="S13" t="str">
            <v>P10400</v>
          </cell>
          <cell r="T13">
            <v>33</v>
          </cell>
          <cell r="U13">
            <v>18</v>
          </cell>
          <cell r="V13">
            <v>0</v>
          </cell>
          <cell r="W13">
            <v>12</v>
          </cell>
          <cell r="AE13" t="str">
            <v>BCE4</v>
          </cell>
        </row>
        <row r="14">
          <cell r="B14" t="str">
            <v>BB1150</v>
          </cell>
          <cell r="C14">
            <v>672</v>
          </cell>
          <cell r="D14">
            <v>826</v>
          </cell>
          <cell r="E14">
            <v>826</v>
          </cell>
          <cell r="S14" t="str">
            <v>P10450</v>
          </cell>
          <cell r="T14">
            <v>39</v>
          </cell>
          <cell r="U14">
            <v>20</v>
          </cell>
          <cell r="V14">
            <v>0</v>
          </cell>
          <cell r="W14">
            <v>14</v>
          </cell>
          <cell r="AE14" t="str">
            <v>BCE5</v>
          </cell>
        </row>
        <row r="15">
          <cell r="B15" t="str">
            <v>BB1250</v>
          </cell>
          <cell r="C15">
            <v>737</v>
          </cell>
          <cell r="D15">
            <v>906</v>
          </cell>
          <cell r="E15">
            <v>906</v>
          </cell>
          <cell r="S15" t="str">
            <v>P10500</v>
          </cell>
          <cell r="T15">
            <v>46</v>
          </cell>
          <cell r="U15">
            <v>23</v>
          </cell>
          <cell r="V15">
            <v>0</v>
          </cell>
          <cell r="W15">
            <v>15</v>
          </cell>
        </row>
        <row r="16">
          <cell r="B16" t="str">
            <v>BB1350</v>
          </cell>
          <cell r="C16">
            <v>812</v>
          </cell>
          <cell r="D16">
            <v>998</v>
          </cell>
          <cell r="E16">
            <v>998</v>
          </cell>
          <cell r="S16" t="str">
            <v>P10600</v>
          </cell>
          <cell r="T16">
            <v>61</v>
          </cell>
          <cell r="U16">
            <v>29</v>
          </cell>
          <cell r="V16">
            <v>0</v>
          </cell>
          <cell r="W16">
            <v>18</v>
          </cell>
          <cell r="AE16" t="str">
            <v>PLPB1</v>
          </cell>
          <cell r="AF16" t="str">
            <v>Plots plastique à coller 7 mm (Ø 12 mm)</v>
          </cell>
          <cell r="AG16">
            <v>250</v>
          </cell>
          <cell r="AH16">
            <v>0.52</v>
          </cell>
          <cell r="AI16">
            <v>130</v>
          </cell>
        </row>
        <row r="17">
          <cell r="B17" t="str">
            <v>BB1450</v>
          </cell>
          <cell r="C17">
            <v>892</v>
          </cell>
          <cell r="D17">
            <v>1094</v>
          </cell>
          <cell r="E17">
            <v>1094</v>
          </cell>
          <cell r="S17" t="str">
            <v>P10700</v>
          </cell>
          <cell r="T17">
            <v>80</v>
          </cell>
          <cell r="U17">
            <v>35</v>
          </cell>
          <cell r="V17">
            <v>0</v>
          </cell>
          <cell r="W17">
            <v>21</v>
          </cell>
          <cell r="AE17" t="str">
            <v>PLPB2</v>
          </cell>
          <cell r="AF17" t="str">
            <v>Plots plastique à coller 15 mm (Ø 15 mm)</v>
          </cell>
          <cell r="AG17">
            <v>250</v>
          </cell>
          <cell r="AH17">
            <v>0.52</v>
          </cell>
          <cell r="AI17">
            <v>130</v>
          </cell>
        </row>
        <row r="18">
          <cell r="B18" t="str">
            <v>BB1550</v>
          </cell>
          <cell r="C18">
            <v>967</v>
          </cell>
          <cell r="D18">
            <v>1186</v>
          </cell>
          <cell r="E18">
            <v>1186</v>
          </cell>
          <cell r="S18" t="str">
            <v>P10800</v>
          </cell>
          <cell r="T18">
            <v>101</v>
          </cell>
          <cell r="U18">
            <v>43</v>
          </cell>
          <cell r="V18">
            <v>0</v>
          </cell>
          <cell r="W18">
            <v>24</v>
          </cell>
          <cell r="AE18" t="str">
            <v>PLPB3</v>
          </cell>
          <cell r="AF18" t="str">
            <v>Plots plastique à coller 20 mm (Ø 12 mm)</v>
          </cell>
          <cell r="AG18">
            <v>250</v>
          </cell>
          <cell r="AH18">
            <v>0.52</v>
          </cell>
          <cell r="AI18">
            <v>130</v>
          </cell>
        </row>
        <row r="19">
          <cell r="B19" t="str">
            <v>BB1650</v>
          </cell>
          <cell r="C19">
            <v>1085</v>
          </cell>
          <cell r="D19">
            <v>1320</v>
          </cell>
          <cell r="E19">
            <v>1320</v>
          </cell>
          <cell r="S19" t="str">
            <v>P10900</v>
          </cell>
          <cell r="T19">
            <v>126</v>
          </cell>
          <cell r="U19">
            <v>52</v>
          </cell>
          <cell r="V19">
            <v>0</v>
          </cell>
          <cell r="W19">
            <v>27</v>
          </cell>
          <cell r="AE19" t="str">
            <v>PLPB4</v>
          </cell>
          <cell r="AF19" t="str">
            <v>Plots plastique à coller 30 mm (Ø 20 mm)</v>
          </cell>
          <cell r="AG19">
            <v>250</v>
          </cell>
          <cell r="AH19">
            <v>0.88</v>
          </cell>
          <cell r="AI19">
            <v>220</v>
          </cell>
        </row>
        <row r="20">
          <cell r="B20" t="str">
            <v>BB1750</v>
          </cell>
          <cell r="C20">
            <v>1184</v>
          </cell>
          <cell r="D20">
            <v>1439</v>
          </cell>
          <cell r="E20">
            <v>1439</v>
          </cell>
          <cell r="S20" t="str">
            <v>P101000</v>
          </cell>
          <cell r="T20">
            <v>153</v>
          </cell>
          <cell r="U20">
            <v>62</v>
          </cell>
          <cell r="V20">
            <v>0</v>
          </cell>
          <cell r="W20">
            <v>30</v>
          </cell>
          <cell r="AE20" t="str">
            <v>PLPB5</v>
          </cell>
        </row>
        <row r="21">
          <cell r="B21" t="str">
            <v>BB1850</v>
          </cell>
          <cell r="C21">
            <v>1269</v>
          </cell>
          <cell r="D21">
            <v>1742</v>
          </cell>
          <cell r="E21">
            <v>1742</v>
          </cell>
          <cell r="S21" t="str">
            <v>P19100</v>
          </cell>
          <cell r="T21">
            <v>12</v>
          </cell>
          <cell r="U21">
            <v>10</v>
          </cell>
          <cell r="V21">
            <v>0</v>
          </cell>
          <cell r="W21">
            <v>3</v>
          </cell>
        </row>
        <row r="22">
          <cell r="B22" t="str">
            <v>BC2000</v>
          </cell>
          <cell r="C22">
            <v>1363</v>
          </cell>
          <cell r="D22">
            <v>1799</v>
          </cell>
          <cell r="E22">
            <v>1799</v>
          </cell>
          <cell r="S22" t="str">
            <v>P19150</v>
          </cell>
          <cell r="T22">
            <v>15</v>
          </cell>
          <cell r="U22">
            <v>11</v>
          </cell>
          <cell r="V22">
            <v>0</v>
          </cell>
          <cell r="W22">
            <v>5</v>
          </cell>
          <cell r="AE22" t="str">
            <v>TUECA1</v>
          </cell>
          <cell r="AF22" t="str">
            <v>Entretoises aluminium 10 mm (Ø 10 mm)</v>
          </cell>
          <cell r="AG22">
            <v>100</v>
          </cell>
          <cell r="AH22">
            <v>0.63</v>
          </cell>
          <cell r="AI22">
            <v>63</v>
          </cell>
        </row>
        <row r="23">
          <cell r="B23" t="str">
            <v>BC</v>
          </cell>
          <cell r="C23">
            <v>0</v>
          </cell>
          <cell r="D23">
            <v>0</v>
          </cell>
          <cell r="E23">
            <v>0</v>
          </cell>
          <cell r="S23" t="str">
            <v>P19200</v>
          </cell>
          <cell r="T23">
            <v>19</v>
          </cell>
          <cell r="U23">
            <v>12</v>
          </cell>
          <cell r="V23">
            <v>0</v>
          </cell>
          <cell r="W23">
            <v>6</v>
          </cell>
          <cell r="AE23" t="str">
            <v>TUECA2</v>
          </cell>
          <cell r="AF23" t="str">
            <v>Entretoises aluminium 20 mm (Ø 10 mm)</v>
          </cell>
          <cell r="AG23">
            <v>100</v>
          </cell>
          <cell r="AH23">
            <v>1.04</v>
          </cell>
          <cell r="AI23">
            <v>104</v>
          </cell>
        </row>
        <row r="24">
          <cell r="B24" t="str">
            <v>BC</v>
          </cell>
          <cell r="C24" t="str">
            <v>Bâton</v>
          </cell>
          <cell r="D24" t="str">
            <v>Fantaisie</v>
          </cell>
          <cell r="E24" t="str">
            <v>Patin</v>
          </cell>
          <cell r="S24" t="str">
            <v>P19250</v>
          </cell>
          <cell r="T24">
            <v>24</v>
          </cell>
          <cell r="U24">
            <v>13</v>
          </cell>
          <cell r="V24">
            <v>0</v>
          </cell>
          <cell r="W24">
            <v>8</v>
          </cell>
          <cell r="AE24" t="str">
            <v>TUECA3</v>
          </cell>
          <cell r="AF24" t="str">
            <v>Entretoises aluminium 30 mm (Ø 10 mm)</v>
          </cell>
          <cell r="AG24">
            <v>100</v>
          </cell>
          <cell r="AH24">
            <v>1.5</v>
          </cell>
          <cell r="AI24">
            <v>150</v>
          </cell>
        </row>
        <row r="25">
          <cell r="B25" t="str">
            <v>BC250</v>
          </cell>
          <cell r="C25">
            <v>150</v>
          </cell>
          <cell r="D25">
            <v>183</v>
          </cell>
          <cell r="E25">
            <v>183</v>
          </cell>
          <cell r="S25" t="str">
            <v>P19300</v>
          </cell>
          <cell r="T25">
            <v>30</v>
          </cell>
          <cell r="U25">
            <v>14</v>
          </cell>
          <cell r="V25">
            <v>0</v>
          </cell>
          <cell r="W25">
            <v>9</v>
          </cell>
          <cell r="AE25" t="str">
            <v>TUECA4</v>
          </cell>
          <cell r="AF25" t="str">
            <v>Entretoises aluminium 40 mm (Ø 10 mm)</v>
          </cell>
          <cell r="AG25">
            <v>100</v>
          </cell>
          <cell r="AH25">
            <v>1.98</v>
          </cell>
          <cell r="AI25">
            <v>198</v>
          </cell>
        </row>
        <row r="26">
          <cell r="B26" t="str">
            <v>BC350</v>
          </cell>
          <cell r="C26">
            <v>164</v>
          </cell>
          <cell r="D26">
            <v>200</v>
          </cell>
          <cell r="E26">
            <v>200</v>
          </cell>
          <cell r="S26" t="str">
            <v>P19350</v>
          </cell>
          <cell r="T26">
            <v>37</v>
          </cell>
          <cell r="U26">
            <v>16</v>
          </cell>
          <cell r="V26">
            <v>0</v>
          </cell>
          <cell r="W26">
            <v>11</v>
          </cell>
          <cell r="AE26" t="str">
            <v>TUECA5</v>
          </cell>
          <cell r="AF26" t="str">
            <v>Entretoises aluminium 50 mm (Ø 10 mm)</v>
          </cell>
          <cell r="AG26">
            <v>100</v>
          </cell>
          <cell r="AH26">
            <v>2.5</v>
          </cell>
          <cell r="AI26">
            <v>250</v>
          </cell>
        </row>
        <row r="27">
          <cell r="B27" t="str">
            <v>BC450</v>
          </cell>
          <cell r="C27">
            <v>202</v>
          </cell>
          <cell r="D27">
            <v>247</v>
          </cell>
          <cell r="E27">
            <v>247</v>
          </cell>
          <cell r="S27" t="str">
            <v>P19400</v>
          </cell>
          <cell r="T27">
            <v>45</v>
          </cell>
          <cell r="U27">
            <v>18</v>
          </cell>
          <cell r="V27">
            <v>0</v>
          </cell>
          <cell r="W27">
            <v>12</v>
          </cell>
        </row>
        <row r="28">
          <cell r="B28" t="str">
            <v>BC550</v>
          </cell>
          <cell r="C28">
            <v>247</v>
          </cell>
          <cell r="D28">
            <v>296</v>
          </cell>
          <cell r="E28">
            <v>296</v>
          </cell>
          <cell r="S28" t="str">
            <v>P19450</v>
          </cell>
          <cell r="T28">
            <v>56</v>
          </cell>
          <cell r="U28">
            <v>20</v>
          </cell>
          <cell r="V28">
            <v>0</v>
          </cell>
          <cell r="W28">
            <v>14</v>
          </cell>
          <cell r="AE28" t="str">
            <v>TIFI1</v>
          </cell>
          <cell r="AF28" t="str">
            <v>Tiges filetées Ø4 - longueur 40 mm</v>
          </cell>
          <cell r="AG28">
            <v>100</v>
          </cell>
          <cell r="AH28">
            <v>0.64</v>
          </cell>
          <cell r="AI28">
            <v>64</v>
          </cell>
        </row>
        <row r="29">
          <cell r="B29" t="str">
            <v>BC650</v>
          </cell>
          <cell r="C29">
            <v>303</v>
          </cell>
          <cell r="D29">
            <v>364</v>
          </cell>
          <cell r="E29">
            <v>364</v>
          </cell>
          <cell r="S29" t="str">
            <v>P19500</v>
          </cell>
          <cell r="T29">
            <v>66</v>
          </cell>
          <cell r="U29">
            <v>23</v>
          </cell>
          <cell r="V29">
            <v>0</v>
          </cell>
          <cell r="W29">
            <v>15</v>
          </cell>
          <cell r="AE29" t="str">
            <v>TIFI2</v>
          </cell>
          <cell r="AF29" t="str">
            <v>Tiges filetées Ø4 - longueur 50 mm</v>
          </cell>
          <cell r="AG29">
            <v>100</v>
          </cell>
          <cell r="AH29">
            <v>0.8</v>
          </cell>
          <cell r="AI29">
            <v>80</v>
          </cell>
        </row>
        <row r="30">
          <cell r="B30" t="str">
            <v>BC750</v>
          </cell>
          <cell r="C30">
            <v>364</v>
          </cell>
          <cell r="D30">
            <v>443</v>
          </cell>
          <cell r="E30">
            <v>443</v>
          </cell>
          <cell r="S30" t="str">
            <v>P19600</v>
          </cell>
          <cell r="T30">
            <v>91</v>
          </cell>
          <cell r="U30">
            <v>29</v>
          </cell>
          <cell r="V30">
            <v>0</v>
          </cell>
          <cell r="W30">
            <v>18</v>
          </cell>
          <cell r="AE30" t="str">
            <v>TIFI3</v>
          </cell>
          <cell r="AF30" t="str">
            <v>Tiges filetées Ø4 - longueur 60 mm</v>
          </cell>
          <cell r="AG30">
            <v>100</v>
          </cell>
          <cell r="AH30">
            <v>0.88</v>
          </cell>
          <cell r="AI30">
            <v>88</v>
          </cell>
        </row>
        <row r="31">
          <cell r="B31" t="str">
            <v>BC850</v>
          </cell>
          <cell r="C31">
            <v>555</v>
          </cell>
          <cell r="D31">
            <v>692</v>
          </cell>
          <cell r="E31">
            <v>692</v>
          </cell>
          <cell r="S31" t="str">
            <v>P19700</v>
          </cell>
          <cell r="T31">
            <v>120</v>
          </cell>
          <cell r="U31">
            <v>35</v>
          </cell>
          <cell r="V31">
            <v>0</v>
          </cell>
          <cell r="W31">
            <v>21</v>
          </cell>
          <cell r="AE31" t="str">
            <v>TIFI4</v>
          </cell>
          <cell r="AF31" t="str">
            <v>Tiges filetées Ø4 - longueur 70 mm</v>
          </cell>
          <cell r="AG31">
            <v>100</v>
          </cell>
          <cell r="AH31">
            <v>1</v>
          </cell>
          <cell r="AI31">
            <v>100</v>
          </cell>
        </row>
        <row r="32">
          <cell r="B32" t="str">
            <v>BC950</v>
          </cell>
          <cell r="C32">
            <v>654</v>
          </cell>
          <cell r="D32">
            <v>810</v>
          </cell>
          <cell r="E32">
            <v>810</v>
          </cell>
          <cell r="S32" t="str">
            <v>P19800</v>
          </cell>
          <cell r="T32">
            <v>153</v>
          </cell>
          <cell r="U32">
            <v>43</v>
          </cell>
          <cell r="V32">
            <v>0</v>
          </cell>
          <cell r="W32">
            <v>24</v>
          </cell>
          <cell r="AE32" t="str">
            <v>TIFI5</v>
          </cell>
          <cell r="AF32" t="str">
            <v>Tiges filetées Ø4 - longueur 80 mm</v>
          </cell>
          <cell r="AG32">
            <v>100</v>
          </cell>
          <cell r="AH32">
            <v>1.1200000000000001</v>
          </cell>
          <cell r="AI32">
            <v>112</v>
          </cell>
        </row>
        <row r="33">
          <cell r="B33" t="str">
            <v>BC1050</v>
          </cell>
          <cell r="C33">
            <v>706</v>
          </cell>
          <cell r="D33">
            <v>883</v>
          </cell>
          <cell r="E33">
            <v>883</v>
          </cell>
          <cell r="S33" t="str">
            <v>P19900</v>
          </cell>
          <cell r="T33">
            <v>191</v>
          </cell>
          <cell r="U33">
            <v>52</v>
          </cell>
          <cell r="V33">
            <v>0</v>
          </cell>
          <cell r="W33">
            <v>27</v>
          </cell>
          <cell r="AE33" t="str">
            <v>TIFI6</v>
          </cell>
          <cell r="AF33" t="str">
            <v>Tiges filetées Ø4 - longueur 100 mm</v>
          </cell>
          <cell r="AG33">
            <v>100</v>
          </cell>
          <cell r="AH33">
            <v>1.36</v>
          </cell>
          <cell r="AI33">
            <v>136</v>
          </cell>
        </row>
        <row r="34">
          <cell r="B34" t="str">
            <v>BC1150</v>
          </cell>
          <cell r="C34">
            <v>739</v>
          </cell>
          <cell r="D34">
            <v>909</v>
          </cell>
          <cell r="E34">
            <v>909</v>
          </cell>
          <cell r="S34" t="str">
            <v>P191000</v>
          </cell>
          <cell r="T34">
            <v>233</v>
          </cell>
          <cell r="U34">
            <v>62</v>
          </cell>
          <cell r="V34">
            <v>0</v>
          </cell>
          <cell r="W34">
            <v>30</v>
          </cell>
        </row>
        <row r="35">
          <cell r="B35" t="str">
            <v>BC1250</v>
          </cell>
          <cell r="C35">
            <v>810</v>
          </cell>
          <cell r="D35">
            <v>998</v>
          </cell>
          <cell r="E35">
            <v>998</v>
          </cell>
          <cell r="S35" t="str">
            <v>P30100</v>
          </cell>
          <cell r="T35">
            <v>13</v>
          </cell>
          <cell r="U35">
            <v>10</v>
          </cell>
          <cell r="V35">
            <v>0</v>
          </cell>
          <cell r="W35">
            <v>3</v>
          </cell>
          <cell r="AE35" t="str">
            <v>VD</v>
          </cell>
          <cell r="AF35" t="str">
            <v>Valise de démo - recto / verso</v>
          </cell>
          <cell r="AG35">
            <v>1</v>
          </cell>
          <cell r="AI35">
            <v>798</v>
          </cell>
        </row>
        <row r="36">
          <cell r="B36" t="str">
            <v>BC1350</v>
          </cell>
          <cell r="C36">
            <v>892</v>
          </cell>
          <cell r="D36">
            <v>1097</v>
          </cell>
          <cell r="E36">
            <v>1097</v>
          </cell>
          <cell r="S36" t="str">
            <v>P30150</v>
          </cell>
          <cell r="T36">
            <v>16</v>
          </cell>
          <cell r="U36">
            <v>11</v>
          </cell>
          <cell r="V36">
            <v>0</v>
          </cell>
          <cell r="W36">
            <v>5</v>
          </cell>
        </row>
        <row r="37">
          <cell r="B37" t="str">
            <v>BC1450</v>
          </cell>
          <cell r="C37">
            <v>980</v>
          </cell>
          <cell r="D37">
            <v>1203</v>
          </cell>
          <cell r="E37">
            <v>1203</v>
          </cell>
          <cell r="S37" t="str">
            <v>P30200</v>
          </cell>
          <cell r="T37">
            <v>22</v>
          </cell>
          <cell r="U37">
            <v>12</v>
          </cell>
          <cell r="V37">
            <v>0</v>
          </cell>
          <cell r="W37">
            <v>6</v>
          </cell>
          <cell r="AE37" t="str">
            <v>LEDS1</v>
          </cell>
          <cell r="AF37" t="str">
            <v>One 3030 - Module led tangencielle - Blanc 6500K° - 2W</v>
          </cell>
          <cell r="AG37">
            <v>60</v>
          </cell>
          <cell r="AH37">
            <v>6</v>
          </cell>
          <cell r="AI37">
            <v>360</v>
          </cell>
        </row>
        <row r="38">
          <cell r="B38" t="str">
            <v>BC1550</v>
          </cell>
          <cell r="C38">
            <v>1061</v>
          </cell>
          <cell r="D38">
            <v>1304</v>
          </cell>
          <cell r="E38">
            <v>1304</v>
          </cell>
          <cell r="S38" t="str">
            <v>P30250</v>
          </cell>
          <cell r="T38">
            <v>29</v>
          </cell>
          <cell r="U38">
            <v>13</v>
          </cell>
          <cell r="V38">
            <v>0</v>
          </cell>
          <cell r="W38">
            <v>8</v>
          </cell>
          <cell r="AE38" t="str">
            <v>LEDS2</v>
          </cell>
          <cell r="AF38" t="str">
            <v>PL3-100 - Module led tangencielle - Blanc 6500K° - 2,88W</v>
          </cell>
          <cell r="AG38">
            <v>40</v>
          </cell>
          <cell r="AH38">
            <v>6</v>
          </cell>
          <cell r="AI38">
            <v>240</v>
          </cell>
        </row>
        <row r="39">
          <cell r="B39" t="str">
            <v>BC1650</v>
          </cell>
          <cell r="C39">
            <v>1196</v>
          </cell>
          <cell r="D39">
            <v>1454</v>
          </cell>
          <cell r="E39">
            <v>1454</v>
          </cell>
          <cell r="S39" t="str">
            <v>P30300</v>
          </cell>
          <cell r="T39">
            <v>37</v>
          </cell>
          <cell r="U39">
            <v>14</v>
          </cell>
          <cell r="V39">
            <v>0</v>
          </cell>
          <cell r="W39">
            <v>9</v>
          </cell>
          <cell r="AE39" t="str">
            <v>LEDS3</v>
          </cell>
          <cell r="AF39" t="str">
            <v>EP-45B - Module led une lentille - Blanc 6500K° - 0,48W</v>
          </cell>
          <cell r="AG39">
            <v>300</v>
          </cell>
          <cell r="AH39">
            <v>2</v>
          </cell>
          <cell r="AI39">
            <v>600</v>
          </cell>
        </row>
        <row r="40">
          <cell r="B40" t="str">
            <v>BC1750</v>
          </cell>
          <cell r="C40">
            <v>1302</v>
          </cell>
          <cell r="D40">
            <v>1584</v>
          </cell>
          <cell r="E40">
            <v>1584</v>
          </cell>
          <cell r="S40" t="str">
            <v>P30350</v>
          </cell>
          <cell r="T40">
            <v>47</v>
          </cell>
          <cell r="U40">
            <v>16</v>
          </cell>
          <cell r="V40">
            <v>0</v>
          </cell>
          <cell r="W40">
            <v>11</v>
          </cell>
          <cell r="AE40" t="str">
            <v>LEDS4</v>
          </cell>
          <cell r="AF40" t="str">
            <v>EP-90B - Module led 2 lentilles - Blanc 6500K° - 0,96W</v>
          </cell>
          <cell r="AG40">
            <v>200</v>
          </cell>
          <cell r="AH40">
            <v>2</v>
          </cell>
          <cell r="AI40">
            <v>400</v>
          </cell>
        </row>
        <row r="41">
          <cell r="B41" t="str">
            <v>BC1850</v>
          </cell>
          <cell r="C41">
            <v>1396</v>
          </cell>
          <cell r="D41">
            <v>1695</v>
          </cell>
          <cell r="E41">
            <v>1695</v>
          </cell>
          <cell r="S41" t="str">
            <v>P30400</v>
          </cell>
          <cell r="T41">
            <v>59</v>
          </cell>
          <cell r="U41">
            <v>18</v>
          </cell>
          <cell r="V41">
            <v>0</v>
          </cell>
          <cell r="W41">
            <v>12</v>
          </cell>
          <cell r="AE41" t="str">
            <v>LEDS5</v>
          </cell>
          <cell r="AF41" t="str">
            <v>Mini 30 - Module led une lentille - Blanc 7000K° - 0,36W</v>
          </cell>
          <cell r="AG41">
            <v>500</v>
          </cell>
          <cell r="AH41">
            <v>1</v>
          </cell>
          <cell r="AI41">
            <v>500</v>
          </cell>
        </row>
        <row r="42">
          <cell r="B42" t="str">
            <v>BL2000</v>
          </cell>
          <cell r="C42">
            <v>1497</v>
          </cell>
          <cell r="D42">
            <v>1822</v>
          </cell>
          <cell r="E42">
            <v>1822</v>
          </cell>
          <cell r="S42" t="str">
            <v>P30450</v>
          </cell>
          <cell r="T42">
            <v>79</v>
          </cell>
          <cell r="U42">
            <v>20</v>
          </cell>
          <cell r="V42">
            <v>0</v>
          </cell>
          <cell r="W42">
            <v>14</v>
          </cell>
        </row>
        <row r="43">
          <cell r="B43" t="str">
            <v>BL</v>
          </cell>
          <cell r="C43">
            <v>0</v>
          </cell>
          <cell r="D43">
            <v>0</v>
          </cell>
          <cell r="E43">
            <v>0</v>
          </cell>
          <cell r="S43" t="str">
            <v>P30500</v>
          </cell>
          <cell r="T43">
            <v>95</v>
          </cell>
          <cell r="U43">
            <v>23</v>
          </cell>
          <cell r="V43">
            <v>0</v>
          </cell>
          <cell r="W43">
            <v>15</v>
          </cell>
          <cell r="AE43" t="str">
            <v>ALIM1</v>
          </cell>
          <cell r="AF43" t="str">
            <v>LPV-18-12 - alimentation MEAN WELL - 18 Watts</v>
          </cell>
          <cell r="AG43">
            <v>1</v>
          </cell>
          <cell r="AH43">
            <v>29</v>
          </cell>
          <cell r="AI43">
            <v>29</v>
          </cell>
        </row>
        <row r="44">
          <cell r="B44" t="str">
            <v>BL</v>
          </cell>
          <cell r="C44" t="str">
            <v>Bâton</v>
          </cell>
          <cell r="D44" t="str">
            <v>Fantaisie</v>
          </cell>
          <cell r="E44" t="str">
            <v>Patin</v>
          </cell>
          <cell r="S44" t="str">
            <v>P30600</v>
          </cell>
          <cell r="T44">
            <v>132</v>
          </cell>
          <cell r="U44">
            <v>29</v>
          </cell>
          <cell r="V44">
            <v>0</v>
          </cell>
          <cell r="W44">
            <v>18</v>
          </cell>
          <cell r="AE44" t="str">
            <v>ALIM2</v>
          </cell>
          <cell r="AF44" t="str">
            <v>LPV-35-12 - alimentation MEAN WELL - 35 Watts</v>
          </cell>
          <cell r="AG44">
            <v>1</v>
          </cell>
          <cell r="AH44">
            <v>42</v>
          </cell>
          <cell r="AI44">
            <v>42</v>
          </cell>
        </row>
        <row r="45">
          <cell r="B45" t="str">
            <v>BL250</v>
          </cell>
          <cell r="C45">
            <v>190</v>
          </cell>
          <cell r="D45">
            <v>230</v>
          </cell>
          <cell r="E45">
            <v>230</v>
          </cell>
          <cell r="S45" t="str">
            <v>P30700</v>
          </cell>
          <cell r="T45">
            <v>176</v>
          </cell>
          <cell r="U45">
            <v>35</v>
          </cell>
          <cell r="V45">
            <v>0</v>
          </cell>
          <cell r="W45">
            <v>21</v>
          </cell>
          <cell r="AE45" t="str">
            <v>ALIM3</v>
          </cell>
          <cell r="AF45" t="str">
            <v>LPV-60-12 - alimentation MEAN WELL - 60 Watts</v>
          </cell>
          <cell r="AG45">
            <v>1</v>
          </cell>
          <cell r="AH45">
            <v>45</v>
          </cell>
          <cell r="AI45">
            <v>45</v>
          </cell>
        </row>
        <row r="46">
          <cell r="B46" t="str">
            <v>BL350</v>
          </cell>
          <cell r="C46">
            <v>211</v>
          </cell>
          <cell r="D46">
            <v>257</v>
          </cell>
          <cell r="E46">
            <v>257</v>
          </cell>
          <cell r="S46" t="str">
            <v>P30800</v>
          </cell>
          <cell r="T46">
            <v>227</v>
          </cell>
          <cell r="U46">
            <v>43</v>
          </cell>
          <cell r="V46">
            <v>0</v>
          </cell>
          <cell r="W46">
            <v>24</v>
          </cell>
          <cell r="AE46" t="str">
            <v>ALIM4</v>
          </cell>
          <cell r="AF46" t="str">
            <v>LPV-100-12 - alimentation MEAN WELL - 100 Watts</v>
          </cell>
          <cell r="AG46">
            <v>1</v>
          </cell>
          <cell r="AH46">
            <v>74</v>
          </cell>
          <cell r="AI46">
            <v>74</v>
          </cell>
        </row>
        <row r="47">
          <cell r="B47" t="str">
            <v>BL450</v>
          </cell>
          <cell r="C47">
            <v>261</v>
          </cell>
          <cell r="D47">
            <v>313</v>
          </cell>
          <cell r="E47">
            <v>313</v>
          </cell>
          <cell r="S47" t="str">
            <v>P30900</v>
          </cell>
          <cell r="T47">
            <v>284</v>
          </cell>
          <cell r="U47">
            <v>52</v>
          </cell>
          <cell r="V47">
            <v>0</v>
          </cell>
          <cell r="W47">
            <v>27</v>
          </cell>
          <cell r="AE47" t="str">
            <v>ALIM5</v>
          </cell>
          <cell r="AF47" t="str">
            <v>ELG-150-12 - alimentation MEAN WELL - 120 Watts</v>
          </cell>
          <cell r="AG47">
            <v>1</v>
          </cell>
          <cell r="AH47">
            <v>111</v>
          </cell>
          <cell r="AI47">
            <v>111</v>
          </cell>
        </row>
        <row r="48">
          <cell r="B48" t="str">
            <v>BL550</v>
          </cell>
          <cell r="C48">
            <v>313</v>
          </cell>
          <cell r="D48">
            <v>378</v>
          </cell>
          <cell r="E48">
            <v>378</v>
          </cell>
          <cell r="S48" t="str">
            <v>P301000</v>
          </cell>
          <cell r="T48">
            <v>348</v>
          </cell>
          <cell r="U48">
            <v>62</v>
          </cell>
          <cell r="V48">
            <v>0</v>
          </cell>
          <cell r="W48">
            <v>30</v>
          </cell>
          <cell r="AE48" t="str">
            <v>ALIM6</v>
          </cell>
          <cell r="AF48" t="str">
            <v>HLG-150H-12 - alimentation MEAN WELL - 150 Watts</v>
          </cell>
          <cell r="AG48">
            <v>1</v>
          </cell>
          <cell r="AH48">
            <v>156</v>
          </cell>
          <cell r="AI48">
            <v>156</v>
          </cell>
        </row>
        <row r="49">
          <cell r="B49" t="str">
            <v>BL650</v>
          </cell>
          <cell r="C49">
            <v>389</v>
          </cell>
          <cell r="D49">
            <v>465</v>
          </cell>
          <cell r="E49">
            <v>465</v>
          </cell>
          <cell r="S49" t="str">
            <v>AC100</v>
          </cell>
          <cell r="T49">
            <v>12</v>
          </cell>
          <cell r="U49">
            <v>11</v>
          </cell>
          <cell r="V49">
            <v>0</v>
          </cell>
          <cell r="W49">
            <v>4</v>
          </cell>
          <cell r="AE49" t="str">
            <v>ALIM7</v>
          </cell>
          <cell r="AF49" t="str">
            <v>ELG-200-12 - alimentation MEAN WELL - 192 Watts</v>
          </cell>
          <cell r="AG49">
            <v>1</v>
          </cell>
          <cell r="AH49">
            <v>172</v>
          </cell>
          <cell r="AI49">
            <v>172</v>
          </cell>
        </row>
        <row r="50">
          <cell r="B50" t="str">
            <v>BL750</v>
          </cell>
          <cell r="C50">
            <v>465</v>
          </cell>
          <cell r="D50">
            <v>560</v>
          </cell>
          <cell r="E50">
            <v>560</v>
          </cell>
          <cell r="S50" t="str">
            <v>AC150</v>
          </cell>
          <cell r="T50">
            <v>15</v>
          </cell>
          <cell r="U50">
            <v>11</v>
          </cell>
          <cell r="V50">
            <v>0</v>
          </cell>
          <cell r="W50">
            <v>6</v>
          </cell>
          <cell r="AE50" t="str">
            <v>ALIM8</v>
          </cell>
          <cell r="AF50" t="str">
            <v>HLG-320H-12 - alimentation MEAN WELL - 264 Watts</v>
          </cell>
          <cell r="AG50">
            <v>1</v>
          </cell>
          <cell r="AH50">
            <v>217</v>
          </cell>
          <cell r="AI50">
            <v>217</v>
          </cell>
        </row>
        <row r="51">
          <cell r="B51" t="str">
            <v>BL850</v>
          </cell>
          <cell r="C51">
            <v>708</v>
          </cell>
          <cell r="D51">
            <v>883</v>
          </cell>
          <cell r="E51">
            <v>883</v>
          </cell>
          <cell r="S51" t="str">
            <v>AC200</v>
          </cell>
          <cell r="T51">
            <v>15</v>
          </cell>
          <cell r="U51">
            <v>12</v>
          </cell>
          <cell r="V51">
            <v>0</v>
          </cell>
          <cell r="W51">
            <v>8</v>
          </cell>
        </row>
        <row r="52">
          <cell r="B52" t="str">
            <v>BL950</v>
          </cell>
          <cell r="C52">
            <v>833</v>
          </cell>
          <cell r="D52">
            <v>1032</v>
          </cell>
          <cell r="E52">
            <v>1032</v>
          </cell>
          <cell r="S52" t="str">
            <v>AC250</v>
          </cell>
          <cell r="T52">
            <v>17</v>
          </cell>
          <cell r="U52">
            <v>13</v>
          </cell>
          <cell r="V52">
            <v>0</v>
          </cell>
          <cell r="W52">
            <v>10</v>
          </cell>
          <cell r="AE52" t="str">
            <v>TFL1</v>
          </cell>
          <cell r="AF52" t="str">
            <v>Tube led T8 - 600 mm - 9W</v>
          </cell>
          <cell r="AG52">
            <v>10</v>
          </cell>
          <cell r="AH52">
            <v>22</v>
          </cell>
          <cell r="AI52">
            <v>220</v>
          </cell>
        </row>
        <row r="53">
          <cell r="B53" t="str">
            <v>BL1050</v>
          </cell>
          <cell r="C53">
            <v>900</v>
          </cell>
          <cell r="D53">
            <v>1106</v>
          </cell>
          <cell r="E53">
            <v>1106</v>
          </cell>
          <cell r="S53" t="str">
            <v>AC300</v>
          </cell>
          <cell r="T53">
            <v>20</v>
          </cell>
          <cell r="U53">
            <v>15</v>
          </cell>
          <cell r="V53">
            <v>0</v>
          </cell>
          <cell r="W53">
            <v>12</v>
          </cell>
          <cell r="AE53" t="str">
            <v>TFL2</v>
          </cell>
          <cell r="AF53" t="str">
            <v>Tube led T8 - 900 mm - 14W</v>
          </cell>
          <cell r="AG53">
            <v>10</v>
          </cell>
          <cell r="AH53">
            <v>26</v>
          </cell>
          <cell r="AI53">
            <v>260</v>
          </cell>
        </row>
        <row r="54">
          <cell r="B54" t="str">
            <v>BL1150</v>
          </cell>
          <cell r="C54">
            <v>941</v>
          </cell>
          <cell r="D54">
            <v>1157</v>
          </cell>
          <cell r="E54">
            <v>1157</v>
          </cell>
          <cell r="S54" t="str">
            <v>AC350</v>
          </cell>
          <cell r="T54">
            <v>22</v>
          </cell>
          <cell r="U54">
            <v>17</v>
          </cell>
          <cell r="V54">
            <v>0</v>
          </cell>
          <cell r="W54">
            <v>13</v>
          </cell>
          <cell r="AE54" t="str">
            <v>TFL3</v>
          </cell>
          <cell r="AF54" t="str">
            <v>Tube led T8 - 1200 mm - 18W</v>
          </cell>
          <cell r="AG54">
            <v>10</v>
          </cell>
          <cell r="AH54">
            <v>32</v>
          </cell>
          <cell r="AI54">
            <v>320</v>
          </cell>
        </row>
        <row r="55">
          <cell r="B55" t="str">
            <v>BL1250</v>
          </cell>
          <cell r="C55">
            <v>1032</v>
          </cell>
          <cell r="D55">
            <v>1268</v>
          </cell>
          <cell r="E55">
            <v>1268</v>
          </cell>
          <cell r="S55" t="str">
            <v>AC400</v>
          </cell>
          <cell r="T55">
            <v>27</v>
          </cell>
          <cell r="U55">
            <v>19</v>
          </cell>
          <cell r="V55">
            <v>0</v>
          </cell>
          <cell r="W55">
            <v>15</v>
          </cell>
          <cell r="AE55" t="str">
            <v>TFL4</v>
          </cell>
          <cell r="AF55" t="str">
            <v>Tube led T8 - 1500 mm - 22W</v>
          </cell>
          <cell r="AG55">
            <v>10</v>
          </cell>
          <cell r="AH55">
            <v>40</v>
          </cell>
          <cell r="AI55">
            <v>400</v>
          </cell>
        </row>
        <row r="56">
          <cell r="B56" t="str">
            <v>BL1350</v>
          </cell>
          <cell r="C56">
            <v>1136</v>
          </cell>
          <cell r="D56">
            <v>1397</v>
          </cell>
          <cell r="E56">
            <v>1397</v>
          </cell>
          <cell r="S56" t="str">
            <v>AC450</v>
          </cell>
          <cell r="T56">
            <v>30</v>
          </cell>
          <cell r="U56">
            <v>21</v>
          </cell>
          <cell r="V56">
            <v>0</v>
          </cell>
          <cell r="W56">
            <v>17</v>
          </cell>
        </row>
        <row r="57">
          <cell r="B57" t="str">
            <v>BL1450</v>
          </cell>
          <cell r="C57">
            <v>1249</v>
          </cell>
          <cell r="D57">
            <v>1532</v>
          </cell>
          <cell r="E57">
            <v>1532</v>
          </cell>
          <cell r="S57" t="str">
            <v>AC500</v>
          </cell>
          <cell r="T57">
            <v>35</v>
          </cell>
          <cell r="U57">
            <v>24</v>
          </cell>
          <cell r="V57">
            <v>0</v>
          </cell>
          <cell r="W57">
            <v>19</v>
          </cell>
          <cell r="AE57" t="str">
            <v>AF1</v>
          </cell>
          <cell r="AF57" t="str">
            <v>Douille volante G13</v>
          </cell>
          <cell r="AG57">
            <v>50</v>
          </cell>
          <cell r="AI57">
            <v>32</v>
          </cell>
        </row>
        <row r="58">
          <cell r="B58" t="str">
            <v>BL1550</v>
          </cell>
          <cell r="C58">
            <v>1354</v>
          </cell>
          <cell r="D58">
            <v>1661</v>
          </cell>
          <cell r="E58">
            <v>1661</v>
          </cell>
          <cell r="S58" t="str">
            <v>AC600</v>
          </cell>
          <cell r="T58">
            <v>45</v>
          </cell>
          <cell r="U58">
            <v>30</v>
          </cell>
          <cell r="V58">
            <v>0</v>
          </cell>
          <cell r="W58">
            <v>23</v>
          </cell>
          <cell r="AE58" t="str">
            <v>AF2</v>
          </cell>
          <cell r="AF58" t="str">
            <v>Clip métal pour tube T8</v>
          </cell>
          <cell r="AG58">
            <v>200</v>
          </cell>
          <cell r="AI58">
            <v>53</v>
          </cell>
        </row>
        <row r="59">
          <cell r="B59" t="str">
            <v>BL1650</v>
          </cell>
          <cell r="C59">
            <v>1520</v>
          </cell>
          <cell r="D59">
            <v>1849</v>
          </cell>
          <cell r="E59">
            <v>1849</v>
          </cell>
          <cell r="S59" t="str">
            <v>AC700</v>
          </cell>
          <cell r="T59">
            <v>57</v>
          </cell>
          <cell r="U59">
            <v>37</v>
          </cell>
          <cell r="V59">
            <v>0</v>
          </cell>
          <cell r="W59">
            <v>27</v>
          </cell>
          <cell r="AE59" t="str">
            <v>AF3</v>
          </cell>
          <cell r="AF59" t="str">
            <v>Fiche surmoulée 2x150 cm</v>
          </cell>
          <cell r="AG59">
            <v>50</v>
          </cell>
          <cell r="AI59">
            <v>57</v>
          </cell>
        </row>
        <row r="60">
          <cell r="B60" t="str">
            <v>BL1750</v>
          </cell>
          <cell r="C60">
            <v>1658</v>
          </cell>
          <cell r="D60">
            <v>2014</v>
          </cell>
          <cell r="E60">
            <v>2014</v>
          </cell>
          <cell r="S60" t="str">
            <v>AC800</v>
          </cell>
          <cell r="T60">
            <v>72</v>
          </cell>
          <cell r="U60">
            <v>46</v>
          </cell>
          <cell r="V60">
            <v>0</v>
          </cell>
          <cell r="W60">
            <v>31</v>
          </cell>
        </row>
        <row r="61">
          <cell r="B61" t="str">
            <v>BL1850</v>
          </cell>
          <cell r="C61">
            <v>1777</v>
          </cell>
          <cell r="D61">
            <v>2438</v>
          </cell>
          <cell r="E61">
            <v>2438</v>
          </cell>
          <cell r="S61" t="str">
            <v>AC900</v>
          </cell>
          <cell r="T61">
            <v>87</v>
          </cell>
          <cell r="U61">
            <v>55</v>
          </cell>
          <cell r="V61">
            <v>0</v>
          </cell>
          <cell r="W61">
            <v>35</v>
          </cell>
          <cell r="AE61" t="str">
            <v>INTER1</v>
          </cell>
          <cell r="AF61" t="str">
            <v>Inter pompier à led, gris, bi polaire - 2x16 Ampères avec sécurité</v>
          </cell>
          <cell r="AG61">
            <v>1</v>
          </cell>
          <cell r="AI61">
            <v>40</v>
          </cell>
        </row>
        <row r="62">
          <cell r="B62" t="str">
            <v>CL2000</v>
          </cell>
          <cell r="C62">
            <v>1908</v>
          </cell>
          <cell r="D62">
            <v>2519</v>
          </cell>
          <cell r="E62">
            <v>2519</v>
          </cell>
          <cell r="S62" t="str">
            <v>AC1000</v>
          </cell>
          <cell r="T62">
            <v>104</v>
          </cell>
          <cell r="U62">
            <v>66</v>
          </cell>
          <cell r="V62">
            <v>0</v>
          </cell>
          <cell r="W62">
            <v>39</v>
          </cell>
          <cell r="AE62" t="str">
            <v>INTER2</v>
          </cell>
          <cell r="AF62" t="str">
            <v>Inter pompier à led, gris, bi polaire - 2x16 Ampères avec sécurité</v>
          </cell>
          <cell r="AG62">
            <v>10</v>
          </cell>
          <cell r="AH62">
            <v>24</v>
          </cell>
          <cell r="AI62">
            <v>240</v>
          </cell>
        </row>
        <row r="63">
          <cell r="B63" t="str">
            <v>CL</v>
          </cell>
          <cell r="C63">
            <v>0</v>
          </cell>
          <cell r="D63">
            <v>0</v>
          </cell>
          <cell r="E63">
            <v>0</v>
          </cell>
          <cell r="S63" t="str">
            <v>ACC100</v>
          </cell>
          <cell r="T63">
            <v>12</v>
          </cell>
          <cell r="U63">
            <v>11</v>
          </cell>
          <cell r="V63">
            <v>0</v>
          </cell>
          <cell r="W63">
            <v>4</v>
          </cell>
        </row>
        <row r="64">
          <cell r="B64" t="str">
            <v>CL</v>
          </cell>
          <cell r="C64" t="str">
            <v>Bâton</v>
          </cell>
          <cell r="D64" t="str">
            <v>Fantaisie</v>
          </cell>
          <cell r="E64" t="str">
            <v>Patin</v>
          </cell>
          <cell r="S64" t="str">
            <v>ACC150</v>
          </cell>
          <cell r="T64">
            <v>15</v>
          </cell>
          <cell r="U64">
            <v>11</v>
          </cell>
          <cell r="V64">
            <v>0</v>
          </cell>
          <cell r="W64">
            <v>6</v>
          </cell>
          <cell r="AE64" t="str">
            <v>CAAB1</v>
          </cell>
          <cell r="AF64" t="str">
            <v xml:space="preserve">Carré alu brut 20 x 20 mm, ép. 2 mm </v>
          </cell>
          <cell r="AG64">
            <v>1</v>
          </cell>
          <cell r="AI64">
            <v>10</v>
          </cell>
        </row>
        <row r="65">
          <cell r="B65" t="str">
            <v>CL250</v>
          </cell>
          <cell r="C65">
            <v>211</v>
          </cell>
          <cell r="D65">
            <v>257</v>
          </cell>
          <cell r="E65">
            <v>257</v>
          </cell>
          <cell r="S65" t="str">
            <v>ACC200</v>
          </cell>
          <cell r="T65">
            <v>17</v>
          </cell>
          <cell r="U65">
            <v>12</v>
          </cell>
          <cell r="V65">
            <v>0</v>
          </cell>
          <cell r="W65">
            <v>8</v>
          </cell>
          <cell r="AE65" t="str">
            <v>CAAB2</v>
          </cell>
          <cell r="AF65" t="str">
            <v>Carré alu brut 25 x 25 mm, ép. 2 mm</v>
          </cell>
          <cell r="AG65">
            <v>1</v>
          </cell>
          <cell r="AI65">
            <v>16</v>
          </cell>
        </row>
        <row r="66">
          <cell r="B66" t="str">
            <v>CL350</v>
          </cell>
          <cell r="C66">
            <v>230</v>
          </cell>
          <cell r="D66">
            <v>280</v>
          </cell>
          <cell r="E66">
            <v>280</v>
          </cell>
          <cell r="S66" t="str">
            <v>ACC250</v>
          </cell>
          <cell r="T66">
            <v>20</v>
          </cell>
          <cell r="U66">
            <v>13</v>
          </cell>
          <cell r="V66">
            <v>0</v>
          </cell>
          <cell r="W66">
            <v>10</v>
          </cell>
          <cell r="AE66" t="str">
            <v>CAAB3</v>
          </cell>
          <cell r="AF66" t="str">
            <v>Carré alu brut 30 x 30 mm, ép. 2 mm</v>
          </cell>
          <cell r="AG66">
            <v>1</v>
          </cell>
          <cell r="AI66">
            <v>22</v>
          </cell>
        </row>
        <row r="67">
          <cell r="B67" t="str">
            <v>CL450</v>
          </cell>
          <cell r="C67">
            <v>283</v>
          </cell>
          <cell r="D67">
            <v>345</v>
          </cell>
          <cell r="E67">
            <v>345</v>
          </cell>
          <cell r="S67" t="str">
            <v>ACC300</v>
          </cell>
          <cell r="T67">
            <v>22</v>
          </cell>
          <cell r="U67">
            <v>15</v>
          </cell>
          <cell r="V67">
            <v>0</v>
          </cell>
          <cell r="W67">
            <v>12</v>
          </cell>
          <cell r="AE67" t="str">
            <v>CAAB4</v>
          </cell>
          <cell r="AF67" t="str">
            <v>Carré alu brut 40 x 40 mm, ép. 2 mm</v>
          </cell>
          <cell r="AG67">
            <v>1</v>
          </cell>
          <cell r="AI67">
            <v>28</v>
          </cell>
        </row>
        <row r="68">
          <cell r="B68" t="str">
            <v>CL550</v>
          </cell>
          <cell r="C68">
            <v>345</v>
          </cell>
          <cell r="D68">
            <v>415</v>
          </cell>
          <cell r="E68">
            <v>415</v>
          </cell>
          <cell r="S68" t="str">
            <v>ACC350</v>
          </cell>
          <cell r="T68">
            <v>27</v>
          </cell>
          <cell r="U68">
            <v>17</v>
          </cell>
          <cell r="V68">
            <v>0</v>
          </cell>
          <cell r="W68">
            <v>13</v>
          </cell>
          <cell r="AE68" t="str">
            <v>CAAB5</v>
          </cell>
          <cell r="AF68" t="str">
            <v>Carré alu brut 20 x 20 mm, ép. 2 mm - barre entière</v>
          </cell>
          <cell r="AG68">
            <v>6</v>
          </cell>
          <cell r="AI68">
            <v>58</v>
          </cell>
        </row>
        <row r="69">
          <cell r="B69" t="str">
            <v>CL650</v>
          </cell>
          <cell r="C69">
            <v>424</v>
          </cell>
          <cell r="D69">
            <v>510</v>
          </cell>
          <cell r="E69">
            <v>510</v>
          </cell>
          <cell r="S69" t="str">
            <v>ACC400</v>
          </cell>
          <cell r="T69">
            <v>32</v>
          </cell>
          <cell r="U69">
            <v>19</v>
          </cell>
          <cell r="V69">
            <v>0</v>
          </cell>
          <cell r="W69">
            <v>15</v>
          </cell>
          <cell r="AE69" t="str">
            <v>CAAB6</v>
          </cell>
          <cell r="AF69" t="str">
            <v>Carré alu brut 25 x 25 mm, ép. 2 mm - barre entière</v>
          </cell>
          <cell r="AG69">
            <v>6</v>
          </cell>
          <cell r="AI69">
            <v>72</v>
          </cell>
        </row>
        <row r="70">
          <cell r="B70" t="str">
            <v>CL750</v>
          </cell>
          <cell r="C70">
            <v>510</v>
          </cell>
          <cell r="D70">
            <v>620</v>
          </cell>
          <cell r="E70">
            <v>620</v>
          </cell>
          <cell r="S70" t="str">
            <v>ACC450</v>
          </cell>
          <cell r="T70">
            <v>37</v>
          </cell>
          <cell r="U70">
            <v>21</v>
          </cell>
          <cell r="V70">
            <v>0</v>
          </cell>
          <cell r="W70">
            <v>17</v>
          </cell>
          <cell r="AE70" t="str">
            <v>CAAB7</v>
          </cell>
          <cell r="AF70" t="str">
            <v>Carré alu brut 30 x 30 mm, ép. 2 mm - barre entière</v>
          </cell>
          <cell r="AG70">
            <v>6</v>
          </cell>
          <cell r="AI70">
            <v>92</v>
          </cell>
        </row>
        <row r="71">
          <cell r="B71" t="str">
            <v>CL850</v>
          </cell>
          <cell r="C71">
            <v>777</v>
          </cell>
          <cell r="D71">
            <v>969</v>
          </cell>
          <cell r="E71">
            <v>969</v>
          </cell>
          <cell r="S71" t="str">
            <v>ACC500</v>
          </cell>
          <cell r="T71">
            <v>45</v>
          </cell>
          <cell r="U71">
            <v>24</v>
          </cell>
          <cell r="V71">
            <v>0</v>
          </cell>
          <cell r="W71">
            <v>19</v>
          </cell>
          <cell r="AE71" t="str">
            <v>CAAB8</v>
          </cell>
          <cell r="AF71" t="str">
            <v>Carré alu brut 40 x 40 mm, ép. 2 mm - barre entière</v>
          </cell>
          <cell r="AG71">
            <v>6</v>
          </cell>
          <cell r="AI71">
            <v>118</v>
          </cell>
        </row>
        <row r="72">
          <cell r="B72" t="str">
            <v>CL950</v>
          </cell>
          <cell r="C72">
            <v>916</v>
          </cell>
          <cell r="D72">
            <v>1134</v>
          </cell>
          <cell r="E72">
            <v>1134</v>
          </cell>
          <cell r="S72" t="str">
            <v>ACC600</v>
          </cell>
          <cell r="T72">
            <v>57</v>
          </cell>
          <cell r="U72">
            <v>30</v>
          </cell>
          <cell r="V72">
            <v>0</v>
          </cell>
          <cell r="W72">
            <v>23</v>
          </cell>
        </row>
        <row r="73">
          <cell r="B73" t="str">
            <v>CL1050</v>
          </cell>
          <cell r="C73">
            <v>988</v>
          </cell>
          <cell r="D73">
            <v>1236</v>
          </cell>
          <cell r="E73">
            <v>1236</v>
          </cell>
          <cell r="S73" t="str">
            <v>ACC700</v>
          </cell>
          <cell r="T73">
            <v>74</v>
          </cell>
          <cell r="U73">
            <v>37</v>
          </cell>
          <cell r="V73">
            <v>0</v>
          </cell>
          <cell r="W73">
            <v>27</v>
          </cell>
          <cell r="AE73" t="str">
            <v>REAB1</v>
          </cell>
          <cell r="AF73" t="str">
            <v>Rectangulaire alu brut 40 x 20 mm,  ép, 2 mm</v>
          </cell>
          <cell r="AG73">
            <v>1</v>
          </cell>
          <cell r="AI73">
            <v>24</v>
          </cell>
        </row>
        <row r="74">
          <cell r="B74" t="str">
            <v>CL1150</v>
          </cell>
          <cell r="C74">
            <v>1034</v>
          </cell>
          <cell r="D74">
            <v>1272</v>
          </cell>
          <cell r="E74">
            <v>1272</v>
          </cell>
          <cell r="S74" t="str">
            <v>ACC800</v>
          </cell>
          <cell r="T74">
            <v>92</v>
          </cell>
          <cell r="U74">
            <v>46</v>
          </cell>
          <cell r="V74">
            <v>0</v>
          </cell>
          <cell r="W74">
            <v>31</v>
          </cell>
          <cell r="AE74" t="str">
            <v>REAB2</v>
          </cell>
          <cell r="AF74" t="str">
            <v>Rectangulaire alu brut 80 x 40 mm,  ép, 2 mm</v>
          </cell>
          <cell r="AG74">
            <v>1</v>
          </cell>
          <cell r="AI74">
            <v>46</v>
          </cell>
        </row>
        <row r="75">
          <cell r="B75" t="str">
            <v>CL1250</v>
          </cell>
          <cell r="C75">
            <v>1134</v>
          </cell>
          <cell r="D75">
            <v>1397</v>
          </cell>
          <cell r="E75">
            <v>1397</v>
          </cell>
          <cell r="S75" t="str">
            <v>ACC900</v>
          </cell>
          <cell r="T75">
            <v>114</v>
          </cell>
          <cell r="U75">
            <v>55</v>
          </cell>
          <cell r="V75">
            <v>0</v>
          </cell>
          <cell r="W75">
            <v>35</v>
          </cell>
          <cell r="AE75" t="str">
            <v>REAB3</v>
          </cell>
          <cell r="AF75" t="str">
            <v>Rectangulaire alu brut de 100 x 50 mm,  ép, 2 mm</v>
          </cell>
          <cell r="AG75">
            <v>1</v>
          </cell>
          <cell r="AI75">
            <v>75</v>
          </cell>
        </row>
        <row r="76">
          <cell r="B76" t="str">
            <v>CL1350</v>
          </cell>
          <cell r="C76">
            <v>1249</v>
          </cell>
          <cell r="D76">
            <v>1536</v>
          </cell>
          <cell r="E76">
            <v>1536</v>
          </cell>
          <cell r="S76" t="str">
            <v>ACC1000</v>
          </cell>
          <cell r="T76">
            <v>136</v>
          </cell>
          <cell r="U76">
            <v>66</v>
          </cell>
          <cell r="V76">
            <v>0</v>
          </cell>
          <cell r="W76">
            <v>39</v>
          </cell>
          <cell r="AE76" t="str">
            <v>REAB4</v>
          </cell>
          <cell r="AF76" t="str">
            <v>Rectangulaire alu brut 40 x 20 mm,  ép, 2 mm - barre entière</v>
          </cell>
          <cell r="AG76">
            <v>6</v>
          </cell>
          <cell r="AI76">
            <v>96</v>
          </cell>
        </row>
        <row r="77">
          <cell r="B77" t="str">
            <v>CL1450</v>
          </cell>
          <cell r="C77">
            <v>1371</v>
          </cell>
          <cell r="D77">
            <v>1684</v>
          </cell>
          <cell r="E77">
            <v>1684</v>
          </cell>
          <cell r="S77" t="str">
            <v>AL100</v>
          </cell>
          <cell r="T77">
            <v>12</v>
          </cell>
          <cell r="U77">
            <v>9</v>
          </cell>
          <cell r="W77">
            <v>3</v>
          </cell>
          <cell r="AE77" t="str">
            <v>REAB5</v>
          </cell>
          <cell r="AF77" t="str">
            <v>Rectangulaire alu brut 80 x 40 mm,  ép, 2 mm - barre entière</v>
          </cell>
          <cell r="AG77">
            <v>6</v>
          </cell>
          <cell r="AI77">
            <v>185</v>
          </cell>
        </row>
        <row r="78">
          <cell r="B78" t="str">
            <v>CL1550</v>
          </cell>
          <cell r="C78">
            <v>1486</v>
          </cell>
          <cell r="D78">
            <v>1825</v>
          </cell>
          <cell r="E78">
            <v>1825</v>
          </cell>
          <cell r="S78" t="str">
            <v>AL150</v>
          </cell>
          <cell r="T78">
            <v>15</v>
          </cell>
          <cell r="U78">
            <v>10</v>
          </cell>
          <cell r="W78">
            <v>5</v>
          </cell>
          <cell r="AE78" t="str">
            <v>REAB6</v>
          </cell>
          <cell r="AF78" t="str">
            <v>Rectangulaire alu brut de 100 x 50 mm,  ép, 2 mm - barre entière</v>
          </cell>
          <cell r="AG78">
            <v>6</v>
          </cell>
          <cell r="AI78">
            <v>378</v>
          </cell>
        </row>
        <row r="79">
          <cell r="B79" t="str">
            <v>CL1650</v>
          </cell>
          <cell r="C79">
            <v>1675</v>
          </cell>
          <cell r="D79">
            <v>2036</v>
          </cell>
          <cell r="E79">
            <v>2036</v>
          </cell>
          <cell r="S79" t="str">
            <v>AL200</v>
          </cell>
          <cell r="T79">
            <v>17</v>
          </cell>
          <cell r="U79">
            <v>10</v>
          </cell>
          <cell r="W79">
            <v>7</v>
          </cell>
        </row>
        <row r="80">
          <cell r="B80" t="str">
            <v>CL1750</v>
          </cell>
          <cell r="C80">
            <v>1823</v>
          </cell>
          <cell r="D80">
            <v>2218</v>
          </cell>
          <cell r="E80">
            <v>2218</v>
          </cell>
          <cell r="S80" t="str">
            <v>AL250</v>
          </cell>
          <cell r="T80">
            <v>20</v>
          </cell>
          <cell r="U80">
            <v>11</v>
          </cell>
          <cell r="W80">
            <v>8</v>
          </cell>
          <cell r="AE80" t="str">
            <v>COR1</v>
          </cell>
          <cell r="AF80" t="str">
            <v>Cornière alu brut 25 x 25 mm ép. 2 mm</v>
          </cell>
          <cell r="AG80">
            <v>1</v>
          </cell>
          <cell r="AI80">
            <v>9</v>
          </cell>
        </row>
        <row r="81">
          <cell r="B81" t="str">
            <v>CL1850</v>
          </cell>
          <cell r="C81">
            <v>1955</v>
          </cell>
          <cell r="D81">
            <v>2373</v>
          </cell>
          <cell r="E81">
            <v>2373</v>
          </cell>
          <cell r="S81" t="str">
            <v>AL300</v>
          </cell>
          <cell r="T81">
            <v>25</v>
          </cell>
          <cell r="U81">
            <v>13</v>
          </cell>
          <cell r="W81">
            <v>10</v>
          </cell>
          <cell r="AE81" t="str">
            <v>COR2</v>
          </cell>
          <cell r="AF81" t="str">
            <v>Cornière alu brut 30 x 30 mm ép. 2 mm</v>
          </cell>
          <cell r="AG81">
            <v>1</v>
          </cell>
          <cell r="AI81">
            <v>12</v>
          </cell>
        </row>
        <row r="82">
          <cell r="B82" t="str">
            <v>CL2000</v>
          </cell>
          <cell r="C82">
            <v>2096</v>
          </cell>
          <cell r="D82">
            <v>2551</v>
          </cell>
          <cell r="E82">
            <v>2551</v>
          </cell>
          <cell r="S82" t="str">
            <v>AL350</v>
          </cell>
          <cell r="T82">
            <v>24</v>
          </cell>
          <cell r="U82">
            <v>14</v>
          </cell>
          <cell r="W82">
            <v>12</v>
          </cell>
          <cell r="AE82" t="str">
            <v>COR3</v>
          </cell>
          <cell r="AF82" t="str">
            <v>Cornière alu brut 40 x 20 mm ép. 2 mm</v>
          </cell>
          <cell r="AG82">
            <v>1</v>
          </cell>
          <cell r="AI82">
            <v>18</v>
          </cell>
        </row>
        <row r="83">
          <cell r="S83" t="str">
            <v>AL400</v>
          </cell>
          <cell r="T83">
            <v>29</v>
          </cell>
          <cell r="U83">
            <v>16</v>
          </cell>
          <cell r="W83">
            <v>13</v>
          </cell>
          <cell r="AE83" t="str">
            <v>COR4</v>
          </cell>
          <cell r="AF83" t="str">
            <v>Cornière alu brut 40 x 40 mm ép. 2 mm</v>
          </cell>
          <cell r="AG83">
            <v>1</v>
          </cell>
          <cell r="AI83">
            <v>25</v>
          </cell>
        </row>
        <row r="84">
          <cell r="S84" t="str">
            <v>AL450</v>
          </cell>
          <cell r="T84">
            <v>35</v>
          </cell>
          <cell r="U84">
            <v>18</v>
          </cell>
          <cell r="W84">
            <v>15</v>
          </cell>
          <cell r="AE84" t="str">
            <v>COR5</v>
          </cell>
          <cell r="AF84" t="str">
            <v>Cornière alu brut 25 x 25 mm ép. 2 mm - barre entière</v>
          </cell>
          <cell r="AG84">
            <v>6</v>
          </cell>
          <cell r="AI84">
            <v>36</v>
          </cell>
        </row>
        <row r="85">
          <cell r="S85" t="str">
            <v>AL500</v>
          </cell>
          <cell r="T85">
            <v>41</v>
          </cell>
          <cell r="U85">
            <v>20</v>
          </cell>
          <cell r="W85">
            <v>16</v>
          </cell>
          <cell r="AE85" t="str">
            <v>COR6</v>
          </cell>
          <cell r="AF85" t="str">
            <v>Cornière alu brut 30 x 30 mm ép. 2 mm - barre entière</v>
          </cell>
          <cell r="AG85">
            <v>6</v>
          </cell>
          <cell r="AI85">
            <v>45</v>
          </cell>
        </row>
        <row r="86">
          <cell r="S86" t="str">
            <v>AL600</v>
          </cell>
          <cell r="T86">
            <v>55</v>
          </cell>
          <cell r="U86">
            <v>26</v>
          </cell>
          <cell r="W86">
            <v>20</v>
          </cell>
          <cell r="AE86" t="str">
            <v>COR7</v>
          </cell>
          <cell r="AF86" t="str">
            <v>Cornière alu brut 40 x 20 mm ép. 2 mm - barre entière</v>
          </cell>
          <cell r="AG86">
            <v>6</v>
          </cell>
          <cell r="AI86">
            <v>72</v>
          </cell>
        </row>
        <row r="87">
          <cell r="S87" t="str">
            <v>AL700</v>
          </cell>
          <cell r="T87">
            <v>72</v>
          </cell>
          <cell r="U87">
            <v>32</v>
          </cell>
          <cell r="W87">
            <v>23</v>
          </cell>
          <cell r="AE87" t="str">
            <v>COR8</v>
          </cell>
          <cell r="AF87" t="str">
            <v>Cornière alu brut 40 x 40 mm ép. 2 mm - barre entière</v>
          </cell>
          <cell r="AG87">
            <v>6</v>
          </cell>
          <cell r="AI87">
            <v>87</v>
          </cell>
        </row>
        <row r="88">
          <cell r="S88" t="str">
            <v>AL800</v>
          </cell>
          <cell r="T88">
            <v>91</v>
          </cell>
          <cell r="U88">
            <v>39</v>
          </cell>
          <cell r="W88">
            <v>26</v>
          </cell>
          <cell r="AE88" t="str">
            <v>COR9</v>
          </cell>
          <cell r="AF88" t="str">
            <v>Cornière &amp; U 25 x 25 mm ép. 2 mm</v>
          </cell>
          <cell r="AG88">
            <v>1</v>
          </cell>
          <cell r="AI88">
            <v>22</v>
          </cell>
        </row>
        <row r="89">
          <cell r="S89" t="str">
            <v>AL900</v>
          </cell>
          <cell r="T89">
            <v>113</v>
          </cell>
          <cell r="U89">
            <v>47</v>
          </cell>
          <cell r="W89">
            <v>30</v>
          </cell>
          <cell r="AE89" t="str">
            <v>COR10</v>
          </cell>
          <cell r="AF89" t="str">
            <v>Cornière &amp; U 25 x 25 mm ép. 2 mm - laqué</v>
          </cell>
          <cell r="AG89">
            <v>1</v>
          </cell>
          <cell r="AI89">
            <v>38</v>
          </cell>
        </row>
        <row r="90">
          <cell r="S90" t="str">
            <v>AL1000</v>
          </cell>
          <cell r="T90">
            <v>137</v>
          </cell>
          <cell r="U90">
            <v>56</v>
          </cell>
          <cell r="W90">
            <v>33</v>
          </cell>
        </row>
        <row r="91">
          <cell r="I91" t="str">
            <v>Plan de pose papier offert</v>
          </cell>
          <cell r="S91" t="str">
            <v>PM10100</v>
          </cell>
          <cell r="T91">
            <v>22</v>
          </cell>
          <cell r="U91">
            <v>11</v>
          </cell>
          <cell r="V91">
            <v>0</v>
          </cell>
          <cell r="W91">
            <v>3</v>
          </cell>
          <cell r="AE91" t="str">
            <v>PMMA1</v>
          </cell>
          <cell r="AF91" t="str">
            <v>Pmma blanc diffusant coulé - épaisseur 3 mm</v>
          </cell>
          <cell r="AG91">
            <v>1</v>
          </cell>
          <cell r="AI91">
            <v>60</v>
          </cell>
        </row>
        <row r="92">
          <cell r="I92" t="str">
            <v>Plan de pose papier</v>
          </cell>
          <cell r="S92" t="str">
            <v>PM10150</v>
          </cell>
          <cell r="T92">
            <v>25</v>
          </cell>
          <cell r="U92">
            <v>11</v>
          </cell>
          <cell r="V92">
            <v>0</v>
          </cell>
          <cell r="W92">
            <v>5</v>
          </cell>
          <cell r="AE92" t="str">
            <v>PMMA2</v>
          </cell>
          <cell r="AF92" t="str">
            <v>Pmma blanc diffusant coulé - épaisseur 4 mm</v>
          </cell>
          <cell r="AG92">
            <v>1</v>
          </cell>
          <cell r="AI92">
            <v>92</v>
          </cell>
        </row>
        <row r="93">
          <cell r="I93" t="str">
            <v>Plan de pose pochoir alucomposite</v>
          </cell>
          <cell r="S93" t="str">
            <v>PM10200</v>
          </cell>
          <cell r="T93">
            <v>30</v>
          </cell>
          <cell r="U93">
            <v>12</v>
          </cell>
          <cell r="V93">
            <v>0</v>
          </cell>
          <cell r="W93">
            <v>6</v>
          </cell>
        </row>
        <row r="94">
          <cell r="I94" t="str">
            <v>Plan de pose au format PDF</v>
          </cell>
          <cell r="S94" t="str">
            <v>PM10250</v>
          </cell>
          <cell r="T94">
            <v>35</v>
          </cell>
          <cell r="U94">
            <v>13</v>
          </cell>
          <cell r="V94">
            <v>0</v>
          </cell>
          <cell r="W94">
            <v>8</v>
          </cell>
          <cell r="AE94" t="str">
            <v>CAB1</v>
          </cell>
          <cell r="AF94" t="str">
            <v>Câble RO2V - 3 x 1,5 mm²</v>
          </cell>
          <cell r="AG94">
            <v>100</v>
          </cell>
          <cell r="AH94">
            <v>1.56</v>
          </cell>
          <cell r="AI94">
            <v>156</v>
          </cell>
        </row>
        <row r="95">
          <cell r="I95" t="str">
            <v>Sans plan de pose</v>
          </cell>
          <cell r="S95" t="str">
            <v>PM10300</v>
          </cell>
          <cell r="T95">
            <v>40</v>
          </cell>
          <cell r="U95">
            <v>15</v>
          </cell>
          <cell r="V95">
            <v>0</v>
          </cell>
          <cell r="W95">
            <v>10</v>
          </cell>
          <cell r="AE95" t="str">
            <v>CAB2</v>
          </cell>
          <cell r="AF95" t="str">
            <v>Câble RO2V - 3 x 2,5 mm²</v>
          </cell>
          <cell r="AG95">
            <v>100</v>
          </cell>
          <cell r="AH95">
            <v>2.02</v>
          </cell>
          <cell r="AI95">
            <v>202</v>
          </cell>
        </row>
        <row r="96">
          <cell r="S96" t="str">
            <v>PM10350</v>
          </cell>
          <cell r="T96">
            <v>47</v>
          </cell>
          <cell r="U96">
            <v>17</v>
          </cell>
          <cell r="V96">
            <v>0</v>
          </cell>
          <cell r="W96">
            <v>11</v>
          </cell>
          <cell r="AE96" t="str">
            <v>CAB3</v>
          </cell>
          <cell r="AF96" t="str">
            <v>Attache câble alu adhésif</v>
          </cell>
          <cell r="AG96">
            <v>100</v>
          </cell>
          <cell r="AI96">
            <v>42</v>
          </cell>
        </row>
        <row r="97">
          <cell r="S97" t="str">
            <v>PM10400</v>
          </cell>
          <cell r="T97">
            <v>54</v>
          </cell>
          <cell r="U97">
            <v>19</v>
          </cell>
          <cell r="V97">
            <v>0</v>
          </cell>
          <cell r="W97">
            <v>13</v>
          </cell>
          <cell r="AE97" t="str">
            <v>CAB4</v>
          </cell>
          <cell r="AF97" t="str">
            <v>Cordon d'alimentation avec prise moulée</v>
          </cell>
          <cell r="AG97">
            <v>1</v>
          </cell>
          <cell r="AI97">
            <v>6</v>
          </cell>
        </row>
        <row r="98">
          <cell r="S98" t="str">
            <v>PM10450</v>
          </cell>
          <cell r="T98">
            <v>65</v>
          </cell>
          <cell r="U98">
            <v>21</v>
          </cell>
          <cell r="V98">
            <v>0</v>
          </cell>
          <cell r="W98">
            <v>14</v>
          </cell>
        </row>
        <row r="99">
          <cell r="S99" t="str">
            <v>PM10500</v>
          </cell>
          <cell r="T99">
            <v>74</v>
          </cell>
          <cell r="U99">
            <v>24</v>
          </cell>
          <cell r="V99">
            <v>0</v>
          </cell>
          <cell r="W99">
            <v>16</v>
          </cell>
          <cell r="AE99" t="str">
            <v>COLL1</v>
          </cell>
          <cell r="AF99" t="str">
            <v>MS Tack Bond - 290 ml</v>
          </cell>
          <cell r="AG99">
            <v>24</v>
          </cell>
          <cell r="AH99">
            <v>18</v>
          </cell>
          <cell r="AI99">
            <v>432</v>
          </cell>
        </row>
        <row r="100">
          <cell r="S100" t="str">
            <v>PM10600</v>
          </cell>
          <cell r="T100">
            <v>95</v>
          </cell>
          <cell r="U100">
            <v>30</v>
          </cell>
          <cell r="V100">
            <v>0</v>
          </cell>
          <cell r="W100">
            <v>19</v>
          </cell>
          <cell r="AE100" t="str">
            <v>COLL2</v>
          </cell>
          <cell r="AF100" t="str">
            <v>Cyano - 20g</v>
          </cell>
          <cell r="AG100">
            <v>6</v>
          </cell>
          <cell r="AH100">
            <v>10</v>
          </cell>
          <cell r="AI100">
            <v>60</v>
          </cell>
        </row>
        <row r="101">
          <cell r="S101" t="str">
            <v>PM10700</v>
          </cell>
          <cell r="T101">
            <v>119</v>
          </cell>
          <cell r="U101">
            <v>37</v>
          </cell>
          <cell r="V101">
            <v>0</v>
          </cell>
          <cell r="W101">
            <v>22</v>
          </cell>
        </row>
        <row r="102">
          <cell r="S102" t="str">
            <v>PM10800</v>
          </cell>
          <cell r="T102">
            <v>146</v>
          </cell>
          <cell r="U102">
            <v>46</v>
          </cell>
          <cell r="V102">
            <v>0</v>
          </cell>
          <cell r="W102">
            <v>25</v>
          </cell>
          <cell r="AE102" t="str">
            <v>PLAB1</v>
          </cell>
          <cell r="AF102" t="str">
            <v>Platine 400 x 400 / 15 mm - 80 x 140 mm - 4 x Ø 30 mm</v>
          </cell>
          <cell r="AG102">
            <v>1</v>
          </cell>
          <cell r="AI102">
            <v>64</v>
          </cell>
        </row>
        <row r="103">
          <cell r="S103" t="str">
            <v>PM10900</v>
          </cell>
          <cell r="T103">
            <v>177</v>
          </cell>
          <cell r="U103">
            <v>55</v>
          </cell>
          <cell r="V103">
            <v>0</v>
          </cell>
          <cell r="W103">
            <v>29</v>
          </cell>
          <cell r="AE103" t="str">
            <v>PLAB2</v>
          </cell>
          <cell r="AF103" t="str">
            <v>Platine 400 x 400 / 15 mm - 100 x 100 mm - 4 x Ø 30 mm</v>
          </cell>
          <cell r="AG103">
            <v>1</v>
          </cell>
          <cell r="AI103">
            <v>64</v>
          </cell>
        </row>
        <row r="104">
          <cell r="S104" t="str">
            <v>PM101000</v>
          </cell>
          <cell r="T104">
            <v>210</v>
          </cell>
          <cell r="U104">
            <v>66</v>
          </cell>
          <cell r="V104">
            <v>0</v>
          </cell>
          <cell r="W104">
            <v>32</v>
          </cell>
          <cell r="AE104" t="str">
            <v>PLAB3</v>
          </cell>
          <cell r="AF104" t="str">
            <v>Platine 150 x 300 / 8 mm - 40 x 80 mm - 2 x Ø 30 mm</v>
          </cell>
          <cell r="AG104">
            <v>1</v>
          </cell>
          <cell r="AI104">
            <v>35</v>
          </cell>
        </row>
        <row r="105">
          <cell r="S105" t="str">
            <v>PM19100</v>
          </cell>
          <cell r="T105">
            <v>24</v>
          </cell>
          <cell r="U105">
            <v>11</v>
          </cell>
          <cell r="V105">
            <v>0</v>
          </cell>
          <cell r="W105">
            <v>3</v>
          </cell>
          <cell r="AE105" t="str">
            <v>PLAB4</v>
          </cell>
          <cell r="AF105" t="str">
            <v>Platine 150 x 300 / 8 mm - 40 x 80 mm - 2 x Ø 15 mm</v>
          </cell>
          <cell r="AG105">
            <v>1</v>
          </cell>
          <cell r="AI105">
            <v>35</v>
          </cell>
        </row>
        <row r="106">
          <cell r="S106" t="str">
            <v>PM19150</v>
          </cell>
          <cell r="T106">
            <v>30</v>
          </cell>
          <cell r="U106">
            <v>11</v>
          </cell>
          <cell r="V106">
            <v>0</v>
          </cell>
          <cell r="W106">
            <v>5</v>
          </cell>
          <cell r="AE106" t="str">
            <v>PLAB5</v>
          </cell>
          <cell r="AF106" t="str">
            <v>Platine 250 x 450 / 12 mm - 80 x 80 mm - 2 x Ø 30 mm</v>
          </cell>
          <cell r="AG106">
            <v>1</v>
          </cell>
          <cell r="AI106">
            <v>58</v>
          </cell>
        </row>
        <row r="107">
          <cell r="S107" t="str">
            <v>PM19200</v>
          </cell>
          <cell r="T107">
            <v>37</v>
          </cell>
          <cell r="U107">
            <v>12</v>
          </cell>
          <cell r="V107">
            <v>0</v>
          </cell>
          <cell r="W107">
            <v>6</v>
          </cell>
          <cell r="AE107" t="str">
            <v>PLAB6</v>
          </cell>
          <cell r="AF107" t="str">
            <v>Platine 250 x 450 / 12 mm - 40 x 80 mm - 2 x Ø 30 mm</v>
          </cell>
          <cell r="AG107">
            <v>1</v>
          </cell>
          <cell r="AI107">
            <v>58</v>
          </cell>
        </row>
        <row r="108">
          <cell r="S108" t="str">
            <v>PM19250</v>
          </cell>
          <cell r="T108">
            <v>46</v>
          </cell>
          <cell r="U108">
            <v>13</v>
          </cell>
          <cell r="V108">
            <v>0</v>
          </cell>
          <cell r="W108">
            <v>8</v>
          </cell>
          <cell r="AE108" t="str">
            <v>PLAB7</v>
          </cell>
          <cell r="AF108" t="str">
            <v>Platine sur-mesure</v>
          </cell>
        </row>
        <row r="109">
          <cell r="S109" t="str">
            <v>PM19300</v>
          </cell>
          <cell r="T109">
            <v>57</v>
          </cell>
          <cell r="U109">
            <v>15</v>
          </cell>
          <cell r="V109">
            <v>0</v>
          </cell>
          <cell r="W109">
            <v>10</v>
          </cell>
        </row>
        <row r="110">
          <cell r="C110" t="str">
            <v>LettreBlocLed</v>
          </cell>
          <cell r="D110" t="str">
            <v>face et chants diffusants</v>
          </cell>
          <cell r="E110" t="str">
            <v>face ou chants laqués</v>
          </cell>
          <cell r="F110" t="str">
            <v>face adhésivé</v>
          </cell>
          <cell r="G110" t="str">
            <v>sans plots ni entretoise</v>
          </cell>
          <cell r="H110" t="str">
            <v>fixations</v>
          </cell>
          <cell r="I110" t="str">
            <v>Sans support ni cablage</v>
          </cell>
          <cell r="J110" t="str">
            <v>Avec support sans cablage</v>
          </cell>
          <cell r="K110" t="str">
            <v>Avec support et cablage</v>
          </cell>
          <cell r="S110" t="str">
            <v>PM19350</v>
          </cell>
          <cell r="T110">
            <v>70</v>
          </cell>
          <cell r="U110">
            <v>17</v>
          </cell>
          <cell r="V110">
            <v>0</v>
          </cell>
          <cell r="W110">
            <v>11</v>
          </cell>
          <cell r="AE110" t="str">
            <v>SCAT1</v>
          </cell>
          <cell r="AF110" t="str">
            <v>Queue de carpe M12 galva</v>
          </cell>
          <cell r="AG110">
            <v>1</v>
          </cell>
          <cell r="AI110">
            <v>11</v>
          </cell>
        </row>
        <row r="111">
          <cell r="C111">
            <v>150</v>
          </cell>
          <cell r="D111">
            <v>261</v>
          </cell>
          <cell r="E111">
            <v>332</v>
          </cell>
          <cell r="F111">
            <v>268</v>
          </cell>
          <cell r="G111">
            <v>0</v>
          </cell>
          <cell r="H111">
            <v>18</v>
          </cell>
          <cell r="I111">
            <v>0</v>
          </cell>
          <cell r="J111">
            <v>10</v>
          </cell>
          <cell r="K111">
            <v>16</v>
          </cell>
          <cell r="S111" t="str">
            <v>PM19400</v>
          </cell>
          <cell r="T111">
            <v>86</v>
          </cell>
          <cell r="U111">
            <v>19</v>
          </cell>
          <cell r="V111">
            <v>0</v>
          </cell>
          <cell r="W111">
            <v>13</v>
          </cell>
          <cell r="AE111" t="str">
            <v>SCAT2</v>
          </cell>
          <cell r="AF111" t="str">
            <v>Queue de carpe M24 galva</v>
          </cell>
          <cell r="AG111">
            <v>1</v>
          </cell>
          <cell r="AI111">
            <v>26</v>
          </cell>
        </row>
        <row r="112">
          <cell r="C112">
            <v>200</v>
          </cell>
          <cell r="D112">
            <v>313</v>
          </cell>
          <cell r="E112">
            <v>396</v>
          </cell>
          <cell r="F112">
            <v>319</v>
          </cell>
          <cell r="G112">
            <v>0</v>
          </cell>
          <cell r="H112">
            <v>18</v>
          </cell>
          <cell r="I112">
            <v>0</v>
          </cell>
          <cell r="J112">
            <v>10</v>
          </cell>
          <cell r="K112">
            <v>16</v>
          </cell>
          <cell r="S112" t="str">
            <v>PM19450</v>
          </cell>
          <cell r="T112">
            <v>105</v>
          </cell>
          <cell r="U112">
            <v>21</v>
          </cell>
          <cell r="V112">
            <v>0</v>
          </cell>
          <cell r="W112">
            <v>14</v>
          </cell>
          <cell r="AE112" t="str">
            <v>SCAT3</v>
          </cell>
          <cell r="AF112" t="str">
            <v>Crosse M24 galva</v>
          </cell>
          <cell r="AG112">
            <v>1</v>
          </cell>
          <cell r="AI112">
            <v>35</v>
          </cell>
        </row>
        <row r="113">
          <cell r="C113">
            <v>250</v>
          </cell>
          <cell r="D113">
            <v>365</v>
          </cell>
          <cell r="E113">
            <v>460</v>
          </cell>
          <cell r="F113">
            <v>370</v>
          </cell>
          <cell r="G113">
            <v>0</v>
          </cell>
          <cell r="H113">
            <v>18</v>
          </cell>
          <cell r="I113">
            <v>0</v>
          </cell>
          <cell r="J113">
            <v>10</v>
          </cell>
          <cell r="K113">
            <v>16</v>
          </cell>
          <cell r="S113" t="str">
            <v>PM19500</v>
          </cell>
          <cell r="T113">
            <v>123</v>
          </cell>
          <cell r="U113">
            <v>24</v>
          </cell>
          <cell r="V113">
            <v>0</v>
          </cell>
          <cell r="W113">
            <v>16</v>
          </cell>
        </row>
        <row r="114">
          <cell r="C114">
            <v>300</v>
          </cell>
          <cell r="D114">
            <v>469</v>
          </cell>
          <cell r="E114">
            <v>575</v>
          </cell>
          <cell r="F114">
            <v>472</v>
          </cell>
          <cell r="G114">
            <v>0</v>
          </cell>
          <cell r="H114">
            <v>18</v>
          </cell>
          <cell r="I114">
            <v>0</v>
          </cell>
          <cell r="J114">
            <v>10</v>
          </cell>
          <cell r="K114">
            <v>16</v>
          </cell>
          <cell r="S114" t="str">
            <v>PM19600</v>
          </cell>
          <cell r="T114">
            <v>165</v>
          </cell>
          <cell r="U114">
            <v>30</v>
          </cell>
          <cell r="V114">
            <v>0</v>
          </cell>
          <cell r="W114">
            <v>19</v>
          </cell>
        </row>
        <row r="115">
          <cell r="C115">
            <v>350</v>
          </cell>
          <cell r="D115">
            <v>573</v>
          </cell>
          <cell r="E115">
            <v>690</v>
          </cell>
          <cell r="F115">
            <v>586</v>
          </cell>
          <cell r="G115">
            <v>0</v>
          </cell>
          <cell r="H115">
            <v>18</v>
          </cell>
          <cell r="I115">
            <v>0</v>
          </cell>
          <cell r="J115">
            <v>18</v>
          </cell>
          <cell r="K115">
            <v>24</v>
          </cell>
          <cell r="S115" t="str">
            <v>PM19700</v>
          </cell>
          <cell r="T115">
            <v>215</v>
          </cell>
          <cell r="U115">
            <v>37</v>
          </cell>
          <cell r="V115">
            <v>0</v>
          </cell>
          <cell r="W115">
            <v>22</v>
          </cell>
        </row>
        <row r="116">
          <cell r="C116">
            <v>400</v>
          </cell>
          <cell r="D116">
            <v>677</v>
          </cell>
          <cell r="E116">
            <v>792</v>
          </cell>
          <cell r="F116">
            <v>690</v>
          </cell>
          <cell r="G116">
            <v>0</v>
          </cell>
          <cell r="H116">
            <v>20</v>
          </cell>
          <cell r="I116">
            <v>0</v>
          </cell>
          <cell r="J116">
            <v>18</v>
          </cell>
          <cell r="K116">
            <v>24</v>
          </cell>
          <cell r="S116" t="str">
            <v>PM19800</v>
          </cell>
          <cell r="T116">
            <v>272</v>
          </cell>
          <cell r="U116">
            <v>46</v>
          </cell>
          <cell r="V116">
            <v>0</v>
          </cell>
          <cell r="W116">
            <v>25</v>
          </cell>
        </row>
        <row r="117">
          <cell r="C117">
            <v>450</v>
          </cell>
          <cell r="D117">
            <v>782</v>
          </cell>
          <cell r="E117">
            <v>894</v>
          </cell>
          <cell r="F117">
            <v>808</v>
          </cell>
          <cell r="G117">
            <v>0</v>
          </cell>
          <cell r="H117">
            <v>20</v>
          </cell>
          <cell r="I117">
            <v>0</v>
          </cell>
          <cell r="J117">
            <v>18</v>
          </cell>
          <cell r="K117">
            <v>24</v>
          </cell>
          <cell r="S117" t="str">
            <v>PM19900</v>
          </cell>
          <cell r="T117">
            <v>335</v>
          </cell>
          <cell r="U117">
            <v>55</v>
          </cell>
          <cell r="V117">
            <v>0</v>
          </cell>
          <cell r="W117">
            <v>29</v>
          </cell>
        </row>
        <row r="118">
          <cell r="C118">
            <v>500</v>
          </cell>
          <cell r="D118">
            <v>886</v>
          </cell>
          <cell r="E118">
            <v>996</v>
          </cell>
          <cell r="F118">
            <v>912</v>
          </cell>
          <cell r="G118">
            <v>0</v>
          </cell>
          <cell r="H118">
            <v>20</v>
          </cell>
          <cell r="I118">
            <v>0</v>
          </cell>
          <cell r="J118">
            <v>18</v>
          </cell>
          <cell r="K118">
            <v>24</v>
          </cell>
          <cell r="S118" t="str">
            <v>PM191000</v>
          </cell>
          <cell r="T118">
            <v>406</v>
          </cell>
          <cell r="U118">
            <v>66</v>
          </cell>
          <cell r="V118">
            <v>0</v>
          </cell>
          <cell r="W118">
            <v>32</v>
          </cell>
        </row>
        <row r="119">
          <cell r="C119">
            <v>600</v>
          </cell>
          <cell r="D119">
            <v>1094</v>
          </cell>
          <cell r="E119">
            <v>1226</v>
          </cell>
          <cell r="F119">
            <v>1120</v>
          </cell>
          <cell r="G119">
            <v>0</v>
          </cell>
          <cell r="H119">
            <v>22</v>
          </cell>
          <cell r="I119">
            <v>0</v>
          </cell>
          <cell r="J119">
            <v>18</v>
          </cell>
          <cell r="K119">
            <v>24</v>
          </cell>
          <cell r="S119" t="str">
            <v>PMD10100</v>
          </cell>
          <cell r="T119">
            <v>22</v>
          </cell>
          <cell r="U119">
            <v>11</v>
          </cell>
          <cell r="V119">
            <v>0</v>
          </cell>
          <cell r="W119">
            <v>3</v>
          </cell>
        </row>
        <row r="120">
          <cell r="C120">
            <v>700</v>
          </cell>
          <cell r="D120">
            <v>1459</v>
          </cell>
          <cell r="E120">
            <v>1609</v>
          </cell>
          <cell r="F120">
            <v>1485</v>
          </cell>
          <cell r="G120">
            <v>0</v>
          </cell>
          <cell r="H120">
            <v>22</v>
          </cell>
          <cell r="I120">
            <v>0</v>
          </cell>
          <cell r="J120">
            <v>24</v>
          </cell>
          <cell r="K120">
            <v>30</v>
          </cell>
          <cell r="S120" t="str">
            <v>PMD10150</v>
          </cell>
          <cell r="T120">
            <v>25</v>
          </cell>
          <cell r="U120">
            <v>11</v>
          </cell>
          <cell r="V120">
            <v>0</v>
          </cell>
          <cell r="W120">
            <v>5</v>
          </cell>
        </row>
        <row r="121">
          <cell r="C121">
            <v>800</v>
          </cell>
          <cell r="D121">
            <v>1824</v>
          </cell>
          <cell r="E121">
            <v>1992</v>
          </cell>
          <cell r="F121">
            <v>1850</v>
          </cell>
          <cell r="G121">
            <v>0</v>
          </cell>
          <cell r="H121">
            <v>28</v>
          </cell>
          <cell r="I121">
            <v>0</v>
          </cell>
          <cell r="J121">
            <v>24</v>
          </cell>
          <cell r="K121">
            <v>30</v>
          </cell>
          <cell r="S121" t="str">
            <v>PMD10200</v>
          </cell>
          <cell r="T121">
            <v>30</v>
          </cell>
          <cell r="U121">
            <v>12</v>
          </cell>
          <cell r="V121">
            <v>0</v>
          </cell>
          <cell r="W121">
            <v>6</v>
          </cell>
        </row>
        <row r="122">
          <cell r="C122">
            <v>900</v>
          </cell>
          <cell r="D122">
            <v>2345</v>
          </cell>
          <cell r="E122">
            <v>2529</v>
          </cell>
          <cell r="F122">
            <v>2418</v>
          </cell>
          <cell r="G122">
            <v>0</v>
          </cell>
          <cell r="H122">
            <v>28</v>
          </cell>
          <cell r="I122">
            <v>0</v>
          </cell>
          <cell r="J122">
            <v>24</v>
          </cell>
          <cell r="K122">
            <v>30</v>
          </cell>
          <cell r="S122" t="str">
            <v>PMD10250</v>
          </cell>
          <cell r="T122">
            <v>35</v>
          </cell>
          <cell r="U122">
            <v>13</v>
          </cell>
          <cell r="V122">
            <v>0</v>
          </cell>
          <cell r="W122">
            <v>8</v>
          </cell>
        </row>
        <row r="123">
          <cell r="C123" t="str">
            <v>1000</v>
          </cell>
          <cell r="D123">
            <v>2866</v>
          </cell>
          <cell r="E123">
            <v>3065</v>
          </cell>
          <cell r="F123">
            <v>2923</v>
          </cell>
          <cell r="G123">
            <v>0</v>
          </cell>
          <cell r="H123">
            <v>28</v>
          </cell>
          <cell r="I123">
            <v>0</v>
          </cell>
          <cell r="J123">
            <v>24</v>
          </cell>
          <cell r="K123">
            <v>30</v>
          </cell>
          <cell r="S123" t="str">
            <v>PMD10300</v>
          </cell>
          <cell r="T123">
            <v>40</v>
          </cell>
          <cell r="U123">
            <v>15</v>
          </cell>
          <cell r="V123">
            <v>0</v>
          </cell>
          <cell r="W123">
            <v>10</v>
          </cell>
        </row>
        <row r="124">
          <cell r="S124" t="str">
            <v>PMD10350</v>
          </cell>
          <cell r="T124">
            <v>47</v>
          </cell>
          <cell r="U124">
            <v>17</v>
          </cell>
          <cell r="V124">
            <v>0</v>
          </cell>
          <cell r="W124">
            <v>11</v>
          </cell>
        </row>
        <row r="125">
          <cell r="S125" t="str">
            <v>PMD10400</v>
          </cell>
          <cell r="T125">
            <v>54</v>
          </cell>
          <cell r="U125">
            <v>19</v>
          </cell>
          <cell r="V125">
            <v>0</v>
          </cell>
          <cell r="W125">
            <v>13</v>
          </cell>
        </row>
        <row r="126">
          <cell r="S126" t="str">
            <v>PMD10450</v>
          </cell>
          <cell r="T126">
            <v>65</v>
          </cell>
          <cell r="U126">
            <v>21</v>
          </cell>
          <cell r="V126">
            <v>0</v>
          </cell>
          <cell r="W126">
            <v>14</v>
          </cell>
        </row>
        <row r="127">
          <cell r="S127" t="str">
            <v>PMD10500</v>
          </cell>
          <cell r="T127">
            <v>74</v>
          </cell>
          <cell r="U127">
            <v>24</v>
          </cell>
          <cell r="V127">
            <v>0</v>
          </cell>
          <cell r="W127">
            <v>16</v>
          </cell>
        </row>
        <row r="128">
          <cell r="S128" t="str">
            <v>PMD10600</v>
          </cell>
          <cell r="T128">
            <v>95</v>
          </cell>
          <cell r="U128">
            <v>30</v>
          </cell>
          <cell r="V128">
            <v>0</v>
          </cell>
          <cell r="W128">
            <v>19</v>
          </cell>
        </row>
        <row r="129">
          <cell r="S129" t="str">
            <v>PMD10700</v>
          </cell>
          <cell r="T129">
            <v>119</v>
          </cell>
          <cell r="U129">
            <v>37</v>
          </cell>
          <cell r="V129">
            <v>0</v>
          </cell>
          <cell r="W129">
            <v>22</v>
          </cell>
        </row>
        <row r="130">
          <cell r="S130" t="str">
            <v>PMD10800</v>
          </cell>
          <cell r="T130">
            <v>146</v>
          </cell>
          <cell r="U130">
            <v>46</v>
          </cell>
          <cell r="V130">
            <v>0</v>
          </cell>
          <cell r="W130">
            <v>25</v>
          </cell>
        </row>
        <row r="131">
          <cell r="S131" t="str">
            <v>PMD10900</v>
          </cell>
          <cell r="T131">
            <v>177</v>
          </cell>
          <cell r="U131">
            <v>55</v>
          </cell>
          <cell r="V131">
            <v>0</v>
          </cell>
          <cell r="W131">
            <v>29</v>
          </cell>
        </row>
        <row r="132">
          <cell r="S132" t="str">
            <v>PMD101000</v>
          </cell>
          <cell r="T132">
            <v>210</v>
          </cell>
          <cell r="U132">
            <v>66</v>
          </cell>
          <cell r="V132">
            <v>0</v>
          </cell>
          <cell r="W132">
            <v>32</v>
          </cell>
        </row>
        <row r="133">
          <cell r="S133" t="str">
            <v>PMD19100</v>
          </cell>
          <cell r="T133">
            <v>24</v>
          </cell>
          <cell r="U133">
            <v>11</v>
          </cell>
          <cell r="V133">
            <v>0</v>
          </cell>
          <cell r="W133">
            <v>3</v>
          </cell>
        </row>
        <row r="134">
          <cell r="S134" t="str">
            <v>PMD19150</v>
          </cell>
          <cell r="T134">
            <v>30</v>
          </cell>
          <cell r="U134">
            <v>11</v>
          </cell>
          <cell r="V134">
            <v>0</v>
          </cell>
          <cell r="W134">
            <v>5</v>
          </cell>
        </row>
        <row r="135">
          <cell r="S135" t="str">
            <v>PMD19200</v>
          </cell>
          <cell r="T135">
            <v>37</v>
          </cell>
          <cell r="U135">
            <v>12</v>
          </cell>
          <cell r="V135">
            <v>0</v>
          </cell>
          <cell r="W135">
            <v>6</v>
          </cell>
        </row>
        <row r="136">
          <cell r="S136" t="str">
            <v>PMD19250</v>
          </cell>
          <cell r="T136">
            <v>46</v>
          </cell>
          <cell r="U136">
            <v>13</v>
          </cell>
          <cell r="V136">
            <v>0</v>
          </cell>
          <cell r="W136">
            <v>8</v>
          </cell>
        </row>
        <row r="137">
          <cell r="S137" t="str">
            <v>PMD19300</v>
          </cell>
          <cell r="T137">
            <v>57</v>
          </cell>
          <cell r="U137">
            <v>15</v>
          </cell>
          <cell r="V137">
            <v>0</v>
          </cell>
          <cell r="W137">
            <v>10</v>
          </cell>
        </row>
        <row r="138">
          <cell r="S138" t="str">
            <v>PMD19350</v>
          </cell>
          <cell r="T138">
            <v>70</v>
          </cell>
          <cell r="U138">
            <v>17</v>
          </cell>
          <cell r="V138">
            <v>0</v>
          </cell>
          <cell r="W138">
            <v>11</v>
          </cell>
        </row>
        <row r="139">
          <cell r="S139" t="str">
            <v>PMD19400</v>
          </cell>
          <cell r="T139">
            <v>86</v>
          </cell>
          <cell r="U139">
            <v>19</v>
          </cell>
          <cell r="V139">
            <v>0</v>
          </cell>
          <cell r="W139">
            <v>13</v>
          </cell>
        </row>
        <row r="140">
          <cell r="S140" t="str">
            <v>PMD19450</v>
          </cell>
          <cell r="T140">
            <v>105</v>
          </cell>
          <cell r="U140">
            <v>21</v>
          </cell>
          <cell r="V140">
            <v>0</v>
          </cell>
          <cell r="W140">
            <v>14</v>
          </cell>
        </row>
        <row r="141">
          <cell r="S141" t="str">
            <v>PMD19500</v>
          </cell>
          <cell r="T141">
            <v>123</v>
          </cell>
          <cell r="U141">
            <v>24</v>
          </cell>
          <cell r="V141">
            <v>0</v>
          </cell>
          <cell r="W141">
            <v>16</v>
          </cell>
        </row>
        <row r="142">
          <cell r="S142" t="str">
            <v>PMD19600</v>
          </cell>
          <cell r="T142">
            <v>165</v>
          </cell>
          <cell r="U142">
            <v>30</v>
          </cell>
          <cell r="V142">
            <v>0</v>
          </cell>
          <cell r="W142">
            <v>19</v>
          </cell>
        </row>
        <row r="143">
          <cell r="S143" t="str">
            <v>PMD19700</v>
          </cell>
          <cell r="T143">
            <v>215</v>
          </cell>
          <cell r="U143">
            <v>37</v>
          </cell>
          <cell r="V143">
            <v>0</v>
          </cell>
          <cell r="W143">
            <v>22</v>
          </cell>
        </row>
        <row r="144">
          <cell r="S144" t="str">
            <v>PMD19800</v>
          </cell>
          <cell r="T144">
            <v>272</v>
          </cell>
          <cell r="U144">
            <v>46</v>
          </cell>
          <cell r="V144">
            <v>0</v>
          </cell>
          <cell r="W144">
            <v>25</v>
          </cell>
        </row>
        <row r="145">
          <cell r="S145" t="str">
            <v>PMD19900</v>
          </cell>
          <cell r="T145">
            <v>335</v>
          </cell>
          <cell r="U145">
            <v>55</v>
          </cell>
          <cell r="V145">
            <v>0</v>
          </cell>
          <cell r="W145">
            <v>29</v>
          </cell>
        </row>
        <row r="146">
          <cell r="S146" t="str">
            <v>PMD191000</v>
          </cell>
          <cell r="T146">
            <v>406</v>
          </cell>
          <cell r="U146">
            <v>66</v>
          </cell>
          <cell r="V146">
            <v>0</v>
          </cell>
          <cell r="W146">
            <v>32</v>
          </cell>
        </row>
        <row r="147">
          <cell r="S147" t="str">
            <v>PMD30100</v>
          </cell>
          <cell r="T147">
            <v>27</v>
          </cell>
          <cell r="U147">
            <v>11</v>
          </cell>
          <cell r="V147">
            <v>0</v>
          </cell>
          <cell r="W147">
            <v>3</v>
          </cell>
        </row>
        <row r="148">
          <cell r="S148" t="str">
            <v>PMD30150</v>
          </cell>
          <cell r="T148">
            <v>34</v>
          </cell>
          <cell r="U148">
            <v>11</v>
          </cell>
          <cell r="V148">
            <v>0</v>
          </cell>
          <cell r="W148">
            <v>5</v>
          </cell>
        </row>
        <row r="149">
          <cell r="S149" t="str">
            <v>PMD30200</v>
          </cell>
          <cell r="T149">
            <v>43</v>
          </cell>
          <cell r="U149">
            <v>12</v>
          </cell>
          <cell r="V149">
            <v>0</v>
          </cell>
          <cell r="W149">
            <v>6</v>
          </cell>
        </row>
        <row r="150">
          <cell r="S150" t="str">
            <v>PMD30250</v>
          </cell>
          <cell r="T150">
            <v>55</v>
          </cell>
          <cell r="U150">
            <v>13</v>
          </cell>
          <cell r="V150">
            <v>0</v>
          </cell>
          <cell r="W150">
            <v>8</v>
          </cell>
        </row>
        <row r="151">
          <cell r="S151" t="str">
            <v>PMD30300</v>
          </cell>
          <cell r="T151">
            <v>68</v>
          </cell>
          <cell r="U151">
            <v>15</v>
          </cell>
          <cell r="V151">
            <v>0</v>
          </cell>
          <cell r="W151">
            <v>10</v>
          </cell>
        </row>
        <row r="152">
          <cell r="S152" t="str">
            <v>PMD30350</v>
          </cell>
          <cell r="T152">
            <v>82</v>
          </cell>
          <cell r="U152">
            <v>17</v>
          </cell>
          <cell r="V152">
            <v>0</v>
          </cell>
          <cell r="W152">
            <v>11</v>
          </cell>
        </row>
        <row r="153">
          <cell r="C153" t="str">
            <v>Largeur Totem</v>
          </cell>
          <cell r="S153" t="str">
            <v>PMD0400</v>
          </cell>
          <cell r="T153">
            <v>101</v>
          </cell>
          <cell r="U153">
            <v>19</v>
          </cell>
          <cell r="V153">
            <v>0</v>
          </cell>
          <cell r="W153">
            <v>13</v>
          </cell>
        </row>
        <row r="154">
          <cell r="C154" t="str">
            <v>TP G</v>
          </cell>
          <cell r="D154" t="str">
            <v>PRL NL</v>
          </cell>
          <cell r="S154" t="str">
            <v>PMD30450</v>
          </cell>
          <cell r="T154">
            <v>136</v>
          </cell>
          <cell r="U154">
            <v>21</v>
          </cell>
          <cell r="V154">
            <v>0</v>
          </cell>
          <cell r="W154">
            <v>14</v>
          </cell>
        </row>
        <row r="155">
          <cell r="B155">
            <v>1</v>
          </cell>
          <cell r="C155">
            <v>500</v>
          </cell>
          <cell r="S155" t="str">
            <v>PMD30500</v>
          </cell>
          <cell r="T155">
            <v>160</v>
          </cell>
          <cell r="U155">
            <v>24</v>
          </cell>
          <cell r="V155">
            <v>0</v>
          </cell>
          <cell r="W155">
            <v>16</v>
          </cell>
        </row>
        <row r="156">
          <cell r="B156">
            <v>2</v>
          </cell>
          <cell r="C156">
            <v>700</v>
          </cell>
          <cell r="D156">
            <v>700</v>
          </cell>
          <cell r="S156" t="str">
            <v>PMD30600</v>
          </cell>
          <cell r="T156">
            <v>215</v>
          </cell>
          <cell r="U156">
            <v>30</v>
          </cell>
          <cell r="V156">
            <v>0</v>
          </cell>
          <cell r="W156">
            <v>19</v>
          </cell>
        </row>
        <row r="157">
          <cell r="B157">
            <v>3</v>
          </cell>
          <cell r="C157">
            <v>900</v>
          </cell>
          <cell r="D157">
            <v>900</v>
          </cell>
          <cell r="S157" t="str">
            <v>PMD30700</v>
          </cell>
          <cell r="T157">
            <v>280</v>
          </cell>
          <cell r="U157">
            <v>37</v>
          </cell>
          <cell r="V157">
            <v>0</v>
          </cell>
          <cell r="W157">
            <v>22</v>
          </cell>
        </row>
        <row r="158">
          <cell r="B158">
            <v>4</v>
          </cell>
          <cell r="C158">
            <v>1100</v>
          </cell>
          <cell r="D158">
            <v>1100</v>
          </cell>
          <cell r="S158" t="str">
            <v>PMD30800</v>
          </cell>
          <cell r="T158">
            <v>371</v>
          </cell>
          <cell r="U158">
            <v>46</v>
          </cell>
          <cell r="V158">
            <v>0</v>
          </cell>
          <cell r="W158">
            <v>25</v>
          </cell>
        </row>
        <row r="159">
          <cell r="B159">
            <v>5</v>
          </cell>
          <cell r="C159">
            <v>1300</v>
          </cell>
          <cell r="D159">
            <v>1300</v>
          </cell>
          <cell r="S159" t="str">
            <v>PMD30900</v>
          </cell>
          <cell r="T159">
            <v>458</v>
          </cell>
          <cell r="U159">
            <v>55</v>
          </cell>
          <cell r="V159">
            <v>0</v>
          </cell>
          <cell r="W159">
            <v>29</v>
          </cell>
        </row>
        <row r="160">
          <cell r="B160">
            <v>6</v>
          </cell>
          <cell r="D160">
            <v>1500</v>
          </cell>
          <cell r="S160" t="str">
            <v>PMD301000</v>
          </cell>
          <cell r="T160">
            <v>556</v>
          </cell>
          <cell r="U160">
            <v>66</v>
          </cell>
          <cell r="V160">
            <v>0</v>
          </cell>
          <cell r="W160">
            <v>32</v>
          </cell>
        </row>
        <row r="163">
          <cell r="S163" t="str">
            <v>LettreDecoupeeEcl</v>
          </cell>
          <cell r="T163" t="str">
            <v>Sans éclarage</v>
          </cell>
          <cell r="U163" t="str">
            <v>rétro éclairage LEDs centré</v>
          </cell>
          <cell r="V163" t="str">
            <v>rétro éclairage LEDs contour</v>
          </cell>
          <cell r="W163" t="str">
            <v>éclairage point à point centré</v>
          </cell>
          <cell r="X163" t="str">
            <v>éclairage point à point contour</v>
          </cell>
          <cell r="Y163" t="str">
            <v>Sans support ni cablage</v>
          </cell>
          <cell r="Z163" t="str">
            <v>Avec support sans cablage</v>
          </cell>
          <cell r="AA163" t="str">
            <v>Avec support et cablage</v>
          </cell>
        </row>
        <row r="164">
          <cell r="Y164">
            <v>7</v>
          </cell>
          <cell r="Z164">
            <v>8</v>
          </cell>
          <cell r="AA164">
            <v>9</v>
          </cell>
        </row>
        <row r="165">
          <cell r="S165">
            <v>100</v>
          </cell>
          <cell r="T165">
            <v>0</v>
          </cell>
          <cell r="U165">
            <v>38</v>
          </cell>
          <cell r="Y165">
            <v>0</v>
          </cell>
          <cell r="Z165">
            <v>10</v>
          </cell>
          <cell r="AA165">
            <v>16</v>
          </cell>
        </row>
        <row r="166">
          <cell r="S166">
            <v>150</v>
          </cell>
          <cell r="T166">
            <v>0</v>
          </cell>
          <cell r="U166">
            <v>51</v>
          </cell>
          <cell r="Y166">
            <v>0</v>
          </cell>
          <cell r="Z166">
            <v>10</v>
          </cell>
          <cell r="AA166">
            <v>16</v>
          </cell>
        </row>
        <row r="167">
          <cell r="S167">
            <v>200</v>
          </cell>
          <cell r="T167">
            <v>0</v>
          </cell>
          <cell r="U167">
            <v>54</v>
          </cell>
          <cell r="Y167">
            <v>0</v>
          </cell>
          <cell r="Z167">
            <v>10</v>
          </cell>
          <cell r="AA167">
            <v>16</v>
          </cell>
        </row>
        <row r="168">
          <cell r="S168">
            <v>250</v>
          </cell>
          <cell r="T168">
            <v>0</v>
          </cell>
          <cell r="U168">
            <v>59</v>
          </cell>
          <cell r="W168">
            <v>80</v>
          </cell>
          <cell r="X168">
            <v>136</v>
          </cell>
          <cell r="Y168">
            <v>0</v>
          </cell>
          <cell r="Z168">
            <v>10</v>
          </cell>
          <cell r="AA168">
            <v>16</v>
          </cell>
        </row>
        <row r="169">
          <cell r="S169">
            <v>300</v>
          </cell>
          <cell r="T169">
            <v>0</v>
          </cell>
          <cell r="U169">
            <v>65</v>
          </cell>
          <cell r="W169">
            <v>86</v>
          </cell>
          <cell r="X169">
            <v>164</v>
          </cell>
          <cell r="Y169">
            <v>0</v>
          </cell>
          <cell r="Z169">
            <v>10</v>
          </cell>
          <cell r="AA169">
            <v>16</v>
          </cell>
        </row>
        <row r="170">
          <cell r="S170">
            <v>350</v>
          </cell>
          <cell r="T170">
            <v>0</v>
          </cell>
          <cell r="U170">
            <v>71</v>
          </cell>
          <cell r="W170">
            <v>103</v>
          </cell>
          <cell r="X170">
            <v>193</v>
          </cell>
          <cell r="Y170">
            <v>0</v>
          </cell>
          <cell r="Z170">
            <v>18</v>
          </cell>
          <cell r="AA170">
            <v>24</v>
          </cell>
        </row>
        <row r="171">
          <cell r="S171">
            <v>400</v>
          </cell>
          <cell r="T171">
            <v>0</v>
          </cell>
          <cell r="U171">
            <v>76</v>
          </cell>
          <cell r="W171">
            <v>120</v>
          </cell>
          <cell r="X171">
            <v>222</v>
          </cell>
          <cell r="Y171">
            <v>0</v>
          </cell>
          <cell r="Z171">
            <v>18</v>
          </cell>
          <cell r="AA171">
            <v>24</v>
          </cell>
        </row>
        <row r="172">
          <cell r="S172">
            <v>450</v>
          </cell>
          <cell r="T172">
            <v>0</v>
          </cell>
          <cell r="U172">
            <v>82</v>
          </cell>
          <cell r="W172">
            <v>137</v>
          </cell>
          <cell r="X172">
            <v>252</v>
          </cell>
          <cell r="Y172">
            <v>0</v>
          </cell>
          <cell r="Z172">
            <v>18</v>
          </cell>
          <cell r="AA172">
            <v>24</v>
          </cell>
        </row>
        <row r="173">
          <cell r="S173">
            <v>500</v>
          </cell>
          <cell r="T173">
            <v>0</v>
          </cell>
          <cell r="U173">
            <v>95</v>
          </cell>
          <cell r="W173">
            <v>155</v>
          </cell>
          <cell r="X173">
            <v>283</v>
          </cell>
          <cell r="Y173">
            <v>0</v>
          </cell>
          <cell r="Z173">
            <v>18</v>
          </cell>
          <cell r="AA173">
            <v>24</v>
          </cell>
        </row>
        <row r="174">
          <cell r="S174">
            <v>550</v>
          </cell>
          <cell r="T174">
            <v>0</v>
          </cell>
          <cell r="U174">
            <v>113</v>
          </cell>
          <cell r="V174">
            <v>276</v>
          </cell>
          <cell r="W174">
            <v>172</v>
          </cell>
          <cell r="X174">
            <v>315</v>
          </cell>
          <cell r="Y174">
            <v>0</v>
          </cell>
          <cell r="Z174">
            <v>18</v>
          </cell>
          <cell r="AA174">
            <v>24</v>
          </cell>
        </row>
        <row r="175">
          <cell r="S175">
            <v>600</v>
          </cell>
          <cell r="T175">
            <v>0</v>
          </cell>
          <cell r="U175">
            <v>132</v>
          </cell>
          <cell r="V175">
            <v>328</v>
          </cell>
          <cell r="W175">
            <v>189</v>
          </cell>
          <cell r="X175">
            <v>346</v>
          </cell>
          <cell r="Y175">
            <v>0</v>
          </cell>
          <cell r="Z175">
            <v>18</v>
          </cell>
          <cell r="AA175">
            <v>24</v>
          </cell>
        </row>
        <row r="176">
          <cell r="S176">
            <v>650</v>
          </cell>
          <cell r="T176">
            <v>0</v>
          </cell>
          <cell r="U176">
            <v>143</v>
          </cell>
          <cell r="V176">
            <v>355</v>
          </cell>
          <cell r="W176">
            <v>240</v>
          </cell>
          <cell r="X176">
            <v>387</v>
          </cell>
          <cell r="Y176">
            <v>0</v>
          </cell>
          <cell r="Z176">
            <v>18</v>
          </cell>
          <cell r="AA176">
            <v>24</v>
          </cell>
        </row>
        <row r="177">
          <cell r="S177">
            <v>700</v>
          </cell>
          <cell r="T177">
            <v>0</v>
          </cell>
          <cell r="U177">
            <v>154</v>
          </cell>
          <cell r="V177">
            <v>382</v>
          </cell>
          <cell r="W177">
            <v>269</v>
          </cell>
          <cell r="X177">
            <v>423</v>
          </cell>
          <cell r="Y177">
            <v>0</v>
          </cell>
          <cell r="Z177">
            <v>24</v>
          </cell>
          <cell r="AA177">
            <v>30</v>
          </cell>
        </row>
        <row r="178">
          <cell r="S178">
            <v>750</v>
          </cell>
          <cell r="T178">
            <v>0</v>
          </cell>
          <cell r="U178">
            <v>173</v>
          </cell>
          <cell r="V178">
            <v>410</v>
          </cell>
          <cell r="W178">
            <v>298</v>
          </cell>
          <cell r="X178">
            <v>453</v>
          </cell>
          <cell r="Z178">
            <v>24</v>
          </cell>
          <cell r="AA178">
            <v>30</v>
          </cell>
        </row>
        <row r="179">
          <cell r="S179">
            <v>800</v>
          </cell>
          <cell r="T179">
            <v>0</v>
          </cell>
          <cell r="U179">
            <v>181</v>
          </cell>
          <cell r="V179">
            <v>437</v>
          </cell>
          <cell r="W179">
            <v>329</v>
          </cell>
          <cell r="X179">
            <v>489</v>
          </cell>
          <cell r="Z179">
            <v>24</v>
          </cell>
          <cell r="AA179">
            <v>30</v>
          </cell>
        </row>
        <row r="180">
          <cell r="S180">
            <v>850</v>
          </cell>
          <cell r="T180">
            <v>0</v>
          </cell>
          <cell r="U180">
            <v>192</v>
          </cell>
          <cell r="V180">
            <v>464</v>
          </cell>
          <cell r="W180">
            <v>361</v>
          </cell>
          <cell r="X180">
            <v>524</v>
          </cell>
          <cell r="Z180">
            <v>24</v>
          </cell>
          <cell r="AA180">
            <v>30</v>
          </cell>
        </row>
        <row r="181">
          <cell r="S181">
            <v>900</v>
          </cell>
          <cell r="T181">
            <v>0</v>
          </cell>
          <cell r="U181">
            <v>204</v>
          </cell>
          <cell r="V181">
            <v>491</v>
          </cell>
          <cell r="W181">
            <v>397</v>
          </cell>
          <cell r="X181">
            <v>560</v>
          </cell>
          <cell r="Z181">
            <v>24</v>
          </cell>
          <cell r="AA181">
            <v>30</v>
          </cell>
        </row>
        <row r="182">
          <cell r="S182">
            <v>950</v>
          </cell>
          <cell r="T182">
            <v>0</v>
          </cell>
          <cell r="U182">
            <v>215</v>
          </cell>
          <cell r="V182">
            <v>519</v>
          </cell>
          <cell r="W182">
            <v>433</v>
          </cell>
          <cell r="X182">
            <v>596</v>
          </cell>
          <cell r="Z182">
            <v>24</v>
          </cell>
          <cell r="AA182">
            <v>30</v>
          </cell>
        </row>
        <row r="183">
          <cell r="S183">
            <v>1000</v>
          </cell>
          <cell r="T183">
            <v>0</v>
          </cell>
          <cell r="U183">
            <v>226</v>
          </cell>
          <cell r="V183">
            <v>546</v>
          </cell>
          <cell r="W183">
            <v>469</v>
          </cell>
          <cell r="X183">
            <v>632</v>
          </cell>
          <cell r="Z183">
            <v>24</v>
          </cell>
          <cell r="AA183">
            <v>30</v>
          </cell>
        </row>
        <row r="189">
          <cell r="T189" t="str">
            <v>TotemAjHt</v>
          </cell>
          <cell r="U189" t="str">
            <v>PU</v>
          </cell>
        </row>
        <row r="190">
          <cell r="T190">
            <v>2500</v>
          </cell>
          <cell r="U190">
            <v>631</v>
          </cell>
        </row>
        <row r="191">
          <cell r="T191">
            <v>3500</v>
          </cell>
          <cell r="U191">
            <v>788</v>
          </cell>
        </row>
        <row r="192">
          <cell r="T192">
            <v>4500</v>
          </cell>
          <cell r="U192">
            <v>1339</v>
          </cell>
        </row>
        <row r="193">
          <cell r="T193">
            <v>6000</v>
          </cell>
          <cell r="U193">
            <v>1652</v>
          </cell>
        </row>
        <row r="202">
          <cell r="T202" t="str">
            <v>AjourageDcp</v>
          </cell>
          <cell r="U202" t="str">
            <v>(m² ) x surface ajourée</v>
          </cell>
          <cell r="V202" t="str">
            <v>&lt; 1M²</v>
          </cell>
          <cell r="W202" t="str">
            <v>ENTRE 1M² ET 4,5M²</v>
          </cell>
        </row>
        <row r="203">
          <cell r="T203" t="str">
            <v>PMMA 3 mm Blanc Diffusant (ajourage plat)</v>
          </cell>
          <cell r="U203">
            <v>72</v>
          </cell>
          <cell r="V203">
            <v>76</v>
          </cell>
          <cell r="W203">
            <v>218</v>
          </cell>
        </row>
        <row r="204">
          <cell r="T204" t="str">
            <v>PMMA 3 mm Couleur Diffusant (ajourage plat)</v>
          </cell>
          <cell r="U204">
            <v>72</v>
          </cell>
          <cell r="V204">
            <v>76</v>
          </cell>
          <cell r="W204">
            <v>218</v>
          </cell>
        </row>
        <row r="205">
          <cell r="T205" t="str">
            <v>PMMA 10 mm Blanc Diffusant (ajourage relief 5 mm)</v>
          </cell>
          <cell r="U205">
            <v>224</v>
          </cell>
          <cell r="V205">
            <v>110</v>
          </cell>
          <cell r="W205">
            <v>328</v>
          </cell>
        </row>
        <row r="206">
          <cell r="T206" t="str">
            <v>PMMA 15 mm Blanc Diffusant (ajourage relief 10 mm)</v>
          </cell>
          <cell r="U206">
            <v>392</v>
          </cell>
          <cell r="V206">
            <v>110</v>
          </cell>
          <cell r="W206">
            <v>328</v>
          </cell>
        </row>
        <row r="207">
          <cell r="T207" t="str">
            <v>PMMA 20 mm Blanc Diffusant (ajourage relief 15 mm)</v>
          </cell>
          <cell r="U207">
            <v>460</v>
          </cell>
          <cell r="V207">
            <v>135</v>
          </cell>
          <cell r="W207">
            <v>370</v>
          </cell>
        </row>
        <row r="208">
          <cell r="T208" t="str">
            <v>PMMA 30 mm Blanc Diffusant (ajourage relief 25 mm)</v>
          </cell>
          <cell r="U208">
            <v>740</v>
          </cell>
          <cell r="V208">
            <v>164</v>
          </cell>
          <cell r="W208">
            <v>437</v>
          </cell>
        </row>
        <row r="214">
          <cell r="T214">
            <v>1500</v>
          </cell>
          <cell r="U214">
            <v>136</v>
          </cell>
          <cell r="V214">
            <v>94</v>
          </cell>
        </row>
        <row r="215">
          <cell r="T215">
            <v>2000</v>
          </cell>
          <cell r="U215">
            <v>241</v>
          </cell>
          <cell r="V215">
            <v>178</v>
          </cell>
        </row>
        <row r="216">
          <cell r="T216">
            <v>2500</v>
          </cell>
          <cell r="U216">
            <v>241</v>
          </cell>
          <cell r="V216">
            <v>178</v>
          </cell>
        </row>
        <row r="217">
          <cell r="T217">
            <v>3000</v>
          </cell>
          <cell r="U217">
            <v>241</v>
          </cell>
          <cell r="V217">
            <v>178</v>
          </cell>
        </row>
        <row r="218">
          <cell r="T218">
            <v>3500</v>
          </cell>
          <cell r="U218">
            <v>367</v>
          </cell>
          <cell r="V218">
            <v>262</v>
          </cell>
        </row>
        <row r="219">
          <cell r="T219">
            <v>4000</v>
          </cell>
          <cell r="U219">
            <v>367</v>
          </cell>
          <cell r="V219">
            <v>262</v>
          </cell>
        </row>
        <row r="220">
          <cell r="T220">
            <v>4500</v>
          </cell>
          <cell r="U220">
            <v>367</v>
          </cell>
          <cell r="V220">
            <v>262</v>
          </cell>
        </row>
        <row r="221">
          <cell r="T221">
            <v>5000</v>
          </cell>
          <cell r="U221">
            <v>367</v>
          </cell>
          <cell r="V221">
            <v>262</v>
          </cell>
        </row>
        <row r="222">
          <cell r="T222">
            <v>5500</v>
          </cell>
          <cell r="U222">
            <v>367</v>
          </cell>
          <cell r="V222">
            <v>262</v>
          </cell>
        </row>
        <row r="223">
          <cell r="T223">
            <v>6000</v>
          </cell>
          <cell r="U223">
            <v>367</v>
          </cell>
          <cell r="V223">
            <v>262</v>
          </cell>
        </row>
        <row r="233">
          <cell r="U233" t="str">
            <v>en plusieurs parties manchonnables</v>
          </cell>
        </row>
        <row r="240">
          <cell r="E240" t="str">
            <v>SF</v>
          </cell>
          <cell r="F240">
            <v>230</v>
          </cell>
        </row>
        <row r="241">
          <cell r="E241" t="str">
            <v>DF</v>
          </cell>
          <cell r="F241">
            <v>230</v>
          </cell>
        </row>
        <row r="243">
          <cell r="K243" t="str">
            <v>AjourageDcp</v>
          </cell>
          <cell r="L243" t="str">
            <v>(m² ) x surface ajourée</v>
          </cell>
          <cell r="M243" t="str">
            <v>&lt; 1M²</v>
          </cell>
          <cell r="N243" t="str">
            <v>ENTRE 1M² ET 4,5M²</v>
          </cell>
        </row>
        <row r="244">
          <cell r="K244" t="str">
            <v xml:space="preserve"> PMMA 3 mm Blanc Diffusant (ajourage plat)</v>
          </cell>
          <cell r="L244">
            <v>66</v>
          </cell>
          <cell r="M244">
            <v>88</v>
          </cell>
          <cell r="N244">
            <v>251</v>
          </cell>
        </row>
        <row r="245">
          <cell r="K245" t="str">
            <v xml:space="preserve"> PMMA 3 mm Couleur Diffusant (ajourage plat)</v>
          </cell>
          <cell r="L245">
            <v>66</v>
          </cell>
          <cell r="M245">
            <v>88</v>
          </cell>
          <cell r="N245">
            <v>251</v>
          </cell>
        </row>
        <row r="246">
          <cell r="K246" t="str">
            <v xml:space="preserve"> PMMA 10 mm Blanc Diffusant (ajourage relief 5 mm)</v>
          </cell>
          <cell r="L246">
            <v>219</v>
          </cell>
          <cell r="M246">
            <v>126</v>
          </cell>
          <cell r="N246">
            <v>377</v>
          </cell>
        </row>
        <row r="247">
          <cell r="K247" t="str">
            <v xml:space="preserve"> PMMA 15 mm Blanc Diffusant (ajourage relief 10 mm)</v>
          </cell>
          <cell r="L247">
            <v>328</v>
          </cell>
          <cell r="M247">
            <v>126</v>
          </cell>
          <cell r="N247">
            <v>377</v>
          </cell>
        </row>
        <row r="248">
          <cell r="K248" t="str">
            <v xml:space="preserve"> PMMA 20 mm Blanc Diffusant ( ajourage relief 15 mm)</v>
          </cell>
          <cell r="L248">
            <v>449</v>
          </cell>
          <cell r="M248">
            <v>155</v>
          </cell>
          <cell r="N248">
            <v>426</v>
          </cell>
        </row>
        <row r="249">
          <cell r="K249" t="str">
            <v xml:space="preserve"> PMMA 30 mm Blanc Diffusant (ajourage relief 25 mm)</v>
          </cell>
          <cell r="L249">
            <v>725</v>
          </cell>
          <cell r="M249">
            <v>189</v>
          </cell>
          <cell r="N249">
            <v>502</v>
          </cell>
        </row>
      </sheetData>
      <sheetData sheetId="18">
        <row r="1">
          <cell r="A1" t="str">
            <v>Raison sociale</v>
          </cell>
        </row>
        <row r="2">
          <cell r="A2" t="str">
            <v>2ID CREATION</v>
          </cell>
        </row>
        <row r="3">
          <cell r="A3" t="str">
            <v>A.D.E LIGHT</v>
          </cell>
        </row>
        <row r="4">
          <cell r="A4" t="str">
            <v>A.S.B. PUBLICITÉ</v>
          </cell>
        </row>
        <row r="5">
          <cell r="A5" t="str">
            <v>A2F Publicité</v>
          </cell>
        </row>
        <row r="6">
          <cell r="A6" t="str">
            <v>AB PRINT 78 / KMC SERVICES</v>
          </cell>
        </row>
        <row r="7">
          <cell r="A7" t="str">
            <v xml:space="preserve">AB Publicité - BOSCO </v>
          </cell>
        </row>
        <row r="8">
          <cell r="A8" t="str">
            <v xml:space="preserve">ABC IMPRESSION </v>
          </cell>
        </row>
        <row r="9">
          <cell r="A9" t="str">
            <v>ACCENT PUBLICITÉ</v>
          </cell>
        </row>
        <row r="10">
          <cell r="A10" t="str">
            <v>ACTIF SIGNAL LILLE</v>
          </cell>
        </row>
        <row r="11">
          <cell r="A11" t="str">
            <v>ACTIVA PUBLICITÉ</v>
          </cell>
        </row>
        <row r="12">
          <cell r="A12" t="str">
            <v>ADEQUAT SIGNALETIQUE</v>
          </cell>
        </row>
        <row r="13">
          <cell r="A13" t="str">
            <v>ADHÉ MOBIL CONCEPT</v>
          </cell>
        </row>
        <row r="14">
          <cell r="A14" t="str">
            <v>ADHE TECH</v>
          </cell>
        </row>
        <row r="15">
          <cell r="A15" t="str">
            <v>ADHESIF PUBLICITÉ</v>
          </cell>
        </row>
        <row r="16">
          <cell r="A16" t="str">
            <v>AD'HOC MEDIA</v>
          </cell>
        </row>
        <row r="17">
          <cell r="A17" t="str">
            <v>AD'MAT</v>
          </cell>
        </row>
        <row r="18">
          <cell r="A18" t="str">
            <v>ADN  PUBLICITÉ</v>
          </cell>
        </row>
        <row r="19">
          <cell r="A19" t="str">
            <v>ADN IMPRIMEUR</v>
          </cell>
        </row>
        <row r="20">
          <cell r="A20" t="str">
            <v>AEDP</v>
          </cell>
        </row>
        <row r="21">
          <cell r="A21" t="str">
            <v>AG COM' SERVICES</v>
          </cell>
        </row>
        <row r="22">
          <cell r="A22" t="str">
            <v>AGEN NEON</v>
          </cell>
        </row>
        <row r="23">
          <cell r="A23" t="str">
            <v>AGENCE 3C</v>
          </cell>
        </row>
        <row r="24">
          <cell r="A24" t="str">
            <v>AGENCE C&amp;P</v>
          </cell>
        </row>
        <row r="25">
          <cell r="A25" t="str">
            <v>AGENCE TILT STICKERS PUB</v>
          </cell>
        </row>
        <row r="26">
          <cell r="A26" t="str">
            <v xml:space="preserve">AGRAPH PUBLICITÉ </v>
          </cell>
        </row>
        <row r="27">
          <cell r="A27" t="str">
            <v>AJ ELECT</v>
          </cell>
        </row>
        <row r="28">
          <cell r="A28" t="str">
            <v>ALLIANCE  Dpt SERISIGN</v>
          </cell>
        </row>
        <row r="29">
          <cell r="A29" t="str">
            <v>ALPHA'DHESIF</v>
          </cell>
        </row>
        <row r="30">
          <cell r="A30" t="str">
            <v>AMBIANCE GRAPHIQUE-SEMA PLUS (liv)</v>
          </cell>
        </row>
        <row r="31">
          <cell r="A31" t="str">
            <v>ANCENIS PUB</v>
          </cell>
        </row>
        <row r="32">
          <cell r="A32" t="str">
            <v>ANGOT PUBLICITÉ</v>
          </cell>
        </row>
        <row r="33">
          <cell r="A33" t="str">
            <v>ARROW STUDIO</v>
          </cell>
        </row>
        <row r="34">
          <cell r="A34" t="str">
            <v>ART COLOR</v>
          </cell>
        </row>
        <row r="35">
          <cell r="A35" t="str">
            <v>ART ET PUB (liv)</v>
          </cell>
        </row>
        <row r="36">
          <cell r="A36" t="str">
            <v>ART MONIE</v>
          </cell>
        </row>
        <row r="37">
          <cell r="A37" t="str">
            <v>ARTMONY</v>
          </cell>
        </row>
        <row r="38">
          <cell r="A38" t="str">
            <v>ATA VISION GROUP</v>
          </cell>
        </row>
        <row r="39">
          <cell r="A39" t="str">
            <v>ATA VISION GROUP M. Malpas</v>
          </cell>
        </row>
        <row r="40">
          <cell r="A40" t="str">
            <v>ATELIER 3D PUBLICITE</v>
          </cell>
        </row>
        <row r="41">
          <cell r="A41" t="str">
            <v>ATELIER CAIVEAU</v>
          </cell>
        </row>
        <row r="42">
          <cell r="A42" t="str">
            <v>ATELIER de PUBLICITÉ (L')</v>
          </cell>
        </row>
        <row r="43">
          <cell r="A43" t="str">
            <v>ATELIER DECO PUB</v>
          </cell>
        </row>
        <row r="44">
          <cell r="A44" t="str">
            <v>ATELIER ENSEIGNES SERVICES</v>
          </cell>
        </row>
        <row r="45">
          <cell r="A45" t="str">
            <v xml:space="preserve">ATELIER GRAPHIC / AG 16 </v>
          </cell>
        </row>
        <row r="46">
          <cell r="A46" t="str">
            <v>ATELIER HOUDOU</v>
          </cell>
        </row>
        <row r="47">
          <cell r="A47" t="str">
            <v>ATELIER PÉTOT</v>
          </cell>
        </row>
        <row r="48">
          <cell r="A48" t="str">
            <v>ATELIER SERIGRAPHIQUE (ATELIER CAIVEAU)</v>
          </cell>
        </row>
        <row r="49">
          <cell r="A49" t="str">
            <v>ATELIERS DU VISUEL (les)</v>
          </cell>
        </row>
        <row r="50">
          <cell r="A50" t="str">
            <v>ATELIERS PORTRON</v>
          </cell>
        </row>
        <row r="51">
          <cell r="A51" t="str">
            <v>A-TRIBU</v>
          </cell>
        </row>
        <row r="52">
          <cell r="A52" t="str">
            <v>AUTOGRAPH</v>
          </cell>
        </row>
        <row r="53">
          <cell r="A53" t="str">
            <v>AZ PUB 89</v>
          </cell>
        </row>
        <row r="54">
          <cell r="A54" t="str">
            <v>AZUR PUBLICITÉ SAS PUBLI D</v>
          </cell>
        </row>
        <row r="55">
          <cell r="A55" t="str">
            <v>B2A Communication</v>
          </cell>
        </row>
        <row r="56">
          <cell r="A56" t="str">
            <v>BACHE 80</v>
          </cell>
        </row>
        <row r="57">
          <cell r="A57" t="str">
            <v>BEST OF PUB</v>
          </cell>
        </row>
        <row r="58">
          <cell r="A58" t="str">
            <v>BHD INDUSTRIES</v>
          </cell>
        </row>
        <row r="59">
          <cell r="A59" t="str">
            <v>BISMAN SIGNACOM</v>
          </cell>
        </row>
        <row r="60">
          <cell r="A60" t="str">
            <v>BL IMPRESSION (livraison)</v>
          </cell>
        </row>
        <row r="61">
          <cell r="A61" t="str">
            <v>BONTINCK PUBLICITÉ</v>
          </cell>
        </row>
        <row r="62">
          <cell r="A62" t="str">
            <v>BONTINCK PUBLICITÉ Maureen</v>
          </cell>
        </row>
        <row r="63">
          <cell r="A63" t="str">
            <v>BRATEX</v>
          </cell>
        </row>
        <row r="64">
          <cell r="A64" t="str">
            <v xml:space="preserve">BREIZH PUB </v>
          </cell>
        </row>
        <row r="65">
          <cell r="A65" t="str">
            <v>BREL PUBLICITÉ</v>
          </cell>
        </row>
        <row r="66">
          <cell r="A66" t="str">
            <v>BRUNOIS LETTRAGE PUBLICITÉ</v>
          </cell>
        </row>
        <row r="67">
          <cell r="A67" t="str">
            <v>BUZZ GRAPHIC</v>
          </cell>
        </row>
        <row r="68">
          <cell r="A68" t="str">
            <v>C CUBE Conseil et Stratégies</v>
          </cell>
        </row>
        <row r="69">
          <cell r="A69" t="str">
            <v>C. COM. PUB</v>
          </cell>
        </row>
        <row r="70">
          <cell r="A70" t="str">
            <v>C3 PUB COMMUNICATION</v>
          </cell>
        </row>
        <row r="71">
          <cell r="A71" t="str">
            <v>CA COLLE ENTRE NOUS</v>
          </cell>
        </row>
        <row r="72">
          <cell r="A72" t="str">
            <v>CARTE BLANCHE</v>
          </cell>
        </row>
        <row r="73">
          <cell r="A73" t="str">
            <v>CHAMPAGNE PUBLICITÉ</v>
          </cell>
        </row>
        <row r="74">
          <cell r="A74" t="str">
            <v>CITY IMAGE</v>
          </cell>
        </row>
        <row r="75">
          <cell r="A75" t="str">
            <v>CMS - Cyrille Moulard Signalétique</v>
          </cell>
        </row>
        <row r="76">
          <cell r="A76" t="str">
            <v>COM 1 REGARD</v>
          </cell>
        </row>
        <row r="77">
          <cell r="A77" t="str">
            <v>COMM &amp; CRÉA (liv.)</v>
          </cell>
        </row>
        <row r="78">
          <cell r="A78" t="str">
            <v>COMM'UNE IMPRESSION</v>
          </cell>
        </row>
        <row r="79">
          <cell r="A79" t="str">
            <v>CONCEPT ' ENSEIGNES</v>
          </cell>
        </row>
        <row r="80">
          <cell r="A80" t="str">
            <v>COVER-PRINT</v>
          </cell>
        </row>
        <row r="81">
          <cell r="A81" t="str">
            <v>CREA COMPAGNIE</v>
          </cell>
        </row>
        <row r="82">
          <cell r="A82" t="str">
            <v>CREA3COM/ PLASSON  (livraison)</v>
          </cell>
        </row>
        <row r="83">
          <cell r="A83" t="str">
            <v>CREACOM services</v>
          </cell>
        </row>
        <row r="84">
          <cell r="A84" t="str">
            <v>CréAD'ZIF</v>
          </cell>
        </row>
        <row r="85">
          <cell r="A85" t="str">
            <v>CREAPUB</v>
          </cell>
        </row>
        <row r="86">
          <cell r="A86" t="str">
            <v>CREATEM</v>
          </cell>
        </row>
        <row r="87">
          <cell r="A87" t="str">
            <v>CRL.com</v>
          </cell>
        </row>
        <row r="88">
          <cell r="A88" t="str">
            <v>CT COM</v>
          </cell>
        </row>
        <row r="89">
          <cell r="A89" t="str">
            <v>CUSTOM WRAPPING ADHESIF</v>
          </cell>
        </row>
        <row r="90">
          <cell r="A90" t="str">
            <v>DA VINCI COM</v>
          </cell>
        </row>
        <row r="91">
          <cell r="A91" t="str">
            <v>DECLIC GRAPHIQUE</v>
          </cell>
        </row>
        <row r="92">
          <cell r="A92" t="str">
            <v>DECOGRAPHIC 44</v>
          </cell>
        </row>
        <row r="93">
          <cell r="A93" t="str">
            <v xml:space="preserve">DECORAMA </v>
          </cell>
        </row>
        <row r="94">
          <cell r="A94" t="str">
            <v>DECO-VISION / ENSEIGNE (liv)</v>
          </cell>
        </row>
        <row r="95">
          <cell r="A95" t="str">
            <v>DEFCUT GRAPHIC</v>
          </cell>
        </row>
        <row r="96">
          <cell r="A96" t="str">
            <v>DEL PINO</v>
          </cell>
        </row>
        <row r="97">
          <cell r="A97" t="str">
            <v>DEMARK ET VOUS</v>
          </cell>
        </row>
        <row r="98">
          <cell r="A98" t="str">
            <v>DESIGN AND COM</v>
          </cell>
        </row>
        <row r="99">
          <cell r="A99" t="str">
            <v>DEVISU</v>
          </cell>
        </row>
        <row r="100">
          <cell r="A100" t="str">
            <v>DHC PRODUCTION</v>
          </cell>
        </row>
        <row r="101">
          <cell r="A101" t="str">
            <v>DIAZO COMMUNICATION</v>
          </cell>
        </row>
        <row r="102">
          <cell r="A102" t="str">
            <v>DIFUZ PUBLICITÉ</v>
          </cell>
        </row>
        <row r="103">
          <cell r="A103" t="str">
            <v>DISTRISIGN</v>
          </cell>
        </row>
        <row r="104">
          <cell r="A104" t="str">
            <v xml:space="preserve">DK PRINTING </v>
          </cell>
        </row>
        <row r="105">
          <cell r="A105" t="str">
            <v>DK PRINTING M. Rocha Sousa</v>
          </cell>
        </row>
        <row r="106">
          <cell r="A106" t="str">
            <v>DK Printing M. Szewcyk</v>
          </cell>
        </row>
        <row r="107">
          <cell r="A107" t="str">
            <v xml:space="preserve">DM LETTRES </v>
          </cell>
        </row>
        <row r="108">
          <cell r="A108" t="str">
            <v>DM LETTRES - PRINT SOLUTIONS  (liv)</v>
          </cell>
        </row>
        <row r="109">
          <cell r="A109" t="str">
            <v>DOUBLET</v>
          </cell>
        </row>
        <row r="110">
          <cell r="A110" t="str">
            <v>DT SIGNS 59 - M. De Buine</v>
          </cell>
        </row>
        <row r="111">
          <cell r="A111" t="str">
            <v>DT SIGNS 62 - M. Constant</v>
          </cell>
        </row>
        <row r="112">
          <cell r="A112" t="str">
            <v>DUMAN DESIGN &amp; PUBLICITE</v>
          </cell>
        </row>
        <row r="113">
          <cell r="A113" t="str">
            <v>DUPONT PUBLICITÉ</v>
          </cell>
        </row>
        <row r="114">
          <cell r="A114" t="str">
            <v>DYNAMIC LETTERS</v>
          </cell>
        </row>
        <row r="115">
          <cell r="A115" t="str">
            <v>E.S.A.  SAS</v>
          </cell>
        </row>
        <row r="116">
          <cell r="A116" t="str">
            <v>ECO'COM</v>
          </cell>
        </row>
        <row r="117">
          <cell r="A117" t="str">
            <v>EDIPRIM</v>
          </cell>
        </row>
        <row r="118">
          <cell r="A118" t="str">
            <v>EDITIONS PLUS</v>
          </cell>
        </row>
        <row r="119">
          <cell r="A119" t="str">
            <v>EFIC SARL</v>
          </cell>
        </row>
        <row r="120">
          <cell r="A120" t="str">
            <v>EFIX (liv.)</v>
          </cell>
        </row>
        <row r="121">
          <cell r="A121" t="str">
            <v>EG Imprimeur</v>
          </cell>
        </row>
        <row r="122">
          <cell r="A122" t="str">
            <v>EKORS' COVERING</v>
          </cell>
        </row>
        <row r="123">
          <cell r="A123" t="str">
            <v>ELEVEURS D'IDÉES</v>
          </cell>
        </row>
        <row r="124">
          <cell r="A124" t="str">
            <v>EMGE</v>
          </cell>
        </row>
        <row r="125">
          <cell r="A125" t="str">
            <v>EMPREINTE DIGITALE</v>
          </cell>
        </row>
        <row r="126">
          <cell r="A126" t="str">
            <v>EMPRINT</v>
          </cell>
        </row>
        <row r="127">
          <cell r="A127" t="str">
            <v>ENDECOM 59</v>
          </cell>
        </row>
        <row r="128">
          <cell r="A128" t="str">
            <v>ENSEIGNE DIFFUSION</v>
          </cell>
        </row>
        <row r="129">
          <cell r="A129" t="str">
            <v>ENSEIGNE NEON</v>
          </cell>
        </row>
        <row r="130">
          <cell r="A130" t="str">
            <v>ENSEIGNES ET STORES</v>
          </cell>
        </row>
        <row r="131">
          <cell r="A131" t="str">
            <v>ENSEIGNES PRODUCTION</v>
          </cell>
        </row>
        <row r="132">
          <cell r="A132" t="str">
            <v>ESPACE REGIE</v>
          </cell>
        </row>
        <row r="133">
          <cell r="A133" t="str">
            <v>ETHIQUE &amp; TACT</v>
          </cell>
        </row>
        <row r="134">
          <cell r="A134" t="str">
            <v>EUPHORIA COM</v>
          </cell>
        </row>
        <row r="135">
          <cell r="A135" t="str">
            <v>FABRIK'EN PUB</v>
          </cell>
        </row>
        <row r="136">
          <cell r="A136" t="str">
            <v>FAMETO INDUSTRIE</v>
          </cell>
        </row>
        <row r="137">
          <cell r="A137" t="str">
            <v>FUSION GRAPHIC</v>
          </cell>
        </row>
        <row r="138">
          <cell r="A138" t="str">
            <v>GELAPRINT</v>
          </cell>
        </row>
        <row r="139">
          <cell r="A139" t="str">
            <v xml:space="preserve">GERNER </v>
          </cell>
        </row>
        <row r="140">
          <cell r="A140" t="str">
            <v xml:space="preserve">GIR </v>
          </cell>
        </row>
        <row r="141">
          <cell r="A141" t="str">
            <v>GRAPH SIGN</v>
          </cell>
        </row>
        <row r="142">
          <cell r="A142" t="str">
            <v>GRAPHIC 49</v>
          </cell>
        </row>
        <row r="143">
          <cell r="A143" t="str">
            <v>GRAPHIC'A</v>
          </cell>
        </row>
        <row r="144">
          <cell r="A144" t="str">
            <v>GRAPHIPUB 54</v>
          </cell>
        </row>
        <row r="145">
          <cell r="A145" t="str">
            <v>GRAPHORIZON</v>
          </cell>
        </row>
        <row r="146">
          <cell r="A146" t="str">
            <v>GROUPE AM Belgique SRL-AS PRINT (Illusion)</v>
          </cell>
        </row>
        <row r="147">
          <cell r="A147" t="str">
            <v>GUYONNET PUBLICITÉ</v>
          </cell>
        </row>
        <row r="148">
          <cell r="A148" t="str">
            <v>HAPPY LIGHT ENSEIGNES</v>
          </cell>
        </row>
        <row r="149">
          <cell r="A149" t="str">
            <v>HAUT DE FRANCE Signalétique</v>
          </cell>
        </row>
        <row r="150">
          <cell r="A150" t="str">
            <v>HDESIGN (liv)</v>
          </cell>
        </row>
        <row r="151">
          <cell r="A151" t="str">
            <v>HEDICOM</v>
          </cell>
        </row>
        <row r="152">
          <cell r="A152" t="str">
            <v>I PERFECT (liv)</v>
          </cell>
        </row>
        <row r="153">
          <cell r="A153" t="str">
            <v xml:space="preserve">I PRINT Production </v>
          </cell>
        </row>
        <row r="154">
          <cell r="A154" t="str">
            <v>I PUB  DECO</v>
          </cell>
        </row>
        <row r="155">
          <cell r="A155" t="str">
            <v xml:space="preserve">ID &amp; CO   </v>
          </cell>
        </row>
        <row r="156">
          <cell r="A156" t="str">
            <v>ID COULEUR / STYLIFE</v>
          </cell>
        </row>
        <row r="157">
          <cell r="A157" t="str">
            <v>ID GRAPHIQUE</v>
          </cell>
        </row>
        <row r="158">
          <cell r="A158" t="str">
            <v>ID mag</v>
          </cell>
        </row>
        <row r="159">
          <cell r="A159" t="str">
            <v>ID mag M. Robard</v>
          </cell>
        </row>
        <row r="160">
          <cell r="A160" t="str">
            <v>IDÉE BLOC</v>
          </cell>
        </row>
        <row r="161">
          <cell r="A161" t="str">
            <v>IDEEGRAPH</v>
          </cell>
        </row>
        <row r="162">
          <cell r="A162" t="str">
            <v>IDOMOTIQUE</v>
          </cell>
        </row>
        <row r="163">
          <cell r="A163" t="str">
            <v>IMA COM</v>
          </cell>
        </row>
        <row r="164">
          <cell r="A164" t="str">
            <v>IMAGES &amp; SOLUTIONS</v>
          </cell>
        </row>
        <row r="165">
          <cell r="A165" t="str">
            <v>IMAGES DE MARQUES</v>
          </cell>
        </row>
        <row r="166">
          <cell r="A166" t="str">
            <v>IMPRIMERIE ARLEQUIN</v>
          </cell>
        </row>
        <row r="167">
          <cell r="A167" t="str">
            <v>INFINITY PUBLICITÉ</v>
          </cell>
        </row>
        <row r="168">
          <cell r="A168" t="str">
            <v>INK - LG ENSEIGNE</v>
          </cell>
        </row>
        <row r="169">
          <cell r="A169" t="str">
            <v>INSITIS</v>
          </cell>
        </row>
        <row r="170">
          <cell r="A170" t="str">
            <v xml:space="preserve">IPUB </v>
          </cell>
        </row>
        <row r="171">
          <cell r="A171" t="str">
            <v>ISC Enseignes / CUSTOM DESIGN (liv)</v>
          </cell>
        </row>
        <row r="172">
          <cell r="A172" t="str">
            <v>ISC Enseignes / CUSTOM DESIGN (liv)</v>
          </cell>
        </row>
        <row r="173">
          <cell r="A173" t="str">
            <v>JD PUBLICITÉ</v>
          </cell>
        </row>
        <row r="174">
          <cell r="A174" t="str">
            <v>JD PUBLICITÉ (liv)</v>
          </cell>
        </row>
        <row r="175">
          <cell r="A175" t="str">
            <v>JJ 94 ENSEIGNE</v>
          </cell>
        </row>
        <row r="176">
          <cell r="A176" t="str">
            <v>JLR PUBLICITÉ</v>
          </cell>
        </row>
        <row r="177">
          <cell r="A177" t="str">
            <v>JML communication visuelle</v>
          </cell>
        </row>
        <row r="178">
          <cell r="A178" t="str">
            <v>JMR Distribution</v>
          </cell>
        </row>
        <row r="179">
          <cell r="A179" t="str">
            <v>KREAPRINT</v>
          </cell>
        </row>
        <row r="180">
          <cell r="A180" t="str">
            <v>LA SIGNALETIQUE</v>
          </cell>
        </row>
        <row r="181">
          <cell r="A181" t="str">
            <v>LABEL COMMUNICATION</v>
          </cell>
        </row>
        <row r="182">
          <cell r="A182" t="str">
            <v>LASER CREATION</v>
          </cell>
        </row>
        <row r="183">
          <cell r="A183" t="str">
            <v>LASER TROPHÉE</v>
          </cell>
        </row>
        <row r="184">
          <cell r="A184" t="str">
            <v>LE BARS PUBLICITÉ</v>
          </cell>
        </row>
        <row r="185">
          <cell r="A185" t="str">
            <v>LE MANS ENSEIGNES</v>
          </cell>
        </row>
        <row r="186">
          <cell r="A186" t="str">
            <v>Les ateliers MZH</v>
          </cell>
        </row>
        <row r="187">
          <cell r="A187" t="str">
            <v>LES ENSEIGNES DECOSNE</v>
          </cell>
        </row>
        <row r="188">
          <cell r="A188" t="str">
            <v>LETRA PUB</v>
          </cell>
        </row>
        <row r="189">
          <cell r="A189" t="str">
            <v>LETRAM</v>
          </cell>
        </row>
        <row r="190">
          <cell r="A190" t="str">
            <v>LEZ'ART GRAFIK</v>
          </cell>
        </row>
        <row r="191">
          <cell r="A191" t="str">
            <v>LIANG Fei/Franck</v>
          </cell>
        </row>
        <row r="192">
          <cell r="A192" t="str">
            <v>LIGHT AIR</v>
          </cell>
        </row>
        <row r="193">
          <cell r="A193" t="str">
            <v>LINKO</v>
          </cell>
        </row>
        <row r="194">
          <cell r="A194" t="str">
            <v>LITTORAL PUB et AGENCEMENT</v>
          </cell>
        </row>
        <row r="195">
          <cell r="A195" t="str">
            <v>LOOKLINE</v>
          </cell>
        </row>
        <row r="196">
          <cell r="A196" t="str">
            <v>LUCE STICK</v>
          </cell>
        </row>
        <row r="197">
          <cell r="A197" t="str">
            <v>MAD IN COM</v>
          </cell>
        </row>
        <row r="198">
          <cell r="A198" t="str">
            <v>MADE IN V (livraison)</v>
          </cell>
        </row>
        <row r="199">
          <cell r="A199" t="str">
            <v>MARNE ENSEIGNES</v>
          </cell>
        </row>
        <row r="200">
          <cell r="A200" t="str">
            <v>MARQUE EN CIEL</v>
          </cell>
        </row>
        <row r="201">
          <cell r="A201" t="str">
            <v>MARTINEZ PUBLICITÉ</v>
          </cell>
        </row>
        <row r="202">
          <cell r="A202" t="str">
            <v>MBF Design</v>
          </cell>
        </row>
        <row r="203">
          <cell r="A203" t="str">
            <v>MEDIA PUB</v>
          </cell>
        </row>
        <row r="204">
          <cell r="A204" t="str">
            <v>MEDIAS-SERVICES</v>
          </cell>
        </row>
        <row r="205">
          <cell r="A205" t="str">
            <v>Merlet Déco</v>
          </cell>
        </row>
        <row r="206">
          <cell r="A206" t="str">
            <v>MHO DESIGN sprl</v>
          </cell>
        </row>
        <row r="207">
          <cell r="A207" t="str">
            <v>Modules enseignes</v>
          </cell>
        </row>
        <row r="208">
          <cell r="A208" t="str">
            <v>Modules enseignes Mme Groult</v>
          </cell>
        </row>
        <row r="209">
          <cell r="A209" t="str">
            <v>MONSIEUR STICKERS 75</v>
          </cell>
        </row>
        <row r="210">
          <cell r="A210" t="str">
            <v>MPI</v>
          </cell>
        </row>
        <row r="211">
          <cell r="A211" t="str">
            <v>MULTI.COM AFFICHAGE</v>
          </cell>
        </row>
        <row r="212">
          <cell r="A212" t="str">
            <v>Multigraphic</v>
          </cell>
        </row>
        <row r="213">
          <cell r="A213" t="str">
            <v>MULTYPRINT</v>
          </cell>
        </row>
        <row r="214">
          <cell r="A214" t="str">
            <v>N. COMMUNICATION</v>
          </cell>
        </row>
        <row r="215">
          <cell r="A215" t="str">
            <v>NEON ECLAIR</v>
          </cell>
        </row>
        <row r="216">
          <cell r="A216" t="str">
            <v>NOJAC ENSEIGNES 78</v>
          </cell>
        </row>
        <row r="217">
          <cell r="A217" t="str">
            <v>NOMEMARK</v>
          </cell>
        </row>
        <row r="218">
          <cell r="A218" t="str">
            <v>NORD MAILING (ZE services)</v>
          </cell>
        </row>
        <row r="219">
          <cell r="A219" t="str">
            <v>NOVASIGN WAVRE</v>
          </cell>
        </row>
        <row r="220">
          <cell r="A220" t="str">
            <v>NOVOSIGN</v>
          </cell>
        </row>
        <row r="221">
          <cell r="A221" t="str">
            <v>OLA CREATION</v>
          </cell>
        </row>
        <row r="222">
          <cell r="A222" t="str">
            <v>OPJ Group (livraison)</v>
          </cell>
        </row>
        <row r="223">
          <cell r="A223" t="str">
            <v>ORDINAPUB</v>
          </cell>
        </row>
        <row r="224">
          <cell r="A224" t="str">
            <v>ORGANISATION TOUT TERRAIN</v>
          </cell>
        </row>
        <row r="225">
          <cell r="A225" t="str">
            <v>OUEST Signalétique</v>
          </cell>
        </row>
        <row r="226">
          <cell r="A226" t="str">
            <v>PANEL'PUB</v>
          </cell>
        </row>
        <row r="227">
          <cell r="A227" t="str">
            <v xml:space="preserve">PANO  Angoulème </v>
          </cell>
        </row>
        <row r="228">
          <cell r="A228" t="str">
            <v>PANO 95 - HB PRINT</v>
          </cell>
        </row>
        <row r="229">
          <cell r="A229" t="str">
            <v>PANO Arlon</v>
          </cell>
        </row>
        <row r="230">
          <cell r="A230" t="str">
            <v>PANO Arras</v>
          </cell>
        </row>
        <row r="231">
          <cell r="A231" t="str">
            <v>PANO AUXERRE - DEM'COM (liv)</v>
          </cell>
        </row>
        <row r="232">
          <cell r="A232" t="str">
            <v>PANO BELFORT</v>
          </cell>
        </row>
        <row r="233">
          <cell r="A233" t="str">
            <v>PANO Bethune</v>
          </cell>
        </row>
        <row r="234">
          <cell r="A234" t="str">
            <v>PANO Bordeaux (livraison)</v>
          </cell>
        </row>
        <row r="235">
          <cell r="A235" t="str">
            <v>PANO CHÂLONS</v>
          </cell>
        </row>
        <row r="236">
          <cell r="A236" t="str">
            <v>PANO CHARLEROI (liv)</v>
          </cell>
        </row>
        <row r="237">
          <cell r="A237" t="str">
            <v>PANO DIJON</v>
          </cell>
        </row>
        <row r="238">
          <cell r="A238" t="str">
            <v>PANO ETTERBEEK</v>
          </cell>
        </row>
        <row r="239">
          <cell r="A239" t="str">
            <v>PANO GEMBLOUX</v>
          </cell>
        </row>
        <row r="240">
          <cell r="A240" t="str">
            <v>PANO Houilles</v>
          </cell>
        </row>
        <row r="241">
          <cell r="A241" t="str">
            <v>PANO JUPILLE</v>
          </cell>
        </row>
        <row r="242">
          <cell r="A242" t="str">
            <v>PANO KRAAINEM</v>
          </cell>
        </row>
        <row r="243">
          <cell r="A243" t="str">
            <v>PANO Moissy-Cramayel</v>
          </cell>
        </row>
        <row r="244">
          <cell r="A244" t="str">
            <v>PANO MONTBÉLIARD - PLS</v>
          </cell>
        </row>
        <row r="245">
          <cell r="A245" t="str">
            <v>PANO Périgueux</v>
          </cell>
        </row>
        <row r="246">
          <cell r="A246" t="str">
            <v>PANO SAINT GRATIEN</v>
          </cell>
        </row>
        <row r="247">
          <cell r="A247" t="str">
            <v>PANO Saint Malo</v>
          </cell>
        </row>
        <row r="248">
          <cell r="A248" t="str">
            <v>PANO Sarreguemines</v>
          </cell>
        </row>
        <row r="249">
          <cell r="A249" t="str">
            <v>PANO STRASSEN</v>
          </cell>
        </row>
        <row r="250">
          <cell r="A250" t="str">
            <v>PANO VAL D'EUROPE - MXFAB</v>
          </cell>
        </row>
        <row r="251">
          <cell r="A251" t="str">
            <v>PANO Waterloo</v>
          </cell>
        </row>
        <row r="252">
          <cell r="A252" t="str">
            <v>PANO WETTEREN</v>
          </cell>
        </row>
        <row r="253">
          <cell r="A253" t="str">
            <v>PAO Beauvais</v>
          </cell>
        </row>
        <row r="254">
          <cell r="A254" t="str">
            <v>PAO BERCK</v>
          </cell>
        </row>
        <row r="255">
          <cell r="A255" t="str">
            <v>PERRIN LETTRES ET DECORS</v>
          </cell>
        </row>
        <row r="256">
          <cell r="A256" t="str">
            <v>PHIL GRAPHIC PUBLICITÉ</v>
          </cell>
        </row>
        <row r="257">
          <cell r="A257" t="str">
            <v>PIC PUB</v>
          </cell>
        </row>
        <row r="258">
          <cell r="A258" t="str">
            <v>PITREL PUBLICITÉ</v>
          </cell>
        </row>
        <row r="259">
          <cell r="A259" t="str">
            <v>PIX PALOMA</v>
          </cell>
        </row>
        <row r="260">
          <cell r="A260" t="str">
            <v>PIXAFAB</v>
          </cell>
        </row>
        <row r="261">
          <cell r="A261" t="str">
            <v xml:space="preserve">PIXELS ENSEIGNES </v>
          </cell>
        </row>
        <row r="262">
          <cell r="A262" t="str">
            <v>PLANET PUB</v>
          </cell>
        </row>
        <row r="263">
          <cell r="A263" t="str">
            <v xml:space="preserve">POINT PUB </v>
          </cell>
        </row>
        <row r="264">
          <cell r="A264" t="str">
            <v>POP XL</v>
          </cell>
        </row>
        <row r="265">
          <cell r="A265" t="str">
            <v>PPCA</v>
          </cell>
        </row>
        <row r="266">
          <cell r="A266" t="str">
            <v>PPG</v>
          </cell>
        </row>
        <row r="267">
          <cell r="A267" t="str">
            <v xml:space="preserve">PRINT 56 </v>
          </cell>
        </row>
        <row r="268">
          <cell r="A268" t="str">
            <v>PRINT' 60</v>
          </cell>
        </row>
        <row r="269">
          <cell r="A269" t="str">
            <v xml:space="preserve">PRINT SOLUTIONS 51 - DM LETTRES </v>
          </cell>
        </row>
        <row r="270">
          <cell r="A270" t="str">
            <v>PUB ET DECO</v>
          </cell>
        </row>
        <row r="271">
          <cell r="A271" t="str">
            <v>PUB FOSSEY</v>
          </cell>
        </row>
        <row r="272">
          <cell r="A272" t="str">
            <v>PUBIMAGES</v>
          </cell>
        </row>
        <row r="273">
          <cell r="A273" t="str">
            <v>PUBLICART</v>
          </cell>
        </row>
        <row r="274">
          <cell r="A274" t="str">
            <v>PUBLIDECO</v>
          </cell>
        </row>
        <row r="275">
          <cell r="A275" t="str">
            <v xml:space="preserve">PUBLIJACK </v>
          </cell>
        </row>
        <row r="276">
          <cell r="A276" t="str">
            <v>PUBLIMACOM</v>
          </cell>
        </row>
        <row r="277">
          <cell r="A277" t="str">
            <v>PUBLIMAGE / LATITUDE 47</v>
          </cell>
        </row>
        <row r="278">
          <cell r="A278" t="str">
            <v>PUBLIPEINT</v>
          </cell>
        </row>
        <row r="279">
          <cell r="A279" t="str">
            <v>PUBLISIGNES</v>
          </cell>
        </row>
        <row r="280">
          <cell r="A280" t="str">
            <v>PUBLI'STYLE</v>
          </cell>
        </row>
        <row r="281">
          <cell r="A281" t="str">
            <v>PUBLIVAL SERVICES</v>
          </cell>
        </row>
        <row r="282">
          <cell r="A282" t="str">
            <v>PUBOUEST</v>
          </cell>
        </row>
        <row r="283">
          <cell r="A283" t="str">
            <v>R71</v>
          </cell>
        </row>
        <row r="284">
          <cell r="A284" t="str">
            <v>REGARD PUBLICITÉ</v>
          </cell>
        </row>
        <row r="285">
          <cell r="A285" t="str">
            <v>RE-PACKED</v>
          </cell>
        </row>
        <row r="286">
          <cell r="A286" t="str">
            <v>REPROCOLOR 51</v>
          </cell>
        </row>
        <row r="287">
          <cell r="A287" t="str">
            <v>REPROCOLOR 59</v>
          </cell>
        </row>
        <row r="288">
          <cell r="A288" t="str">
            <v>REPROCOLOR 80</v>
          </cell>
        </row>
        <row r="289">
          <cell r="A289" t="str">
            <v>ROULAND PUBLICITE</v>
          </cell>
        </row>
        <row r="290">
          <cell r="A290" t="str">
            <v>SAGA IMPRESSION</v>
          </cell>
        </row>
        <row r="291">
          <cell r="A291" t="str">
            <v>SART'ENSEIGNES</v>
          </cell>
        </row>
        <row r="292">
          <cell r="A292" t="str">
            <v>SCRIPT COLORS</v>
          </cell>
        </row>
        <row r="293">
          <cell r="A293" t="str">
            <v>SDI Sign'Enseigne</v>
          </cell>
        </row>
        <row r="294">
          <cell r="A294" t="str">
            <v>SEV Enseigne</v>
          </cell>
        </row>
        <row r="295">
          <cell r="A295" t="str">
            <v>SF ENSEIGNES</v>
          </cell>
        </row>
        <row r="296">
          <cell r="A296" t="str">
            <v>SiGMA Cathy</v>
          </cell>
        </row>
        <row r="297">
          <cell r="A297" t="str">
            <v>SiGMA Ludivine</v>
          </cell>
        </row>
        <row r="298">
          <cell r="A298" t="str">
            <v>SIGNAPOSE ATLANTIQUE</v>
          </cell>
        </row>
        <row r="299">
          <cell r="A299" t="str">
            <v>SIGNARAMA Angers</v>
          </cell>
        </row>
        <row r="300">
          <cell r="A300" t="str">
            <v>Signarama Bordeaux Lac</v>
          </cell>
        </row>
        <row r="301">
          <cell r="A301" t="str">
            <v>SIGNARAMA Bordeaux Sud</v>
          </cell>
        </row>
        <row r="302">
          <cell r="A302" t="str">
            <v>SIGNARAMA Toulouse (livraison)</v>
          </cell>
        </row>
        <row r="303">
          <cell r="A303" t="str">
            <v>Signarama Vannes</v>
          </cell>
        </row>
        <row r="304">
          <cell r="A304" t="str">
            <v>SIGNARAMA VERSAILLES</v>
          </cell>
        </row>
        <row r="305">
          <cell r="A305" t="str">
            <v>SODIMPAL IMPRIMERIE (Gr. Morault)</v>
          </cell>
        </row>
        <row r="306">
          <cell r="A306" t="str">
            <v>SOLUCAMM - CYNB1</v>
          </cell>
        </row>
        <row r="307">
          <cell r="A307" t="str">
            <v>STEEL DESIGN</v>
          </cell>
        </row>
        <row r="308">
          <cell r="A308" t="str">
            <v>STEL Enseignes</v>
          </cell>
        </row>
        <row r="309">
          <cell r="A309" t="str">
            <v>STOCKSIGNES</v>
          </cell>
        </row>
        <row r="310">
          <cell r="A310" t="str">
            <v>STRADAE</v>
          </cell>
        </row>
        <row r="311">
          <cell r="A311" t="str">
            <v>SUMMA SOPPIA</v>
          </cell>
        </row>
        <row r="312">
          <cell r="A312" t="str">
            <v>SYD</v>
          </cell>
        </row>
        <row r="313">
          <cell r="A313" t="str">
            <v>SYNERGIE COMMUNICATION</v>
          </cell>
        </row>
        <row r="314">
          <cell r="A314" t="str">
            <v>TEXTIPUB Signal Pub</v>
          </cell>
        </row>
        <row r="315">
          <cell r="A315" t="str">
            <v>TOTOCOLLANT PUB</v>
          </cell>
        </row>
        <row r="316">
          <cell r="A316" t="str">
            <v>TOURS ENSEIGNES SN</v>
          </cell>
        </row>
        <row r="317">
          <cell r="A317" t="str">
            <v>UN MAX DE COMM'</v>
          </cell>
        </row>
        <row r="318">
          <cell r="A318" t="str">
            <v>UNEXPECTED</v>
          </cell>
        </row>
        <row r="319">
          <cell r="A319" t="str">
            <v>UNIVERS GRAPHIC</v>
          </cell>
        </row>
        <row r="320">
          <cell r="A320" t="str">
            <v xml:space="preserve">UNIVERS PUB </v>
          </cell>
        </row>
        <row r="321">
          <cell r="A321" t="str">
            <v>UNIVERS PUB Direction</v>
          </cell>
        </row>
        <row r="322">
          <cell r="A322" t="str">
            <v>VAGUE d'IDÉES</v>
          </cell>
        </row>
        <row r="323">
          <cell r="A323" t="str">
            <v>VB ENSEIGNES / DECO VISION</v>
          </cell>
        </row>
        <row r="324">
          <cell r="A324" t="str">
            <v>VIDAL HERVÉ</v>
          </cell>
        </row>
        <row r="325">
          <cell r="A325" t="str">
            <v>VISIBLES</v>
          </cell>
        </row>
        <row r="326">
          <cell r="A326" t="str">
            <v>VISIONPRINT</v>
          </cell>
        </row>
        <row r="327">
          <cell r="A327" t="str">
            <v>VISUAL HARMONY</v>
          </cell>
        </row>
        <row r="328">
          <cell r="A328" t="str">
            <v>VISUAL SOLUTIONS</v>
          </cell>
        </row>
        <row r="329">
          <cell r="A329" t="str">
            <v>VISUEL ORIGINAL</v>
          </cell>
        </row>
        <row r="330">
          <cell r="A330" t="str">
            <v>VITRAGE PUB</v>
          </cell>
        </row>
        <row r="331">
          <cell r="A331" t="str">
            <v>W-GRAPHIC</v>
          </cell>
        </row>
        <row r="332">
          <cell r="A332" t="str">
            <v xml:space="preserve">WILKO Lux-enseignes </v>
          </cell>
        </row>
        <row r="333">
          <cell r="A333" t="str">
            <v>ZEBRA COMMUNICATION</v>
          </cell>
        </row>
      </sheetData>
      <sheetData sheetId="19">
        <row r="6">
          <cell r="A6" t="str">
            <v>Franck Liang</v>
          </cell>
          <cell r="B6" t="str">
            <v>06 47 79 48 28</v>
          </cell>
          <cell r="C6" t="str">
            <v>commercialnord@enseignes-production.com</v>
          </cell>
          <cell r="D6" t="str">
            <v>FL</v>
          </cell>
        </row>
        <row r="7">
          <cell r="A7" t="str">
            <v>Anthony Martin</v>
          </cell>
          <cell r="B7" t="str">
            <v>02 40 64 87 55</v>
          </cell>
          <cell r="C7" t="str">
            <v>contact@enseignes-production.com</v>
          </cell>
          <cell r="D7" t="str">
            <v>AM</v>
          </cell>
        </row>
        <row r="8">
          <cell r="A8" t="str">
            <v>M. Lazar</v>
          </cell>
          <cell r="B8" t="str">
            <v>07 70 28 22 41</v>
          </cell>
          <cell r="C8" t="str">
            <v>commercialouest@enseignes-production.com</v>
          </cell>
          <cell r="D8" t="str">
            <v>ML</v>
          </cell>
        </row>
        <row r="9">
          <cell r="A9" t="str">
            <v>Nadège Ronsin</v>
          </cell>
          <cell r="B9" t="str">
            <v>02 51 18 89 18</v>
          </cell>
          <cell r="C9" t="str">
            <v>commercial@enseignes-production.com</v>
          </cell>
          <cell r="D9" t="str">
            <v>NR</v>
          </cell>
        </row>
        <row r="10">
          <cell r="A10" t="str">
            <v>Entreprise</v>
          </cell>
          <cell r="B10" t="str">
            <v>02 51 18 89 17</v>
          </cell>
          <cell r="C10" t="str">
            <v>contact@enseignes-production.com</v>
          </cell>
          <cell r="D10" t="str">
            <v>EP</v>
          </cell>
        </row>
        <row r="13">
          <cell r="A13" t="str">
            <v>Document</v>
          </cell>
          <cell r="B13" t="str">
            <v>commentaire</v>
          </cell>
          <cell r="C13" t="str">
            <v>colonne1</v>
          </cell>
          <cell r="D13" t="str">
            <v>colonne2</v>
          </cell>
          <cell r="E13" t="str">
            <v>colonne3</v>
          </cell>
          <cell r="F13" t="str">
            <v>Bas P1</v>
          </cell>
          <cell r="G13" t="str">
            <v>Bas P2</v>
          </cell>
          <cell r="H13" t="str">
            <v>Bas P3</v>
          </cell>
        </row>
        <row r="14">
          <cell r="A14" t="str">
            <v xml:space="preserve">DEVIS  </v>
          </cell>
          <cell r="B14" t="str">
            <v>validité : 3 mois</v>
          </cell>
          <cell r="C14" t="str">
            <v>Quantité</v>
          </cell>
          <cell r="D14" t="str">
            <v>Prix HT€</v>
          </cell>
          <cell r="E14" t="str">
            <v>Montant HT€</v>
          </cell>
          <cell r="F14" t="str">
            <v>J'ai lu et j'accepte les conditions générales de vente jointes.</v>
          </cell>
          <cell r="G14" t="str">
            <v>BON POUR ACCORD</v>
          </cell>
          <cell r="H14" t="str">
            <v>Date :                    Signature/cachet :</v>
          </cell>
          <cell r="I14" t="str">
            <v>Nous vous rappelons l'importance de bien vérifier le descriptif de votre devis avant validation</v>
          </cell>
        </row>
        <row r="15">
          <cell r="A15" t="str">
            <v>AR DE COMMANDE</v>
          </cell>
          <cell r="C15" t="str">
            <v>Quantité</v>
          </cell>
          <cell r="D15" t="str">
            <v>Prix HT€</v>
          </cell>
          <cell r="E15" t="str">
            <v>Montant HT€</v>
          </cell>
          <cell r="G15" t="str">
            <v>Date d'expédition estimée :</v>
          </cell>
        </row>
        <row r="16">
          <cell r="A16" t="str">
            <v>SAV</v>
          </cell>
          <cell r="C16" t="str">
            <v>Quantité</v>
          </cell>
          <cell r="D16" t="str">
            <v>Prix HT€</v>
          </cell>
          <cell r="E16" t="str">
            <v>Montant HT€</v>
          </cell>
          <cell r="G16" t="str">
            <v>Date d'expédition estimée :</v>
          </cell>
        </row>
        <row r="21">
          <cell r="A21" t="str">
            <v xml:space="preserve">LCR - 30 Jours date de facture </v>
          </cell>
          <cell r="B21">
            <v>0</v>
          </cell>
          <cell r="D21" t="str">
            <v>30 jrs date de facture</v>
          </cell>
        </row>
        <row r="22">
          <cell r="A22" t="str">
            <v>Virement avant départ</v>
          </cell>
          <cell r="B22">
            <v>1</v>
          </cell>
          <cell r="C22" t="str">
            <v>A la commande</v>
          </cell>
          <cell r="D22" t="str">
            <v>avant départ</v>
          </cell>
        </row>
        <row r="23">
          <cell r="A23" t="str">
            <v>100% à la commande</v>
          </cell>
          <cell r="B23">
            <v>0</v>
          </cell>
          <cell r="D23" t="str">
            <v>A la commande</v>
          </cell>
        </row>
        <row r="24">
          <cell r="A24" t="str">
            <v>Virement 30 jrs fin de mois</v>
          </cell>
          <cell r="B24">
            <v>0</v>
          </cell>
          <cell r="D24" t="str">
            <v>30 jrs fin de mois</v>
          </cell>
        </row>
        <row r="25">
          <cell r="A25" t="str">
            <v>Virement 30 jours après livraison</v>
          </cell>
          <cell r="B25">
            <v>0</v>
          </cell>
          <cell r="D25" t="str">
            <v>30 jrs après livraison</v>
          </cell>
        </row>
        <row r="26">
          <cell r="A26" t="str">
            <v>50% à la commande - solde 30jrs date de facture</v>
          </cell>
          <cell r="B26">
            <v>0.5</v>
          </cell>
          <cell r="C26" t="str">
            <v>Acompte à verser</v>
          </cell>
          <cell r="D26" t="str">
            <v>30 jrs date de facture</v>
          </cell>
        </row>
        <row r="27">
          <cell r="A27" t="str">
            <v>50% à la commande - 50% avant départ</v>
          </cell>
          <cell r="B27">
            <v>0.5</v>
          </cell>
          <cell r="C27" t="str">
            <v>Acompte à verser</v>
          </cell>
          <cell r="D27" t="str">
            <v>Avant départ</v>
          </cell>
        </row>
        <row r="28">
          <cell r="A28" t="str">
            <v>30% à la commande - 70% à la livraison</v>
          </cell>
          <cell r="B28">
            <v>0.3</v>
          </cell>
          <cell r="C28" t="str">
            <v xml:space="preserve">Acompte à verser </v>
          </cell>
          <cell r="D28" t="str">
            <v>A la livraison</v>
          </cell>
        </row>
        <row r="29">
          <cell r="A29" t="str">
            <v>Acompte de 500€, le solde à 30 jours par LCR</v>
          </cell>
        </row>
        <row r="30">
          <cell r="A30" t="str">
            <v xml:space="preserve"> 60 jours date de facture</v>
          </cell>
        </row>
      </sheetData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"/>
      <sheetName val="BL"/>
      <sheetName val="cde"/>
      <sheetName val="clients"/>
      <sheetName val="tarifs EP"/>
      <sheetName val="Variables"/>
    </sheetNames>
    <sheetDataSet>
      <sheetData sheetId="0"/>
      <sheetData sheetId="1"/>
      <sheetData sheetId="2"/>
      <sheetData sheetId="3"/>
      <sheetData sheetId="4"/>
      <sheetData sheetId="5">
        <row r="13">
          <cell r="A13" t="str">
            <v>Document</v>
          </cell>
        </row>
        <row r="14">
          <cell r="A14" t="str">
            <v xml:space="preserve">DEVIS  </v>
          </cell>
        </row>
        <row r="15">
          <cell r="A15" t="str">
            <v>AR DE COMMANDE</v>
          </cell>
        </row>
        <row r="16">
          <cell r="A16" t="str">
            <v>SAV</v>
          </cell>
        </row>
        <row r="17">
          <cell r="A17"/>
        </row>
        <row r="18">
          <cell r="A18"/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2019"/>
      <sheetName val="JUILLET 19"/>
      <sheetName val="AOUT 19"/>
      <sheetName val="SEPT 19"/>
      <sheetName val="octobre 19"/>
      <sheetName val="novembre 19"/>
      <sheetName val="déc. 19"/>
      <sheetName val="JANV 20"/>
      <sheetName val="FEV 20"/>
      <sheetName val="MARS 20"/>
      <sheetName val="AVRIL 20"/>
      <sheetName val="MAI 20"/>
      <sheetName val="JUIN 20"/>
      <sheetName val="JUILLET 20 "/>
      <sheetName val="AOUT 20"/>
      <sheetName val="SEPT 20"/>
      <sheetName val="OCT 20"/>
      <sheetName val="NOV 20"/>
      <sheetName val="DEC 20"/>
      <sheetName val="JANV 21"/>
      <sheetName val="FEVRIER 21"/>
      <sheetName val="MARS 21"/>
      <sheetName val="AVRIL 21 "/>
      <sheetName val="MAI 21"/>
      <sheetName val=" CA 19-20"/>
      <sheetName val="JAN 22"/>
      <sheetName val="FEV 22"/>
      <sheetName val="MARS 22"/>
      <sheetName val="AVR 22"/>
      <sheetName val="MAI 22"/>
      <sheetName val="JUIN 22"/>
      <sheetName val="JUI 22"/>
      <sheetName val="AOUT 22"/>
      <sheetName val="SEP 22"/>
      <sheetName val="OCT 22"/>
      <sheetName val="NOV 22"/>
      <sheetName val="DEC 22"/>
      <sheetName val="CA 22"/>
      <sheetName val="CA 18-19"/>
      <sheetName val="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1">
          <cell r="A1" t="str">
            <v>2id création</v>
          </cell>
        </row>
        <row r="2">
          <cell r="A2" t="str">
            <v xml:space="preserve"> dc</v>
          </cell>
        </row>
        <row r="3">
          <cell r="A3" t="str">
            <v xml:space="preserve">A à Z Publicité </v>
          </cell>
        </row>
        <row r="4">
          <cell r="A4" t="str">
            <v>A.D.E LIGHT</v>
          </cell>
        </row>
        <row r="5">
          <cell r="A5" t="str">
            <v>A.S.B. publicité</v>
          </cell>
        </row>
        <row r="6">
          <cell r="A6" t="str">
            <v>A2F pub</v>
          </cell>
        </row>
        <row r="7">
          <cell r="A7" t="str">
            <v>AB print 78 (KMC)</v>
          </cell>
        </row>
        <row r="8">
          <cell r="A8" t="str">
            <v>AB Publicité - Bosco</v>
          </cell>
        </row>
        <row r="9">
          <cell r="A9" t="str">
            <v>abc impression</v>
          </cell>
        </row>
        <row r="10">
          <cell r="A10" t="str">
            <v>accent pub</v>
          </cell>
        </row>
        <row r="11">
          <cell r="A11" t="str">
            <v>ACP</v>
          </cell>
        </row>
        <row r="12">
          <cell r="A12" t="str">
            <v>actif signal</v>
          </cell>
        </row>
        <row r="13">
          <cell r="A13" t="str">
            <v>activa</v>
          </cell>
        </row>
        <row r="14">
          <cell r="A14" t="str">
            <v>adequat</v>
          </cell>
        </row>
        <row r="15">
          <cell r="A15" t="str">
            <v>ADHE MOBIL CONCEPT</v>
          </cell>
        </row>
        <row r="16">
          <cell r="A16" t="str">
            <v>adhe thec</v>
          </cell>
        </row>
        <row r="17">
          <cell r="A17" t="str">
            <v>Adhésif pub</v>
          </cell>
        </row>
        <row r="18">
          <cell r="A18" t="str">
            <v>ad'hoc media</v>
          </cell>
        </row>
        <row r="19">
          <cell r="A19" t="str">
            <v>ad'mat</v>
          </cell>
        </row>
        <row r="20">
          <cell r="A20" t="str">
            <v>ADN Imprimeur</v>
          </cell>
        </row>
        <row r="21">
          <cell r="A21" t="str">
            <v>adn pub</v>
          </cell>
        </row>
        <row r="22">
          <cell r="A22" t="str">
            <v>AEDP</v>
          </cell>
        </row>
        <row r="23">
          <cell r="A23" t="str">
            <v>AES</v>
          </cell>
        </row>
        <row r="24">
          <cell r="A24" t="str">
            <v>ag com' Services</v>
          </cell>
        </row>
        <row r="25">
          <cell r="A25" t="str">
            <v>agence 3C</v>
          </cell>
        </row>
        <row r="26">
          <cell r="A26" t="str">
            <v>agraph pub</v>
          </cell>
        </row>
        <row r="27">
          <cell r="A27" t="str">
            <v>AJ elect</v>
          </cell>
        </row>
        <row r="28">
          <cell r="A28" t="str">
            <v xml:space="preserve">ALLIANCE </v>
          </cell>
        </row>
        <row r="29">
          <cell r="A29" t="str">
            <v>ALLIANCE dept SERISIGN</v>
          </cell>
        </row>
        <row r="30">
          <cell r="A30" t="str">
            <v>Alpha'dhésif</v>
          </cell>
        </row>
        <row r="31">
          <cell r="A31" t="str">
            <v>ambiance graphique - sema plus</v>
          </cell>
        </row>
        <row r="32">
          <cell r="A32" t="str">
            <v>ancenis pub</v>
          </cell>
        </row>
        <row r="33">
          <cell r="A33" t="str">
            <v>angot pub</v>
          </cell>
        </row>
        <row r="34">
          <cell r="A34" t="str">
            <v>Antoine Hamelin</v>
          </cell>
        </row>
        <row r="35">
          <cell r="A35" t="str">
            <v>arrow studio</v>
          </cell>
        </row>
        <row r="36">
          <cell r="A36" t="str">
            <v>art et pub</v>
          </cell>
        </row>
        <row r="37">
          <cell r="A37" t="str">
            <v>art monie</v>
          </cell>
        </row>
        <row r="38">
          <cell r="A38" t="str">
            <v>ARTMONY</v>
          </cell>
        </row>
        <row r="39">
          <cell r="A39" t="str">
            <v>ata vision goup</v>
          </cell>
        </row>
        <row r="40">
          <cell r="A40" t="str">
            <v>atelier 3D</v>
          </cell>
        </row>
        <row r="41">
          <cell r="A41" t="str">
            <v>atelier caiveau</v>
          </cell>
        </row>
        <row r="42">
          <cell r="A42" t="str">
            <v>atelier de pub</v>
          </cell>
        </row>
        <row r="43">
          <cell r="A43" t="str">
            <v>atelier deco pub</v>
          </cell>
        </row>
        <row r="44">
          <cell r="A44" t="str">
            <v>ATELIER GRAPHIC / AG 16</v>
          </cell>
        </row>
        <row r="45">
          <cell r="A45" t="str">
            <v>atelier houdou</v>
          </cell>
        </row>
        <row r="46">
          <cell r="A46" t="str">
            <v>atelier oloronais</v>
          </cell>
        </row>
        <row r="47">
          <cell r="A47" t="str">
            <v>ATELIER PETOT</v>
          </cell>
        </row>
        <row r="48">
          <cell r="A48" t="str">
            <v>ateliers du visuel</v>
          </cell>
        </row>
        <row r="49">
          <cell r="A49" t="str">
            <v>ateliers portron</v>
          </cell>
        </row>
        <row r="50">
          <cell r="A50" t="str">
            <v>autograph</v>
          </cell>
        </row>
        <row r="51">
          <cell r="A51" t="str">
            <v>AZ Pub89</v>
          </cell>
        </row>
        <row r="52">
          <cell r="A52" t="str">
            <v>azur pub</v>
          </cell>
        </row>
        <row r="53">
          <cell r="A53" t="str">
            <v>azur publicité</v>
          </cell>
        </row>
        <row r="54">
          <cell r="A54" t="str">
            <v>B2A communication</v>
          </cell>
        </row>
        <row r="55">
          <cell r="A55" t="str">
            <v>Bache 80</v>
          </cell>
        </row>
        <row r="56">
          <cell r="A56" t="str">
            <v>best of pub</v>
          </cell>
        </row>
        <row r="57">
          <cell r="A57" t="str">
            <v>BHD</v>
          </cell>
        </row>
        <row r="58">
          <cell r="A58" t="str">
            <v>bisman signacom</v>
          </cell>
        </row>
        <row r="59">
          <cell r="A59" t="str">
            <v>bl impression</v>
          </cell>
        </row>
        <row r="60">
          <cell r="A60" t="str">
            <v>BONHOMME Yann</v>
          </cell>
        </row>
        <row r="61">
          <cell r="A61" t="str">
            <v>bontick pub</v>
          </cell>
        </row>
        <row r="62">
          <cell r="A62" t="str">
            <v>bratex</v>
          </cell>
        </row>
        <row r="63">
          <cell r="A63" t="str">
            <v>breiz pub</v>
          </cell>
        </row>
        <row r="64">
          <cell r="A64" t="str">
            <v>brel pub</v>
          </cell>
        </row>
        <row r="65">
          <cell r="A65" t="str">
            <v>brunois</v>
          </cell>
        </row>
        <row r="66">
          <cell r="A66" t="str">
            <v>buzz graphic</v>
          </cell>
        </row>
        <row r="67">
          <cell r="A67" t="str">
            <v>C CUBE Conseil et Strategies</v>
          </cell>
        </row>
        <row r="68">
          <cell r="A68" t="str">
            <v>c. com pub</v>
          </cell>
        </row>
        <row r="69">
          <cell r="A69" t="str">
            <v>c3 pub</v>
          </cell>
        </row>
        <row r="70">
          <cell r="A70" t="str">
            <v>carte blanche</v>
          </cell>
        </row>
        <row r="71">
          <cell r="A71" t="str">
            <v>champagne pub</v>
          </cell>
        </row>
        <row r="72">
          <cell r="A72" t="str">
            <v>city image</v>
          </cell>
        </row>
        <row r="73">
          <cell r="A73" t="str">
            <v>CMS</v>
          </cell>
        </row>
        <row r="74">
          <cell r="A74" t="str">
            <v>com 1 reegard</v>
          </cell>
        </row>
        <row r="75">
          <cell r="A75" t="str">
            <v>COMM &amp; CREA</v>
          </cell>
        </row>
        <row r="76">
          <cell r="A76" t="str">
            <v>comm' une impression</v>
          </cell>
        </row>
        <row r="77">
          <cell r="A77" t="str">
            <v>CONCEPT' ENSEIGNES</v>
          </cell>
        </row>
        <row r="78">
          <cell r="A78" t="str">
            <v>cover print</v>
          </cell>
        </row>
        <row r="79">
          <cell r="A79" t="str">
            <v>crea 3 com</v>
          </cell>
        </row>
        <row r="80">
          <cell r="A80" t="str">
            <v>CREACOM services</v>
          </cell>
        </row>
        <row r="81">
          <cell r="A81" t="str">
            <v>creadzif</v>
          </cell>
        </row>
        <row r="82">
          <cell r="A82" t="str">
            <v>creapub</v>
          </cell>
        </row>
        <row r="83">
          <cell r="A83" t="str">
            <v>crl. Com</v>
          </cell>
        </row>
        <row r="84">
          <cell r="A84" t="str">
            <v xml:space="preserve">CSP COMMUNICATION </v>
          </cell>
        </row>
        <row r="85">
          <cell r="A85" t="str">
            <v>CT COM</v>
          </cell>
        </row>
        <row r="86">
          <cell r="A86" t="str">
            <v>Custom Wrapping Adhésif</v>
          </cell>
        </row>
        <row r="87">
          <cell r="A87" t="str">
            <v>CYNB1- Solucam</v>
          </cell>
        </row>
        <row r="88">
          <cell r="A88" t="str">
            <v>da vinci com</v>
          </cell>
        </row>
        <row r="89">
          <cell r="A89" t="str">
            <v>declic graphique</v>
          </cell>
        </row>
        <row r="90">
          <cell r="A90" t="str">
            <v>deco vision</v>
          </cell>
        </row>
        <row r="91">
          <cell r="A91" t="str">
            <v>decographic</v>
          </cell>
        </row>
        <row r="92">
          <cell r="A92" t="str">
            <v>DECOSNE</v>
          </cell>
        </row>
        <row r="93">
          <cell r="A93" t="str">
            <v>defcut graphic</v>
          </cell>
        </row>
        <row r="94">
          <cell r="A94" t="str">
            <v>DEL PINO</v>
          </cell>
        </row>
        <row r="95">
          <cell r="A95" t="str">
            <v>design and com</v>
          </cell>
        </row>
        <row r="96">
          <cell r="A96" t="str">
            <v>devisu</v>
          </cell>
        </row>
        <row r="97">
          <cell r="A97" t="str">
            <v>dhc production</v>
          </cell>
        </row>
        <row r="98">
          <cell r="A98" t="str">
            <v>diazo</v>
          </cell>
        </row>
        <row r="99">
          <cell r="A99" t="str">
            <v>difuz pub</v>
          </cell>
        </row>
        <row r="100">
          <cell r="A100" t="str">
            <v>distrisign</v>
          </cell>
        </row>
        <row r="101">
          <cell r="A101" t="str">
            <v>DK factory</v>
          </cell>
        </row>
        <row r="102">
          <cell r="A102" t="str">
            <v>DK printing</v>
          </cell>
        </row>
        <row r="103">
          <cell r="A103" t="str">
            <v>DM lettres - Print Solutions 51</v>
          </cell>
        </row>
        <row r="104">
          <cell r="A104" t="str">
            <v>doublet</v>
          </cell>
        </row>
        <row r="105">
          <cell r="A105" t="str">
            <v>DT signs 59</v>
          </cell>
        </row>
        <row r="106">
          <cell r="A106" t="str">
            <v>DT signs 62</v>
          </cell>
        </row>
        <row r="107">
          <cell r="A107" t="str">
            <v>DUPONT PUB</v>
          </cell>
        </row>
        <row r="108">
          <cell r="A108" t="str">
            <v>dynamic letter BE</v>
          </cell>
        </row>
        <row r="109">
          <cell r="A109" t="str">
            <v>E.S.A. SAS</v>
          </cell>
        </row>
        <row r="110">
          <cell r="A110" t="str">
            <v>ECO'COM</v>
          </cell>
        </row>
        <row r="111">
          <cell r="A111" t="str">
            <v>EDIPRIM</v>
          </cell>
        </row>
        <row r="112">
          <cell r="A112" t="str">
            <v>editio</v>
          </cell>
        </row>
        <row r="113">
          <cell r="A113" t="str">
            <v>EFG Imprimeur</v>
          </cell>
        </row>
        <row r="114">
          <cell r="A114" t="str">
            <v>EFIC SARL</v>
          </cell>
        </row>
        <row r="115">
          <cell r="A115" t="str">
            <v>efix signalétique</v>
          </cell>
        </row>
        <row r="116">
          <cell r="A116" t="str">
            <v>eleveurs d'idées</v>
          </cell>
        </row>
        <row r="117">
          <cell r="A117" t="str">
            <v>EMGE</v>
          </cell>
        </row>
        <row r="118">
          <cell r="A118" t="str">
            <v>empreinte digitale</v>
          </cell>
        </row>
        <row r="119">
          <cell r="A119" t="str">
            <v>emprint</v>
          </cell>
        </row>
        <row r="120">
          <cell r="A120" t="str">
            <v>Endecom</v>
          </cell>
        </row>
        <row r="121">
          <cell r="A121" t="str">
            <v>enseigne diffusion</v>
          </cell>
        </row>
        <row r="122">
          <cell r="A122" t="str">
            <v>enseigne neon</v>
          </cell>
        </row>
        <row r="123">
          <cell r="A123" t="str">
            <v>Enseignes et Stores</v>
          </cell>
        </row>
        <row r="124">
          <cell r="A124" t="str">
            <v>espace régie</v>
          </cell>
        </row>
        <row r="125">
          <cell r="A125" t="str">
            <v>ethique et tact</v>
          </cell>
        </row>
        <row r="126">
          <cell r="A126" t="str">
            <v>EUPHORIA GROUP</v>
          </cell>
        </row>
        <row r="127">
          <cell r="A127" t="str">
            <v>fabrik'en pub</v>
          </cell>
        </row>
        <row r="128">
          <cell r="A128" t="str">
            <v>FAMETO INDUSTRIE</v>
          </cell>
        </row>
        <row r="129">
          <cell r="A129" t="str">
            <v>fusion graphic</v>
          </cell>
        </row>
        <row r="130">
          <cell r="A130" t="str">
            <v>Garage du paradis</v>
          </cell>
        </row>
        <row r="131">
          <cell r="A131" t="str">
            <v>gelaprint</v>
          </cell>
        </row>
        <row r="132">
          <cell r="A132" t="str">
            <v>GERNER</v>
          </cell>
        </row>
        <row r="133">
          <cell r="A133" t="str">
            <v>gir communication</v>
          </cell>
        </row>
        <row r="134">
          <cell r="A134" t="str">
            <v>GODEFROID PUBLICITÉ</v>
          </cell>
        </row>
        <row r="135">
          <cell r="A135" t="str">
            <v>graphic 49</v>
          </cell>
        </row>
        <row r="136">
          <cell r="A136" t="str">
            <v>graphica</v>
          </cell>
        </row>
        <row r="137">
          <cell r="A137" t="str">
            <v>Graphiklab</v>
          </cell>
        </row>
        <row r="138">
          <cell r="A138" t="str">
            <v>graphipub</v>
          </cell>
        </row>
        <row r="139">
          <cell r="A139" t="str">
            <v>graphisign</v>
          </cell>
        </row>
        <row r="140">
          <cell r="A140" t="str">
            <v>GRAPHORIZON</v>
          </cell>
        </row>
        <row r="141">
          <cell r="A141" t="str">
            <v>Guyonnet Publicité</v>
          </cell>
        </row>
        <row r="142">
          <cell r="A142" t="str">
            <v xml:space="preserve">HAPPY LIGHT </v>
          </cell>
        </row>
        <row r="143">
          <cell r="A143" t="str">
            <v>HAUT DE FRANCE Signalétique</v>
          </cell>
        </row>
        <row r="144">
          <cell r="A144" t="str">
            <v>hdesign</v>
          </cell>
        </row>
        <row r="145">
          <cell r="A145" t="str">
            <v>hedicom</v>
          </cell>
        </row>
        <row r="146">
          <cell r="A146" t="str">
            <v>i perfect</v>
          </cell>
        </row>
        <row r="147">
          <cell r="A147" t="str">
            <v xml:space="preserve">I PRINT </v>
          </cell>
        </row>
        <row r="148">
          <cell r="A148" t="str">
            <v>ID &amp; CO   SPRL</v>
          </cell>
        </row>
        <row r="149">
          <cell r="A149" t="str">
            <v>id couleur</v>
          </cell>
        </row>
        <row r="150">
          <cell r="A150" t="str">
            <v>id graphique</v>
          </cell>
        </row>
        <row r="151">
          <cell r="A151" t="str">
            <v>ID mag</v>
          </cell>
        </row>
        <row r="152">
          <cell r="A152" t="str">
            <v>ID mag M. Robard</v>
          </cell>
        </row>
        <row r="153">
          <cell r="A153" t="str">
            <v>idée bloc</v>
          </cell>
        </row>
        <row r="154">
          <cell r="A154" t="str">
            <v>idéegraph</v>
          </cell>
        </row>
        <row r="155">
          <cell r="A155" t="str">
            <v>idomotique</v>
          </cell>
        </row>
        <row r="156">
          <cell r="A156" t="str">
            <v>ILLUSION - Groupe AM</v>
          </cell>
        </row>
        <row r="157">
          <cell r="A157" t="str">
            <v>IMA COM</v>
          </cell>
        </row>
        <row r="158">
          <cell r="A158" t="str">
            <v>images &amp; solutions</v>
          </cell>
        </row>
        <row r="159">
          <cell r="A159" t="str">
            <v>images de marques</v>
          </cell>
        </row>
        <row r="160">
          <cell r="A160" t="str">
            <v>INK Enseignes</v>
          </cell>
        </row>
        <row r="161">
          <cell r="A161" t="str">
            <v>insitis</v>
          </cell>
        </row>
        <row r="162">
          <cell r="A162" t="str">
            <v>IPUB DECO</v>
          </cell>
        </row>
        <row r="163">
          <cell r="A163" t="str">
            <v>ISC</v>
          </cell>
        </row>
        <row r="164">
          <cell r="A164" t="str">
            <v>JD publicité</v>
          </cell>
        </row>
        <row r="165">
          <cell r="A165" t="str">
            <v>JJ94 enseignes</v>
          </cell>
        </row>
        <row r="166">
          <cell r="A166" t="str">
            <v>JLR pub</v>
          </cell>
        </row>
        <row r="167">
          <cell r="A167" t="str">
            <v>JML</v>
          </cell>
        </row>
        <row r="168">
          <cell r="A168" t="str">
            <v>JMR distribution</v>
          </cell>
        </row>
        <row r="169">
          <cell r="A169" t="str">
            <v>ker auto</v>
          </cell>
        </row>
        <row r="170">
          <cell r="A170" t="str">
            <v>kreaprint</v>
          </cell>
        </row>
        <row r="171">
          <cell r="A171" t="str">
            <v>la signalétique</v>
          </cell>
        </row>
        <row r="172">
          <cell r="A172" t="str">
            <v>Label Communication</v>
          </cell>
        </row>
        <row r="173">
          <cell r="A173" t="str">
            <v>laser création</v>
          </cell>
        </row>
        <row r="174">
          <cell r="A174" t="str">
            <v>laser trophée</v>
          </cell>
        </row>
        <row r="175">
          <cell r="A175" t="str">
            <v>LE BARS / B.Publicité</v>
          </cell>
        </row>
        <row r="176">
          <cell r="A176" t="str">
            <v>LE MANS ENSEIGNE</v>
          </cell>
        </row>
        <row r="177">
          <cell r="A177" t="str">
            <v>letra pub</v>
          </cell>
        </row>
        <row r="178">
          <cell r="A178" t="str">
            <v>letram</v>
          </cell>
        </row>
        <row r="179">
          <cell r="A179" t="str">
            <v>lez'art graphic</v>
          </cell>
        </row>
        <row r="180">
          <cell r="A180" t="str">
            <v>LIANG Franck</v>
          </cell>
        </row>
        <row r="181">
          <cell r="A181" t="str">
            <v>Littoral Pub et Agencement</v>
          </cell>
        </row>
        <row r="182">
          <cell r="A182" t="str">
            <v>lookline</v>
          </cell>
        </row>
        <row r="183">
          <cell r="A183" t="str">
            <v>luce stick</v>
          </cell>
        </row>
        <row r="184">
          <cell r="A184" t="str">
            <v>made in com</v>
          </cell>
        </row>
        <row r="185">
          <cell r="A185" t="str">
            <v>made in V</v>
          </cell>
        </row>
        <row r="186">
          <cell r="A186" t="str">
            <v>mairie de paimboeuf</v>
          </cell>
        </row>
        <row r="187">
          <cell r="A187" t="str">
            <v>Maitre Guillet Nathalie</v>
          </cell>
        </row>
        <row r="188">
          <cell r="A188" t="str">
            <v>martinez publicité</v>
          </cell>
        </row>
        <row r="189">
          <cell r="A189" t="str">
            <v>MBF Design</v>
          </cell>
        </row>
        <row r="190">
          <cell r="A190" t="str">
            <v>media pub</v>
          </cell>
        </row>
        <row r="191">
          <cell r="A191" t="str">
            <v>medias services</v>
          </cell>
        </row>
        <row r="192">
          <cell r="A192" t="str">
            <v>Merlet deco</v>
          </cell>
        </row>
        <row r="193">
          <cell r="A193" t="str">
            <v>Modules enseignes</v>
          </cell>
        </row>
        <row r="194">
          <cell r="A194" t="str">
            <v>Modules enseignes Mme Groult</v>
          </cell>
        </row>
        <row r="195">
          <cell r="A195" t="str">
            <v>mpi</v>
          </cell>
        </row>
        <row r="196">
          <cell r="A196" t="str">
            <v>MULTI.COM</v>
          </cell>
        </row>
        <row r="197">
          <cell r="A197" t="str">
            <v>Multigraphic</v>
          </cell>
        </row>
        <row r="198">
          <cell r="A198" t="str">
            <v>multyprint</v>
          </cell>
        </row>
        <row r="199">
          <cell r="A199" t="str">
            <v>MZH (Les Ateliers)</v>
          </cell>
        </row>
        <row r="200">
          <cell r="A200" t="str">
            <v>N. communication</v>
          </cell>
        </row>
        <row r="201">
          <cell r="A201" t="str">
            <v>neon eclair</v>
          </cell>
        </row>
        <row r="202">
          <cell r="A202" t="str">
            <v>nojac enseignes 78</v>
          </cell>
        </row>
        <row r="203">
          <cell r="A203" t="str">
            <v>nomemark</v>
          </cell>
        </row>
        <row r="204">
          <cell r="A204" t="str">
            <v>NORD MAILING - ZE services</v>
          </cell>
        </row>
        <row r="205">
          <cell r="A205" t="str">
            <v>novosign</v>
          </cell>
        </row>
        <row r="206">
          <cell r="A206" t="str">
            <v>ola creation</v>
          </cell>
        </row>
        <row r="207">
          <cell r="A207" t="str">
            <v>opj group</v>
          </cell>
        </row>
        <row r="208">
          <cell r="A208" t="str">
            <v>ordinapub</v>
          </cell>
        </row>
        <row r="209">
          <cell r="A209" t="str">
            <v>OTT</v>
          </cell>
        </row>
        <row r="210">
          <cell r="A210" t="str">
            <v>ouest Signalétique</v>
          </cell>
        </row>
        <row r="211">
          <cell r="A211" t="str">
            <v>panel pub</v>
          </cell>
        </row>
        <row r="212">
          <cell r="A212" t="str">
            <v>pano 95</v>
          </cell>
        </row>
        <row r="213">
          <cell r="A213" t="str">
            <v>pano ANGOULEME</v>
          </cell>
        </row>
        <row r="214">
          <cell r="A214" t="str">
            <v>pano Arlon</v>
          </cell>
        </row>
        <row r="215">
          <cell r="A215" t="str">
            <v>pano ARRAS</v>
          </cell>
        </row>
        <row r="216">
          <cell r="A216" t="str">
            <v>pano auxerre</v>
          </cell>
        </row>
        <row r="217">
          <cell r="A217" t="str">
            <v>PANO BELFORT</v>
          </cell>
        </row>
        <row r="218">
          <cell r="A218" t="str">
            <v>pano BETHUNE</v>
          </cell>
        </row>
        <row r="219">
          <cell r="A219" t="str">
            <v>pano Bordeaux</v>
          </cell>
        </row>
        <row r="220">
          <cell r="A220" t="str">
            <v xml:space="preserve">pano BOUGE </v>
          </cell>
        </row>
        <row r="221">
          <cell r="A221" t="str">
            <v>pano Chalons</v>
          </cell>
        </row>
        <row r="222">
          <cell r="A222" t="str">
            <v>pano CHARLEROI</v>
          </cell>
        </row>
        <row r="223">
          <cell r="A223" t="str">
            <v>pano ETTERBEEK</v>
          </cell>
        </row>
        <row r="224">
          <cell r="A224" t="str">
            <v>PANO Houilles</v>
          </cell>
        </row>
        <row r="225">
          <cell r="A225" t="str">
            <v>pano JUPILLE</v>
          </cell>
        </row>
        <row r="226">
          <cell r="A226" t="str">
            <v>PANO KRAAINEM</v>
          </cell>
        </row>
        <row r="227">
          <cell r="A227" t="str">
            <v>PANO MOISSY</v>
          </cell>
        </row>
        <row r="228">
          <cell r="A228" t="str">
            <v>Pano Montbéliard</v>
          </cell>
        </row>
        <row r="229">
          <cell r="A229" t="str">
            <v>Pano Périgueux</v>
          </cell>
        </row>
        <row r="230">
          <cell r="A230" t="str">
            <v>pano Sign'Service</v>
          </cell>
        </row>
        <row r="231">
          <cell r="A231" t="str">
            <v>PANO ST GRATIEN</v>
          </cell>
        </row>
        <row r="232">
          <cell r="A232" t="str">
            <v>pano ST MALO</v>
          </cell>
        </row>
        <row r="233">
          <cell r="A233" t="str">
            <v>pano Strassen</v>
          </cell>
        </row>
        <row r="234">
          <cell r="A234" t="str">
            <v>Pano Val d'Europe</v>
          </cell>
        </row>
        <row r="235">
          <cell r="A235" t="str">
            <v>pano Waterloo</v>
          </cell>
        </row>
        <row r="236">
          <cell r="A236" t="str">
            <v>pano Wavre</v>
          </cell>
        </row>
        <row r="237">
          <cell r="A237" t="str">
            <v>pano WETTEREN</v>
          </cell>
        </row>
        <row r="238">
          <cell r="A238" t="str">
            <v>PAO Publicité Beauvais</v>
          </cell>
        </row>
        <row r="239">
          <cell r="A239" t="str">
            <v>PAO Publicité Berck</v>
          </cell>
        </row>
        <row r="240">
          <cell r="A240" t="str">
            <v>perrin pub</v>
          </cell>
        </row>
        <row r="241">
          <cell r="A241" t="str">
            <v>phil graphic</v>
          </cell>
        </row>
        <row r="242">
          <cell r="A242" t="str">
            <v>pic pub</v>
          </cell>
        </row>
        <row r="243">
          <cell r="A243" t="str">
            <v>PITREL Publicité</v>
          </cell>
        </row>
        <row r="244">
          <cell r="A244" t="str">
            <v>pix paloma</v>
          </cell>
        </row>
        <row r="245">
          <cell r="A245" t="str">
            <v>pixafab</v>
          </cell>
        </row>
        <row r="246">
          <cell r="A246" t="str">
            <v xml:space="preserve">Pixels </v>
          </cell>
        </row>
        <row r="247">
          <cell r="A247" t="str">
            <v>planet pub</v>
          </cell>
        </row>
        <row r="248">
          <cell r="A248" t="str">
            <v>point pub</v>
          </cell>
        </row>
        <row r="249">
          <cell r="A249" t="str">
            <v>pop xl</v>
          </cell>
        </row>
        <row r="250">
          <cell r="A250" t="str">
            <v>PPCA - Editions Doc</v>
          </cell>
        </row>
        <row r="251">
          <cell r="A251" t="str">
            <v>PPG</v>
          </cell>
        </row>
        <row r="252">
          <cell r="A252" t="str">
            <v>print ' 60</v>
          </cell>
        </row>
        <row r="253">
          <cell r="A253" t="str">
            <v>print 56</v>
          </cell>
        </row>
        <row r="254">
          <cell r="A254" t="str">
            <v>pub et deco</v>
          </cell>
        </row>
        <row r="255">
          <cell r="A255" t="str">
            <v>PUB FOSSEY</v>
          </cell>
        </row>
        <row r="256">
          <cell r="A256" t="str">
            <v>Pub ouest</v>
          </cell>
        </row>
        <row r="257">
          <cell r="A257" t="str">
            <v>publicart 59</v>
          </cell>
        </row>
        <row r="258">
          <cell r="A258" t="str">
            <v>publideco</v>
          </cell>
        </row>
        <row r="259">
          <cell r="A259" t="str">
            <v>publijack</v>
          </cell>
        </row>
        <row r="260">
          <cell r="A260" t="str">
            <v>publimacom</v>
          </cell>
        </row>
        <row r="261">
          <cell r="A261" t="str">
            <v>publimage</v>
          </cell>
        </row>
        <row r="262">
          <cell r="A262" t="str">
            <v>publimages</v>
          </cell>
        </row>
        <row r="263">
          <cell r="A263" t="str">
            <v>publipeint</v>
          </cell>
        </row>
        <row r="264">
          <cell r="A264" t="str">
            <v>publisignes</v>
          </cell>
        </row>
        <row r="265">
          <cell r="A265" t="str">
            <v>publistyle</v>
          </cell>
        </row>
        <row r="266">
          <cell r="A266" t="str">
            <v>PUBLIVAL</v>
          </cell>
        </row>
        <row r="267">
          <cell r="A267" t="str">
            <v>r71</v>
          </cell>
        </row>
        <row r="268">
          <cell r="A268" t="str">
            <v>Regard Publicité</v>
          </cell>
        </row>
        <row r="269">
          <cell r="A269" t="str">
            <v>RE-PACKED</v>
          </cell>
        </row>
        <row r="270">
          <cell r="A270" t="str">
            <v>reprocolor 51</v>
          </cell>
        </row>
        <row r="271">
          <cell r="A271" t="str">
            <v>reprocolor 59</v>
          </cell>
        </row>
        <row r="272">
          <cell r="A272" t="str">
            <v>reprocolor 80</v>
          </cell>
        </row>
        <row r="273">
          <cell r="A273" t="str">
            <v>saga impression</v>
          </cell>
        </row>
        <row r="274">
          <cell r="A274" t="str">
            <v>sarth'enseignes</v>
          </cell>
        </row>
        <row r="275">
          <cell r="A275" t="str">
            <v>scipt colors</v>
          </cell>
        </row>
        <row r="276">
          <cell r="A276" t="str">
            <v>sdi</v>
          </cell>
        </row>
        <row r="277">
          <cell r="A277" t="str">
            <v>sf enseignes</v>
          </cell>
        </row>
        <row r="278">
          <cell r="A278" t="str">
            <v>sigma signaletique</v>
          </cell>
        </row>
        <row r="279">
          <cell r="A279" t="str">
            <v>signapose</v>
          </cell>
        </row>
        <row r="280">
          <cell r="A280" t="str">
            <v>signarama (Xamaca)</v>
          </cell>
        </row>
        <row r="281">
          <cell r="A281" t="str">
            <v xml:space="preserve">Signarama Bordeaux </v>
          </cell>
        </row>
        <row r="282">
          <cell r="A282" t="str">
            <v>Signarama Bordeaux Lac</v>
          </cell>
        </row>
        <row r="283">
          <cell r="A283" t="str">
            <v>Signarama Bordeaux SUD</v>
          </cell>
        </row>
        <row r="284">
          <cell r="A284" t="str">
            <v>Signarama Vannes</v>
          </cell>
        </row>
        <row r="285">
          <cell r="A285" t="str">
            <v>Signarama VERSAILLES</v>
          </cell>
        </row>
        <row r="286">
          <cell r="A286" t="str">
            <v>sign'enseigne</v>
          </cell>
        </row>
        <row r="287">
          <cell r="A287" t="str">
            <v>signes exterieurs</v>
          </cell>
        </row>
        <row r="288">
          <cell r="A288" t="str">
            <v>SODIMPAL (morault)</v>
          </cell>
        </row>
        <row r="289">
          <cell r="A289" t="str">
            <v>steel design</v>
          </cell>
        </row>
        <row r="290">
          <cell r="A290" t="str">
            <v>stel enseignes</v>
          </cell>
        </row>
        <row r="291">
          <cell r="A291" t="str">
            <v>stock signs</v>
          </cell>
        </row>
        <row r="292">
          <cell r="A292" t="str">
            <v>STRADAE</v>
          </cell>
        </row>
        <row r="293">
          <cell r="A293" t="str">
            <v>Summa Soppia</v>
          </cell>
        </row>
        <row r="294">
          <cell r="A294" t="str">
            <v>synergie</v>
          </cell>
        </row>
        <row r="295">
          <cell r="A295" t="str">
            <v>TEXTIPUB Signal Pub</v>
          </cell>
        </row>
        <row r="296">
          <cell r="A296" t="str">
            <v>totocollant</v>
          </cell>
        </row>
        <row r="297">
          <cell r="A297" t="str">
            <v>tours enseignes</v>
          </cell>
        </row>
        <row r="298">
          <cell r="A298" t="str">
            <v>un max de comm'</v>
          </cell>
        </row>
        <row r="299">
          <cell r="A299" t="str">
            <v>unexpected</v>
          </cell>
        </row>
        <row r="300">
          <cell r="A300" t="str">
            <v>univers graphic</v>
          </cell>
        </row>
        <row r="301">
          <cell r="A301" t="str">
            <v xml:space="preserve">UNIVERS PUB </v>
          </cell>
        </row>
        <row r="302">
          <cell r="A302" t="str">
            <v>vague d'idée</v>
          </cell>
        </row>
        <row r="303">
          <cell r="A303" t="str">
            <v>vb enseigne</v>
          </cell>
        </row>
        <row r="304">
          <cell r="A304" t="str">
            <v>VISIBLES</v>
          </cell>
        </row>
        <row r="305">
          <cell r="A305" t="str">
            <v>vision print</v>
          </cell>
        </row>
        <row r="306">
          <cell r="A306" t="str">
            <v>visual harmony</v>
          </cell>
        </row>
        <row r="307">
          <cell r="A307" t="str">
            <v>VISUAL SOLUTIONS</v>
          </cell>
        </row>
        <row r="308">
          <cell r="A308" t="str">
            <v>visuel original</v>
          </cell>
        </row>
        <row r="309">
          <cell r="A309" t="str">
            <v>w-graphic</v>
          </cell>
        </row>
        <row r="310">
          <cell r="A310" t="str">
            <v xml:space="preserve">wilko Lux-enseignes </v>
          </cell>
        </row>
        <row r="311">
          <cell r="A311" t="str">
            <v>zebra communication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AA49E-8D88-477D-AC56-27148B3E42C0}">
  <sheetPr codeName="Feuil19"/>
  <dimension ref="D11:L42"/>
  <sheetViews>
    <sheetView showZeros="0" tabSelected="1" zoomScale="106" zoomScaleNormal="106" workbookViewId="0">
      <selection activeCell="J7" sqref="J7"/>
    </sheetView>
  </sheetViews>
  <sheetFormatPr baseColWidth="10" defaultColWidth="11.42578125" defaultRowHeight="12.75" customHeight="1" x14ac:dyDescent="0.2"/>
  <cols>
    <col min="1" max="3" width="11.42578125" style="8"/>
    <col min="4" max="4" width="57" style="8" customWidth="1"/>
    <col min="5" max="5" width="9.140625" style="8" customWidth="1"/>
    <col min="6" max="6" width="9.42578125" style="8" customWidth="1"/>
    <col min="7" max="7" width="9.7109375" style="8" customWidth="1"/>
    <col min="8" max="9" width="11.42578125" style="8"/>
    <col min="10" max="10" width="14.5703125" style="8" bestFit="1" customWidth="1"/>
    <col min="11" max="11" width="40.85546875" style="8" bestFit="1" customWidth="1"/>
    <col min="12" max="12" width="40.85546875" style="8" customWidth="1"/>
    <col min="13" max="13" width="25.7109375" style="8" bestFit="1" customWidth="1"/>
    <col min="14" max="14" width="37.5703125" style="8" bestFit="1" customWidth="1"/>
    <col min="15" max="16384" width="11.42578125" style="8"/>
  </cols>
  <sheetData>
    <row r="11" spans="4:12" ht="12.75" customHeight="1" x14ac:dyDescent="0.2">
      <c r="D11" s="1" t="s">
        <v>0</v>
      </c>
      <c r="E11" s="2"/>
      <c r="F11" s="3" t="s">
        <v>1</v>
      </c>
      <c r="G11" s="2" t="s">
        <v>2</v>
      </c>
      <c r="H11" s="4" t="s">
        <v>3</v>
      </c>
      <c r="I11" s="5"/>
      <c r="J11" s="6"/>
      <c r="K11" s="7"/>
      <c r="L11" s="7"/>
    </row>
    <row r="14" spans="4:12" ht="12.75" customHeight="1" x14ac:dyDescent="0.2">
      <c r="D14" s="9" t="str">
        <f>'[1]Nomenclature Tarifs'!BK2</f>
        <v>EMBALLAGE - EXPEDITION</v>
      </c>
      <c r="E14" s="10"/>
      <c r="F14" s="11"/>
      <c r="G14" s="12"/>
      <c r="H14" s="13"/>
      <c r="I14" s="14"/>
      <c r="K14" s="15" t="s">
        <v>4</v>
      </c>
      <c r="L14" s="15"/>
    </row>
    <row r="15" spans="4:12" ht="12.75" customHeight="1" x14ac:dyDescent="0.2">
      <c r="D15" s="14" t="str">
        <f>K19</f>
        <v>carton</v>
      </c>
      <c r="F15" s="11"/>
      <c r="G15" s="16"/>
      <c r="H15" s="13">
        <f>'[1]Nomenclature Tarifs'!BO29</f>
        <v>20</v>
      </c>
      <c r="I15" s="14"/>
      <c r="J15" s="15" t="s">
        <v>5</v>
      </c>
      <c r="K15" s="17" t="s">
        <v>81</v>
      </c>
    </row>
    <row r="16" spans="4:12" ht="12.75" customHeight="1" x14ac:dyDescent="0.2">
      <c r="D16" s="14" t="str">
        <f>CONCATENATE(K15, " - ",K16)</f>
        <v>aaaaaa - 75</v>
      </c>
      <c r="E16" s="10"/>
      <c r="F16" s="11">
        <f>'[1]Nomenclature Tarifs'!BM15</f>
        <v>0</v>
      </c>
      <c r="G16" s="16">
        <f>IF('[1]Nomenclature Tarifs'!BM15=1,(1-K11)*'[1]Nomenclature Tarifs'!BO15,0)</f>
        <v>0</v>
      </c>
      <c r="H16" s="18">
        <f>ROUNDUP('[1]Nomenclature Tarifs'!BO4,0)</f>
        <v>200</v>
      </c>
      <c r="I16" s="14"/>
      <c r="J16" s="15" t="s">
        <v>6</v>
      </c>
      <c r="K16" s="19">
        <v>75</v>
      </c>
    </row>
    <row r="17" spans="7:12" ht="12.75" customHeight="1" x14ac:dyDescent="0.2">
      <c r="J17" s="15" t="s">
        <v>7</v>
      </c>
      <c r="K17" s="20">
        <v>250</v>
      </c>
      <c r="L17" s="21"/>
    </row>
    <row r="18" spans="7:12" ht="12.75" customHeight="1" x14ac:dyDescent="0.2">
      <c r="J18" s="15" t="s">
        <v>8</v>
      </c>
      <c r="K18" s="19"/>
    </row>
    <row r="19" spans="7:12" ht="12.75" customHeight="1" x14ac:dyDescent="0.2">
      <c r="J19" s="15" t="s">
        <v>9</v>
      </c>
      <c r="K19" s="17" t="s">
        <v>82</v>
      </c>
    </row>
    <row r="22" spans="7:12" ht="12.75" customHeight="1" x14ac:dyDescent="0.2">
      <c r="G22" s="22" t="s">
        <v>10</v>
      </c>
      <c r="H22" s="23">
        <f>SUM(H14:H19)</f>
        <v>220</v>
      </c>
    </row>
    <row r="24" spans="7:12" ht="12.75" customHeight="1" x14ac:dyDescent="0.2">
      <c r="J24" s="24" t="s">
        <v>11</v>
      </c>
      <c r="K24" s="25"/>
      <c r="L24" s="21"/>
    </row>
    <row r="25" spans="7:12" ht="12.75" customHeight="1" x14ac:dyDescent="0.2">
      <c r="J25" s="24"/>
      <c r="K25" s="24"/>
    </row>
    <row r="26" spans="7:12" ht="12.75" customHeight="1" x14ac:dyDescent="0.2">
      <c r="J26" s="24" t="s">
        <v>12</v>
      </c>
      <c r="K26" s="25"/>
      <c r="L26" s="21"/>
    </row>
    <row r="27" spans="7:12" ht="12.75" customHeight="1" x14ac:dyDescent="0.2">
      <c r="J27" s="24"/>
      <c r="K27" s="24"/>
    </row>
    <row r="28" spans="7:12" ht="12.75" customHeight="1" x14ac:dyDescent="0.2">
      <c r="J28" s="24" t="s">
        <v>13</v>
      </c>
      <c r="K28" s="25"/>
      <c r="L28" s="21"/>
    </row>
    <row r="29" spans="7:12" ht="12.75" customHeight="1" x14ac:dyDescent="0.2">
      <c r="J29" s="24"/>
      <c r="K29" s="24"/>
    </row>
    <row r="30" spans="7:12" ht="12.75" customHeight="1" x14ac:dyDescent="0.2">
      <c r="J30" s="24" t="s">
        <v>14</v>
      </c>
      <c r="K30" s="25"/>
      <c r="L30" s="21"/>
    </row>
    <row r="31" spans="7:12" ht="12.75" customHeight="1" x14ac:dyDescent="0.2">
      <c r="J31" s="24"/>
      <c r="K31" s="24"/>
    </row>
    <row r="32" spans="7:12" ht="12.75" customHeight="1" x14ac:dyDescent="0.2">
      <c r="J32" s="24" t="s">
        <v>15</v>
      </c>
      <c r="K32" s="25"/>
      <c r="L32" s="21"/>
    </row>
    <row r="33" spans="10:12" ht="12.75" customHeight="1" x14ac:dyDescent="0.2">
      <c r="J33" s="24"/>
      <c r="K33" s="24"/>
    </row>
    <row r="34" spans="10:12" ht="12.75" customHeight="1" x14ac:dyDescent="0.2">
      <c r="J34" s="24" t="s">
        <v>16</v>
      </c>
      <c r="K34" s="25"/>
      <c r="L34" s="21"/>
    </row>
    <row r="35" spans="10:12" ht="12.75" customHeight="1" x14ac:dyDescent="0.2">
      <c r="J35" s="24"/>
      <c r="K35" s="24"/>
    </row>
    <row r="36" spans="10:12" ht="12.75" customHeight="1" x14ac:dyDescent="0.2">
      <c r="J36" s="24" t="s">
        <v>17</v>
      </c>
      <c r="K36" s="25"/>
      <c r="L36" s="21"/>
    </row>
    <row r="37" spans="10:12" ht="12.75" customHeight="1" x14ac:dyDescent="0.2">
      <c r="J37" s="24"/>
      <c r="K37" s="24"/>
    </row>
    <row r="38" spans="10:12" ht="12.75" customHeight="1" x14ac:dyDescent="0.2">
      <c r="J38" s="24" t="s">
        <v>18</v>
      </c>
      <c r="K38" s="25"/>
      <c r="L38" s="21"/>
    </row>
    <row r="39" spans="10:12" ht="12.75" customHeight="1" x14ac:dyDescent="0.2">
      <c r="J39" s="24"/>
      <c r="K39" s="24"/>
    </row>
    <row r="40" spans="10:12" ht="12.75" customHeight="1" x14ac:dyDescent="0.2">
      <c r="J40" s="24" t="s">
        <v>19</v>
      </c>
      <c r="K40" s="25"/>
      <c r="L40" s="21"/>
    </row>
    <row r="41" spans="10:12" ht="12.75" customHeight="1" x14ac:dyDescent="0.2">
      <c r="J41" s="24"/>
      <c r="K41" s="24"/>
    </row>
    <row r="42" spans="10:12" ht="12.75" customHeight="1" x14ac:dyDescent="0.2">
      <c r="J42" s="24" t="s">
        <v>20</v>
      </c>
      <c r="K42" s="25"/>
      <c r="L42" s="21"/>
    </row>
  </sheetData>
  <dataValidations count="2">
    <dataValidation type="list" allowBlank="1" showInputMessage="1" showErrorMessage="1" sqref="K19:L19" xr:uid="{7E7583CB-643E-4696-92F9-E26645085107}">
      <formula1>Emballage</formula1>
    </dataValidation>
    <dataValidation type="list" allowBlank="1" showInputMessage="1" showErrorMessage="1" sqref="K15:L15" xr:uid="{0014D1FC-4A77-4D42-A67D-76F1E5A68465}">
      <formula1>typedexpedition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5229E4-49E1-4F73-9B45-066E547251B0}">
  <sheetPr codeName="Feuil16">
    <pageSetUpPr fitToPage="1"/>
  </sheetPr>
  <dimension ref="D8:AT178"/>
  <sheetViews>
    <sheetView showZeros="0" zoomScale="110" zoomScaleNormal="11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6"/>
    <col min="4" max="5" width="31.7109375" style="26" customWidth="1"/>
    <col min="6" max="6" width="6.28515625" style="27" customWidth="1"/>
    <col min="7" max="9" width="11.42578125" style="26" customWidth="1"/>
    <col min="10" max="10" width="16.42578125" style="26" bestFit="1" customWidth="1"/>
    <col min="11" max="11" width="52.7109375" style="28" bestFit="1" customWidth="1"/>
    <col min="12" max="14" width="8.85546875" style="28" customWidth="1"/>
    <col min="15" max="18" width="11.42578125" style="28"/>
    <col min="19" max="19" width="52.42578125" style="28" bestFit="1" customWidth="1"/>
    <col min="20" max="20" width="10.140625" style="29" bestFit="1" customWidth="1"/>
    <col min="21" max="21" width="6.7109375" style="29" bestFit="1" customWidth="1"/>
    <col min="22" max="22" width="14" style="29" bestFit="1" customWidth="1"/>
    <col min="23" max="23" width="14" style="29" customWidth="1"/>
    <col min="24" max="24" width="11" style="29" bestFit="1" customWidth="1"/>
    <col min="25" max="25" width="10.7109375" style="29" bestFit="1" customWidth="1"/>
    <col min="26" max="26" width="10.7109375" style="30" bestFit="1" customWidth="1"/>
    <col min="27" max="27" width="10.7109375" style="26" bestFit="1" customWidth="1"/>
    <col min="28" max="28" width="7.7109375" style="26" customWidth="1"/>
    <col min="29" max="29" width="0.7109375" style="26" customWidth="1"/>
    <col min="30" max="30" width="10.85546875" style="26" bestFit="1" customWidth="1"/>
    <col min="31" max="31" width="0.7109375" style="26" customWidth="1"/>
    <col min="32" max="32" width="10.7109375" style="26" bestFit="1" customWidth="1"/>
    <col min="33" max="33" width="0.7109375" style="26" customWidth="1"/>
    <col min="34" max="34" width="10.7109375" style="26" bestFit="1" customWidth="1"/>
    <col min="35" max="35" width="0.7109375" style="26" customWidth="1"/>
    <col min="36" max="36" width="10.7109375" style="26" bestFit="1" customWidth="1"/>
    <col min="37" max="37" width="6.7109375" style="26" customWidth="1"/>
    <col min="38" max="38" width="7.7109375" style="26" customWidth="1"/>
    <col min="39" max="39" width="0.7109375" style="26" customWidth="1"/>
    <col min="40" max="40" width="7.7109375" style="26" customWidth="1"/>
    <col min="41" max="41" width="0.7109375" style="26" customWidth="1"/>
    <col min="42" max="42" width="7.7109375" style="26" customWidth="1"/>
    <col min="43" max="43" width="0.7109375" style="26" customWidth="1"/>
    <col min="44" max="44" width="7.7109375" style="26" customWidth="1"/>
    <col min="45" max="45" width="19.7109375" style="26" bestFit="1" customWidth="1"/>
    <col min="46" max="16384" width="11.42578125" style="26"/>
  </cols>
  <sheetData>
    <row r="8" spans="4:46" s="31" customFormat="1" ht="12.75" customHeight="1" x14ac:dyDescent="0.2">
      <c r="F8" s="27"/>
      <c r="J8" s="32" t="s">
        <v>21</v>
      </c>
      <c r="K8" s="33">
        <f>[1]POIDS!S10</f>
        <v>0</v>
      </c>
      <c r="O8" s="34"/>
      <c r="P8" s="34"/>
      <c r="Q8" s="34"/>
      <c r="R8" s="34"/>
      <c r="S8" s="34"/>
      <c r="T8" s="34"/>
      <c r="U8" s="34"/>
      <c r="V8" s="29"/>
      <c r="W8" s="29"/>
      <c r="X8" s="29"/>
      <c r="Y8" s="29"/>
      <c r="Z8" s="29"/>
      <c r="AA8" s="29"/>
      <c r="AB8" s="35"/>
      <c r="AC8" s="36"/>
      <c r="AD8" s="37"/>
      <c r="AE8" s="37"/>
      <c r="AF8" s="38"/>
      <c r="AG8" s="39"/>
      <c r="AH8" s="38"/>
      <c r="AI8" s="39"/>
      <c r="AJ8" s="38"/>
      <c r="AK8" s="37"/>
      <c r="AL8" s="37"/>
      <c r="AM8" s="36"/>
      <c r="AN8" s="28"/>
      <c r="AO8" s="28"/>
      <c r="AP8" s="38"/>
      <c r="AQ8" s="39"/>
      <c r="AR8" s="38"/>
      <c r="AS8" s="39"/>
      <c r="AT8" s="38"/>
    </row>
    <row r="9" spans="4:46" s="31" customFormat="1" ht="12.75" customHeight="1" x14ac:dyDescent="0.2">
      <c r="F9" s="27"/>
      <c r="K9" s="34"/>
      <c r="O9" s="34"/>
      <c r="P9" s="34"/>
      <c r="Q9" s="34"/>
      <c r="R9" s="34"/>
      <c r="S9" s="34"/>
      <c r="T9" s="34"/>
      <c r="U9" s="34"/>
      <c r="V9" s="29"/>
      <c r="W9" s="29"/>
      <c r="X9" s="29"/>
      <c r="Y9" s="29"/>
      <c r="Z9" s="29"/>
      <c r="AA9" s="29"/>
      <c r="AB9" s="35"/>
      <c r="AC9" s="36"/>
      <c r="AD9" s="37"/>
      <c r="AE9" s="37"/>
      <c r="AF9" s="38"/>
      <c r="AG9" s="39"/>
      <c r="AH9" s="38"/>
      <c r="AI9" s="39"/>
      <c r="AJ9" s="38"/>
      <c r="AK9" s="37"/>
      <c r="AL9" s="37"/>
      <c r="AM9" s="36"/>
      <c r="AN9" s="28"/>
      <c r="AO9" s="28"/>
      <c r="AP9" s="38"/>
      <c r="AQ9" s="39"/>
      <c r="AR9" s="38"/>
      <c r="AS9" s="39"/>
      <c r="AT9" s="38"/>
    </row>
    <row r="10" spans="4:46" s="31" customFormat="1" ht="12.75" customHeight="1" x14ac:dyDescent="0.25">
      <c r="D10" s="40" t="s">
        <v>0</v>
      </c>
      <c r="E10" s="41"/>
      <c r="F10" s="42" t="s">
        <v>1</v>
      </c>
      <c r="G10" s="41" t="s">
        <v>2</v>
      </c>
      <c r="H10" s="43" t="s">
        <v>22</v>
      </c>
      <c r="I10" s="44"/>
      <c r="J10" s="45" t="s">
        <v>23</v>
      </c>
      <c r="K10" s="46">
        <v>0.5</v>
      </c>
      <c r="O10" s="34"/>
      <c r="P10" s="34"/>
      <c r="Q10" s="34"/>
      <c r="R10" s="34"/>
      <c r="S10" s="34"/>
      <c r="T10" s="34"/>
      <c r="U10" s="34"/>
      <c r="V10" s="29"/>
      <c r="W10" s="29"/>
      <c r="X10" s="29"/>
      <c r="Y10" s="29"/>
      <c r="Z10" s="29"/>
      <c r="AA10" s="29"/>
      <c r="AB10" s="35"/>
      <c r="AC10" s="36"/>
      <c r="AD10" s="37"/>
      <c r="AE10" s="37"/>
      <c r="AF10" s="38"/>
      <c r="AG10" s="39"/>
      <c r="AH10" s="38"/>
      <c r="AI10" s="39"/>
      <c r="AJ10" s="38"/>
      <c r="AK10" s="37"/>
      <c r="AL10" s="37"/>
      <c r="AM10" s="36"/>
      <c r="AN10" s="28"/>
      <c r="AO10" s="28"/>
      <c r="AP10" s="38"/>
      <c r="AQ10" s="39"/>
      <c r="AR10" s="38"/>
      <c r="AS10" s="39"/>
      <c r="AT10" s="38"/>
    </row>
    <row r="11" spans="4:46" s="31" customFormat="1" ht="12.75" customHeight="1" x14ac:dyDescent="0.25">
      <c r="D11" s="30"/>
      <c r="E11" s="30"/>
      <c r="F11" s="30"/>
      <c r="G11" s="30"/>
      <c r="H11" s="44"/>
      <c r="I11" s="44"/>
      <c r="J11" s="47"/>
      <c r="K11" s="48"/>
      <c r="O11" s="34"/>
      <c r="P11" s="34"/>
      <c r="Q11" s="34"/>
      <c r="R11" s="34"/>
      <c r="S11" s="34"/>
      <c r="T11" s="34"/>
      <c r="U11" s="34"/>
      <c r="V11" s="29"/>
      <c r="W11" s="29"/>
      <c r="X11" s="29"/>
      <c r="Y11" s="29"/>
      <c r="Z11" s="29"/>
      <c r="AA11" s="29"/>
      <c r="AB11" s="35"/>
      <c r="AC11" s="36"/>
      <c r="AD11" s="37"/>
      <c r="AE11" s="37"/>
      <c r="AF11" s="38"/>
      <c r="AG11" s="39"/>
      <c r="AH11" s="38"/>
      <c r="AI11" s="39"/>
      <c r="AJ11" s="38"/>
      <c r="AK11" s="37"/>
      <c r="AL11" s="37"/>
      <c r="AM11" s="36"/>
      <c r="AN11" s="28"/>
      <c r="AO11" s="28"/>
      <c r="AP11" s="38"/>
      <c r="AQ11" s="39"/>
      <c r="AR11" s="38"/>
      <c r="AS11" s="39"/>
      <c r="AT11" s="38"/>
    </row>
    <row r="12" spans="4:46" s="31" customFormat="1" ht="12.75" customHeight="1" x14ac:dyDescent="0.2">
      <c r="F12" s="27"/>
      <c r="K12" s="34"/>
      <c r="O12" s="34"/>
      <c r="P12" s="34"/>
      <c r="Q12" s="34"/>
      <c r="R12" s="34"/>
      <c r="S12" s="34"/>
      <c r="T12" s="34"/>
      <c r="U12" s="34"/>
      <c r="V12" s="29"/>
      <c r="W12" s="29"/>
      <c r="X12" s="29"/>
      <c r="Y12" s="29"/>
      <c r="Z12" s="29"/>
      <c r="AA12" s="29"/>
      <c r="AB12" s="35"/>
      <c r="AC12" s="36"/>
      <c r="AD12" s="37"/>
      <c r="AE12" s="37"/>
      <c r="AF12" s="38"/>
      <c r="AG12" s="39"/>
      <c r="AH12" s="38"/>
      <c r="AI12" s="39"/>
      <c r="AJ12" s="38"/>
      <c r="AK12" s="37"/>
      <c r="AL12" s="37"/>
      <c r="AM12" s="36"/>
      <c r="AN12" s="28"/>
      <c r="AO12" s="28"/>
      <c r="AP12" s="38"/>
      <c r="AQ12" s="39"/>
      <c r="AR12" s="38"/>
      <c r="AS12" s="39"/>
      <c r="AT12" s="38"/>
    </row>
    <row r="13" spans="4:46" s="31" customFormat="1" ht="12.75" customHeight="1" x14ac:dyDescent="0.2">
      <c r="F13" s="27"/>
      <c r="G13" s="49"/>
      <c r="H13" s="50"/>
      <c r="K13" s="51" t="s">
        <v>24</v>
      </c>
      <c r="O13" s="34"/>
      <c r="P13" s="34"/>
      <c r="Q13" s="34"/>
      <c r="R13" s="34"/>
      <c r="S13" s="34"/>
      <c r="T13" s="34"/>
      <c r="U13" s="34"/>
      <c r="V13" s="29"/>
      <c r="W13" s="29"/>
      <c r="X13" s="29"/>
      <c r="Y13" s="29"/>
      <c r="Z13" s="29"/>
      <c r="AA13" s="29"/>
      <c r="AB13" s="35"/>
      <c r="AC13" s="36"/>
      <c r="AD13" s="37"/>
      <c r="AE13" s="37"/>
      <c r="AF13" s="38"/>
      <c r="AG13" s="39"/>
      <c r="AH13" s="38"/>
      <c r="AI13" s="39"/>
      <c r="AJ13" s="38"/>
      <c r="AK13" s="37"/>
      <c r="AL13" s="37"/>
      <c r="AM13" s="36"/>
      <c r="AN13" s="28"/>
      <c r="AO13" s="28"/>
      <c r="AP13" s="38"/>
      <c r="AQ13" s="39"/>
      <c r="AR13" s="38"/>
      <c r="AS13" s="39"/>
      <c r="AT13" s="38"/>
    </row>
    <row r="14" spans="4:46" s="31" customFormat="1" ht="12.75" customHeight="1" x14ac:dyDescent="0.2">
      <c r="D14" s="52" t="str">
        <f>CONCATENATE('[1]Nomenclature Tarifs'!B2,J15,K15)</f>
        <v xml:space="preserve">LETTRES BOITIERS Forme </v>
      </c>
      <c r="E14" s="53"/>
      <c r="F14" s="54"/>
      <c r="G14" s="55"/>
      <c r="H14" s="56"/>
      <c r="I14" s="57"/>
      <c r="K14" s="51"/>
      <c r="O14" s="34"/>
      <c r="P14" s="34"/>
      <c r="Q14" s="34"/>
      <c r="R14" s="34"/>
      <c r="W14" s="58"/>
      <c r="X14" s="29"/>
      <c r="Y14" s="29"/>
      <c r="Z14" s="29"/>
      <c r="AA14" s="29"/>
      <c r="AB14" s="35"/>
      <c r="AC14" s="36"/>
      <c r="AD14" s="37"/>
      <c r="AE14" s="37"/>
      <c r="AF14" s="38"/>
      <c r="AG14" s="39"/>
      <c r="AH14" s="38"/>
      <c r="AI14" s="39"/>
      <c r="AJ14" s="38"/>
      <c r="AK14" s="37"/>
      <c r="AL14" s="37"/>
      <c r="AM14" s="36"/>
      <c r="AN14" s="28"/>
      <c r="AO14" s="28"/>
      <c r="AP14" s="38"/>
      <c r="AQ14" s="39"/>
      <c r="AR14" s="38"/>
      <c r="AS14" s="39"/>
      <c r="AT14" s="38"/>
    </row>
    <row r="15" spans="4:46" s="31" customFormat="1" ht="12.75" customHeight="1" x14ac:dyDescent="0.2">
      <c r="D15" s="59" t="str">
        <f>CONCATENATE('[1]Nomenclature Tarifs'!B22,", ",'[1]Nomenclature Tarifs'!B45)</f>
        <v>Collage bord à bord, Fond PVC blanc</v>
      </c>
      <c r="E15" s="60"/>
      <c r="F15" s="54"/>
      <c r="G15" s="55"/>
      <c r="H15" s="56"/>
      <c r="I15" s="61"/>
      <c r="J15" s="57" t="s">
        <v>25</v>
      </c>
      <c r="K15" s="62"/>
      <c r="O15" s="34"/>
      <c r="P15" s="34"/>
      <c r="Q15" s="34"/>
      <c r="R15" s="34"/>
      <c r="W15" s="29"/>
      <c r="X15" s="29"/>
      <c r="Y15" s="29"/>
      <c r="Z15" s="29"/>
      <c r="AA15" s="29"/>
      <c r="AB15" s="35"/>
      <c r="AC15" s="36"/>
      <c r="AD15" s="37"/>
      <c r="AE15" s="37"/>
      <c r="AF15" s="38"/>
      <c r="AG15" s="39"/>
      <c r="AH15" s="38"/>
      <c r="AI15" s="39"/>
      <c r="AJ15" s="38"/>
      <c r="AK15" s="37"/>
      <c r="AL15" s="37"/>
      <c r="AM15" s="36"/>
      <c r="AN15" s="28"/>
      <c r="AO15" s="28"/>
      <c r="AP15" s="38"/>
      <c r="AQ15" s="39"/>
      <c r="AR15" s="38"/>
      <c r="AS15" s="39"/>
      <c r="AT15" s="38"/>
    </row>
    <row r="16" spans="4:46" s="31" customFormat="1" ht="12.75" customHeight="1" x14ac:dyDescent="0.2">
      <c r="D16" s="59">
        <f>K16</f>
        <v>0</v>
      </c>
      <c r="E16" s="63"/>
      <c r="F16" s="54"/>
      <c r="G16" s="55"/>
      <c r="H16" s="56"/>
      <c r="I16" s="61"/>
      <c r="J16" s="57" t="s">
        <v>26</v>
      </c>
      <c r="K16" s="62"/>
      <c r="O16" s="34"/>
      <c r="P16" s="34"/>
      <c r="Q16" s="34"/>
      <c r="R16" s="34"/>
      <c r="X16" s="29"/>
      <c r="Y16" s="29"/>
      <c r="Z16" s="29"/>
      <c r="AA16" s="29"/>
      <c r="AB16" s="35"/>
      <c r="AC16" s="36"/>
      <c r="AD16" s="37"/>
      <c r="AE16" s="37"/>
      <c r="AF16" s="38"/>
      <c r="AG16" s="39"/>
      <c r="AH16" s="38"/>
      <c r="AI16" s="39"/>
      <c r="AJ16" s="38"/>
      <c r="AK16" s="37"/>
      <c r="AL16" s="37"/>
      <c r="AM16" s="36"/>
      <c r="AN16" s="28"/>
      <c r="AO16" s="28"/>
      <c r="AP16" s="38"/>
      <c r="AQ16" s="39"/>
      <c r="AR16" s="38"/>
      <c r="AS16" s="39"/>
      <c r="AT16" s="38"/>
    </row>
    <row r="17" spans="4:46" s="31" customFormat="1" ht="12.75" customHeight="1" x14ac:dyDescent="0.2">
      <c r="D17" s="59" t="str">
        <f>CONCATENATE(K18," et ",K19)</f>
        <v xml:space="preserve"> et </v>
      </c>
      <c r="E17" s="60"/>
      <c r="F17" s="54"/>
      <c r="G17" s="55"/>
      <c r="H17" s="56"/>
      <c r="I17" s="61"/>
      <c r="J17" s="57" t="s">
        <v>27</v>
      </c>
      <c r="K17" s="62"/>
      <c r="O17" s="34"/>
      <c r="P17" s="34"/>
      <c r="Q17" s="34"/>
      <c r="R17" s="34"/>
      <c r="W17" s="29"/>
      <c r="X17" s="29"/>
      <c r="Y17" s="29"/>
      <c r="Z17" s="29"/>
      <c r="AA17" s="29"/>
      <c r="AB17" s="35"/>
      <c r="AC17" s="36"/>
      <c r="AD17" s="37"/>
      <c r="AE17" s="37"/>
      <c r="AF17" s="38"/>
      <c r="AG17" s="39"/>
      <c r="AH17" s="38"/>
      <c r="AI17" s="39"/>
      <c r="AJ17" s="38"/>
      <c r="AK17" s="37"/>
      <c r="AL17" s="37"/>
      <c r="AM17" s="36"/>
      <c r="AN17" s="28"/>
      <c r="AO17" s="28"/>
      <c r="AP17" s="38"/>
      <c r="AQ17" s="39"/>
      <c r="AR17" s="38"/>
      <c r="AS17" s="39"/>
      <c r="AT17" s="38"/>
    </row>
    <row r="18" spans="4:46" s="31" customFormat="1" ht="12.75" customHeight="1" x14ac:dyDescent="0.2">
      <c r="D18" s="59">
        <f>IF(K16='[1]Nomenclature Tarifs'!B10,CONCATENATE(J20," ",K20),0)</f>
        <v>0</v>
      </c>
      <c r="E18" s="60"/>
      <c r="F18" s="54"/>
      <c r="G18" s="55"/>
      <c r="H18" s="56"/>
      <c r="I18" s="61"/>
      <c r="J18" s="57" t="s">
        <v>28</v>
      </c>
      <c r="K18" s="62"/>
      <c r="O18" s="36"/>
      <c r="P18" s="36"/>
      <c r="Q18" s="36"/>
      <c r="R18" s="36"/>
      <c r="X18" s="29"/>
      <c r="Y18" s="29"/>
      <c r="Z18" s="29"/>
      <c r="AA18" s="29"/>
      <c r="AB18" s="35"/>
      <c r="AC18" s="36"/>
      <c r="AD18" s="37"/>
      <c r="AE18" s="37"/>
      <c r="AF18" s="38"/>
      <c r="AG18" s="39"/>
      <c r="AH18" s="38"/>
      <c r="AI18" s="39"/>
      <c r="AJ18" s="38"/>
      <c r="AK18" s="37"/>
      <c r="AL18" s="37"/>
      <c r="AM18" s="36"/>
      <c r="AN18" s="28"/>
      <c r="AO18" s="28"/>
      <c r="AP18" s="38"/>
      <c r="AQ18" s="39"/>
      <c r="AR18" s="38"/>
      <c r="AS18" s="39"/>
      <c r="AT18" s="38"/>
    </row>
    <row r="19" spans="4:46" s="31" customFormat="1" ht="12.75" customHeight="1" x14ac:dyDescent="0.2">
      <c r="D19" s="59">
        <f>K17</f>
        <v>0</v>
      </c>
      <c r="E19" s="60"/>
      <c r="F19" s="54"/>
      <c r="G19" s="55"/>
      <c r="H19" s="56"/>
      <c r="I19" s="61"/>
      <c r="J19" s="57" t="s">
        <v>29</v>
      </c>
      <c r="K19" s="62"/>
      <c r="O19" s="64"/>
      <c r="P19" s="64"/>
      <c r="Q19" s="64"/>
      <c r="R19" s="64"/>
      <c r="W19" s="29"/>
      <c r="X19" s="29"/>
      <c r="Y19" s="29"/>
      <c r="Z19" s="29"/>
      <c r="AA19" s="29"/>
      <c r="AB19" s="35"/>
      <c r="AC19" s="36"/>
      <c r="AD19" s="37"/>
      <c r="AE19" s="37"/>
      <c r="AF19" s="38"/>
      <c r="AG19" s="39"/>
      <c r="AH19" s="38"/>
      <c r="AI19" s="39"/>
      <c r="AJ19" s="38"/>
      <c r="AK19" s="37"/>
      <c r="AL19" s="37"/>
      <c r="AM19" s="36"/>
      <c r="AN19" s="28"/>
      <c r="AO19" s="28"/>
      <c r="AP19" s="38"/>
      <c r="AQ19" s="39"/>
      <c r="AR19" s="38"/>
      <c r="AS19" s="39"/>
      <c r="AT19" s="38"/>
    </row>
    <row r="20" spans="4:46" s="31" customFormat="1" ht="12.75" customHeight="1" x14ac:dyDescent="0.2">
      <c r="D20" s="59" t="str">
        <f>CONCATENATE(J21," : ",K21)</f>
        <v xml:space="preserve">Texte : </v>
      </c>
      <c r="E20" s="60"/>
      <c r="F20" s="54"/>
      <c r="G20" s="55"/>
      <c r="H20" s="56"/>
      <c r="I20" s="61"/>
      <c r="J20" s="57" t="s">
        <v>30</v>
      </c>
      <c r="K20" s="65"/>
      <c r="O20" s="64"/>
      <c r="P20" s="64"/>
      <c r="Q20" s="64"/>
      <c r="R20" s="64"/>
      <c r="W20" s="29"/>
      <c r="X20" s="29"/>
      <c r="Y20" s="29"/>
      <c r="Z20" s="29"/>
      <c r="AA20" s="29"/>
      <c r="AB20" s="35"/>
      <c r="AC20" s="36"/>
      <c r="AD20" s="37"/>
      <c r="AE20" s="37"/>
      <c r="AF20" s="38"/>
      <c r="AG20" s="39"/>
      <c r="AH20" s="38"/>
      <c r="AI20" s="39"/>
      <c r="AJ20" s="38"/>
      <c r="AK20" s="37"/>
      <c r="AL20" s="37"/>
      <c r="AM20" s="36"/>
      <c r="AN20" s="28"/>
      <c r="AO20" s="28"/>
      <c r="AP20" s="38"/>
      <c r="AQ20" s="39"/>
      <c r="AR20" s="38"/>
      <c r="AS20" s="39"/>
      <c r="AT20" s="38"/>
    </row>
    <row r="21" spans="4:46" s="31" customFormat="1" ht="12.75" customHeight="1" x14ac:dyDescent="0.2">
      <c r="D21" s="59" t="str">
        <f>CONCATENATE(J22," : ",K22, " mm, ",J23,K23," mm")</f>
        <v>Hauteur Lettre :  mm, Dim relief :  mm</v>
      </c>
      <c r="E21" s="60"/>
      <c r="F21" s="54">
        <f>'[1]Nomenclature Tarifs'!D4</f>
        <v>0</v>
      </c>
      <c r="G21" s="66" t="e">
        <f>(1-K10)*('[1]Nomenclature Tarifs'!E40+'[1]Nomenclature Tarifs'!E34+'[1]Nomenclature Tarifs'!E30+'[1]Nomenclature Tarifs'!E2)</f>
        <v>#REF!</v>
      </c>
      <c r="H21" s="67" t="e">
        <f>F21*G21</f>
        <v>#REF!</v>
      </c>
      <c r="I21" s="61"/>
      <c r="J21" s="57" t="s">
        <v>31</v>
      </c>
      <c r="K21" s="68"/>
      <c r="O21" s="64"/>
      <c r="P21" s="64"/>
      <c r="Q21" s="64"/>
      <c r="R21" s="64"/>
      <c r="W21" s="29"/>
      <c r="X21" s="29"/>
      <c r="Y21" s="29"/>
      <c r="Z21" s="29"/>
      <c r="AA21" s="29"/>
      <c r="AB21" s="35"/>
      <c r="AC21" s="36"/>
      <c r="AD21" s="37"/>
      <c r="AE21" s="37"/>
      <c r="AF21" s="38"/>
      <c r="AG21" s="39"/>
      <c r="AH21" s="38"/>
      <c r="AI21" s="39"/>
      <c r="AJ21" s="38"/>
      <c r="AK21" s="37"/>
      <c r="AL21" s="37"/>
      <c r="AM21" s="36"/>
      <c r="AN21" s="28"/>
      <c r="AO21" s="28"/>
      <c r="AP21" s="38"/>
      <c r="AQ21" s="39"/>
      <c r="AR21" s="38"/>
      <c r="AS21" s="39"/>
      <c r="AT21" s="38"/>
    </row>
    <row r="22" spans="4:46" s="31" customFormat="1" ht="12.75" customHeight="1" x14ac:dyDescent="0.2">
      <c r="D22" s="59" t="b">
        <f>IF(K24='[1]Nomenclature Tarifs'!B59,'[1]Nomenclature Tarifs'!B62,IF(K24='[1]Nomenclature Tarifs'!B60,'[1]Nomenclature Tarifs'!B63,IF(K24='[1]Nomenclature Tarifs'!B58,0)))</f>
        <v>0</v>
      </c>
      <c r="E22" s="60"/>
      <c r="F22" s="54" t="b">
        <f>IF(K24='[1]Nomenclature Tarifs'!B59,'[1]Nomenclature Tarifs'!D4,IF(K24='[1]Nomenclature Tarifs'!B60,'[1]Nomenclature Tarifs'!D4,IF(K24='[1]Nomenclature Tarifs'!B58,0)))</f>
        <v>0</v>
      </c>
      <c r="G22" s="66">
        <f>IF(K24='[1]Nomenclature Tarifs'!B59,'[1]Nomenclature Tarifs'!E58,IF(K24='[1]Nomenclature Tarifs'!B60,'[1]Nomenclature Tarifs'!E58,IF(K24='[1]Nomenclature Tarifs'!B58,0)))*(1-K10)</f>
        <v>0</v>
      </c>
      <c r="H22" s="67">
        <f>G22*F22</f>
        <v>0</v>
      </c>
      <c r="I22" s="61"/>
      <c r="J22" s="57" t="s">
        <v>32</v>
      </c>
      <c r="K22" s="68"/>
      <c r="O22" s="64"/>
      <c r="P22" s="64"/>
      <c r="Q22" s="64"/>
      <c r="R22" s="64"/>
      <c r="W22" s="29"/>
      <c r="X22" s="29"/>
      <c r="Y22" s="29"/>
      <c r="Z22" s="29"/>
      <c r="AA22" s="29"/>
      <c r="AB22" s="35"/>
      <c r="AC22" s="36"/>
      <c r="AD22" s="37"/>
      <c r="AE22" s="37"/>
      <c r="AF22" s="38"/>
      <c r="AG22" s="39"/>
      <c r="AH22" s="38"/>
      <c r="AI22" s="39"/>
      <c r="AJ22" s="38"/>
      <c r="AK22" s="37"/>
      <c r="AL22" s="37"/>
      <c r="AM22" s="36"/>
      <c r="AN22" s="28"/>
      <c r="AO22" s="28"/>
      <c r="AP22" s="38"/>
      <c r="AQ22" s="39"/>
      <c r="AR22" s="38"/>
      <c r="AS22" s="39"/>
      <c r="AT22" s="38"/>
    </row>
    <row r="23" spans="4:46" s="31" customFormat="1" ht="12.75" customHeight="1" x14ac:dyDescent="0.2">
      <c r="D23" s="59">
        <f>K25</f>
        <v>0</v>
      </c>
      <c r="E23" s="60"/>
      <c r="F23" s="54" t="b">
        <f>IF(K25='[1]Nomenclature Tarifs'!B48,0,IF(K25='[1]Nomenclature Tarifs'!B49,1,IF(K25='[1]Nomenclature Tarifs'!B50,1,IF(K25='[1]Nomenclature Tarifs'!B51,1,IF(K25='[1]Nomenclature Tarifs'!B52,0)))))</f>
        <v>0</v>
      </c>
      <c r="G23" s="66" t="e">
        <f>(1-K10)*'[1]Nomenclature Tarifs'!E47</f>
        <v>#N/A</v>
      </c>
      <c r="H23" s="67" t="e">
        <f>G23*F23</f>
        <v>#N/A</v>
      </c>
      <c r="I23" s="61"/>
      <c r="J23" s="57" t="s">
        <v>33</v>
      </c>
      <c r="K23" s="69"/>
      <c r="O23" s="64"/>
      <c r="P23" s="64"/>
      <c r="Q23" s="64"/>
      <c r="R23" s="64"/>
      <c r="W23" s="29"/>
      <c r="X23" s="29"/>
      <c r="Y23" s="29"/>
      <c r="Z23" s="29"/>
      <c r="AA23" s="29"/>
      <c r="AB23" s="35"/>
      <c r="AC23" s="36"/>
      <c r="AD23" s="37"/>
      <c r="AE23" s="37"/>
      <c r="AF23" s="38"/>
      <c r="AG23" s="39"/>
      <c r="AH23" s="38"/>
      <c r="AI23" s="39"/>
      <c r="AJ23" s="38"/>
      <c r="AK23" s="37"/>
      <c r="AL23" s="37"/>
      <c r="AM23" s="36"/>
      <c r="AN23" s="28"/>
      <c r="AO23" s="28"/>
      <c r="AP23" s="38"/>
      <c r="AQ23" s="39"/>
      <c r="AR23" s="38"/>
      <c r="AS23" s="39"/>
      <c r="AT23" s="38"/>
    </row>
    <row r="24" spans="4:46" s="31" customFormat="1" ht="12.75" customHeight="1" x14ac:dyDescent="0.2">
      <c r="D24" s="70" t="str">
        <f>IF('[1]Nomenclature Tarifs'!D54='[1]Nomenclature Tarifs'!C55,'[1]Nomenclature Tarifs'!B55,'[1]Nomenclature Tarifs'!B54)</f>
        <v xml:space="preserve"> </v>
      </c>
      <c r="E24" s="60"/>
      <c r="F24" s="54">
        <f>'[1]Nomenclature Tarifs'!D54</f>
        <v>0</v>
      </c>
      <c r="G24" s="66">
        <f>(1-K10)*'[1]Nomenclature Tarifs'!E54</f>
        <v>0</v>
      </c>
      <c r="H24" s="67">
        <f>F24*G24</f>
        <v>0</v>
      </c>
      <c r="I24" s="61"/>
      <c r="J24" s="57" t="s">
        <v>34</v>
      </c>
      <c r="K24" s="62"/>
      <c r="O24" s="64"/>
      <c r="P24" s="64"/>
      <c r="Q24" s="64"/>
      <c r="R24" s="64"/>
      <c r="W24" s="29"/>
      <c r="X24" s="29"/>
      <c r="Y24" s="29"/>
      <c r="Z24" s="29"/>
      <c r="AA24" s="29"/>
      <c r="AB24" s="35"/>
      <c r="AC24" s="36"/>
      <c r="AD24" s="37"/>
      <c r="AE24" s="37"/>
      <c r="AF24" s="38"/>
      <c r="AG24" s="39"/>
      <c r="AH24" s="38"/>
      <c r="AI24" s="39"/>
      <c r="AJ24" s="38"/>
      <c r="AK24" s="37"/>
      <c r="AL24" s="37"/>
      <c r="AM24" s="36"/>
      <c r="AN24" s="28"/>
      <c r="AO24" s="28"/>
      <c r="AP24" s="38"/>
      <c r="AQ24" s="39"/>
      <c r="AR24" s="38"/>
      <c r="AS24" s="39"/>
      <c r="AT24" s="38"/>
    </row>
    <row r="25" spans="4:46" s="31" customFormat="1" ht="12.75" customHeight="1" x14ac:dyDescent="0.2">
      <c r="D25" s="70"/>
      <c r="E25" s="60"/>
      <c r="F25" s="54"/>
      <c r="G25" s="55"/>
      <c r="H25" s="56"/>
      <c r="I25" s="61"/>
      <c r="J25" s="57" t="s">
        <v>35</v>
      </c>
      <c r="K25" s="62"/>
      <c r="O25" s="64"/>
      <c r="P25" s="64"/>
      <c r="Q25" s="64"/>
      <c r="R25" s="64"/>
      <c r="W25" s="29"/>
      <c r="X25" s="29"/>
      <c r="Y25" s="29"/>
      <c r="Z25" s="29"/>
      <c r="AA25" s="29"/>
      <c r="AB25" s="35"/>
      <c r="AC25" s="36"/>
      <c r="AD25" s="37"/>
      <c r="AE25" s="37"/>
      <c r="AF25" s="38"/>
      <c r="AG25" s="39"/>
      <c r="AH25" s="38"/>
      <c r="AI25" s="39"/>
      <c r="AJ25" s="38"/>
      <c r="AK25" s="37"/>
      <c r="AL25" s="37"/>
      <c r="AM25" s="36"/>
      <c r="AN25" s="28"/>
      <c r="AO25" s="28"/>
      <c r="AP25" s="38"/>
      <c r="AQ25" s="39"/>
      <c r="AR25" s="38"/>
      <c r="AS25" s="39"/>
      <c r="AT25" s="38"/>
    </row>
    <row r="26" spans="4:46" s="31" customFormat="1" ht="12.75" customHeight="1" x14ac:dyDescent="0.2">
      <c r="D26" s="71"/>
      <c r="E26" s="63"/>
      <c r="F26" s="72"/>
      <c r="G26" s="73"/>
      <c r="H26" s="67"/>
      <c r="O26" s="64"/>
      <c r="P26" s="64"/>
      <c r="Q26" s="64"/>
      <c r="R26" s="64"/>
      <c r="W26" s="29"/>
      <c r="X26" s="29"/>
      <c r="Y26" s="29"/>
      <c r="AA26" s="29"/>
      <c r="AB26" s="35"/>
      <c r="AC26" s="36"/>
      <c r="AD26" s="37"/>
      <c r="AE26" s="37"/>
      <c r="AF26" s="38"/>
      <c r="AG26" s="39"/>
      <c r="AH26" s="38"/>
      <c r="AI26" s="39"/>
      <c r="AJ26" s="38"/>
      <c r="AK26" s="37"/>
      <c r="AL26" s="37"/>
      <c r="AM26" s="36"/>
      <c r="AN26" s="28"/>
      <c r="AO26" s="28"/>
      <c r="AP26" s="38"/>
      <c r="AQ26" s="39"/>
      <c r="AR26" s="38"/>
      <c r="AS26" s="39"/>
      <c r="AT26" s="38"/>
    </row>
    <row r="27" spans="4:46" s="31" customFormat="1" ht="12.75" customHeight="1" x14ac:dyDescent="0.2">
      <c r="D27" s="71"/>
      <c r="F27" s="27"/>
      <c r="K27" s="34"/>
      <c r="O27" s="64"/>
      <c r="P27" s="64"/>
      <c r="Q27" s="64"/>
      <c r="R27" s="64"/>
      <c r="W27" s="29"/>
      <c r="X27" s="29"/>
      <c r="Y27" s="29"/>
      <c r="Z27" s="29"/>
      <c r="AA27" s="29"/>
      <c r="AB27" s="35"/>
      <c r="AC27" s="36"/>
      <c r="AD27" s="37"/>
      <c r="AE27" s="37"/>
      <c r="AF27" s="38"/>
      <c r="AG27" s="39"/>
      <c r="AH27" s="38"/>
      <c r="AI27" s="39"/>
      <c r="AJ27" s="38"/>
      <c r="AK27" s="37"/>
      <c r="AL27" s="37"/>
      <c r="AM27" s="36"/>
      <c r="AN27" s="28"/>
      <c r="AO27" s="28"/>
      <c r="AP27" s="38"/>
      <c r="AQ27" s="39"/>
      <c r="AR27" s="38"/>
      <c r="AS27" s="39"/>
      <c r="AT27" s="38"/>
    </row>
    <row r="28" spans="4:46" s="31" customFormat="1" ht="12.75" customHeight="1" x14ac:dyDescent="0.2">
      <c r="D28" s="71"/>
      <c r="F28" s="27"/>
      <c r="G28" s="74" t="s">
        <v>10</v>
      </c>
      <c r="H28" s="75" t="e">
        <f>SUM(H14:H26)</f>
        <v>#REF!</v>
      </c>
      <c r="K28" s="34"/>
      <c r="O28" s="64"/>
      <c r="P28" s="64"/>
      <c r="Q28" s="64"/>
      <c r="R28" s="64"/>
      <c r="W28" s="29"/>
      <c r="X28" s="29"/>
      <c r="Y28" s="29"/>
      <c r="Z28" s="29"/>
      <c r="AA28" s="29"/>
      <c r="AB28" s="35"/>
      <c r="AC28" s="36"/>
      <c r="AD28" s="37"/>
      <c r="AE28" s="37"/>
      <c r="AF28" s="38"/>
      <c r="AG28" s="39"/>
      <c r="AH28" s="38"/>
      <c r="AI28" s="39"/>
      <c r="AJ28" s="38"/>
      <c r="AK28" s="37"/>
      <c r="AL28" s="37"/>
      <c r="AM28" s="36"/>
      <c r="AN28" s="28"/>
      <c r="AO28" s="28"/>
      <c r="AP28" s="38"/>
      <c r="AQ28" s="39"/>
      <c r="AR28" s="38"/>
      <c r="AS28" s="39"/>
      <c r="AT28" s="38"/>
    </row>
    <row r="29" spans="4:46" s="31" customFormat="1" ht="12.75" customHeight="1" x14ac:dyDescent="0.2">
      <c r="F29" s="27"/>
      <c r="K29" s="34"/>
      <c r="O29" s="64"/>
      <c r="P29" s="64"/>
      <c r="Q29" s="64"/>
      <c r="R29" s="64"/>
      <c r="W29" s="29"/>
      <c r="X29" s="29"/>
      <c r="Y29" s="29"/>
      <c r="Z29" s="29"/>
      <c r="AA29" s="29"/>
      <c r="AB29" s="35"/>
      <c r="AC29" s="36"/>
      <c r="AD29" s="37"/>
      <c r="AE29" s="37"/>
      <c r="AF29" s="38"/>
      <c r="AG29" s="39"/>
      <c r="AH29" s="38"/>
      <c r="AI29" s="39"/>
      <c r="AJ29" s="38"/>
      <c r="AK29" s="37"/>
      <c r="AL29" s="37"/>
      <c r="AM29" s="36"/>
      <c r="AN29" s="28"/>
      <c r="AO29" s="28"/>
      <c r="AP29" s="38"/>
      <c r="AQ29" s="39"/>
      <c r="AR29" s="38"/>
      <c r="AS29" s="39"/>
      <c r="AT29" s="38"/>
    </row>
    <row r="30" spans="4:46" s="31" customFormat="1" ht="12.75" customHeight="1" x14ac:dyDescent="0.2">
      <c r="F30" s="27"/>
      <c r="K30" s="34"/>
      <c r="O30" s="64"/>
      <c r="P30" s="64"/>
      <c r="Q30" s="64"/>
      <c r="R30" s="64"/>
      <c r="W30" s="29"/>
      <c r="X30" s="29"/>
      <c r="Y30" s="29"/>
      <c r="Z30" s="29"/>
      <c r="AA30" s="29"/>
      <c r="AB30" s="35"/>
      <c r="AC30" s="36"/>
      <c r="AD30" s="37"/>
      <c r="AE30" s="37"/>
      <c r="AF30" s="38"/>
      <c r="AG30" s="39"/>
      <c r="AH30" s="38"/>
      <c r="AI30" s="39"/>
      <c r="AJ30" s="38"/>
      <c r="AK30" s="37"/>
      <c r="AL30" s="37"/>
      <c r="AM30" s="36"/>
      <c r="AN30" s="28"/>
      <c r="AO30" s="28"/>
      <c r="AP30" s="38"/>
      <c r="AQ30" s="39"/>
      <c r="AR30" s="38"/>
      <c r="AS30" s="39"/>
      <c r="AT30" s="38"/>
    </row>
    <row r="31" spans="4:46" s="31" customFormat="1" ht="12.75" customHeight="1" x14ac:dyDescent="0.2">
      <c r="F31" s="27"/>
      <c r="K31" s="34"/>
      <c r="O31" s="64"/>
      <c r="P31" s="64"/>
      <c r="Q31" s="64"/>
      <c r="R31" s="64"/>
      <c r="W31" s="29"/>
      <c r="X31" s="29"/>
      <c r="Y31" s="29"/>
      <c r="Z31" s="29"/>
      <c r="AA31" s="29"/>
      <c r="AB31" s="35"/>
      <c r="AC31" s="36"/>
      <c r="AD31" s="37"/>
      <c r="AE31" s="37"/>
      <c r="AF31" s="38"/>
      <c r="AG31" s="39"/>
      <c r="AH31" s="38"/>
      <c r="AI31" s="39"/>
      <c r="AJ31" s="38"/>
      <c r="AK31" s="37"/>
      <c r="AL31" s="37"/>
      <c r="AM31" s="36"/>
      <c r="AN31" s="28"/>
      <c r="AO31" s="28"/>
      <c r="AP31" s="38"/>
      <c r="AQ31" s="39"/>
      <c r="AR31" s="38"/>
      <c r="AS31" s="39"/>
      <c r="AT31" s="38"/>
    </row>
    <row r="32" spans="4:46" s="31" customFormat="1" ht="12.75" customHeight="1" x14ac:dyDescent="0.2">
      <c r="F32" s="27"/>
      <c r="K32" s="34"/>
      <c r="O32" s="64"/>
      <c r="P32" s="64"/>
      <c r="Q32" s="64"/>
      <c r="R32" s="64"/>
      <c r="W32" s="29"/>
      <c r="X32" s="29"/>
      <c r="Y32" s="29"/>
      <c r="Z32" s="29"/>
      <c r="AA32" s="29"/>
      <c r="AB32" s="35"/>
      <c r="AC32" s="36"/>
      <c r="AD32" s="37"/>
      <c r="AE32" s="37"/>
      <c r="AF32" s="38"/>
      <c r="AG32" s="39"/>
      <c r="AH32" s="38"/>
      <c r="AI32" s="39"/>
      <c r="AJ32" s="38"/>
      <c r="AK32" s="37"/>
      <c r="AL32" s="37"/>
      <c r="AM32" s="36"/>
      <c r="AN32" s="28"/>
      <c r="AO32" s="28"/>
      <c r="AP32" s="38"/>
      <c r="AQ32" s="39"/>
      <c r="AR32" s="38"/>
      <c r="AS32" s="39"/>
      <c r="AT32" s="38"/>
    </row>
    <row r="33" spans="6:46" s="31" customFormat="1" ht="12.75" customHeight="1" x14ac:dyDescent="0.2">
      <c r="F33" s="27"/>
      <c r="K33" s="34"/>
      <c r="O33" s="64"/>
      <c r="P33" s="64"/>
      <c r="Q33" s="64"/>
      <c r="R33" s="64"/>
      <c r="W33" s="29"/>
      <c r="X33" s="29"/>
      <c r="Y33" s="29"/>
      <c r="Z33" s="29"/>
      <c r="AA33" s="29"/>
      <c r="AB33" s="35"/>
      <c r="AC33" s="36"/>
      <c r="AD33" s="37"/>
      <c r="AE33" s="37"/>
      <c r="AF33" s="38"/>
      <c r="AG33" s="39"/>
      <c r="AH33" s="38"/>
      <c r="AI33" s="39"/>
      <c r="AJ33" s="38"/>
      <c r="AK33" s="37"/>
      <c r="AL33" s="37"/>
      <c r="AM33" s="36"/>
      <c r="AN33" s="28"/>
      <c r="AO33" s="28"/>
      <c r="AP33" s="38"/>
      <c r="AQ33" s="39"/>
      <c r="AR33" s="38"/>
      <c r="AS33" s="39"/>
      <c r="AT33" s="38"/>
    </row>
    <row r="34" spans="6:46" s="31" customFormat="1" ht="12.75" customHeight="1" x14ac:dyDescent="0.2">
      <c r="F34" s="27"/>
      <c r="K34" s="34"/>
      <c r="O34" s="64"/>
      <c r="P34" s="64"/>
      <c r="Q34" s="64"/>
      <c r="R34" s="64"/>
      <c r="W34" s="29"/>
      <c r="X34" s="29"/>
      <c r="Y34" s="29"/>
      <c r="Z34" s="29"/>
      <c r="AA34" s="29"/>
      <c r="AB34" s="35"/>
      <c r="AC34" s="36"/>
      <c r="AD34" s="37"/>
      <c r="AE34" s="37"/>
      <c r="AF34" s="38"/>
      <c r="AG34" s="39"/>
      <c r="AH34" s="38"/>
      <c r="AI34" s="39"/>
      <c r="AJ34" s="38"/>
      <c r="AK34" s="37"/>
      <c r="AL34" s="37"/>
      <c r="AM34" s="36"/>
      <c r="AN34" s="28"/>
      <c r="AO34" s="28"/>
      <c r="AP34" s="38"/>
      <c r="AQ34" s="39"/>
      <c r="AR34" s="38"/>
      <c r="AS34" s="39"/>
      <c r="AT34" s="38"/>
    </row>
    <row r="35" spans="6:46" s="31" customFormat="1" ht="12.75" customHeight="1" x14ac:dyDescent="0.2">
      <c r="F35" s="27"/>
      <c r="K35" s="34"/>
      <c r="O35" s="64"/>
      <c r="P35" s="64"/>
      <c r="Q35" s="64"/>
      <c r="R35" s="64"/>
      <c r="W35" s="29"/>
      <c r="X35" s="29"/>
      <c r="Y35" s="29"/>
      <c r="Z35" s="29"/>
      <c r="AA35" s="29"/>
      <c r="AB35" s="35"/>
      <c r="AC35" s="36"/>
      <c r="AD35" s="37"/>
      <c r="AE35" s="37"/>
      <c r="AF35" s="38"/>
      <c r="AG35" s="39"/>
      <c r="AH35" s="38"/>
      <c r="AI35" s="39"/>
      <c r="AJ35" s="38"/>
      <c r="AK35" s="37"/>
      <c r="AL35" s="37"/>
      <c r="AM35" s="36"/>
      <c r="AN35" s="28"/>
      <c r="AO35" s="28"/>
      <c r="AP35" s="38"/>
      <c r="AQ35" s="39"/>
      <c r="AR35" s="38"/>
      <c r="AS35" s="39"/>
      <c r="AT35" s="38"/>
    </row>
    <row r="36" spans="6:46" s="31" customFormat="1" ht="12.75" customHeight="1" x14ac:dyDescent="0.2">
      <c r="F36" s="27"/>
      <c r="O36" s="34"/>
      <c r="P36" s="34"/>
      <c r="Q36" s="34"/>
      <c r="R36" s="34"/>
      <c r="W36" s="29"/>
      <c r="X36" s="29"/>
      <c r="Y36" s="29"/>
      <c r="Z36" s="29"/>
      <c r="AA36" s="29"/>
      <c r="AB36" s="35"/>
      <c r="AC36" s="36"/>
      <c r="AD36" s="37"/>
      <c r="AE36" s="37"/>
      <c r="AF36" s="38"/>
      <c r="AG36" s="39"/>
      <c r="AH36" s="38"/>
      <c r="AI36" s="39"/>
      <c r="AJ36" s="38"/>
      <c r="AK36" s="37"/>
      <c r="AL36" s="37"/>
      <c r="AM36" s="36"/>
      <c r="AN36" s="28"/>
      <c r="AO36" s="28"/>
      <c r="AP36" s="38"/>
      <c r="AQ36" s="39"/>
      <c r="AR36" s="38"/>
      <c r="AS36" s="39"/>
      <c r="AT36" s="38"/>
    </row>
    <row r="37" spans="6:46" s="31" customFormat="1" ht="12.75" customHeight="1" x14ac:dyDescent="0.2">
      <c r="F37" s="27"/>
      <c r="K37" s="76"/>
      <c r="O37" s="34"/>
      <c r="P37" s="34"/>
      <c r="Q37" s="34"/>
      <c r="R37" s="34"/>
      <c r="W37" s="29"/>
      <c r="X37" s="29"/>
      <c r="Y37" s="29"/>
      <c r="Z37" s="29"/>
      <c r="AA37" s="29"/>
      <c r="AB37" s="35"/>
      <c r="AC37" s="36"/>
      <c r="AD37" s="37"/>
      <c r="AE37" s="37"/>
      <c r="AF37" s="38"/>
      <c r="AG37" s="39"/>
      <c r="AH37" s="38"/>
      <c r="AI37" s="39"/>
      <c r="AJ37" s="38"/>
      <c r="AK37" s="37"/>
      <c r="AL37" s="37"/>
      <c r="AM37" s="36"/>
      <c r="AN37" s="28"/>
      <c r="AO37" s="28"/>
      <c r="AP37" s="38"/>
      <c r="AQ37" s="39"/>
      <c r="AR37" s="38"/>
      <c r="AS37" s="39"/>
      <c r="AT37" s="38"/>
    </row>
    <row r="38" spans="6:46" s="31" customFormat="1" ht="12.75" customHeight="1" x14ac:dyDescent="0.2">
      <c r="F38" s="27"/>
      <c r="K38" s="34"/>
      <c r="O38" s="34"/>
      <c r="P38" s="34"/>
      <c r="Q38" s="34"/>
      <c r="R38" s="34"/>
      <c r="W38" s="29"/>
      <c r="X38" s="29"/>
      <c r="Y38" s="29"/>
      <c r="Z38" s="29"/>
      <c r="AA38" s="29"/>
      <c r="AB38" s="35"/>
      <c r="AC38" s="36"/>
      <c r="AD38" s="37"/>
      <c r="AE38" s="37"/>
      <c r="AF38" s="38"/>
      <c r="AG38" s="39"/>
      <c r="AH38" s="38"/>
      <c r="AI38" s="39"/>
      <c r="AJ38" s="38"/>
      <c r="AK38" s="37"/>
      <c r="AL38" s="37"/>
      <c r="AM38" s="36"/>
      <c r="AN38" s="28"/>
      <c r="AO38" s="28"/>
      <c r="AP38" s="38"/>
      <c r="AQ38" s="39"/>
      <c r="AR38" s="38"/>
      <c r="AS38" s="39"/>
      <c r="AT38" s="38"/>
    </row>
    <row r="39" spans="6:46" s="31" customFormat="1" ht="12.75" customHeight="1" x14ac:dyDescent="0.2">
      <c r="F39" s="27"/>
      <c r="K39" s="34"/>
      <c r="O39" s="34"/>
      <c r="P39" s="34"/>
      <c r="Q39" s="34"/>
      <c r="R39" s="34"/>
      <c r="W39" s="29"/>
      <c r="X39" s="29"/>
      <c r="Y39" s="29"/>
      <c r="Z39" s="29"/>
      <c r="AA39" s="29"/>
      <c r="AB39" s="35"/>
      <c r="AC39" s="36"/>
      <c r="AD39" s="37"/>
      <c r="AE39" s="37"/>
      <c r="AF39" s="38"/>
      <c r="AG39" s="39"/>
      <c r="AH39" s="38"/>
      <c r="AI39" s="39"/>
      <c r="AJ39" s="38"/>
      <c r="AK39" s="37"/>
      <c r="AL39" s="37"/>
      <c r="AM39" s="36"/>
      <c r="AN39" s="28"/>
      <c r="AO39" s="28"/>
      <c r="AP39" s="38"/>
      <c r="AQ39" s="39"/>
      <c r="AR39" s="38"/>
      <c r="AS39" s="39"/>
      <c r="AT39" s="38"/>
    </row>
    <row r="40" spans="6:46" s="31" customFormat="1" ht="12.75" customHeight="1" x14ac:dyDescent="0.2">
      <c r="F40" s="27"/>
      <c r="K40" s="34"/>
      <c r="O40" s="34"/>
      <c r="P40" s="34"/>
      <c r="Q40" s="34"/>
      <c r="R40" s="34"/>
      <c r="W40" s="29"/>
      <c r="X40" s="29"/>
      <c r="Y40" s="29"/>
      <c r="Z40" s="29"/>
      <c r="AA40" s="29"/>
      <c r="AB40" s="35"/>
      <c r="AC40" s="36"/>
      <c r="AD40" s="37"/>
      <c r="AE40" s="37"/>
      <c r="AF40" s="38"/>
      <c r="AG40" s="39"/>
      <c r="AH40" s="38"/>
      <c r="AI40" s="39"/>
      <c r="AJ40" s="38"/>
      <c r="AK40" s="37"/>
      <c r="AL40" s="37"/>
      <c r="AM40" s="36"/>
      <c r="AN40" s="28"/>
      <c r="AO40" s="28"/>
      <c r="AP40" s="38"/>
      <c r="AQ40" s="39"/>
      <c r="AR40" s="38"/>
      <c r="AS40" s="39"/>
      <c r="AT40" s="38"/>
    </row>
    <row r="41" spans="6:46" s="31" customFormat="1" ht="12.75" customHeight="1" x14ac:dyDescent="0.2">
      <c r="F41" s="27"/>
      <c r="K41" s="34"/>
      <c r="O41" s="34"/>
      <c r="P41" s="34"/>
      <c r="Q41" s="34"/>
      <c r="R41" s="34"/>
      <c r="W41" s="29"/>
      <c r="X41" s="29"/>
      <c r="Y41" s="29"/>
      <c r="Z41" s="29"/>
      <c r="AA41" s="29"/>
      <c r="AB41" s="35"/>
      <c r="AC41" s="36"/>
      <c r="AD41" s="37"/>
      <c r="AE41" s="37"/>
      <c r="AF41" s="38"/>
      <c r="AG41" s="39"/>
      <c r="AH41" s="38"/>
      <c r="AI41" s="39"/>
      <c r="AJ41" s="38"/>
      <c r="AK41" s="37"/>
      <c r="AL41" s="37"/>
      <c r="AM41" s="36"/>
      <c r="AN41" s="28"/>
      <c r="AO41" s="28"/>
      <c r="AP41" s="38"/>
      <c r="AQ41" s="39"/>
      <c r="AR41" s="38"/>
      <c r="AS41" s="39"/>
      <c r="AT41" s="38"/>
    </row>
    <row r="42" spans="6:46" s="31" customFormat="1" ht="12.75" customHeight="1" x14ac:dyDescent="0.2">
      <c r="F42" s="27"/>
      <c r="K42" s="34"/>
      <c r="O42" s="34"/>
      <c r="P42" s="34"/>
      <c r="Q42" s="34"/>
      <c r="R42" s="34"/>
      <c r="W42" s="58"/>
      <c r="X42" s="29"/>
      <c r="Y42" s="29"/>
      <c r="Z42" s="29"/>
      <c r="AA42" s="29"/>
      <c r="AB42" s="35"/>
      <c r="AC42" s="36"/>
      <c r="AD42" s="37"/>
      <c r="AE42" s="37"/>
      <c r="AF42" s="38"/>
      <c r="AG42" s="39"/>
      <c r="AH42" s="38"/>
      <c r="AI42" s="39"/>
      <c r="AJ42" s="38"/>
      <c r="AK42" s="37"/>
      <c r="AL42" s="37"/>
      <c r="AM42" s="36"/>
      <c r="AN42" s="28"/>
      <c r="AO42" s="28"/>
      <c r="AP42" s="38"/>
      <c r="AQ42" s="39"/>
      <c r="AR42" s="38"/>
      <c r="AS42" s="39"/>
      <c r="AT42" s="38"/>
    </row>
    <row r="43" spans="6:46" s="31" customFormat="1" ht="12.75" customHeight="1" x14ac:dyDescent="0.2">
      <c r="F43" s="27"/>
      <c r="K43" s="34"/>
      <c r="O43" s="34"/>
      <c r="P43" s="34"/>
      <c r="Q43" s="34"/>
      <c r="R43" s="34"/>
      <c r="W43" s="29"/>
      <c r="X43" s="29"/>
      <c r="Y43" s="29"/>
      <c r="Z43" s="29"/>
      <c r="AA43" s="29"/>
      <c r="AB43" s="35"/>
      <c r="AC43" s="36"/>
      <c r="AD43" s="37"/>
      <c r="AE43" s="37"/>
      <c r="AF43" s="38"/>
      <c r="AG43" s="39"/>
      <c r="AH43" s="38"/>
      <c r="AI43" s="39"/>
      <c r="AJ43" s="38"/>
      <c r="AK43" s="37"/>
      <c r="AL43" s="37"/>
      <c r="AM43" s="36"/>
      <c r="AN43" s="28"/>
      <c r="AO43" s="28"/>
      <c r="AP43" s="38"/>
      <c r="AQ43" s="39"/>
      <c r="AR43" s="38"/>
      <c r="AS43" s="39"/>
      <c r="AT43" s="38"/>
    </row>
    <row r="44" spans="6:46" s="31" customFormat="1" ht="12.75" customHeight="1" x14ac:dyDescent="0.2">
      <c r="F44" s="27"/>
      <c r="K44" s="34"/>
      <c r="O44" s="34"/>
      <c r="P44" s="34"/>
      <c r="Q44" s="34"/>
      <c r="R44" s="34"/>
      <c r="W44" s="29"/>
      <c r="X44" s="29"/>
      <c r="Y44" s="29"/>
      <c r="Z44" s="29"/>
      <c r="AA44" s="29"/>
      <c r="AB44" s="35"/>
      <c r="AC44" s="36"/>
      <c r="AD44" s="37"/>
      <c r="AE44" s="37"/>
      <c r="AF44" s="38"/>
      <c r="AG44" s="39"/>
      <c r="AH44" s="38"/>
      <c r="AI44" s="39"/>
      <c r="AJ44" s="38"/>
      <c r="AK44" s="37"/>
      <c r="AL44" s="37"/>
      <c r="AM44" s="36"/>
      <c r="AN44" s="28"/>
      <c r="AO44" s="28"/>
      <c r="AP44" s="38"/>
      <c r="AQ44" s="39"/>
      <c r="AR44" s="38"/>
      <c r="AS44" s="39"/>
      <c r="AT44" s="38"/>
    </row>
    <row r="45" spans="6:46" s="31" customFormat="1" ht="12.75" customHeight="1" x14ac:dyDescent="0.2">
      <c r="F45" s="27"/>
      <c r="K45" s="34"/>
      <c r="O45" s="34"/>
      <c r="P45" s="34"/>
      <c r="Q45" s="34"/>
      <c r="R45" s="34"/>
      <c r="W45" s="29"/>
      <c r="X45" s="29"/>
      <c r="Y45" s="29"/>
      <c r="Z45" s="29"/>
      <c r="AA45" s="29"/>
      <c r="AB45" s="35"/>
      <c r="AC45" s="36"/>
      <c r="AD45" s="37"/>
      <c r="AE45" s="37"/>
      <c r="AF45" s="38"/>
      <c r="AG45" s="39"/>
      <c r="AH45" s="38"/>
      <c r="AI45" s="39"/>
      <c r="AJ45" s="38"/>
      <c r="AK45" s="37"/>
      <c r="AL45" s="37"/>
      <c r="AM45" s="36"/>
      <c r="AN45" s="28"/>
      <c r="AO45" s="28"/>
      <c r="AP45" s="38"/>
      <c r="AQ45" s="39"/>
      <c r="AR45" s="38"/>
      <c r="AS45" s="39"/>
      <c r="AT45" s="38"/>
    </row>
    <row r="46" spans="6:46" s="31" customFormat="1" ht="12.75" customHeight="1" x14ac:dyDescent="0.2">
      <c r="F46" s="27"/>
      <c r="K46" s="34"/>
      <c r="O46" s="34"/>
      <c r="P46" s="34"/>
      <c r="Q46" s="34"/>
      <c r="R46" s="34"/>
      <c r="W46" s="58"/>
      <c r="X46" s="29"/>
      <c r="Y46" s="29"/>
      <c r="Z46" s="29"/>
      <c r="AA46" s="29"/>
      <c r="AB46" s="35"/>
      <c r="AC46" s="36"/>
      <c r="AD46" s="37"/>
      <c r="AE46" s="37"/>
      <c r="AF46" s="38"/>
      <c r="AG46" s="39"/>
      <c r="AH46" s="38"/>
      <c r="AI46" s="39"/>
      <c r="AJ46" s="38"/>
      <c r="AK46" s="37"/>
      <c r="AL46" s="37"/>
      <c r="AM46" s="36"/>
      <c r="AN46" s="28"/>
      <c r="AO46" s="28"/>
      <c r="AP46" s="38"/>
      <c r="AQ46" s="39"/>
      <c r="AR46" s="38"/>
      <c r="AS46" s="39"/>
      <c r="AT46" s="38"/>
    </row>
    <row r="47" spans="6:46" s="31" customFormat="1" ht="12.75" customHeight="1" x14ac:dyDescent="0.2">
      <c r="F47" s="27"/>
      <c r="K47" s="34"/>
      <c r="O47" s="34"/>
      <c r="P47" s="34"/>
      <c r="Q47" s="34"/>
      <c r="R47" s="34"/>
      <c r="W47" s="58"/>
      <c r="X47" s="29"/>
      <c r="Y47" s="29"/>
      <c r="Z47" s="29"/>
      <c r="AA47" s="29"/>
      <c r="AB47" s="35"/>
      <c r="AC47" s="36"/>
      <c r="AD47" s="37"/>
      <c r="AE47" s="37"/>
      <c r="AF47" s="38"/>
      <c r="AG47" s="39"/>
      <c r="AH47" s="38"/>
      <c r="AI47" s="39"/>
      <c r="AJ47" s="38"/>
      <c r="AK47" s="37"/>
      <c r="AL47" s="37"/>
      <c r="AM47" s="36"/>
      <c r="AN47" s="28"/>
      <c r="AO47" s="28"/>
      <c r="AP47" s="38"/>
      <c r="AQ47" s="39"/>
      <c r="AR47" s="38"/>
      <c r="AS47" s="39"/>
      <c r="AT47" s="38"/>
    </row>
    <row r="48" spans="6:46" s="31" customFormat="1" ht="12.75" customHeight="1" x14ac:dyDescent="0.2">
      <c r="F48" s="27"/>
      <c r="K48" s="34"/>
      <c r="O48" s="34"/>
      <c r="P48" s="34"/>
      <c r="Q48" s="34"/>
      <c r="R48" s="34"/>
      <c r="W48" s="29"/>
      <c r="X48" s="29"/>
      <c r="Y48" s="29"/>
      <c r="Z48" s="29"/>
      <c r="AA48" s="29"/>
      <c r="AB48" s="35"/>
      <c r="AC48" s="36"/>
      <c r="AD48" s="37"/>
      <c r="AE48" s="37"/>
      <c r="AF48" s="38"/>
      <c r="AG48" s="39"/>
      <c r="AH48" s="38"/>
      <c r="AI48" s="39"/>
      <c r="AJ48" s="38"/>
      <c r="AK48" s="37"/>
      <c r="AL48" s="37"/>
      <c r="AM48" s="36"/>
      <c r="AN48" s="28"/>
      <c r="AO48" s="28"/>
      <c r="AP48" s="38"/>
      <c r="AQ48" s="39"/>
      <c r="AR48" s="38"/>
      <c r="AS48" s="39"/>
      <c r="AT48" s="38"/>
    </row>
    <row r="49" spans="6:46" s="31" customFormat="1" ht="12.75" customHeight="1" x14ac:dyDescent="0.2">
      <c r="F49" s="27"/>
      <c r="K49" s="34"/>
      <c r="O49" s="34"/>
      <c r="P49" s="34"/>
      <c r="Q49" s="34"/>
      <c r="R49" s="34"/>
      <c r="W49" s="29"/>
      <c r="X49" s="29"/>
      <c r="Y49" s="29"/>
      <c r="Z49" s="29"/>
      <c r="AA49" s="29"/>
      <c r="AB49" s="35"/>
      <c r="AC49" s="36"/>
      <c r="AD49" s="37"/>
      <c r="AE49" s="37"/>
      <c r="AF49" s="38"/>
      <c r="AG49" s="39"/>
      <c r="AH49" s="38"/>
      <c r="AI49" s="39"/>
      <c r="AJ49" s="38"/>
      <c r="AK49" s="37"/>
      <c r="AL49" s="37"/>
      <c r="AM49" s="36"/>
      <c r="AN49" s="28"/>
      <c r="AO49" s="28"/>
      <c r="AP49" s="38"/>
      <c r="AQ49" s="39"/>
      <c r="AR49" s="38"/>
      <c r="AS49" s="39"/>
      <c r="AT49" s="38"/>
    </row>
    <row r="50" spans="6:46" s="31" customFormat="1" ht="12.75" customHeight="1" x14ac:dyDescent="0.2">
      <c r="F50" s="27"/>
      <c r="K50" s="34"/>
      <c r="O50" s="34"/>
      <c r="P50" s="34"/>
      <c r="Q50" s="34"/>
      <c r="R50" s="34"/>
      <c r="W50" s="29"/>
      <c r="X50" s="29"/>
      <c r="Y50" s="29"/>
      <c r="Z50" s="29"/>
      <c r="AA50" s="29"/>
      <c r="AB50" s="35"/>
      <c r="AC50" s="36"/>
      <c r="AD50" s="37"/>
      <c r="AE50" s="37"/>
      <c r="AF50" s="38"/>
      <c r="AG50" s="39"/>
      <c r="AH50" s="38"/>
      <c r="AI50" s="39"/>
      <c r="AJ50" s="38"/>
      <c r="AK50" s="37"/>
      <c r="AL50" s="37"/>
      <c r="AM50" s="36"/>
      <c r="AN50" s="28"/>
      <c r="AO50" s="28"/>
      <c r="AP50" s="38"/>
      <c r="AQ50" s="39"/>
      <c r="AR50" s="38"/>
      <c r="AS50" s="39"/>
      <c r="AT50" s="38"/>
    </row>
    <row r="51" spans="6:46" s="31" customFormat="1" ht="12.75" customHeight="1" x14ac:dyDescent="0.2">
      <c r="F51" s="27"/>
      <c r="K51" s="34"/>
      <c r="O51" s="34"/>
      <c r="P51" s="34"/>
      <c r="Q51" s="34"/>
      <c r="R51" s="34"/>
      <c r="W51" s="29"/>
      <c r="X51" s="29"/>
      <c r="Y51" s="29"/>
      <c r="Z51" s="29"/>
      <c r="AA51" s="29"/>
      <c r="AB51" s="35"/>
      <c r="AC51" s="36"/>
      <c r="AD51" s="37"/>
      <c r="AE51" s="37"/>
      <c r="AF51" s="38"/>
      <c r="AG51" s="39"/>
      <c r="AH51" s="38"/>
      <c r="AI51" s="39"/>
      <c r="AJ51" s="38"/>
      <c r="AK51" s="37"/>
      <c r="AL51" s="37"/>
      <c r="AM51" s="36"/>
      <c r="AN51" s="28"/>
      <c r="AO51" s="28"/>
      <c r="AP51" s="38"/>
      <c r="AQ51" s="39"/>
      <c r="AR51" s="38"/>
      <c r="AS51" s="39"/>
      <c r="AT51" s="38"/>
    </row>
    <row r="52" spans="6:46" s="31" customFormat="1" ht="12.75" customHeight="1" x14ac:dyDescent="0.2">
      <c r="F52" s="27"/>
      <c r="K52" s="34"/>
      <c r="O52" s="34"/>
      <c r="P52" s="34"/>
      <c r="Q52" s="34"/>
      <c r="R52" s="34"/>
      <c r="W52" s="58"/>
      <c r="X52" s="29"/>
      <c r="Y52" s="29"/>
      <c r="Z52" s="29"/>
      <c r="AA52" s="29"/>
      <c r="AB52" s="35"/>
      <c r="AC52" s="36"/>
      <c r="AD52" s="37"/>
      <c r="AE52" s="37"/>
      <c r="AF52" s="38"/>
      <c r="AG52" s="39"/>
      <c r="AH52" s="38"/>
      <c r="AI52" s="39"/>
      <c r="AJ52" s="38"/>
      <c r="AK52" s="37"/>
      <c r="AL52" s="37"/>
      <c r="AM52" s="36"/>
      <c r="AN52" s="28"/>
      <c r="AO52" s="28"/>
      <c r="AP52" s="38"/>
      <c r="AQ52" s="39"/>
      <c r="AR52" s="38"/>
      <c r="AS52" s="39"/>
      <c r="AT52" s="38"/>
    </row>
    <row r="53" spans="6:46" s="31" customFormat="1" ht="12.75" customHeight="1" x14ac:dyDescent="0.2">
      <c r="F53" s="27"/>
      <c r="K53" s="34"/>
      <c r="O53" s="34"/>
      <c r="P53" s="34"/>
      <c r="Q53" s="34"/>
      <c r="R53" s="34"/>
      <c r="W53" s="58"/>
      <c r="X53" s="29"/>
      <c r="Y53" s="29"/>
      <c r="Z53" s="29"/>
      <c r="AA53" s="29"/>
      <c r="AB53" s="35"/>
      <c r="AC53" s="36"/>
      <c r="AD53" s="37"/>
      <c r="AE53" s="37"/>
      <c r="AF53" s="38"/>
      <c r="AG53" s="39"/>
      <c r="AH53" s="38"/>
      <c r="AI53" s="39"/>
      <c r="AJ53" s="38"/>
      <c r="AK53" s="37"/>
      <c r="AL53" s="37"/>
      <c r="AM53" s="36"/>
      <c r="AN53" s="28"/>
      <c r="AO53" s="28"/>
      <c r="AP53" s="38"/>
      <c r="AQ53" s="39"/>
      <c r="AR53" s="38"/>
      <c r="AS53" s="39"/>
      <c r="AT53" s="38"/>
    </row>
    <row r="54" spans="6:46" s="31" customFormat="1" ht="12.75" customHeight="1" x14ac:dyDescent="0.2">
      <c r="F54" s="27"/>
      <c r="J54" s="26"/>
      <c r="K54" s="34"/>
      <c r="O54" s="37"/>
      <c r="P54" s="37"/>
      <c r="Q54" s="37"/>
      <c r="R54" s="37"/>
      <c r="W54" s="29"/>
      <c r="X54" s="29"/>
      <c r="Y54" s="29"/>
      <c r="Z54" s="29"/>
      <c r="AA54" s="29"/>
      <c r="AB54" s="35"/>
      <c r="AC54" s="36"/>
      <c r="AD54" s="37"/>
      <c r="AE54" s="37"/>
      <c r="AF54" s="38"/>
      <c r="AG54" s="39"/>
      <c r="AH54" s="38"/>
      <c r="AI54" s="39"/>
      <c r="AJ54" s="38"/>
      <c r="AK54" s="37"/>
      <c r="AL54" s="37"/>
      <c r="AM54" s="36"/>
      <c r="AN54" s="28"/>
      <c r="AO54" s="28"/>
      <c r="AP54" s="38"/>
      <c r="AQ54" s="39"/>
      <c r="AR54" s="38"/>
      <c r="AS54" s="39"/>
    </row>
    <row r="55" spans="6:46" s="31" customFormat="1" ht="12.75" customHeight="1" x14ac:dyDescent="0.2">
      <c r="F55" s="27"/>
      <c r="J55" s="26"/>
      <c r="K55" s="34"/>
      <c r="O55" s="37"/>
      <c r="P55" s="37"/>
      <c r="Q55" s="37"/>
      <c r="R55" s="37"/>
      <c r="W55" s="29"/>
      <c r="X55" s="29"/>
      <c r="AA55" s="29"/>
      <c r="AB55" s="35"/>
      <c r="AC55" s="36"/>
      <c r="AD55" s="37"/>
      <c r="AE55" s="37"/>
      <c r="AF55" s="38"/>
      <c r="AG55" s="39"/>
      <c r="AH55" s="38"/>
      <c r="AI55" s="39"/>
      <c r="AJ55" s="38"/>
      <c r="AK55" s="37"/>
      <c r="AL55" s="37"/>
      <c r="AM55" s="36"/>
      <c r="AN55" s="28"/>
      <c r="AO55" s="28"/>
      <c r="AP55" s="38"/>
      <c r="AQ55" s="39"/>
      <c r="AR55" s="38"/>
      <c r="AS55" s="39"/>
    </row>
    <row r="56" spans="6:46" s="31" customFormat="1" ht="12.75" customHeight="1" x14ac:dyDescent="0.2">
      <c r="F56" s="27"/>
      <c r="J56" s="26"/>
      <c r="K56" s="34"/>
      <c r="O56" s="37"/>
      <c r="P56" s="37"/>
      <c r="Q56" s="37"/>
      <c r="R56" s="37"/>
      <c r="W56" s="29"/>
      <c r="X56" s="29"/>
      <c r="AA56" s="29"/>
      <c r="AB56" s="35"/>
      <c r="AC56" s="36"/>
      <c r="AD56" s="37"/>
      <c r="AE56" s="37"/>
      <c r="AF56" s="38"/>
      <c r="AG56" s="39"/>
      <c r="AH56" s="38"/>
      <c r="AI56" s="39"/>
      <c r="AJ56" s="38"/>
      <c r="AK56" s="37"/>
      <c r="AL56" s="37"/>
      <c r="AM56" s="36"/>
      <c r="AN56" s="28"/>
      <c r="AO56" s="28"/>
      <c r="AP56" s="38"/>
      <c r="AQ56" s="39"/>
      <c r="AR56" s="38"/>
      <c r="AS56" s="39"/>
    </row>
    <row r="57" spans="6:46" ht="12.75" customHeight="1" x14ac:dyDescent="0.2">
      <c r="K57" s="34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AA57" s="29"/>
      <c r="AB57" s="35"/>
      <c r="AC57" s="36"/>
      <c r="AD57" s="37"/>
      <c r="AE57" s="37"/>
      <c r="AF57" s="38"/>
      <c r="AG57" s="39"/>
      <c r="AH57" s="38"/>
      <c r="AI57" s="39"/>
      <c r="AJ57" s="38"/>
      <c r="AK57" s="37"/>
      <c r="AL57" s="37"/>
      <c r="AM57" s="36"/>
      <c r="AN57" s="28"/>
      <c r="AO57" s="28"/>
      <c r="AP57" s="38"/>
      <c r="AQ57" s="39"/>
      <c r="AR57" s="38"/>
      <c r="AS57" s="39"/>
    </row>
    <row r="58" spans="6:46" ht="12.75" customHeight="1" x14ac:dyDescent="0.2">
      <c r="K58" s="34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AA58" s="29"/>
      <c r="AB58" s="35"/>
      <c r="AC58" s="36"/>
      <c r="AD58" s="37"/>
      <c r="AE58" s="37"/>
      <c r="AF58" s="38"/>
      <c r="AG58" s="39"/>
      <c r="AH58" s="38"/>
      <c r="AI58" s="39"/>
      <c r="AJ58" s="38"/>
      <c r="AK58" s="37"/>
      <c r="AL58" s="37"/>
      <c r="AM58" s="36"/>
      <c r="AN58" s="28"/>
      <c r="AO58" s="28"/>
      <c r="AP58" s="38"/>
      <c r="AQ58" s="39"/>
      <c r="AR58" s="38"/>
      <c r="AS58" s="39"/>
    </row>
    <row r="59" spans="6:46" ht="12.75" customHeight="1" x14ac:dyDescent="0.2">
      <c r="K59" s="34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AA59" s="29"/>
      <c r="AB59" s="35"/>
      <c r="AC59" s="36"/>
      <c r="AD59" s="37"/>
      <c r="AE59" s="37"/>
      <c r="AF59" s="38"/>
      <c r="AG59" s="39"/>
      <c r="AH59" s="38"/>
      <c r="AI59" s="39"/>
      <c r="AJ59" s="38"/>
      <c r="AK59" s="37"/>
      <c r="AL59" s="37"/>
      <c r="AM59" s="36"/>
      <c r="AN59" s="28"/>
      <c r="AO59" s="28"/>
      <c r="AP59" s="38"/>
      <c r="AQ59" s="39"/>
      <c r="AR59" s="38"/>
      <c r="AS59" s="39"/>
    </row>
    <row r="60" spans="6:46" ht="12.75" customHeight="1" x14ac:dyDescent="0.2">
      <c r="K60" s="34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AA60" s="29"/>
      <c r="AB60" s="35"/>
      <c r="AC60" s="36"/>
      <c r="AD60" s="37"/>
      <c r="AE60" s="37"/>
      <c r="AF60" s="38"/>
      <c r="AG60" s="39"/>
      <c r="AH60" s="38"/>
      <c r="AI60" s="39"/>
      <c r="AJ60" s="38"/>
      <c r="AK60" s="37"/>
      <c r="AL60" s="37"/>
      <c r="AM60" s="36"/>
      <c r="AN60" s="28"/>
      <c r="AO60" s="28"/>
      <c r="AP60" s="38"/>
      <c r="AQ60" s="39"/>
      <c r="AR60" s="38"/>
      <c r="AS60" s="39"/>
    </row>
    <row r="61" spans="6:46" ht="12.75" customHeight="1" x14ac:dyDescent="0.2">
      <c r="J61" s="31"/>
      <c r="K61" s="34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AA61" s="29"/>
      <c r="AB61" s="35"/>
      <c r="AC61" s="36"/>
      <c r="AD61" s="37"/>
      <c r="AE61" s="37"/>
      <c r="AF61" s="38"/>
      <c r="AG61" s="39"/>
      <c r="AH61" s="38"/>
      <c r="AI61" s="39"/>
      <c r="AJ61" s="38"/>
      <c r="AK61" s="37"/>
      <c r="AL61" s="37"/>
      <c r="AM61" s="36"/>
      <c r="AN61" s="28"/>
      <c r="AO61" s="31"/>
      <c r="AP61" s="31"/>
      <c r="AQ61" s="31"/>
      <c r="AR61" s="31"/>
      <c r="AS61" s="31"/>
    </row>
    <row r="62" spans="6:46" ht="12.75" customHeight="1" x14ac:dyDescent="0.2">
      <c r="J62" s="31"/>
      <c r="K62" s="34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AA62" s="29"/>
      <c r="AB62" s="35"/>
      <c r="AC62" s="36"/>
      <c r="AD62" s="37"/>
      <c r="AE62" s="37"/>
      <c r="AF62" s="38"/>
      <c r="AG62" s="39"/>
      <c r="AH62" s="38"/>
      <c r="AI62" s="39"/>
      <c r="AJ62" s="38"/>
      <c r="AK62" s="37"/>
      <c r="AL62" s="37"/>
      <c r="AM62" s="36"/>
      <c r="AN62" s="28"/>
      <c r="AO62" s="31"/>
      <c r="AP62" s="31"/>
      <c r="AQ62" s="31"/>
      <c r="AR62" s="31"/>
      <c r="AS62" s="31"/>
    </row>
    <row r="63" spans="6:46" ht="12.75" customHeight="1" x14ac:dyDescent="0.2">
      <c r="J63" s="31"/>
      <c r="K63" s="34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AA63" s="29"/>
      <c r="AB63" s="35"/>
      <c r="AC63" s="36"/>
      <c r="AD63" s="37"/>
      <c r="AE63" s="37"/>
      <c r="AF63" s="38"/>
      <c r="AG63" s="39"/>
      <c r="AH63" s="38"/>
      <c r="AI63" s="39"/>
      <c r="AJ63" s="38"/>
      <c r="AK63" s="37"/>
      <c r="AL63" s="37"/>
      <c r="AM63" s="36"/>
      <c r="AN63" s="28"/>
      <c r="AO63" s="31"/>
      <c r="AP63" s="31"/>
      <c r="AQ63" s="31"/>
      <c r="AR63" s="31"/>
      <c r="AS63" s="31"/>
    </row>
    <row r="64" spans="6:46" ht="12.75" customHeight="1" x14ac:dyDescent="0.2">
      <c r="J64" s="31"/>
      <c r="K64" s="34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AA64" s="29"/>
      <c r="AB64" s="35"/>
      <c r="AC64" s="36"/>
      <c r="AD64" s="37"/>
      <c r="AE64" s="37"/>
      <c r="AF64" s="38"/>
      <c r="AG64" s="39"/>
      <c r="AH64" s="38"/>
      <c r="AI64" s="39"/>
      <c r="AJ64" s="38"/>
      <c r="AK64" s="37"/>
      <c r="AL64" s="37"/>
      <c r="AM64" s="36"/>
      <c r="AN64" s="28"/>
      <c r="AO64" s="31"/>
      <c r="AP64" s="31"/>
      <c r="AQ64" s="31"/>
      <c r="AR64" s="31"/>
      <c r="AS64" s="31"/>
    </row>
    <row r="65" spans="6:45" ht="12.75" customHeight="1" x14ac:dyDescent="0.2">
      <c r="J65" s="31"/>
      <c r="K65" s="34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AA65" s="29"/>
      <c r="AB65" s="35"/>
      <c r="AC65" s="36"/>
      <c r="AD65" s="37"/>
      <c r="AE65" s="37"/>
      <c r="AF65" s="38"/>
      <c r="AG65" s="39"/>
      <c r="AH65" s="38"/>
      <c r="AI65" s="39"/>
      <c r="AJ65" s="38"/>
      <c r="AK65" s="37"/>
      <c r="AL65" s="37"/>
      <c r="AM65" s="36"/>
      <c r="AN65" s="28"/>
      <c r="AO65" s="31"/>
      <c r="AP65" s="31"/>
      <c r="AQ65" s="31"/>
      <c r="AR65" s="31"/>
      <c r="AS65" s="31"/>
    </row>
    <row r="66" spans="6:45" ht="12.75" customHeight="1" x14ac:dyDescent="0.2">
      <c r="J66" s="31"/>
      <c r="K66" s="34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58"/>
      <c r="AA66" s="29"/>
      <c r="AB66" s="35"/>
      <c r="AC66" s="36"/>
      <c r="AD66" s="37"/>
      <c r="AE66" s="37"/>
      <c r="AF66" s="38"/>
      <c r="AG66" s="39"/>
      <c r="AH66" s="38"/>
      <c r="AI66" s="39"/>
      <c r="AJ66" s="38"/>
      <c r="AK66" s="37"/>
      <c r="AL66" s="37"/>
      <c r="AM66" s="31"/>
      <c r="AN66" s="31"/>
      <c r="AO66" s="31"/>
      <c r="AP66" s="31"/>
      <c r="AQ66" s="31"/>
      <c r="AR66" s="31"/>
      <c r="AS66" s="31"/>
    </row>
    <row r="67" spans="6:45" ht="12.75" customHeight="1" x14ac:dyDescent="0.2">
      <c r="K67" s="34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31"/>
      <c r="AA67" s="29"/>
      <c r="AB67" s="35"/>
      <c r="AC67" s="36"/>
      <c r="AD67" s="37"/>
      <c r="AE67" s="37"/>
      <c r="AF67" s="38"/>
      <c r="AG67" s="39"/>
      <c r="AH67" s="38"/>
      <c r="AI67" s="39"/>
      <c r="AJ67" s="38"/>
      <c r="AK67" s="37"/>
      <c r="AL67" s="31"/>
      <c r="AM67" s="37"/>
      <c r="AN67" s="31"/>
      <c r="AO67" s="31"/>
      <c r="AP67" s="31"/>
      <c r="AQ67" s="31"/>
      <c r="AR67" s="31"/>
      <c r="AS67" s="31"/>
    </row>
    <row r="68" spans="6:45" ht="12.75" customHeight="1" x14ac:dyDescent="0.2">
      <c r="K68" s="34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77"/>
      <c r="Z68" s="29"/>
      <c r="AA68" s="29"/>
      <c r="AB68" s="35"/>
      <c r="AC68" s="36"/>
      <c r="AD68" s="37"/>
      <c r="AE68" s="37"/>
      <c r="AF68" s="38"/>
      <c r="AG68" s="39"/>
      <c r="AH68" s="38"/>
      <c r="AI68" s="39"/>
      <c r="AJ68" s="38"/>
      <c r="AK68" s="37"/>
      <c r="AL68" s="31"/>
      <c r="AM68" s="37"/>
      <c r="AN68" s="31"/>
      <c r="AO68" s="31"/>
      <c r="AP68" s="31"/>
      <c r="AQ68" s="31"/>
      <c r="AR68" s="31"/>
      <c r="AS68" s="31"/>
    </row>
    <row r="69" spans="6:45" ht="12.75" customHeight="1" x14ac:dyDescent="0.2">
      <c r="K69" s="34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8"/>
      <c r="Z69" s="29"/>
      <c r="AA69" s="29"/>
      <c r="AB69" s="35"/>
      <c r="AC69" s="36"/>
      <c r="AD69" s="37"/>
      <c r="AE69" s="37"/>
      <c r="AF69" s="38"/>
      <c r="AG69" s="39"/>
      <c r="AH69" s="38"/>
      <c r="AI69" s="39"/>
      <c r="AJ69" s="38"/>
      <c r="AK69" s="37"/>
      <c r="AL69" s="31"/>
      <c r="AM69" s="37"/>
      <c r="AN69" s="31"/>
      <c r="AO69" s="31"/>
      <c r="AP69" s="31"/>
      <c r="AQ69" s="31"/>
      <c r="AR69" s="31"/>
      <c r="AS69" s="31"/>
    </row>
    <row r="70" spans="6:45" s="31" customFormat="1" ht="12.75" customHeight="1" x14ac:dyDescent="0.2">
      <c r="F70" s="27"/>
      <c r="J70" s="26"/>
      <c r="K70" s="34"/>
      <c r="W70" s="78"/>
      <c r="X70" s="29"/>
      <c r="Y70" s="29"/>
      <c r="Z70" s="29"/>
      <c r="AA70" s="29"/>
      <c r="AB70" s="35"/>
      <c r="AC70" s="36"/>
      <c r="AD70" s="37"/>
      <c r="AE70" s="37"/>
      <c r="AF70" s="38"/>
      <c r="AG70" s="39"/>
      <c r="AH70" s="38"/>
      <c r="AI70" s="39"/>
      <c r="AJ70" s="38"/>
      <c r="AK70" s="37"/>
      <c r="AL70" s="37"/>
      <c r="AM70" s="28"/>
      <c r="AN70" s="26"/>
      <c r="AO70" s="26"/>
      <c r="AP70" s="26"/>
      <c r="AQ70" s="26"/>
      <c r="AR70" s="26"/>
      <c r="AS70" s="26"/>
    </row>
    <row r="71" spans="6:45" s="31" customFormat="1" ht="12.75" customHeight="1" x14ac:dyDescent="0.2">
      <c r="F71" s="27"/>
      <c r="J71" s="26"/>
      <c r="K71" s="34"/>
      <c r="W71" s="28"/>
      <c r="X71" s="29"/>
      <c r="Y71" s="29"/>
      <c r="Z71" s="29"/>
      <c r="AA71" s="29"/>
      <c r="AB71" s="35"/>
      <c r="AC71" s="36"/>
      <c r="AD71" s="37"/>
      <c r="AE71" s="37"/>
      <c r="AF71" s="38"/>
      <c r="AG71" s="39"/>
      <c r="AH71" s="38"/>
      <c r="AI71" s="39"/>
      <c r="AJ71" s="38"/>
      <c r="AK71" s="37"/>
      <c r="AL71" s="37"/>
      <c r="AM71" s="28"/>
      <c r="AN71" s="26"/>
      <c r="AO71" s="26"/>
      <c r="AP71" s="26"/>
      <c r="AQ71" s="26"/>
      <c r="AR71" s="26"/>
      <c r="AS71" s="26"/>
    </row>
    <row r="72" spans="6:45" s="31" customFormat="1" ht="12.75" customHeight="1" x14ac:dyDescent="0.2">
      <c r="F72" s="27"/>
      <c r="J72" s="26"/>
      <c r="K72" s="34"/>
      <c r="W72" s="28"/>
      <c r="X72" s="29"/>
      <c r="Y72" s="29"/>
      <c r="Z72" s="29"/>
      <c r="AA72" s="29"/>
      <c r="AB72" s="35"/>
      <c r="AC72" s="36"/>
      <c r="AD72" s="37"/>
      <c r="AE72" s="37"/>
      <c r="AF72" s="38"/>
      <c r="AG72" s="39"/>
      <c r="AH72" s="38"/>
      <c r="AI72" s="39"/>
      <c r="AJ72" s="38"/>
      <c r="AK72" s="37"/>
      <c r="AL72" s="37"/>
      <c r="AM72" s="28"/>
      <c r="AN72" s="26"/>
      <c r="AO72" s="26"/>
      <c r="AP72" s="26"/>
      <c r="AQ72" s="26"/>
      <c r="AR72" s="26"/>
      <c r="AS72" s="26"/>
    </row>
    <row r="73" spans="6:45" s="31" customFormat="1" ht="12.75" customHeight="1" x14ac:dyDescent="0.2">
      <c r="F73" s="27"/>
      <c r="J73" s="26"/>
      <c r="K73" s="34"/>
      <c r="W73" s="29"/>
      <c r="X73" s="29"/>
      <c r="Y73" s="29"/>
      <c r="Z73" s="29"/>
      <c r="AA73" s="29"/>
      <c r="AB73" s="35"/>
      <c r="AC73" s="36"/>
      <c r="AD73" s="37"/>
      <c r="AE73" s="37"/>
      <c r="AF73" s="38"/>
      <c r="AG73" s="39"/>
      <c r="AH73" s="38"/>
      <c r="AI73" s="39"/>
      <c r="AJ73" s="38"/>
      <c r="AK73" s="37"/>
      <c r="AL73" s="37"/>
      <c r="AM73" s="28"/>
      <c r="AN73" s="26"/>
      <c r="AO73" s="26"/>
      <c r="AP73" s="26"/>
      <c r="AQ73" s="26"/>
      <c r="AR73" s="26"/>
      <c r="AS73" s="26"/>
    </row>
    <row r="74" spans="6:45" ht="12.75" customHeight="1" x14ac:dyDescent="0.2">
      <c r="K74" s="34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AB74" s="31"/>
      <c r="AC74" s="36"/>
      <c r="AD74" s="37"/>
      <c r="AE74" s="37"/>
      <c r="AF74" s="38"/>
      <c r="AG74" s="39"/>
      <c r="AH74" s="38"/>
      <c r="AI74" s="39"/>
      <c r="AJ74" s="38"/>
      <c r="AK74" s="37"/>
      <c r="AL74" s="28"/>
      <c r="AM74" s="28"/>
    </row>
    <row r="75" spans="6:45" ht="12.75" customHeight="1" x14ac:dyDescent="0.2">
      <c r="K75" s="34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79"/>
      <c r="X75" s="79"/>
      <c r="Y75" s="79"/>
      <c r="Z75" s="80"/>
      <c r="AA75" s="29"/>
      <c r="AB75" s="44"/>
      <c r="AC75" s="81"/>
      <c r="AD75" s="31"/>
      <c r="AE75" s="31"/>
      <c r="AF75" s="38"/>
      <c r="AG75" s="38"/>
      <c r="AH75" s="38"/>
      <c r="AI75" s="38"/>
      <c r="AJ75" s="38"/>
      <c r="AK75" s="31"/>
      <c r="AL75" s="28"/>
      <c r="AM75" s="28"/>
    </row>
    <row r="76" spans="6:45" ht="12.75" customHeight="1" x14ac:dyDescent="0.2">
      <c r="K76" s="34"/>
      <c r="L76" s="26"/>
      <c r="M76" s="26"/>
      <c r="N76" s="26"/>
      <c r="O76" s="26"/>
      <c r="P76" s="26"/>
      <c r="Q76" s="26"/>
      <c r="R76" s="26"/>
      <c r="S76" s="34"/>
      <c r="T76" s="34"/>
      <c r="U76" s="34"/>
      <c r="AK76" s="37"/>
      <c r="AL76" s="28"/>
      <c r="AM76" s="28"/>
    </row>
    <row r="77" spans="6:45" ht="12.75" customHeight="1" x14ac:dyDescent="0.2">
      <c r="K77" s="34"/>
      <c r="L77" s="26"/>
      <c r="M77" s="26"/>
      <c r="N77" s="26"/>
      <c r="O77" s="26"/>
      <c r="P77" s="26"/>
      <c r="Q77" s="26"/>
      <c r="R77" s="26"/>
      <c r="S77" s="37"/>
      <c r="T77" s="37"/>
      <c r="U77" s="37"/>
      <c r="AK77" s="37"/>
      <c r="AL77" s="28"/>
      <c r="AM77" s="28"/>
    </row>
    <row r="78" spans="6:45" ht="12.75" customHeight="1" x14ac:dyDescent="0.2">
      <c r="K78" s="34"/>
      <c r="L78" s="26"/>
      <c r="M78" s="26"/>
      <c r="N78" s="26"/>
      <c r="S78" s="37"/>
      <c r="T78" s="37"/>
      <c r="U78" s="37"/>
      <c r="AK78" s="28"/>
      <c r="AL78" s="28"/>
      <c r="AM78" s="28"/>
      <c r="AO78" s="31"/>
      <c r="AP78" s="31"/>
      <c r="AQ78" s="31"/>
      <c r="AR78" s="31"/>
      <c r="AS78" s="31"/>
    </row>
    <row r="79" spans="6:45" ht="12.75" customHeight="1" x14ac:dyDescent="0.2">
      <c r="J79" s="31"/>
      <c r="K79" s="34"/>
      <c r="L79" s="26"/>
      <c r="M79" s="26"/>
      <c r="N79" s="26"/>
      <c r="S79" s="37"/>
      <c r="T79" s="37"/>
      <c r="U79" s="82"/>
      <c r="V79" s="82"/>
      <c r="W79" s="82"/>
      <c r="AK79" s="28"/>
      <c r="AL79" s="28"/>
      <c r="AM79" s="37"/>
      <c r="AN79" s="31"/>
      <c r="AO79" s="31"/>
      <c r="AP79" s="31"/>
      <c r="AQ79" s="31"/>
      <c r="AR79" s="31"/>
      <c r="AS79" s="31"/>
    </row>
    <row r="80" spans="6:45" ht="12.75" customHeight="1" x14ac:dyDescent="0.2">
      <c r="J80" s="31"/>
      <c r="K80" s="34"/>
      <c r="L80" s="26"/>
      <c r="M80" s="26"/>
      <c r="N80" s="26"/>
      <c r="U80" s="82"/>
      <c r="V80" s="82"/>
      <c r="W80" s="82"/>
      <c r="AK80" s="28"/>
      <c r="AL80" s="37"/>
      <c r="AM80" s="37"/>
      <c r="AN80" s="31"/>
    </row>
    <row r="81" spans="6:45" ht="12.75" customHeight="1" x14ac:dyDescent="0.2">
      <c r="J81" s="31"/>
      <c r="K81" s="34"/>
      <c r="L81" s="26"/>
      <c r="M81" s="26"/>
      <c r="N81" s="26"/>
      <c r="U81" s="82"/>
      <c r="V81" s="82"/>
      <c r="W81" s="82"/>
      <c r="AK81" s="28"/>
      <c r="AL81" s="37"/>
      <c r="AM81" s="28"/>
    </row>
    <row r="82" spans="6:45" ht="12.75" customHeight="1" x14ac:dyDescent="0.2">
      <c r="J82" s="31"/>
      <c r="K82" s="34"/>
      <c r="L82" s="26"/>
      <c r="M82" s="26"/>
      <c r="N82" s="26"/>
      <c r="U82" s="82"/>
      <c r="V82" s="82"/>
      <c r="W82" s="82"/>
      <c r="AK82" s="28"/>
      <c r="AL82" s="28"/>
      <c r="AM82" s="28"/>
    </row>
    <row r="83" spans="6:45" ht="12.75" customHeight="1" x14ac:dyDescent="0.2">
      <c r="K83" s="34"/>
      <c r="L83" s="26"/>
      <c r="M83" s="26"/>
      <c r="N83" s="26"/>
      <c r="U83" s="82"/>
      <c r="V83" s="82"/>
      <c r="W83" s="82"/>
      <c r="AK83" s="28"/>
      <c r="AL83" s="28"/>
      <c r="AM83" s="28"/>
    </row>
    <row r="84" spans="6:45" s="31" customFormat="1" ht="12.75" customHeight="1" x14ac:dyDescent="0.2">
      <c r="F84" s="27"/>
      <c r="J84" s="26"/>
      <c r="K84" s="34"/>
      <c r="O84" s="37"/>
      <c r="P84" s="37"/>
      <c r="Q84" s="37"/>
      <c r="R84" s="37"/>
      <c r="U84" s="82"/>
      <c r="V84" s="82"/>
      <c r="W84" s="82"/>
      <c r="AK84" s="37"/>
      <c r="AL84" s="28"/>
      <c r="AM84" s="28"/>
      <c r="AN84" s="26"/>
      <c r="AO84" s="26"/>
      <c r="AP84" s="26"/>
      <c r="AQ84" s="26"/>
      <c r="AR84" s="26"/>
    </row>
    <row r="85" spans="6:45" s="31" customFormat="1" ht="12.75" customHeight="1" x14ac:dyDescent="0.2">
      <c r="F85" s="27"/>
      <c r="J85" s="26"/>
      <c r="K85" s="34"/>
      <c r="O85" s="37"/>
      <c r="P85" s="37"/>
      <c r="Q85" s="37"/>
      <c r="R85" s="37"/>
      <c r="U85" s="82"/>
      <c r="V85" s="82"/>
      <c r="W85" s="82"/>
      <c r="AK85" s="37"/>
      <c r="AL85" s="28"/>
      <c r="AM85" s="28"/>
      <c r="AN85" s="26"/>
      <c r="AO85" s="26"/>
      <c r="AP85" s="26"/>
      <c r="AQ85" s="26"/>
      <c r="AR85" s="26"/>
    </row>
    <row r="86" spans="6:45" ht="12.75" customHeight="1" x14ac:dyDescent="0.2">
      <c r="K86" s="34"/>
      <c r="L86" s="26"/>
      <c r="M86" s="26"/>
      <c r="N86" s="26"/>
      <c r="O86" s="26"/>
      <c r="P86" s="26"/>
      <c r="Q86" s="26"/>
      <c r="R86" s="26"/>
      <c r="U86" s="82"/>
      <c r="V86" s="82"/>
      <c r="W86" s="82"/>
      <c r="AK86" s="28"/>
      <c r="AL86" s="28"/>
      <c r="AM86" s="28"/>
    </row>
    <row r="87" spans="6:45" ht="12.75" customHeight="1" x14ac:dyDescent="0.2">
      <c r="K87" s="34"/>
      <c r="L87" s="26"/>
      <c r="M87" s="26"/>
      <c r="N87" s="26"/>
      <c r="O87" s="26"/>
      <c r="P87" s="26"/>
      <c r="Q87" s="26"/>
      <c r="R87" s="26"/>
      <c r="U87" s="82"/>
      <c r="V87" s="82"/>
      <c r="W87" s="82"/>
      <c r="AK87" s="28"/>
      <c r="AL87" s="28"/>
      <c r="AM87" s="28"/>
    </row>
    <row r="88" spans="6:45" ht="12.75" customHeight="1" x14ac:dyDescent="0.2">
      <c r="K88" s="34"/>
      <c r="L88" s="26"/>
      <c r="M88" s="26"/>
      <c r="N88" s="26"/>
      <c r="O88" s="26"/>
      <c r="P88" s="26"/>
      <c r="Q88" s="26"/>
      <c r="R88" s="26"/>
      <c r="S88" s="26"/>
      <c r="T88" s="28"/>
      <c r="U88" s="82"/>
      <c r="V88" s="82"/>
      <c r="W88" s="82"/>
      <c r="AK88" s="28"/>
      <c r="AL88" s="28"/>
      <c r="AM88" s="28"/>
    </row>
    <row r="89" spans="6:45" ht="12.75" customHeight="1" x14ac:dyDescent="0.2">
      <c r="J89" s="31"/>
      <c r="K89" s="34"/>
      <c r="L89" s="26"/>
      <c r="M89" s="26"/>
      <c r="N89" s="26"/>
      <c r="O89" s="26"/>
      <c r="P89" s="26"/>
      <c r="Q89" s="26"/>
      <c r="R89" s="26"/>
      <c r="S89" s="26"/>
      <c r="T89" s="28"/>
      <c r="U89" s="82"/>
      <c r="V89" s="82"/>
      <c r="W89" s="82"/>
      <c r="AK89" s="28"/>
      <c r="AL89" s="28"/>
      <c r="AM89" s="28"/>
    </row>
    <row r="90" spans="6:45" ht="12.75" customHeight="1" x14ac:dyDescent="0.2">
      <c r="J90" s="31"/>
      <c r="K90" s="34"/>
      <c r="L90" s="26"/>
      <c r="M90" s="26"/>
      <c r="N90" s="26"/>
      <c r="O90" s="26"/>
      <c r="P90" s="26"/>
      <c r="Q90" s="26"/>
      <c r="R90" s="26"/>
      <c r="S90" s="26"/>
      <c r="T90" s="28"/>
      <c r="U90" s="82"/>
      <c r="V90" s="82"/>
      <c r="W90" s="82"/>
      <c r="AK90" s="28"/>
      <c r="AL90" s="28"/>
      <c r="AM90" s="28"/>
      <c r="AO90" s="31"/>
      <c r="AP90" s="31"/>
      <c r="AQ90" s="31"/>
      <c r="AR90" s="31"/>
    </row>
    <row r="91" spans="6:45" ht="12.75" customHeight="1" x14ac:dyDescent="0.2">
      <c r="K91" s="34"/>
      <c r="L91" s="26"/>
      <c r="M91" s="26"/>
      <c r="N91" s="26"/>
      <c r="O91" s="26"/>
      <c r="P91" s="26"/>
      <c r="Q91" s="26"/>
      <c r="R91" s="26"/>
      <c r="S91" s="26"/>
      <c r="T91" s="28"/>
      <c r="U91" s="82"/>
      <c r="V91" s="82"/>
      <c r="W91" s="82"/>
      <c r="AK91" s="28"/>
      <c r="AL91" s="28"/>
      <c r="AM91" s="37"/>
      <c r="AN91" s="31"/>
      <c r="AO91" s="31"/>
      <c r="AP91" s="31"/>
      <c r="AQ91" s="31"/>
      <c r="AR91" s="31"/>
      <c r="AS91" s="31"/>
    </row>
    <row r="92" spans="6:45" s="31" customFormat="1" ht="12.75" customHeight="1" x14ac:dyDescent="0.2">
      <c r="F92" s="27"/>
      <c r="J92" s="26"/>
      <c r="K92" s="34"/>
      <c r="S92" s="28"/>
      <c r="T92" s="28"/>
      <c r="U92" s="82"/>
      <c r="V92" s="82"/>
      <c r="W92" s="82"/>
      <c r="AK92" s="28"/>
      <c r="AL92" s="37"/>
      <c r="AM92" s="36"/>
      <c r="AO92" s="26"/>
      <c r="AP92" s="26"/>
      <c r="AQ92" s="26"/>
      <c r="AR92" s="26"/>
      <c r="AS92" s="26"/>
    </row>
    <row r="93" spans="6:45" s="31" customFormat="1" ht="12.75" customHeight="1" x14ac:dyDescent="0.2">
      <c r="F93" s="27"/>
      <c r="J93" s="26"/>
      <c r="K93" s="34"/>
      <c r="S93" s="28"/>
      <c r="T93" s="28"/>
      <c r="U93" s="82"/>
      <c r="V93" s="82"/>
      <c r="W93" s="82"/>
      <c r="AK93" s="28"/>
      <c r="AL93" s="37"/>
      <c r="AM93" s="28"/>
      <c r="AN93" s="26"/>
      <c r="AO93" s="26"/>
      <c r="AP93" s="26"/>
      <c r="AQ93" s="26"/>
      <c r="AR93" s="26"/>
      <c r="AS93" s="26"/>
    </row>
    <row r="94" spans="6:45" ht="12.75" customHeight="1" x14ac:dyDescent="0.2">
      <c r="K94" s="34"/>
      <c r="L94" s="26"/>
      <c r="M94" s="26"/>
      <c r="N94" s="26"/>
      <c r="O94" s="26"/>
      <c r="P94" s="26"/>
      <c r="Q94" s="26"/>
      <c r="R94" s="26"/>
      <c r="T94" s="28"/>
      <c r="U94" s="82"/>
      <c r="V94" s="82"/>
      <c r="W94" s="82"/>
      <c r="AK94" s="28"/>
      <c r="AL94" s="28"/>
      <c r="AM94" s="28"/>
    </row>
    <row r="95" spans="6:45" ht="12.75" customHeight="1" x14ac:dyDescent="0.2">
      <c r="K95" s="34"/>
      <c r="L95" s="26"/>
      <c r="M95" s="26"/>
      <c r="N95" s="26"/>
      <c r="O95" s="26"/>
      <c r="P95" s="26"/>
      <c r="Q95" s="26"/>
      <c r="R95" s="26"/>
      <c r="T95" s="28"/>
      <c r="U95" s="82"/>
      <c r="V95" s="82"/>
      <c r="W95" s="82"/>
      <c r="AK95" s="28"/>
      <c r="AL95" s="28"/>
      <c r="AM95" s="28"/>
    </row>
    <row r="96" spans="6:45" ht="12.75" customHeight="1" x14ac:dyDescent="0.2">
      <c r="K96" s="34"/>
      <c r="L96" s="26"/>
      <c r="M96" s="26"/>
      <c r="N96" s="26"/>
      <c r="O96" s="26"/>
      <c r="P96" s="26"/>
      <c r="Q96" s="26"/>
      <c r="R96" s="26"/>
      <c r="T96" s="28"/>
      <c r="U96" s="82"/>
      <c r="V96" s="82"/>
      <c r="W96" s="82"/>
      <c r="AK96" s="37"/>
      <c r="AL96" s="28"/>
      <c r="AM96" s="28"/>
    </row>
    <row r="97" spans="6:45" ht="12.75" customHeight="1" x14ac:dyDescent="0.2">
      <c r="K97" s="34"/>
      <c r="L97" s="26"/>
      <c r="M97" s="26"/>
      <c r="N97" s="26"/>
      <c r="O97" s="26"/>
      <c r="P97" s="26"/>
      <c r="Q97" s="26"/>
      <c r="R97" s="26"/>
      <c r="T97" s="28"/>
      <c r="U97" s="82"/>
      <c r="V97" s="82"/>
      <c r="W97" s="82"/>
      <c r="AK97" s="37"/>
      <c r="AL97" s="28"/>
      <c r="AM97" s="28"/>
    </row>
    <row r="98" spans="6:45" ht="12.75" customHeight="1" x14ac:dyDescent="0.2">
      <c r="K98" s="34"/>
      <c r="L98" s="26"/>
      <c r="M98" s="26"/>
      <c r="N98" s="26"/>
      <c r="S98" s="37"/>
      <c r="T98" s="37"/>
      <c r="U98" s="82"/>
      <c r="V98" s="82"/>
      <c r="W98" s="82"/>
      <c r="AK98" s="28"/>
      <c r="AL98" s="28"/>
      <c r="AM98" s="28"/>
      <c r="AO98" s="31"/>
      <c r="AP98" s="31"/>
      <c r="AQ98" s="31"/>
      <c r="AR98" s="31"/>
      <c r="AS98" s="31"/>
    </row>
    <row r="99" spans="6:45" ht="12.75" customHeight="1" x14ac:dyDescent="0.2">
      <c r="J99" s="31"/>
      <c r="K99" s="34"/>
      <c r="L99" s="26"/>
      <c r="M99" s="26"/>
      <c r="N99" s="26"/>
      <c r="S99" s="37"/>
      <c r="T99" s="37"/>
      <c r="U99" s="82"/>
      <c r="V99" s="82"/>
      <c r="W99" s="82"/>
      <c r="AK99" s="28"/>
      <c r="AL99" s="28"/>
      <c r="AM99" s="37"/>
      <c r="AN99" s="31"/>
      <c r="AO99" s="31"/>
      <c r="AP99" s="31"/>
      <c r="AQ99" s="31"/>
      <c r="AR99" s="31"/>
      <c r="AS99" s="31"/>
    </row>
    <row r="100" spans="6:45" ht="12.75" customHeight="1" x14ac:dyDescent="0.2">
      <c r="J100" s="31"/>
      <c r="K100" s="34"/>
      <c r="L100" s="26"/>
      <c r="M100" s="26"/>
      <c r="N100" s="26"/>
      <c r="S100" s="26"/>
      <c r="T100" s="28"/>
      <c r="U100" s="82"/>
      <c r="V100" s="82"/>
      <c r="W100" s="82"/>
      <c r="AK100" s="28"/>
      <c r="AL100" s="37"/>
      <c r="AM100" s="37"/>
      <c r="AN100" s="31"/>
    </row>
    <row r="101" spans="6:45" ht="12.75" customHeight="1" x14ac:dyDescent="0.2">
      <c r="J101" s="31"/>
      <c r="K101" s="34"/>
      <c r="L101" s="26"/>
      <c r="M101" s="26"/>
      <c r="N101" s="26"/>
      <c r="S101" s="26"/>
      <c r="T101" s="28"/>
      <c r="U101" s="82"/>
      <c r="V101" s="82"/>
      <c r="W101" s="82"/>
      <c r="AK101" s="28"/>
      <c r="AL101" s="37"/>
      <c r="AM101" s="28"/>
    </row>
    <row r="102" spans="6:45" ht="12.75" customHeight="1" x14ac:dyDescent="0.2">
      <c r="J102" s="31"/>
      <c r="K102" s="34"/>
      <c r="L102" s="26"/>
      <c r="M102" s="26"/>
      <c r="N102" s="26"/>
      <c r="S102" s="26"/>
      <c r="T102" s="28"/>
      <c r="U102" s="82"/>
      <c r="V102" s="82"/>
      <c r="W102" s="82"/>
      <c r="AK102" s="28"/>
      <c r="AL102" s="28"/>
      <c r="AM102" s="28"/>
    </row>
    <row r="103" spans="6:45" ht="12.75" customHeight="1" x14ac:dyDescent="0.2">
      <c r="K103" s="34"/>
      <c r="L103" s="26"/>
      <c r="M103" s="26"/>
      <c r="N103" s="26"/>
      <c r="S103" s="26"/>
      <c r="T103" s="28"/>
      <c r="U103" s="82"/>
      <c r="V103" s="82"/>
      <c r="W103" s="82"/>
      <c r="AK103" s="28"/>
      <c r="AL103" s="28"/>
      <c r="AM103" s="28"/>
    </row>
    <row r="104" spans="6:45" s="31" customFormat="1" ht="12.75" customHeight="1" x14ac:dyDescent="0.2">
      <c r="F104" s="27"/>
      <c r="J104" s="26"/>
      <c r="K104" s="34"/>
      <c r="O104" s="37"/>
      <c r="P104" s="37"/>
      <c r="Q104" s="37"/>
      <c r="R104" s="37"/>
      <c r="S104" s="26"/>
      <c r="T104" s="28"/>
      <c r="U104" s="82"/>
      <c r="V104" s="82"/>
      <c r="W104" s="82"/>
      <c r="AK104" s="37"/>
      <c r="AL104" s="28"/>
      <c r="AM104" s="28"/>
      <c r="AN104" s="26"/>
      <c r="AO104" s="26"/>
      <c r="AP104" s="26"/>
      <c r="AQ104" s="26"/>
      <c r="AR104" s="26"/>
      <c r="AS104" s="26"/>
    </row>
    <row r="105" spans="6:45" s="31" customFormat="1" ht="12.75" customHeight="1" x14ac:dyDescent="0.2">
      <c r="F105" s="27"/>
      <c r="J105" s="26"/>
      <c r="K105" s="34"/>
      <c r="O105" s="37"/>
      <c r="P105" s="37"/>
      <c r="Q105" s="37"/>
      <c r="R105" s="37"/>
      <c r="S105" s="26"/>
      <c r="T105" s="28"/>
      <c r="U105" s="82"/>
      <c r="V105" s="82"/>
      <c r="W105" s="82"/>
      <c r="AK105" s="37"/>
      <c r="AL105" s="28"/>
      <c r="AM105" s="28"/>
      <c r="AN105" s="26"/>
      <c r="AO105" s="26"/>
      <c r="AP105" s="26"/>
      <c r="AQ105" s="26"/>
      <c r="AR105" s="26"/>
      <c r="AS105" s="26"/>
    </row>
    <row r="106" spans="6:45" ht="12.75" customHeight="1" x14ac:dyDescent="0.2">
      <c r="K106" s="34"/>
      <c r="L106" s="26"/>
      <c r="M106" s="26"/>
      <c r="N106" s="26"/>
      <c r="O106" s="26"/>
      <c r="P106" s="26"/>
      <c r="Q106" s="26"/>
      <c r="R106" s="26"/>
      <c r="S106" s="31"/>
      <c r="T106" s="37"/>
      <c r="U106" s="82"/>
      <c r="V106" s="82"/>
      <c r="W106" s="82"/>
      <c r="AK106" s="28"/>
      <c r="AL106" s="28"/>
      <c r="AM106" s="28"/>
    </row>
    <row r="107" spans="6:45" ht="12.75" customHeight="1" x14ac:dyDescent="0.2">
      <c r="K107" s="34"/>
      <c r="L107" s="26"/>
      <c r="M107" s="26"/>
      <c r="N107" s="26"/>
      <c r="O107" s="26"/>
      <c r="P107" s="26"/>
      <c r="Q107" s="26"/>
      <c r="R107" s="26"/>
      <c r="S107" s="31"/>
      <c r="T107" s="37"/>
      <c r="U107" s="82"/>
      <c r="V107" s="82"/>
      <c r="W107" s="82"/>
      <c r="AK107" s="28"/>
      <c r="AL107" s="28"/>
      <c r="AM107" s="28"/>
    </row>
    <row r="108" spans="6:45" ht="12.75" customHeight="1" x14ac:dyDescent="0.2">
      <c r="K108" s="34"/>
      <c r="L108" s="26"/>
      <c r="M108" s="26"/>
      <c r="N108" s="26"/>
      <c r="O108" s="26"/>
      <c r="P108" s="26"/>
      <c r="Q108" s="26"/>
      <c r="R108" s="26"/>
      <c r="S108" s="26"/>
      <c r="T108" s="28"/>
      <c r="U108" s="82"/>
      <c r="V108" s="82"/>
      <c r="W108" s="82"/>
      <c r="AK108" s="28"/>
      <c r="AL108" s="28"/>
      <c r="AM108" s="28"/>
    </row>
    <row r="109" spans="6:45" ht="12.75" customHeight="1" x14ac:dyDescent="0.2">
      <c r="J109" s="31"/>
      <c r="K109" s="34"/>
      <c r="L109" s="26"/>
      <c r="M109" s="26"/>
      <c r="N109" s="26"/>
      <c r="O109" s="26"/>
      <c r="P109" s="26"/>
      <c r="Q109" s="26"/>
      <c r="R109" s="26"/>
      <c r="S109" s="26"/>
      <c r="T109" s="28"/>
      <c r="U109" s="82"/>
      <c r="V109" s="82"/>
      <c r="W109" s="82"/>
      <c r="AK109" s="28"/>
      <c r="AL109" s="28"/>
      <c r="AM109" s="28"/>
    </row>
    <row r="110" spans="6:45" ht="12.75" customHeight="1" x14ac:dyDescent="0.2">
      <c r="J110" s="31"/>
      <c r="K110" s="34"/>
      <c r="L110" s="26"/>
      <c r="M110" s="26"/>
      <c r="N110" s="26"/>
      <c r="O110" s="26"/>
      <c r="P110" s="26"/>
      <c r="Q110" s="26"/>
      <c r="R110" s="26"/>
      <c r="S110" s="26"/>
      <c r="T110" s="28"/>
      <c r="U110" s="82"/>
      <c r="V110" s="82"/>
      <c r="W110" s="82"/>
      <c r="AK110" s="28"/>
      <c r="AL110" s="28"/>
      <c r="AM110" s="28"/>
      <c r="AO110" s="31"/>
      <c r="AP110" s="31"/>
      <c r="AQ110" s="31"/>
      <c r="AR110" s="31"/>
      <c r="AS110" s="31"/>
    </row>
    <row r="111" spans="6:45" ht="12.75" customHeight="1" x14ac:dyDescent="0.2">
      <c r="K111" s="34"/>
      <c r="L111" s="26"/>
      <c r="M111" s="26"/>
      <c r="N111" s="26"/>
      <c r="O111" s="26"/>
      <c r="P111" s="26"/>
      <c r="Q111" s="26"/>
      <c r="R111" s="26"/>
      <c r="S111" s="26"/>
      <c r="T111" s="28"/>
      <c r="U111" s="82"/>
      <c r="V111" s="82"/>
      <c r="W111" s="82"/>
      <c r="AK111" s="28"/>
      <c r="AL111" s="28"/>
      <c r="AM111" s="37"/>
      <c r="AN111" s="31"/>
      <c r="AO111" s="31"/>
      <c r="AP111" s="31"/>
      <c r="AQ111" s="31"/>
      <c r="AR111" s="31"/>
      <c r="AS111" s="31"/>
    </row>
    <row r="112" spans="6:45" s="31" customFormat="1" ht="12.75" customHeight="1" x14ac:dyDescent="0.2">
      <c r="F112" s="27"/>
      <c r="J112" s="26"/>
      <c r="K112" s="34"/>
      <c r="S112" s="28"/>
      <c r="T112" s="28"/>
      <c r="U112" s="82"/>
      <c r="V112" s="82"/>
      <c r="W112" s="82"/>
      <c r="AK112" s="28"/>
      <c r="AL112" s="37"/>
      <c r="AM112" s="36"/>
      <c r="AO112" s="26"/>
      <c r="AP112" s="26"/>
      <c r="AQ112" s="26"/>
      <c r="AR112" s="26"/>
      <c r="AS112" s="26"/>
    </row>
    <row r="113" spans="6:45" s="31" customFormat="1" ht="12.75" customHeight="1" x14ac:dyDescent="0.2">
      <c r="F113" s="27"/>
      <c r="J113" s="26"/>
      <c r="K113" s="34"/>
      <c r="S113" s="28"/>
      <c r="T113" s="28"/>
      <c r="U113" s="82"/>
      <c r="V113" s="82"/>
      <c r="W113" s="82"/>
      <c r="AK113" s="28"/>
      <c r="AL113" s="37"/>
      <c r="AM113" s="28"/>
      <c r="AN113" s="26"/>
      <c r="AO113" s="26"/>
      <c r="AP113" s="26"/>
      <c r="AQ113" s="26"/>
      <c r="AR113" s="26"/>
      <c r="AS113" s="26"/>
    </row>
    <row r="114" spans="6:45" ht="12.75" customHeight="1" x14ac:dyDescent="0.2">
      <c r="K114" s="34"/>
      <c r="L114" s="26"/>
      <c r="M114" s="26"/>
      <c r="N114" s="26"/>
      <c r="O114" s="26"/>
      <c r="P114" s="26"/>
      <c r="Q114" s="26"/>
      <c r="R114" s="26"/>
      <c r="T114" s="28"/>
      <c r="U114" s="82"/>
      <c r="V114" s="82"/>
      <c r="W114" s="82"/>
      <c r="AK114" s="28"/>
      <c r="AL114" s="28"/>
      <c r="AM114" s="28"/>
    </row>
    <row r="115" spans="6:45" ht="12.75" customHeight="1" x14ac:dyDescent="0.2">
      <c r="K115" s="34"/>
      <c r="L115" s="26"/>
      <c r="M115" s="26"/>
      <c r="N115" s="26"/>
      <c r="O115" s="26"/>
      <c r="P115" s="26"/>
      <c r="Q115" s="26"/>
      <c r="R115" s="26"/>
      <c r="T115" s="28"/>
      <c r="U115" s="82"/>
      <c r="V115" s="82"/>
      <c r="W115" s="82"/>
      <c r="AK115" s="28"/>
      <c r="AL115" s="28"/>
      <c r="AM115" s="28"/>
    </row>
    <row r="116" spans="6:45" ht="12.75" customHeight="1" x14ac:dyDescent="0.2">
      <c r="K116" s="34"/>
      <c r="L116" s="26"/>
      <c r="M116" s="26"/>
      <c r="N116" s="26"/>
      <c r="O116" s="26"/>
      <c r="P116" s="26"/>
      <c r="Q116" s="26"/>
      <c r="R116" s="26"/>
      <c r="T116" s="28"/>
      <c r="U116" s="82"/>
      <c r="V116" s="82"/>
      <c r="W116" s="82"/>
      <c r="AK116" s="37"/>
      <c r="AL116" s="28"/>
      <c r="AM116" s="28"/>
    </row>
    <row r="117" spans="6:45" ht="12.75" customHeight="1" x14ac:dyDescent="0.2">
      <c r="K117" s="34"/>
      <c r="L117" s="26"/>
      <c r="M117" s="26"/>
      <c r="N117" s="26"/>
      <c r="O117" s="26"/>
      <c r="P117" s="26"/>
      <c r="Q117" s="26"/>
      <c r="R117" s="26"/>
      <c r="T117" s="28"/>
      <c r="U117" s="82"/>
      <c r="V117" s="82"/>
      <c r="W117" s="82"/>
      <c r="AK117" s="37"/>
      <c r="AL117" s="28"/>
      <c r="AM117" s="28"/>
    </row>
    <row r="118" spans="6:45" ht="12.75" customHeight="1" x14ac:dyDescent="0.2">
      <c r="K118" s="34"/>
      <c r="L118" s="26"/>
      <c r="M118" s="26"/>
      <c r="N118" s="26"/>
      <c r="S118" s="37"/>
      <c r="T118" s="37"/>
      <c r="U118" s="82"/>
      <c r="V118" s="82"/>
      <c r="W118" s="82"/>
      <c r="AK118" s="28"/>
      <c r="AL118" s="28"/>
      <c r="AM118" s="28"/>
      <c r="AO118" s="31"/>
      <c r="AP118" s="31"/>
      <c r="AQ118" s="31"/>
      <c r="AR118" s="31"/>
      <c r="AS118" s="31"/>
    </row>
    <row r="119" spans="6:45" ht="12.75" customHeight="1" x14ac:dyDescent="0.2">
      <c r="J119" s="31"/>
      <c r="K119" s="34"/>
      <c r="L119" s="26"/>
      <c r="M119" s="26"/>
      <c r="N119" s="26"/>
      <c r="S119" s="37"/>
      <c r="T119" s="37"/>
      <c r="U119" s="82"/>
      <c r="V119" s="82"/>
      <c r="W119" s="82"/>
      <c r="AK119" s="28"/>
      <c r="AL119" s="28"/>
      <c r="AM119" s="37"/>
      <c r="AN119" s="31"/>
      <c r="AO119" s="31"/>
      <c r="AP119" s="31"/>
      <c r="AQ119" s="31"/>
      <c r="AR119" s="31"/>
      <c r="AS119" s="31"/>
    </row>
    <row r="120" spans="6:45" ht="12.75" customHeight="1" x14ac:dyDescent="0.2">
      <c r="J120" s="31"/>
      <c r="K120" s="34"/>
      <c r="L120" s="26"/>
      <c r="M120" s="26"/>
      <c r="N120" s="26"/>
      <c r="S120" s="26"/>
      <c r="T120" s="28"/>
      <c r="U120" s="82"/>
      <c r="V120" s="82"/>
      <c r="W120" s="82"/>
      <c r="AK120" s="28"/>
      <c r="AL120" s="37"/>
      <c r="AM120" s="37"/>
      <c r="AN120" s="31"/>
    </row>
    <row r="121" spans="6:45" ht="12.75" customHeight="1" x14ac:dyDescent="0.2">
      <c r="J121" s="31"/>
      <c r="K121" s="34"/>
      <c r="L121" s="26"/>
      <c r="M121" s="26"/>
      <c r="N121" s="26"/>
      <c r="S121" s="26"/>
      <c r="T121" s="28"/>
      <c r="U121" s="82"/>
      <c r="V121" s="82"/>
      <c r="W121" s="82"/>
      <c r="AK121" s="28"/>
      <c r="AL121" s="37"/>
      <c r="AM121" s="28"/>
    </row>
    <row r="122" spans="6:45" ht="12.75" customHeight="1" x14ac:dyDescent="0.2">
      <c r="J122" s="31"/>
      <c r="K122" s="34"/>
      <c r="L122" s="26"/>
      <c r="M122" s="26"/>
      <c r="N122" s="26"/>
      <c r="S122" s="26"/>
      <c r="T122" s="28"/>
      <c r="U122" s="82"/>
      <c r="V122" s="82"/>
      <c r="W122" s="82"/>
      <c r="AK122" s="28"/>
      <c r="AL122" s="28"/>
      <c r="AM122" s="28"/>
    </row>
    <row r="123" spans="6:45" ht="12.75" customHeight="1" x14ac:dyDescent="0.2">
      <c r="K123" s="34"/>
      <c r="L123" s="26"/>
      <c r="M123" s="26"/>
      <c r="N123" s="26"/>
      <c r="S123" s="26"/>
      <c r="T123" s="28"/>
      <c r="U123" s="82"/>
      <c r="V123" s="82"/>
      <c r="W123" s="82"/>
      <c r="AK123" s="28"/>
      <c r="AL123" s="28"/>
      <c r="AM123" s="28"/>
    </row>
    <row r="124" spans="6:45" s="31" customFormat="1" ht="12.75" customHeight="1" x14ac:dyDescent="0.2">
      <c r="F124" s="27"/>
      <c r="J124" s="26"/>
      <c r="K124" s="34"/>
      <c r="O124" s="37"/>
      <c r="P124" s="37"/>
      <c r="Q124" s="37"/>
      <c r="R124" s="37"/>
      <c r="S124" s="26"/>
      <c r="T124" s="28"/>
      <c r="U124" s="82"/>
      <c r="V124" s="82"/>
      <c r="W124" s="82"/>
      <c r="AK124" s="37"/>
      <c r="AL124" s="28"/>
      <c r="AM124" s="28"/>
      <c r="AN124" s="26"/>
      <c r="AO124" s="26"/>
      <c r="AP124" s="26"/>
      <c r="AQ124" s="26"/>
      <c r="AR124" s="26"/>
      <c r="AS124" s="26"/>
    </row>
    <row r="125" spans="6:45" s="31" customFormat="1" ht="12.75" customHeight="1" x14ac:dyDescent="0.2">
      <c r="F125" s="27"/>
      <c r="J125" s="26"/>
      <c r="K125" s="34"/>
      <c r="O125" s="37"/>
      <c r="P125" s="37"/>
      <c r="Q125" s="37"/>
      <c r="R125" s="37"/>
      <c r="S125" s="26"/>
      <c r="T125" s="28"/>
      <c r="U125" s="82"/>
      <c r="V125" s="82"/>
      <c r="W125" s="82"/>
      <c r="AK125" s="37"/>
      <c r="AL125" s="28"/>
      <c r="AM125" s="28"/>
      <c r="AN125" s="26"/>
      <c r="AO125" s="26"/>
      <c r="AP125" s="26"/>
      <c r="AQ125" s="26"/>
      <c r="AR125" s="26"/>
      <c r="AS125" s="26"/>
    </row>
    <row r="126" spans="6:45" ht="12.75" customHeight="1" x14ac:dyDescent="0.2">
      <c r="K126" s="34"/>
      <c r="L126" s="26"/>
      <c r="M126" s="26"/>
      <c r="N126" s="26"/>
      <c r="O126" s="26"/>
      <c r="P126" s="26"/>
      <c r="Q126" s="26"/>
      <c r="R126" s="26"/>
      <c r="S126" s="31"/>
      <c r="T126" s="37"/>
      <c r="U126" s="82"/>
      <c r="V126" s="82"/>
      <c r="W126" s="82"/>
      <c r="AK126" s="28"/>
      <c r="AL126" s="28"/>
      <c r="AM126" s="28"/>
    </row>
    <row r="127" spans="6:45" ht="12.75" customHeight="1" x14ac:dyDescent="0.2">
      <c r="K127" s="34"/>
      <c r="L127" s="26"/>
      <c r="M127" s="26"/>
      <c r="N127" s="26"/>
      <c r="O127" s="26"/>
      <c r="P127" s="26"/>
      <c r="Q127" s="26"/>
      <c r="R127" s="26"/>
      <c r="S127" s="31"/>
      <c r="T127" s="37"/>
      <c r="U127" s="82"/>
      <c r="V127" s="82"/>
      <c r="W127" s="82"/>
      <c r="AK127" s="28"/>
      <c r="AL127" s="28"/>
      <c r="AM127" s="28"/>
    </row>
    <row r="128" spans="6:45" ht="12.75" customHeight="1" x14ac:dyDescent="0.2">
      <c r="K128" s="34"/>
      <c r="L128" s="26"/>
      <c r="M128" s="26"/>
      <c r="N128" s="26"/>
      <c r="O128" s="26"/>
      <c r="P128" s="26"/>
      <c r="Q128" s="26"/>
      <c r="R128" s="26"/>
      <c r="S128" s="26"/>
      <c r="T128" s="28"/>
      <c r="U128" s="82"/>
      <c r="V128" s="82"/>
      <c r="W128" s="82"/>
      <c r="AK128" s="28"/>
      <c r="AL128" s="28"/>
      <c r="AM128" s="28"/>
    </row>
    <row r="129" spans="6:45" ht="12.75" customHeight="1" x14ac:dyDescent="0.2">
      <c r="J129" s="31"/>
      <c r="K129" s="34"/>
      <c r="L129" s="26"/>
      <c r="M129" s="26"/>
      <c r="N129" s="26"/>
      <c r="O129" s="26"/>
      <c r="P129" s="26"/>
      <c r="Q129" s="26"/>
      <c r="R129" s="26"/>
      <c r="S129" s="26"/>
      <c r="T129" s="28"/>
      <c r="U129" s="82"/>
      <c r="V129" s="82"/>
      <c r="W129" s="82"/>
      <c r="AK129" s="28"/>
      <c r="AL129" s="28"/>
      <c r="AM129" s="28"/>
    </row>
    <row r="130" spans="6:45" ht="12.75" customHeight="1" x14ac:dyDescent="0.2">
      <c r="J130" s="31"/>
      <c r="K130" s="34"/>
      <c r="L130" s="26"/>
      <c r="M130" s="26"/>
      <c r="N130" s="26"/>
      <c r="O130" s="26"/>
      <c r="P130" s="26"/>
      <c r="Q130" s="26"/>
      <c r="R130" s="26"/>
      <c r="S130" s="26"/>
      <c r="T130" s="28"/>
      <c r="U130" s="82"/>
      <c r="V130" s="82"/>
      <c r="W130" s="82"/>
      <c r="AK130" s="28"/>
      <c r="AL130" s="28"/>
      <c r="AM130" s="28"/>
      <c r="AO130" s="31"/>
      <c r="AP130" s="31"/>
      <c r="AQ130" s="31"/>
      <c r="AR130" s="31"/>
      <c r="AS130" s="31"/>
    </row>
    <row r="131" spans="6:45" ht="12.75" customHeight="1" x14ac:dyDescent="0.2">
      <c r="K131" s="34"/>
      <c r="L131" s="26"/>
      <c r="M131" s="26"/>
      <c r="N131" s="26"/>
      <c r="O131" s="26"/>
      <c r="P131" s="26"/>
      <c r="Q131" s="26"/>
      <c r="R131" s="26"/>
      <c r="S131" s="26"/>
      <c r="T131" s="28"/>
      <c r="U131" s="82"/>
      <c r="V131" s="82"/>
      <c r="W131" s="82"/>
      <c r="AK131" s="28"/>
      <c r="AL131" s="28"/>
      <c r="AM131" s="37"/>
      <c r="AN131" s="31"/>
      <c r="AO131" s="31"/>
      <c r="AP131" s="31"/>
      <c r="AQ131" s="31"/>
      <c r="AR131" s="31"/>
      <c r="AS131" s="31"/>
    </row>
    <row r="132" spans="6:45" s="31" customFormat="1" ht="12.75" customHeight="1" x14ac:dyDescent="0.2">
      <c r="F132" s="27"/>
      <c r="J132" s="26"/>
      <c r="K132" s="34"/>
      <c r="S132" s="28"/>
      <c r="T132" s="28"/>
      <c r="U132" s="82"/>
      <c r="V132" s="82"/>
      <c r="W132" s="82"/>
      <c r="AK132" s="28"/>
      <c r="AL132" s="37"/>
      <c r="AM132" s="36"/>
      <c r="AO132" s="26"/>
      <c r="AP132" s="26"/>
      <c r="AQ132" s="26"/>
      <c r="AR132" s="26"/>
      <c r="AS132" s="26"/>
    </row>
    <row r="133" spans="6:45" s="31" customFormat="1" ht="12.75" customHeight="1" x14ac:dyDescent="0.2">
      <c r="F133" s="27"/>
      <c r="J133" s="26"/>
      <c r="K133" s="34"/>
      <c r="S133" s="28"/>
      <c r="T133" s="28"/>
      <c r="U133" s="82"/>
      <c r="V133" s="82"/>
      <c r="W133" s="82"/>
      <c r="AK133" s="28"/>
      <c r="AL133" s="37"/>
      <c r="AM133" s="28"/>
      <c r="AN133" s="26"/>
      <c r="AO133" s="26"/>
      <c r="AP133" s="26"/>
      <c r="AQ133" s="26"/>
      <c r="AR133" s="26"/>
      <c r="AS133" s="26"/>
    </row>
    <row r="134" spans="6:45" ht="12.75" customHeight="1" x14ac:dyDescent="0.2">
      <c r="K134" s="34"/>
      <c r="L134" s="26"/>
      <c r="M134" s="26"/>
      <c r="N134" s="26"/>
      <c r="O134" s="26"/>
      <c r="P134" s="26"/>
      <c r="Q134" s="26"/>
      <c r="R134" s="26"/>
      <c r="T134" s="28"/>
      <c r="U134" s="82"/>
      <c r="V134" s="82"/>
      <c r="W134" s="82"/>
      <c r="AK134" s="28"/>
      <c r="AL134" s="28"/>
      <c r="AM134" s="28"/>
    </row>
    <row r="135" spans="6:45" ht="12.75" customHeight="1" x14ac:dyDescent="0.2">
      <c r="K135" s="34"/>
      <c r="L135" s="26"/>
      <c r="M135" s="26"/>
      <c r="N135" s="26"/>
      <c r="O135" s="26"/>
      <c r="P135" s="26"/>
      <c r="Q135" s="26"/>
      <c r="R135" s="26"/>
      <c r="T135" s="28"/>
      <c r="U135" s="82"/>
      <c r="V135" s="82"/>
      <c r="W135" s="82"/>
      <c r="AK135" s="28"/>
      <c r="AL135" s="28"/>
      <c r="AM135" s="28"/>
    </row>
    <row r="136" spans="6:45" ht="12.75" customHeight="1" x14ac:dyDescent="0.2">
      <c r="K136" s="34"/>
      <c r="L136" s="26"/>
      <c r="M136" s="26"/>
      <c r="N136" s="26"/>
      <c r="O136" s="26"/>
      <c r="P136" s="26"/>
      <c r="Q136" s="26"/>
      <c r="R136" s="26"/>
      <c r="T136" s="28"/>
      <c r="U136" s="82"/>
      <c r="V136" s="82"/>
      <c r="W136" s="82"/>
      <c r="AK136" s="37"/>
      <c r="AL136" s="28"/>
      <c r="AM136" s="28"/>
    </row>
    <row r="137" spans="6:45" ht="12.75" customHeight="1" x14ac:dyDescent="0.2">
      <c r="K137" s="34"/>
      <c r="L137" s="26"/>
      <c r="M137" s="26"/>
      <c r="N137" s="26"/>
      <c r="O137" s="26"/>
      <c r="P137" s="26"/>
      <c r="Q137" s="26"/>
      <c r="R137" s="26"/>
      <c r="T137" s="28"/>
      <c r="U137" s="82"/>
      <c r="V137" s="82"/>
      <c r="W137" s="82"/>
      <c r="AK137" s="37"/>
      <c r="AL137" s="28"/>
      <c r="AM137" s="28"/>
    </row>
    <row r="138" spans="6:45" ht="12.75" customHeight="1" x14ac:dyDescent="0.2">
      <c r="K138" s="34"/>
      <c r="L138" s="26"/>
      <c r="M138" s="26"/>
      <c r="N138" s="26"/>
      <c r="S138" s="37"/>
      <c r="T138" s="37"/>
      <c r="U138" s="82"/>
      <c r="V138" s="82"/>
      <c r="W138" s="82"/>
      <c r="AK138" s="28"/>
      <c r="AL138" s="28"/>
      <c r="AM138" s="28"/>
      <c r="AO138" s="31"/>
      <c r="AP138" s="31"/>
      <c r="AQ138" s="31"/>
      <c r="AR138" s="31"/>
      <c r="AS138" s="31"/>
    </row>
    <row r="139" spans="6:45" ht="12.75" customHeight="1" x14ac:dyDescent="0.2">
      <c r="L139" s="26"/>
      <c r="M139" s="26"/>
      <c r="N139" s="26"/>
      <c r="S139" s="37"/>
      <c r="T139" s="37"/>
      <c r="U139" s="82"/>
      <c r="V139" s="82"/>
      <c r="W139" s="82"/>
      <c r="AK139" s="28"/>
      <c r="AL139" s="28"/>
      <c r="AM139" s="37"/>
      <c r="AN139" s="31"/>
      <c r="AO139" s="31"/>
      <c r="AP139" s="31"/>
      <c r="AQ139" s="31"/>
      <c r="AR139" s="31"/>
      <c r="AS139" s="31"/>
    </row>
    <row r="140" spans="6:45" ht="12.75" customHeight="1" x14ac:dyDescent="0.2">
      <c r="L140" s="26"/>
      <c r="M140" s="26"/>
      <c r="N140" s="26"/>
      <c r="S140" s="26"/>
      <c r="T140" s="28"/>
      <c r="U140" s="82"/>
      <c r="V140" s="82"/>
      <c r="W140" s="82"/>
      <c r="AK140" s="28"/>
      <c r="AL140" s="37"/>
      <c r="AM140" s="37"/>
      <c r="AN140" s="31"/>
    </row>
    <row r="141" spans="6:45" ht="12.75" customHeight="1" x14ac:dyDescent="0.2">
      <c r="L141" s="26"/>
      <c r="M141" s="26"/>
      <c r="N141" s="26"/>
      <c r="S141" s="26"/>
      <c r="T141" s="28"/>
      <c r="U141" s="82"/>
      <c r="V141" s="82"/>
      <c r="W141" s="82"/>
      <c r="AK141" s="28"/>
      <c r="AL141" s="37"/>
      <c r="AM141" s="28"/>
    </row>
    <row r="142" spans="6:45" ht="12.75" customHeight="1" x14ac:dyDescent="0.2">
      <c r="L142" s="26"/>
      <c r="M142" s="26"/>
      <c r="N142" s="26"/>
      <c r="S142" s="26"/>
      <c r="T142" s="28"/>
      <c r="U142" s="82"/>
      <c r="V142" s="82"/>
      <c r="W142" s="82"/>
      <c r="AK142" s="28"/>
      <c r="AL142" s="28"/>
      <c r="AM142" s="28"/>
    </row>
    <row r="143" spans="6:45" ht="12.75" customHeight="1" x14ac:dyDescent="0.2">
      <c r="L143" s="26"/>
      <c r="M143" s="26"/>
      <c r="N143" s="26"/>
      <c r="S143" s="26"/>
      <c r="T143" s="28"/>
      <c r="U143" s="82"/>
      <c r="V143" s="82"/>
      <c r="W143" s="82"/>
      <c r="AK143" s="28"/>
      <c r="AL143" s="28"/>
      <c r="AM143" s="28"/>
    </row>
    <row r="144" spans="6:45" ht="12.75" customHeight="1" x14ac:dyDescent="0.2">
      <c r="S144" s="26"/>
      <c r="T144" s="28"/>
      <c r="U144" s="82"/>
      <c r="V144" s="82"/>
      <c r="W144" s="82"/>
      <c r="AK144" s="37"/>
      <c r="AL144" s="28"/>
      <c r="AM144" s="28"/>
    </row>
    <row r="145" spans="6:39" ht="12.75" customHeight="1" x14ac:dyDescent="0.2">
      <c r="S145" s="26"/>
      <c r="T145" s="28"/>
      <c r="U145" s="82"/>
      <c r="V145" s="82"/>
      <c r="W145" s="82"/>
      <c r="AK145" s="37"/>
      <c r="AL145" s="28"/>
      <c r="AM145" s="28"/>
    </row>
    <row r="146" spans="6:39" ht="12.75" customHeight="1" x14ac:dyDescent="0.2">
      <c r="S146" s="31"/>
      <c r="T146" s="37"/>
      <c r="U146" s="82"/>
      <c r="V146" s="82"/>
      <c r="W146" s="82"/>
      <c r="AK146" s="28"/>
      <c r="AL146" s="28"/>
      <c r="AM146" s="28"/>
    </row>
    <row r="147" spans="6:39" ht="12.75" customHeight="1" x14ac:dyDescent="0.2">
      <c r="S147" s="31"/>
      <c r="T147" s="37"/>
      <c r="U147" s="82"/>
      <c r="V147" s="82"/>
      <c r="W147" s="82"/>
      <c r="AK147" s="28"/>
      <c r="AL147" s="28"/>
      <c r="AM147" s="28"/>
    </row>
    <row r="148" spans="6:39" ht="12.75" customHeight="1" x14ac:dyDescent="0.2">
      <c r="S148" s="26"/>
      <c r="T148" s="28"/>
      <c r="U148" s="82"/>
      <c r="V148" s="82"/>
      <c r="W148" s="82"/>
      <c r="AK148" s="28"/>
      <c r="AL148" s="28"/>
      <c r="AM148" s="28"/>
    </row>
    <row r="149" spans="6:39" ht="12.75" customHeight="1" x14ac:dyDescent="0.2">
      <c r="S149" s="26"/>
      <c r="T149" s="28"/>
      <c r="U149" s="82"/>
      <c r="V149" s="82"/>
      <c r="W149" s="82"/>
      <c r="AK149" s="28"/>
      <c r="AL149" s="28"/>
      <c r="AM149" s="28"/>
    </row>
    <row r="150" spans="6:39" ht="12.75" customHeight="1" x14ac:dyDescent="0.2">
      <c r="S150" s="26"/>
      <c r="T150" s="28"/>
      <c r="U150" s="82"/>
      <c r="V150" s="82"/>
      <c r="W150" s="82"/>
      <c r="AK150" s="28"/>
      <c r="AL150" s="28"/>
      <c r="AM150" s="28"/>
    </row>
    <row r="151" spans="6:39" ht="12.75" customHeight="1" x14ac:dyDescent="0.2">
      <c r="S151" s="26"/>
      <c r="T151" s="28"/>
      <c r="U151" s="82"/>
      <c r="V151" s="82"/>
      <c r="W151" s="82"/>
      <c r="AK151" s="28"/>
      <c r="AL151" s="28"/>
    </row>
    <row r="152" spans="6:39" ht="12.75" customHeight="1" x14ac:dyDescent="0.2">
      <c r="T152" s="28"/>
      <c r="U152" s="82"/>
      <c r="V152" s="82"/>
      <c r="W152" s="82"/>
      <c r="AK152" s="28"/>
    </row>
    <row r="153" spans="6:39" ht="12.75" customHeight="1" x14ac:dyDescent="0.2">
      <c r="T153" s="28"/>
      <c r="U153" s="82"/>
      <c r="V153" s="82"/>
      <c r="W153" s="82"/>
      <c r="AK153" s="28"/>
    </row>
    <row r="154" spans="6:39" ht="12.75" customHeight="1" x14ac:dyDescent="0.2">
      <c r="T154" s="28"/>
      <c r="U154" s="82"/>
      <c r="V154" s="82"/>
      <c r="W154" s="82"/>
      <c r="AK154" s="28"/>
    </row>
    <row r="155" spans="6:39" ht="12.75" customHeight="1" x14ac:dyDescent="0.2">
      <c r="T155" s="28"/>
      <c r="U155" s="82"/>
      <c r="V155" s="82"/>
      <c r="W155" s="82"/>
      <c r="AK155" s="28"/>
    </row>
    <row r="156" spans="6:39" ht="12.75" customHeight="1" x14ac:dyDescent="0.2">
      <c r="T156" s="28"/>
      <c r="U156" s="82"/>
      <c r="V156" s="82"/>
      <c r="W156" s="82"/>
    </row>
    <row r="157" spans="6:39" ht="12.75" customHeight="1" x14ac:dyDescent="0.2">
      <c r="T157" s="28"/>
      <c r="U157" s="82"/>
      <c r="V157" s="82"/>
      <c r="W157" s="82"/>
    </row>
    <row r="158" spans="6:39" s="84" customFormat="1" x14ac:dyDescent="0.2">
      <c r="F158" s="83"/>
      <c r="K158" s="85"/>
      <c r="L158" s="85"/>
      <c r="M158" s="85"/>
      <c r="N158" s="85"/>
      <c r="O158" s="85"/>
      <c r="P158" s="85"/>
      <c r="Q158" s="85"/>
      <c r="R158" s="85"/>
      <c r="S158" s="85"/>
      <c r="T158" s="86"/>
      <c r="U158" s="86"/>
    </row>
    <row r="178" spans="24:26" ht="12.75" customHeight="1" x14ac:dyDescent="0.2">
      <c r="X178" s="87"/>
      <c r="Y178" s="88"/>
      <c r="Z178" s="88"/>
    </row>
  </sheetData>
  <dataValidations count="7">
    <dataValidation type="list" allowBlank="1" showInputMessage="1" showErrorMessage="1" sqref="K25" xr:uid="{755761B2-526A-46E2-BE9B-173EDE9A2983}">
      <formula1>Plandepose</formula1>
    </dataValidation>
    <dataValidation type="list" allowBlank="1" showInputMessage="1" showErrorMessage="1" sqref="K24" xr:uid="{5B659E36-6DDF-4451-A1F9-6151963A5270}">
      <formula1>LettreBlocLed3</formula1>
    </dataValidation>
    <dataValidation type="list" allowBlank="1" showInputMessage="1" showErrorMessage="1" sqref="K16" xr:uid="{406CF192-1B63-43E5-96BB-E58AB7B7B140}">
      <formula1>LettreBoitier1a</formula1>
    </dataValidation>
    <dataValidation type="list" allowBlank="1" showInputMessage="1" showErrorMessage="1" sqref="K15" xr:uid="{1E4F6300-0F00-4D3A-B953-5347F7E3AEA4}">
      <formula1>LettreBoitier2</formula1>
    </dataValidation>
    <dataValidation type="list" allowBlank="1" showInputMessage="1" showErrorMessage="1" sqref="K18" xr:uid="{B98485EB-6011-4645-9B77-4B2DE2C3D376}">
      <formula1>LettreBoitier4</formula1>
    </dataValidation>
    <dataValidation type="list" allowBlank="1" showInputMessage="1" showErrorMessage="1" sqref="K17" xr:uid="{F3E7E17C-85E6-4C8C-8172-F70544946B36}">
      <formula1>LettreBoitier1b</formula1>
    </dataValidation>
    <dataValidation type="list" allowBlank="1" showInputMessage="1" showErrorMessage="1" sqref="K19" xr:uid="{85C46F73-B5F6-46CF-AE42-A150E5942294}">
      <formula1>LettreBoitier5</formula1>
    </dataValidation>
  </dataValidations>
  <pageMargins left="0" right="0" top="0.74803149606299213" bottom="0.74803149606299213" header="0.31496062992125984" footer="0.31496062992125984"/>
  <pageSetup paperSize="9" scale="44" fitToHeight="0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6FB07-4471-44B9-831A-5AEDCE678EF8}">
  <sheetPr codeName="Feuil18"/>
  <dimension ref="D9:AD65"/>
  <sheetViews>
    <sheetView showZeros="0" zoomScaleNormal="100" workbookViewId="0">
      <selection activeCell="M10" sqref="M10"/>
    </sheetView>
  </sheetViews>
  <sheetFormatPr baseColWidth="10" defaultColWidth="11.42578125" defaultRowHeight="12.75" customHeight="1" x14ac:dyDescent="0.25"/>
  <cols>
    <col min="1" max="3" width="11.42578125" style="26"/>
    <col min="4" max="5" width="31.7109375" style="26" customWidth="1"/>
    <col min="6" max="6" width="8" style="26" customWidth="1"/>
    <col min="7" max="9" width="11.42578125" style="26" customWidth="1"/>
    <col min="10" max="10" width="16.42578125" style="26" bestFit="1" customWidth="1"/>
    <col min="11" max="11" width="64" style="26" customWidth="1"/>
    <col min="12" max="13" width="11.42578125" style="26"/>
    <col min="14" max="14" width="79.140625" style="26" bestFit="1" customWidth="1"/>
    <col min="15" max="16" width="11.42578125" style="26"/>
    <col min="17" max="17" width="12.28515625" style="26" bestFit="1" customWidth="1"/>
    <col min="18" max="19" width="11.42578125" style="26"/>
    <col min="20" max="20" width="11.140625" style="26" customWidth="1"/>
    <col min="21" max="21" width="11.28515625" style="31" bestFit="1" customWidth="1"/>
    <col min="22" max="22" width="18.28515625" style="31" bestFit="1" customWidth="1"/>
    <col min="23" max="23" width="11.5703125" style="88" bestFit="1" customWidth="1"/>
    <col min="24" max="25" width="14" style="97" customWidth="1"/>
    <col min="26" max="26" width="11.7109375" style="97" bestFit="1" customWidth="1"/>
    <col min="27" max="27" width="13.7109375" style="30" customWidth="1"/>
    <col min="28" max="28" width="23.140625" style="30" bestFit="1" customWidth="1"/>
    <col min="29" max="29" width="25.42578125" style="30" bestFit="1" customWidth="1"/>
    <col min="30" max="30" width="23.140625" style="30" bestFit="1" customWidth="1"/>
    <col min="31" max="31" width="11.5703125" style="26" bestFit="1" customWidth="1"/>
    <col min="32" max="32" width="9.28515625" style="26" customWidth="1"/>
    <col min="33" max="33" width="3.140625" style="26" customWidth="1"/>
    <col min="34" max="34" width="11.42578125" style="26"/>
    <col min="35" max="35" width="2.28515625" style="26" customWidth="1"/>
    <col min="36" max="36" width="11.42578125" style="26"/>
    <col min="37" max="37" width="1.85546875" style="26" customWidth="1"/>
    <col min="38" max="40" width="11.42578125" style="26"/>
    <col min="41" max="41" width="1.7109375" style="26" customWidth="1"/>
    <col min="42" max="42" width="11.7109375" style="26" customWidth="1"/>
    <col min="43" max="43" width="1.7109375" style="26" customWidth="1"/>
    <col min="44" max="44" width="11.7109375" style="26" customWidth="1"/>
    <col min="45" max="45" width="1.7109375" style="26" customWidth="1"/>
    <col min="46" max="46" width="11.7109375" style="26" customWidth="1"/>
    <col min="47" max="47" width="1.7109375" style="26" customWidth="1"/>
    <col min="48" max="48" width="11.7109375" style="26" customWidth="1"/>
    <col min="49" max="51" width="11.42578125" style="26"/>
    <col min="52" max="52" width="2.7109375" style="26" customWidth="1"/>
    <col min="53" max="53" width="11.42578125" style="26"/>
    <col min="54" max="54" width="2.7109375" style="26" customWidth="1"/>
    <col min="55" max="55" width="11.42578125" style="26"/>
    <col min="56" max="56" width="2.7109375" style="26" customWidth="1"/>
    <col min="57" max="16384" width="11.42578125" style="26"/>
  </cols>
  <sheetData>
    <row r="9" spans="4:11" ht="12.75" customHeight="1" x14ac:dyDescent="0.25">
      <c r="J9" s="32" t="s">
        <v>21</v>
      </c>
      <c r="K9" s="33">
        <f>IFERROR([1]POIDS!Y11,0)</f>
        <v>2.7132000000000005</v>
      </c>
    </row>
    <row r="11" spans="4:11" ht="12.75" customHeight="1" x14ac:dyDescent="0.25">
      <c r="D11" s="40" t="s">
        <v>0</v>
      </c>
      <c r="E11" s="41"/>
      <c r="F11" s="42" t="s">
        <v>1</v>
      </c>
      <c r="G11" s="41" t="s">
        <v>2</v>
      </c>
      <c r="H11" s="43" t="s">
        <v>22</v>
      </c>
      <c r="I11" s="44"/>
      <c r="J11" s="45" t="s">
        <v>23</v>
      </c>
      <c r="K11" s="46">
        <v>0.5</v>
      </c>
    </row>
    <row r="13" spans="4:11" ht="12.75" customHeight="1" x14ac:dyDescent="0.25">
      <c r="F13" s="31"/>
    </row>
    <row r="14" spans="4:11" ht="12.75" customHeight="1" x14ac:dyDescent="0.2">
      <c r="D14" s="89" t="str">
        <f>'[1]Nomenclature Tarifs'!G2</f>
        <v>LETTRES DECOUPEES</v>
      </c>
      <c r="E14" s="57"/>
      <c r="F14" s="90"/>
      <c r="G14" s="91"/>
      <c r="H14" s="56"/>
      <c r="K14" s="57" t="s">
        <v>36</v>
      </c>
    </row>
    <row r="15" spans="4:11" ht="12.75" customHeight="1" x14ac:dyDescent="0.2">
      <c r="D15" s="59">
        <f>K15</f>
        <v>0</v>
      </c>
      <c r="E15" s="61"/>
      <c r="F15" s="90"/>
      <c r="G15" s="91"/>
      <c r="H15" s="56"/>
      <c r="J15" s="26" t="s">
        <v>37</v>
      </c>
      <c r="K15" s="92"/>
    </row>
    <row r="16" spans="4:11" ht="12.75" customHeight="1" x14ac:dyDescent="0.2">
      <c r="D16" s="59">
        <f>K16</f>
        <v>0</v>
      </c>
      <c r="E16" s="61"/>
      <c r="F16" s="90"/>
      <c r="G16" s="91"/>
      <c r="H16" s="56"/>
      <c r="J16" s="26" t="s">
        <v>26</v>
      </c>
      <c r="K16" s="92"/>
    </row>
    <row r="17" spans="4:11" ht="12.75" customHeight="1" x14ac:dyDescent="0.2">
      <c r="D17" s="59">
        <f>K17</f>
        <v>0</v>
      </c>
      <c r="E17" s="61"/>
      <c r="F17" s="90"/>
      <c r="G17" s="91"/>
      <c r="H17" s="56"/>
      <c r="J17" s="26" t="s">
        <v>30</v>
      </c>
      <c r="K17" s="93"/>
    </row>
    <row r="18" spans="4:11" ht="12.75" customHeight="1" x14ac:dyDescent="0.2">
      <c r="D18" s="59">
        <f>K18</f>
        <v>0</v>
      </c>
      <c r="E18" s="61"/>
      <c r="F18" s="90"/>
      <c r="G18" s="91"/>
      <c r="H18" s="56"/>
      <c r="J18" s="26" t="s">
        <v>38</v>
      </c>
      <c r="K18" s="92"/>
    </row>
    <row r="19" spans="4:11" ht="12.75" customHeight="1" x14ac:dyDescent="0.2">
      <c r="D19" s="59">
        <f>K19</f>
        <v>0</v>
      </c>
      <c r="E19" s="61"/>
      <c r="F19" s="90"/>
      <c r="G19" s="91"/>
      <c r="H19" s="56"/>
      <c r="J19" s="26" t="s">
        <v>27</v>
      </c>
      <c r="K19" s="92"/>
    </row>
    <row r="20" spans="4:11" ht="12.75" customHeight="1" x14ac:dyDescent="0.2">
      <c r="D20" s="59" t="str">
        <f>CONCATENATE(J20," : ",K20)</f>
        <v xml:space="preserve">Texte : </v>
      </c>
      <c r="E20" s="61"/>
      <c r="F20" s="90"/>
      <c r="G20" s="91"/>
      <c r="H20" s="56"/>
      <c r="J20" s="26" t="s">
        <v>31</v>
      </c>
      <c r="K20" s="68"/>
    </row>
    <row r="21" spans="4:11" ht="12.75" customHeight="1" x14ac:dyDescent="0.2">
      <c r="D21" s="59" t="str">
        <f>CONCATENATE(J21," : ",K21, " mm")</f>
        <v>Hauteur Lettre :  mm</v>
      </c>
      <c r="E21" s="61"/>
      <c r="F21" s="90">
        <f>'[1]Nomenclature Tarifs'!I4</f>
        <v>4</v>
      </c>
      <c r="G21" s="94">
        <f>(1-K11)*('[1]Nomenclature Tarifs'!J2+'[1]Nomenclature Tarifs'!J22+'[1]Nomenclature Tarifs'!J37+'[1]Nomenclature Tarifs'!J41)</f>
        <v>27.5</v>
      </c>
      <c r="H21" s="67">
        <f>F21*G21</f>
        <v>110</v>
      </c>
      <c r="J21" s="26" t="s">
        <v>32</v>
      </c>
      <c r="K21" s="95"/>
    </row>
    <row r="22" spans="4:11" ht="12.75" customHeight="1" x14ac:dyDescent="0.2">
      <c r="D22" s="59" t="b">
        <f>IF(K22='[1]Nomenclature Tarifs'!G49,'[1]Nomenclature Tarifs'!G53,IF(K22='[1]Nomenclature Tarifs'!G50,'[1]Nomenclature Tarifs'!G52,IF(K22='[1]Nomenclature Tarifs'!G48,0)))</f>
        <v>0</v>
      </c>
      <c r="E22" s="61"/>
      <c r="F22" s="90" t="b">
        <f>IF(K22='[1]Nomenclature Tarifs'!G49,'[1]Nomenclature Tarifs'!I4,IF(K22='[1]Nomenclature Tarifs'!G50,'[1]Nomenclature Tarifs'!I4,IF(K22='[1]Nomenclature Tarifs'!G48,0)))</f>
        <v>0</v>
      </c>
      <c r="G22" s="94" t="b">
        <f>IF(K22='[1]Nomenclature Tarifs'!G49,'[1]Nomenclature Tarifs'!J48,IF(K22='[1]Nomenclature Tarifs'!G50,'[1]Nomenclature Tarifs'!J48,IF(K22='[1]Nomenclature Tarifs'!G48,0)))</f>
        <v>0</v>
      </c>
      <c r="H22" s="67">
        <f>G22*F22</f>
        <v>0</v>
      </c>
      <c r="J22" s="26" t="s">
        <v>34</v>
      </c>
      <c r="K22" s="92"/>
    </row>
    <row r="23" spans="4:11" ht="12.75" customHeight="1" x14ac:dyDescent="0.2">
      <c r="D23" s="59">
        <f>K23</f>
        <v>0</v>
      </c>
      <c r="E23" s="61"/>
      <c r="F23" s="90" t="b">
        <f>IF(K23='[1]Nomenclature Tarifs'!G26,0,IF(K23='[1]Nomenclature Tarifs'!G27,1,IF(K23='[1]Nomenclature Tarifs'!G28,1,IF(K23='[1]Nomenclature Tarifs'!G29,1,IF(K23='[1]Nomenclature Tarifs'!G30,0)))))</f>
        <v>0</v>
      </c>
      <c r="G23" s="94">
        <f>(1-K11)*'[1]Nomenclature Tarifs'!J25</f>
        <v>40</v>
      </c>
      <c r="H23" s="67">
        <f>G23*F23</f>
        <v>0</v>
      </c>
      <c r="J23" s="26" t="s">
        <v>35</v>
      </c>
      <c r="K23" s="92"/>
    </row>
    <row r="24" spans="4:11" ht="12.75" customHeight="1" x14ac:dyDescent="0.2">
      <c r="D24" s="96">
        <f>IF(K16='[1]Nomenclature Tarifs'!G23,'[1]Nomenclature Tarifs'!G33,'[1]Nomenclature Tarifs'!G32)</f>
        <v>0</v>
      </c>
      <c r="E24" s="61"/>
      <c r="F24" s="90">
        <f>'[1]Nomenclature Tarifs'!I32</f>
        <v>1</v>
      </c>
      <c r="G24" s="94">
        <f>(1-K11)*'[1]Nomenclature Tarifs'!J32</f>
        <v>55</v>
      </c>
      <c r="H24" s="67">
        <f>F24*G24</f>
        <v>55</v>
      </c>
    </row>
    <row r="25" spans="4:11" ht="12.75" customHeight="1" x14ac:dyDescent="0.2">
      <c r="D25" s="59"/>
      <c r="E25" s="61"/>
      <c r="F25" s="90"/>
      <c r="G25" s="91"/>
      <c r="H25" s="56"/>
    </row>
    <row r="27" spans="4:11" ht="12.75" customHeight="1" x14ac:dyDescent="0.25">
      <c r="G27" s="74" t="s">
        <v>10</v>
      </c>
      <c r="H27" s="75">
        <f>SUM(H15:H25)</f>
        <v>165</v>
      </c>
    </row>
    <row r="28" spans="4:11" ht="12.75" customHeight="1" x14ac:dyDescent="0.25">
      <c r="H28" s="87"/>
    </row>
    <row r="29" spans="4:11" ht="12.75" customHeight="1" x14ac:dyDescent="0.25">
      <c r="G29" s="87"/>
    </row>
    <row r="58" spans="29:30" ht="12.75" customHeight="1" x14ac:dyDescent="0.25">
      <c r="AC58" s="98"/>
      <c r="AD58" s="98"/>
    </row>
    <row r="65" spans="13:13" ht="12.75" customHeight="1" x14ac:dyDescent="0.25">
      <c r="M65" s="26" t="s">
        <v>39</v>
      </c>
    </row>
  </sheetData>
  <dataValidations count="6">
    <dataValidation type="list" allowBlank="1" showInputMessage="1" showErrorMessage="1" sqref="K23" xr:uid="{40D235DA-A95F-468E-A467-692A95C8D63A}">
      <formula1>Plandepose</formula1>
    </dataValidation>
    <dataValidation type="list" allowBlank="1" showInputMessage="1" showErrorMessage="1" sqref="K22" xr:uid="{C46C0187-6071-4B56-982B-91154C871B42}">
      <formula1>LettreBlocLed3</formula1>
    </dataValidation>
    <dataValidation type="list" allowBlank="1" showInputMessage="1" showErrorMessage="1" sqref="K15" xr:uid="{D23321BD-2F41-4890-B240-2F36B44580EE}">
      <formula1>LettreDecoupee1</formula1>
    </dataValidation>
    <dataValidation type="list" allowBlank="1" showInputMessage="1" showErrorMessage="1" sqref="K18" xr:uid="{FCD1F6C2-C80C-4E19-BCE5-BDBED9679F94}">
      <formula1>LettreDecoupee3</formula1>
    </dataValidation>
    <dataValidation type="list" allowBlank="1" showInputMessage="1" showErrorMessage="1" sqref="K19" xr:uid="{5E0D2784-9D10-4F80-92C4-8A11C617DF5A}">
      <formula1>LettreDecoupeeEcl1</formula1>
    </dataValidation>
    <dataValidation type="list" allowBlank="1" showInputMessage="1" showErrorMessage="1" sqref="K16" xr:uid="{43C3822F-CE2B-460F-8048-17BE73FD8387}">
      <formula1>LettreDecoupee2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86931-B9A4-4A54-B3EC-1611069F26CA}">
  <sheetPr codeName="Feuil5"/>
  <dimension ref="D9:Z57"/>
  <sheetViews>
    <sheetView showZeros="0" zoomScale="95" zoomScaleNormal="95" workbookViewId="0">
      <selection activeCell="M10" sqref="M10"/>
    </sheetView>
  </sheetViews>
  <sheetFormatPr baseColWidth="10" defaultColWidth="11.42578125" defaultRowHeight="12.75" customHeight="1" x14ac:dyDescent="0.25"/>
  <cols>
    <col min="1" max="3" width="11.42578125" style="26"/>
    <col min="4" max="5" width="31.7109375" style="26" customWidth="1"/>
    <col min="6" max="6" width="6.28515625" style="31" customWidth="1"/>
    <col min="7" max="8" width="11.42578125" style="26" customWidth="1"/>
    <col min="9" max="9" width="11.42578125" style="26"/>
    <col min="10" max="10" width="16.42578125" style="26" bestFit="1" customWidth="1"/>
    <col min="11" max="11" width="49.7109375" style="26" bestFit="1" customWidth="1"/>
    <col min="12" max="12" width="6.140625" style="26" customWidth="1"/>
    <col min="13" max="13" width="10.7109375" style="26" customWidth="1"/>
    <col min="14" max="14" width="64.140625" style="26" bestFit="1" customWidth="1"/>
    <col min="15" max="16" width="11.42578125" style="26"/>
    <col min="17" max="17" width="17.42578125" style="26" bestFit="1" customWidth="1"/>
    <col min="18" max="18" width="23" style="26" bestFit="1" customWidth="1"/>
    <col min="19" max="19" width="20.85546875" style="26" bestFit="1" customWidth="1"/>
    <col min="20" max="20" width="19.7109375" style="26" bestFit="1" customWidth="1"/>
    <col min="21" max="22" width="11.42578125" style="26"/>
    <col min="23" max="23" width="23.140625" style="26" bestFit="1" customWidth="1"/>
    <col min="24" max="24" width="25.42578125" style="26" bestFit="1" customWidth="1"/>
    <col min="25" max="25" width="23.140625" style="26" bestFit="1" customWidth="1"/>
    <col min="26" max="16384" width="11.42578125" style="26"/>
  </cols>
  <sheetData>
    <row r="9" spans="4:13" ht="12.75" customHeight="1" x14ac:dyDescent="0.25">
      <c r="J9" s="32" t="s">
        <v>21</v>
      </c>
      <c r="K9" s="33">
        <f>[1]POIDS!AE10</f>
        <v>2.6774999999999998</v>
      </c>
    </row>
    <row r="11" spans="4:13" ht="12.75" customHeight="1" x14ac:dyDescent="0.25">
      <c r="D11" s="40" t="s">
        <v>0</v>
      </c>
      <c r="E11" s="41"/>
      <c r="F11" s="42" t="s">
        <v>1</v>
      </c>
      <c r="G11" s="41" t="s">
        <v>2</v>
      </c>
      <c r="H11" s="43" t="s">
        <v>22</v>
      </c>
      <c r="I11" s="44"/>
      <c r="J11" s="45" t="s">
        <v>23</v>
      </c>
      <c r="K11" s="46">
        <v>0.5</v>
      </c>
    </row>
    <row r="14" spans="4:13" ht="12.75" customHeight="1" x14ac:dyDescent="0.25">
      <c r="D14" s="52" t="str">
        <f>'[1]Nomenclature Tarifs'!L2</f>
        <v>LETTRES DECOUPEES BLOC LED BLANC 30mm</v>
      </c>
      <c r="E14" s="28"/>
      <c r="F14" s="99"/>
      <c r="G14" s="100"/>
      <c r="H14" s="101"/>
      <c r="K14" s="26" t="s">
        <v>40</v>
      </c>
    </row>
    <row r="15" spans="4:13" ht="12.75" customHeight="1" x14ac:dyDescent="0.2">
      <c r="D15" s="59" t="str">
        <f>CONCATENATE(J15," : ",K15)</f>
        <v xml:space="preserve">Texte : </v>
      </c>
      <c r="E15" s="28"/>
      <c r="F15" s="90">
        <f>'[1]Nomenclature Tarifs'!N4</f>
        <v>4</v>
      </c>
      <c r="G15" s="91">
        <f>(1-K11)*'[1]Nomenclature Tarifs'!O2</f>
        <v>498</v>
      </c>
      <c r="H15" s="102">
        <f>F15*G15</f>
        <v>1992</v>
      </c>
      <c r="J15" s="57" t="s">
        <v>31</v>
      </c>
      <c r="K15" s="68"/>
    </row>
    <row r="16" spans="4:13" ht="12.75" customHeight="1" x14ac:dyDescent="0.2">
      <c r="D16" s="59" t="str">
        <f>CONCATENATE(J16," : ",K16, " mm")</f>
        <v>Dim Let :  mm</v>
      </c>
      <c r="E16" s="28"/>
      <c r="F16" s="90"/>
      <c r="G16" s="91"/>
      <c r="H16" s="102"/>
      <c r="J16" s="57" t="s">
        <v>41</v>
      </c>
      <c r="K16" s="103"/>
      <c r="M16" s="28"/>
    </row>
    <row r="17" spans="4:13" ht="12.75" customHeight="1" x14ac:dyDescent="0.2">
      <c r="D17" s="96" t="str">
        <f>'[1]Nomenclature Tarifs'!L8</f>
        <v>fond AluComposite blanc</v>
      </c>
      <c r="E17" s="28"/>
      <c r="F17" s="90"/>
      <c r="G17" s="91"/>
      <c r="H17" s="102"/>
      <c r="J17" s="26" t="s">
        <v>26</v>
      </c>
      <c r="K17" s="92"/>
      <c r="M17" s="28"/>
    </row>
    <row r="18" spans="4:13" ht="12.75" customHeight="1" x14ac:dyDescent="0.2">
      <c r="D18" s="96">
        <f t="shared" ref="D18" si="0">K17</f>
        <v>0</v>
      </c>
      <c r="E18" s="28"/>
      <c r="F18" s="90"/>
      <c r="G18" s="91"/>
      <c r="H18" s="102"/>
      <c r="J18" s="26" t="s">
        <v>30</v>
      </c>
      <c r="K18" s="104"/>
      <c r="M18" s="28"/>
    </row>
    <row r="19" spans="4:13" ht="12.75" customHeight="1" x14ac:dyDescent="0.2">
      <c r="D19" s="96" t="str">
        <f>CONCATENATE(J18," ",K18)</f>
        <v xml:space="preserve">Ref RAL </v>
      </c>
      <c r="E19" s="28"/>
      <c r="F19" s="90"/>
      <c r="G19" s="91"/>
      <c r="H19" s="102"/>
      <c r="J19" s="26" t="s">
        <v>38</v>
      </c>
      <c r="K19" s="92"/>
      <c r="M19" s="28"/>
    </row>
    <row r="20" spans="4:13" ht="12.75" customHeight="1" x14ac:dyDescent="0.2">
      <c r="D20" s="96" t="str">
        <f>IF(K17='[1]Nomenclature Tarifs'!L12,'[1]Nomenclature Tarifs'!L22,'[1]Nomenclature Tarifs'!L20)</f>
        <v>Aucun laquage</v>
      </c>
      <c r="E20" s="28"/>
      <c r="F20" s="90">
        <f>'[1]Nomenclature Tarifs'!N20</f>
        <v>1</v>
      </c>
      <c r="G20" s="91">
        <f>(1-K11)*'[1]Nomenclature Tarifs'!O20</f>
        <v>55</v>
      </c>
      <c r="H20" s="102">
        <f t="shared" ref="H20:H22" si="1">F20*G20</f>
        <v>55</v>
      </c>
      <c r="J20" s="26" t="s">
        <v>34</v>
      </c>
      <c r="K20" s="92"/>
      <c r="M20" s="28"/>
    </row>
    <row r="21" spans="4:13" ht="12.75" customHeight="1" x14ac:dyDescent="0.2">
      <c r="D21" s="96">
        <f>K19</f>
        <v>0</v>
      </c>
      <c r="E21" s="28"/>
      <c r="F21" s="90">
        <f>'[1]Nomenclature Tarifs'!N4</f>
        <v>4</v>
      </c>
      <c r="G21" s="91">
        <f>(1-K11)*'[1]Nomenclature Tarifs'!O16</f>
        <v>10</v>
      </c>
      <c r="H21" s="102">
        <f t="shared" si="1"/>
        <v>40</v>
      </c>
      <c r="J21" s="26" t="s">
        <v>35</v>
      </c>
      <c r="K21" s="92"/>
      <c r="M21" s="28"/>
    </row>
    <row r="22" spans="4:13" ht="12.75" customHeight="1" x14ac:dyDescent="0.2">
      <c r="D22" s="96">
        <f>K20</f>
        <v>0</v>
      </c>
      <c r="E22" s="28"/>
      <c r="F22" s="90">
        <f>'[1]Nomenclature Tarifs'!N4</f>
        <v>4</v>
      </c>
      <c r="G22" s="91">
        <f>(1-K11)*'[1]Nomenclature Tarifs'!O25</f>
        <v>9</v>
      </c>
      <c r="H22" s="102">
        <f t="shared" si="1"/>
        <v>36</v>
      </c>
      <c r="M22" s="28"/>
    </row>
    <row r="23" spans="4:13" ht="12.75" customHeight="1" x14ac:dyDescent="0.2">
      <c r="D23" s="96">
        <f>K21</f>
        <v>0</v>
      </c>
      <c r="E23" s="28"/>
      <c r="F23" s="90" t="b">
        <f>IF(K21='[1]Nomenclature Tarifs'!L33,0,IF(K21='[1]Nomenclature Tarifs'!L34,1,IF(K21='[1]Nomenclature Tarifs'!L35,1,IF(K21='[1]Nomenclature Tarifs'!L36,1,IF(K21='[1]Nomenclature Tarifs'!L37,0)))))</f>
        <v>0</v>
      </c>
      <c r="G23" s="91">
        <f>(1-K11)*'[1]Nomenclature Tarifs'!O32</f>
        <v>20</v>
      </c>
      <c r="H23" s="102">
        <f>G23*F23</f>
        <v>0</v>
      </c>
      <c r="M23" s="28"/>
    </row>
    <row r="24" spans="4:13" ht="12.75" customHeight="1" x14ac:dyDescent="0.2">
      <c r="D24" s="96" t="b">
        <f>IF(K20='[1]Nomenclature Tarifs'!L25,0,IF(K20='[1]Nomenclature Tarifs'!L26,'[1]Nomenclature Tarifs'!L29,IF(K20='[1]Nomenclature Tarifs'!L27,'[1]Nomenclature Tarifs'!L30)))</f>
        <v>0</v>
      </c>
      <c r="E24" s="28"/>
      <c r="F24" s="90" t="b">
        <f>IF(K20='[1]Nomenclature Tarifs'!L25,0,IF(K20='[1]Nomenclature Tarifs'!L26,'[1]Nomenclature Tarifs'!N4,IF(K20='[1]Nomenclature Tarifs'!L27,'[1]Nomenclature Tarifs'!N4)))</f>
        <v>0</v>
      </c>
      <c r="G24" s="91">
        <f>IF(K20='[1]Nomenclature Tarifs'!L25,0,IF(K20='[1]Nomenclature Tarifs'!L26,'[1]Nomenclature Tarifs'!O25,IF(K20='[1]Nomenclature Tarifs'!L27,'[1]Nomenclature Tarifs'!O25)))*(1-K11)</f>
        <v>0</v>
      </c>
      <c r="H24" s="102">
        <f>G24*F24</f>
        <v>0</v>
      </c>
      <c r="M24" s="28"/>
    </row>
    <row r="25" spans="4:13" ht="12.75" customHeight="1" x14ac:dyDescent="0.2">
      <c r="D25" s="52"/>
      <c r="F25" s="90"/>
      <c r="G25" s="91"/>
      <c r="H25" s="102"/>
      <c r="M25" s="28"/>
    </row>
    <row r="26" spans="4:13" ht="12.75" customHeight="1" x14ac:dyDescent="0.2">
      <c r="D26" s="52"/>
      <c r="F26" s="90"/>
      <c r="G26" s="91"/>
      <c r="H26" s="102"/>
      <c r="M26" s="28"/>
    </row>
    <row r="27" spans="4:13" ht="12.75" customHeight="1" x14ac:dyDescent="0.2">
      <c r="D27" s="52"/>
      <c r="F27" s="90"/>
      <c r="G27" s="91"/>
      <c r="H27" s="102"/>
      <c r="M27" s="28"/>
    </row>
    <row r="28" spans="4:13" ht="12.75" customHeight="1" x14ac:dyDescent="0.25">
      <c r="M28" s="28"/>
    </row>
    <row r="29" spans="4:13" ht="12.75" customHeight="1" x14ac:dyDescent="0.25">
      <c r="G29" s="74" t="s">
        <v>10</v>
      </c>
      <c r="H29" s="75">
        <f>SUM(H15:H27)</f>
        <v>2123</v>
      </c>
      <c r="M29" s="28"/>
    </row>
    <row r="30" spans="4:13" ht="12.75" customHeight="1" x14ac:dyDescent="0.25">
      <c r="G30" s="87"/>
      <c r="H30" s="87"/>
      <c r="M30" s="28"/>
    </row>
    <row r="36" spans="4:26" ht="12.75" customHeight="1" x14ac:dyDescent="0.25">
      <c r="M36" s="28"/>
    </row>
    <row r="37" spans="4:26" ht="12.75" customHeight="1" x14ac:dyDescent="0.25">
      <c r="M37" s="28"/>
    </row>
    <row r="38" spans="4:26" ht="12.75" customHeight="1" x14ac:dyDescent="0.25">
      <c r="J38" s="31"/>
      <c r="M38" s="28"/>
    </row>
    <row r="39" spans="4:26" ht="12.75" customHeight="1" x14ac:dyDescent="0.25">
      <c r="J39" s="31"/>
    </row>
    <row r="40" spans="4:26" ht="12.75" customHeight="1" x14ac:dyDescent="0.25">
      <c r="J40" s="31"/>
    </row>
    <row r="41" spans="4:26" ht="12.75" customHeight="1" x14ac:dyDescent="0.25">
      <c r="J41" s="31"/>
    </row>
    <row r="42" spans="4:26" ht="12.75" customHeight="1" x14ac:dyDescent="0.25">
      <c r="J42" s="31"/>
    </row>
    <row r="45" spans="4:26" ht="12.75" customHeight="1" x14ac:dyDescent="0.25">
      <c r="I45" s="31"/>
      <c r="K45" s="31"/>
    </row>
    <row r="46" spans="4:26" s="31" customFormat="1" ht="12.75" customHeight="1" x14ac:dyDescent="0.25">
      <c r="D46" s="26"/>
      <c r="E46" s="26"/>
      <c r="G46" s="26"/>
      <c r="H46" s="26"/>
      <c r="I46" s="26"/>
      <c r="R46" s="26"/>
      <c r="S46" s="26"/>
      <c r="T46" s="26"/>
      <c r="U46" s="26"/>
      <c r="V46" s="26"/>
      <c r="W46" s="26"/>
      <c r="X46" s="26"/>
      <c r="Y46" s="26"/>
      <c r="Z46" s="26"/>
    </row>
    <row r="47" spans="4:26" s="31" customFormat="1" ht="12.75" customHeight="1" x14ac:dyDescent="0.25">
      <c r="I47" s="26"/>
      <c r="K47" s="26"/>
      <c r="R47" s="26"/>
      <c r="S47" s="26"/>
      <c r="T47" s="26"/>
      <c r="U47" s="26"/>
      <c r="V47" s="26"/>
      <c r="W47" s="26"/>
      <c r="X47" s="26"/>
      <c r="Y47" s="26"/>
      <c r="Z47" s="26"/>
    </row>
    <row r="48" spans="4:26" ht="12.75" customHeight="1" x14ac:dyDescent="0.25">
      <c r="D48" s="31"/>
      <c r="E48" s="31"/>
      <c r="G48" s="31"/>
      <c r="H48" s="31"/>
      <c r="I48" s="31"/>
      <c r="J48" s="31"/>
    </row>
    <row r="49" spans="4:26" ht="12.75" customHeight="1" x14ac:dyDescent="0.25">
      <c r="I49" s="31"/>
      <c r="J49" s="31"/>
      <c r="K49" s="31"/>
    </row>
    <row r="50" spans="4:26" s="31" customFormat="1" ht="12.75" customHeight="1" x14ac:dyDescent="0.25">
      <c r="D50" s="26"/>
      <c r="E50" s="26"/>
      <c r="G50" s="26"/>
      <c r="H50" s="26"/>
      <c r="J50" s="26"/>
    </row>
    <row r="51" spans="4:26" s="31" customFormat="1" ht="12.75" customHeight="1" x14ac:dyDescent="0.25">
      <c r="J51" s="26"/>
    </row>
    <row r="52" spans="4:26" s="31" customFormat="1" ht="12.75" customHeight="1" x14ac:dyDescent="0.25">
      <c r="I52" s="26"/>
      <c r="J52" s="26"/>
      <c r="N52" s="26"/>
      <c r="O52" s="26"/>
      <c r="P52" s="26"/>
      <c r="Z52" s="26"/>
    </row>
    <row r="53" spans="4:26" s="31" customFormat="1" ht="12.75" customHeight="1" x14ac:dyDescent="0.25">
      <c r="I53" s="26"/>
      <c r="J53" s="26"/>
      <c r="K53" s="26"/>
      <c r="N53" s="26"/>
      <c r="O53" s="26"/>
      <c r="P53" s="26"/>
      <c r="Z53" s="26"/>
    </row>
    <row r="54" spans="4:26" ht="12.75" customHeight="1" x14ac:dyDescent="0.25">
      <c r="D54" s="31"/>
      <c r="E54" s="31"/>
      <c r="G54" s="31"/>
      <c r="H54" s="31"/>
      <c r="N54" s="31"/>
      <c r="O54" s="31"/>
      <c r="P54" s="31"/>
      <c r="Z54" s="31"/>
    </row>
    <row r="55" spans="4:26" ht="12.75" customHeight="1" x14ac:dyDescent="0.25">
      <c r="N55" s="31"/>
      <c r="O55" s="31"/>
      <c r="P55" s="31"/>
      <c r="Z55" s="31"/>
    </row>
    <row r="56" spans="4:26" ht="12.75" customHeight="1" x14ac:dyDescent="0.25">
      <c r="N56" s="31"/>
      <c r="O56" s="31"/>
      <c r="P56" s="31"/>
      <c r="Z56" s="31"/>
    </row>
    <row r="57" spans="4:26" ht="12.75" customHeight="1" x14ac:dyDescent="0.25">
      <c r="N57" s="31"/>
      <c r="O57" s="31"/>
      <c r="P57" s="31"/>
      <c r="Z57" s="31"/>
    </row>
  </sheetData>
  <dataValidations count="4">
    <dataValidation type="list" allowBlank="1" showInputMessage="1" showErrorMessage="1" sqref="K21" xr:uid="{74D94661-BD36-43DF-87E9-2A8A0DAF2DA0}">
      <formula1>Plandepose</formula1>
    </dataValidation>
    <dataValidation type="list" allowBlank="1" showInputMessage="1" showErrorMessage="1" sqref="K17" xr:uid="{5495178B-38EB-4416-893E-7975566BEF04}">
      <formula1>LettreBlocLed1</formula1>
    </dataValidation>
    <dataValidation type="list" allowBlank="1" showInputMessage="1" showErrorMessage="1" sqref="K20" xr:uid="{6A3766F6-A5C0-40F3-8BA0-B8864FE4956A}">
      <formula1>LettreBlocLed3</formula1>
    </dataValidation>
    <dataValidation type="list" allowBlank="1" showInputMessage="1" showErrorMessage="1" sqref="K19" xr:uid="{8FA67E41-6EDE-4D68-8FB2-71D5E555345F}">
      <formula1>LettreBlocLed2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C51A3-724E-4AD0-A076-79506FA74A69}">
  <sheetPr codeName="Feuil6"/>
  <dimension ref="D9:N63"/>
  <sheetViews>
    <sheetView showZeros="0" zoomScaleNormal="100" workbookViewId="0">
      <selection activeCell="M10" sqref="M10"/>
    </sheetView>
  </sheetViews>
  <sheetFormatPr baseColWidth="10" defaultColWidth="14.5703125" defaultRowHeight="12.75" customHeight="1" x14ac:dyDescent="0.2"/>
  <cols>
    <col min="1" max="3" width="11.42578125" style="24" customWidth="1"/>
    <col min="4" max="5" width="31.7109375" style="24" customWidth="1"/>
    <col min="6" max="6" width="6.28515625" style="24" customWidth="1"/>
    <col min="7" max="9" width="11.42578125" style="24" customWidth="1"/>
    <col min="10" max="10" width="16.7109375" style="24" bestFit="1" customWidth="1"/>
    <col min="11" max="11" width="39.7109375" style="24" bestFit="1" customWidth="1"/>
    <col min="12" max="12" width="14.5703125" style="24"/>
    <col min="13" max="13" width="49.28515625" style="24" bestFit="1" customWidth="1"/>
    <col min="14" max="16384" width="14.5703125" style="24"/>
  </cols>
  <sheetData>
    <row r="9" spans="4:11" ht="12.75" customHeight="1" x14ac:dyDescent="0.2">
      <c r="J9" s="32" t="s">
        <v>21</v>
      </c>
      <c r="K9" s="33">
        <f>IFERROR([1]POIDS!U21,0)</f>
        <v>15.19</v>
      </c>
    </row>
    <row r="11" spans="4:11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22</v>
      </c>
      <c r="I11" s="44"/>
      <c r="J11" s="45" t="s">
        <v>23</v>
      </c>
      <c r="K11" s="46">
        <v>0.5</v>
      </c>
    </row>
    <row r="14" spans="4:11" ht="12.75" customHeight="1" x14ac:dyDescent="0.2">
      <c r="D14" s="105" t="str">
        <f>'[1]Nomenclature Tarifs'!Q2</f>
        <v>CAISSON</v>
      </c>
      <c r="E14" s="106"/>
      <c r="F14" s="107"/>
      <c r="G14" s="108"/>
      <c r="H14" s="107"/>
      <c r="K14" s="24" t="s">
        <v>42</v>
      </c>
    </row>
    <row r="15" spans="4:11" ht="12.75" customHeight="1" x14ac:dyDescent="0.2">
      <c r="D15" s="109">
        <f>K18</f>
        <v>0</v>
      </c>
      <c r="F15" s="90"/>
      <c r="G15" s="91"/>
      <c r="H15" s="56"/>
      <c r="J15" s="106" t="s">
        <v>43</v>
      </c>
      <c r="K15" s="110"/>
    </row>
    <row r="16" spans="4:11" ht="12.75" customHeight="1" x14ac:dyDescent="0.2">
      <c r="D16" s="109" t="str">
        <f>CONCATENATE(K19,K20)</f>
        <v/>
      </c>
      <c r="F16" s="90"/>
      <c r="G16" s="91"/>
      <c r="H16" s="56"/>
      <c r="J16" s="106" t="s">
        <v>44</v>
      </c>
      <c r="K16" s="110"/>
    </row>
    <row r="17" spans="4:11" ht="12.75" customHeight="1" x14ac:dyDescent="0.2">
      <c r="D17" s="109">
        <f>K22</f>
        <v>0</v>
      </c>
      <c r="F17" s="90"/>
      <c r="G17" s="91"/>
      <c r="H17" s="56"/>
      <c r="J17" s="106" t="s">
        <v>45</v>
      </c>
      <c r="K17" s="110"/>
    </row>
    <row r="18" spans="4:11" ht="12.75" customHeight="1" x14ac:dyDescent="0.2">
      <c r="D18" s="109" t="str">
        <f>CONCATENATE(K21,'[1]Nomenclature Tarifs'!S37)</f>
        <v xml:space="preserve"> (Forfait : surface ajouré &lt; 1m² Led)</v>
      </c>
      <c r="F18" s="90"/>
      <c r="G18" s="91"/>
      <c r="H18" s="56"/>
      <c r="J18" s="106" t="s">
        <v>46</v>
      </c>
      <c r="K18" s="111"/>
    </row>
    <row r="19" spans="4:11" ht="12.75" customHeight="1" x14ac:dyDescent="0.2">
      <c r="D19" s="109" t="str">
        <f>CONCATENATE(J16,K16,", ",J17,K17,"mm")</f>
        <v>Longueur : , Hauteur : mm</v>
      </c>
      <c r="F19" s="90">
        <f>K15</f>
        <v>0</v>
      </c>
      <c r="G19" s="94">
        <f>(1-K11)*('[1]Nomenclature Tarifs'!V22+'[1]Nomenclature Tarifs'!V33+'[1]Nomenclature Tarifs'!V37+'[1]Nomenclature Tarifs'!V41)</f>
        <v>452.7</v>
      </c>
      <c r="H19" s="67">
        <f>F19*G19</f>
        <v>0</v>
      </c>
      <c r="J19" s="106" t="s">
        <v>47</v>
      </c>
      <c r="K19" s="111"/>
    </row>
    <row r="20" spans="4:11" ht="12.75" customHeight="1" x14ac:dyDescent="0.2">
      <c r="D20" s="109" t="str">
        <f>IF('[1]Nomenclature Tarifs'!U14=2,'[1]Nomenclature Tarifs'!Q19,0)</f>
        <v>Avec potences 100mm et Pareclose (ouverture) coté rue</v>
      </c>
      <c r="F20" s="90"/>
      <c r="G20" s="94"/>
      <c r="H20" s="67"/>
      <c r="J20" s="26" t="s">
        <v>30</v>
      </c>
      <c r="K20" s="112"/>
    </row>
    <row r="21" spans="4:11" ht="12.75" customHeight="1" x14ac:dyDescent="0.2">
      <c r="D21" s="109">
        <f>K23</f>
        <v>0</v>
      </c>
      <c r="F21" s="90">
        <f>'[1]Nomenclature Tarifs'!S46</f>
        <v>1</v>
      </c>
      <c r="G21" s="113">
        <f>(1-K11)*'[1]Nomenclature Tarifs'!V46</f>
        <v>110</v>
      </c>
      <c r="H21" s="114">
        <f>F21*G21</f>
        <v>110</v>
      </c>
      <c r="J21" s="106" t="s">
        <v>27</v>
      </c>
      <c r="K21" s="111"/>
    </row>
    <row r="22" spans="4:11" ht="12.75" customHeight="1" x14ac:dyDescent="0.2">
      <c r="D22" s="109"/>
      <c r="F22" s="90"/>
      <c r="G22" s="94"/>
      <c r="H22" s="67"/>
      <c r="J22" s="106" t="s">
        <v>48</v>
      </c>
      <c r="K22" s="111"/>
    </row>
    <row r="23" spans="4:11" ht="12.75" customHeight="1" x14ac:dyDescent="0.2">
      <c r="D23" s="109">
        <f>IF(K19='[1]Nomenclature Tarifs'!Q23,'[1]Nomenclature Tarifs'!Q28,0)</f>
        <v>0</v>
      </c>
      <c r="F23" s="90">
        <f>'[1]Nomenclature Tarifs'!S27</f>
        <v>1</v>
      </c>
      <c r="G23" s="94">
        <f>(1-K11)*'[1]Nomenclature Tarifs'!V27</f>
        <v>55</v>
      </c>
      <c r="H23" s="67">
        <f>F23*G23</f>
        <v>55</v>
      </c>
      <c r="J23" s="106" t="s">
        <v>49</v>
      </c>
      <c r="K23" s="115"/>
    </row>
    <row r="24" spans="4:11" ht="12.75" customHeight="1" x14ac:dyDescent="0.2">
      <c r="J24" s="106"/>
      <c r="K24" s="116"/>
    </row>
    <row r="26" spans="4:11" ht="12.75" customHeight="1" x14ac:dyDescent="0.2">
      <c r="G26" s="74" t="s">
        <v>10</v>
      </c>
      <c r="H26" s="75">
        <f>SUM(H15:H23)</f>
        <v>165</v>
      </c>
    </row>
    <row r="29" spans="4:11" s="117" customFormat="1" ht="12.75" customHeight="1" x14ac:dyDescent="0.2"/>
    <row r="35" ht="12" customHeight="1" x14ac:dyDescent="0.2"/>
    <row r="61" spans="14:14" ht="12.75" customHeight="1" x14ac:dyDescent="0.2">
      <c r="N61" s="118"/>
    </row>
    <row r="62" spans="14:14" ht="12.75" customHeight="1" x14ac:dyDescent="0.2">
      <c r="N62" s="118"/>
    </row>
    <row r="63" spans="14:14" ht="12.75" customHeight="1" x14ac:dyDescent="0.2">
      <c r="N63" s="118"/>
    </row>
  </sheetData>
  <dataValidations count="6">
    <dataValidation type="list" allowBlank="1" showInputMessage="1" showErrorMessage="1" sqref="K24" xr:uid="{2ECB913C-AF60-4630-9127-A2CF361D15D6}">
      <formula1>Caisson7</formula1>
    </dataValidation>
    <dataValidation type="list" allowBlank="1" showInputMessage="1" showErrorMessage="1" sqref="K23" xr:uid="{EC3861AE-FEDB-4D91-A894-E2E4CCBA81DA}">
      <formula1>Caisson6</formula1>
    </dataValidation>
    <dataValidation type="list" allowBlank="1" showInputMessage="1" showErrorMessage="1" sqref="K21:K22" xr:uid="{226D7204-E624-45B7-8443-A24B81AF214E}">
      <formula1>Caisson3</formula1>
    </dataValidation>
    <dataValidation type="list" allowBlank="1" showInputMessage="1" showErrorMessage="1" sqref="K22" xr:uid="{E14B010F-3F93-4B20-BA52-47FA5557102B}">
      <formula1>Caisson5</formula1>
    </dataValidation>
    <dataValidation type="list" allowBlank="1" showInputMessage="1" showErrorMessage="1" sqref="K19" xr:uid="{4AD5ED93-50B0-4010-9E48-F2BB965E22EF}">
      <formula1>Caisson2</formula1>
    </dataValidation>
    <dataValidation type="list" allowBlank="1" showInputMessage="1" showErrorMessage="1" sqref="K18" xr:uid="{49849BB4-5166-451A-9C3B-9C10911271F9}">
      <formula1>Caisson1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6CB58-3589-4B2B-941E-959B3FE792B6}">
  <sheetPr codeName="Feuil7"/>
  <dimension ref="D9:BA133"/>
  <sheetViews>
    <sheetView zoomScale="90" zoomScaleNormal="9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119"/>
    <col min="4" max="5" width="31.7109375" style="119" customWidth="1"/>
    <col min="6" max="6" width="6.28515625" style="119" customWidth="1"/>
    <col min="7" max="9" width="11.42578125" style="119" customWidth="1"/>
    <col min="10" max="10" width="16.42578125" style="119" bestFit="1" customWidth="1"/>
    <col min="11" max="11" width="53.42578125" style="119" bestFit="1" customWidth="1"/>
    <col min="12" max="12" width="11.42578125" style="119"/>
    <col min="13" max="13" width="5.5703125" style="119" bestFit="1" customWidth="1"/>
    <col min="14" max="14" width="2" style="119" bestFit="1" customWidth="1"/>
    <col min="15" max="15" width="53.140625" style="119" bestFit="1" customWidth="1"/>
    <col min="16" max="16" width="8.140625" style="119" bestFit="1" customWidth="1"/>
    <col min="17" max="17" width="3" style="119" bestFit="1" customWidth="1"/>
    <col min="18" max="18" width="8.85546875" style="119" bestFit="1" customWidth="1"/>
    <col min="19" max="19" width="11.5703125" style="119" bestFit="1" customWidth="1"/>
    <col min="20" max="22" width="11.42578125" style="119"/>
    <col min="23" max="23" width="13.28515625" style="119" customWidth="1"/>
    <col min="24" max="28" width="9.7109375" style="119" bestFit="1" customWidth="1"/>
    <col min="29" max="29" width="9.7109375" style="119" customWidth="1"/>
    <col min="30" max="30" width="17.42578125" style="119" bestFit="1" customWidth="1"/>
    <col min="31" max="31" width="13.42578125" style="119" bestFit="1" customWidth="1"/>
    <col min="32" max="32" width="7.85546875" style="119" customWidth="1"/>
    <col min="33" max="33" width="11.42578125" style="119"/>
    <col min="34" max="34" width="12.7109375" style="39" customWidth="1"/>
    <col min="35" max="35" width="0.7109375" style="39" customWidth="1"/>
    <col min="36" max="36" width="5.7109375" style="39" customWidth="1"/>
    <col min="37" max="37" width="0.7109375" style="39" customWidth="1"/>
    <col min="38" max="38" width="9.7109375" style="39" bestFit="1" customWidth="1"/>
    <col min="39" max="39" width="0.7109375" style="39" customWidth="1"/>
    <col min="40" max="40" width="9.7109375" style="39" bestFit="1" customWidth="1"/>
    <col min="41" max="41" width="0.7109375" style="39" customWidth="1"/>
    <col min="42" max="42" width="9.7109375" style="39" bestFit="1" customWidth="1"/>
    <col min="43" max="43" width="0.7109375" style="39" customWidth="1"/>
    <col min="44" max="44" width="9.7109375" style="39" bestFit="1" customWidth="1"/>
    <col min="45" max="45" width="0.7109375" style="39" customWidth="1"/>
    <col min="46" max="46" width="9.7109375" style="39" bestFit="1" customWidth="1"/>
    <col min="47" max="47" width="2.7109375" style="39" customWidth="1"/>
    <col min="48" max="48" width="18.28515625" style="39" bestFit="1" customWidth="1"/>
    <col min="49" max="49" width="2.7109375" style="39" customWidth="1"/>
    <col min="50" max="50" width="8.28515625" style="39" customWidth="1"/>
    <col min="51" max="16384" width="11.42578125" style="119"/>
  </cols>
  <sheetData>
    <row r="9" spans="4:11" ht="12.75" customHeight="1" x14ac:dyDescent="0.2">
      <c r="J9" s="32" t="s">
        <v>21</v>
      </c>
      <c r="K9" s="33">
        <f>IFERROR([1]POIDS!AE24,0)</f>
        <v>61.238</v>
      </c>
    </row>
    <row r="11" spans="4:11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22</v>
      </c>
      <c r="I11" s="44"/>
      <c r="J11" s="45" t="s">
        <v>23</v>
      </c>
      <c r="K11" s="46">
        <v>0.5</v>
      </c>
    </row>
    <row r="14" spans="4:11" ht="12.75" customHeight="1" x14ac:dyDescent="0.2">
      <c r="D14" s="120" t="str">
        <f>'[1]Nomenclature Tarifs'!Z3</f>
        <v>TOTEM STANDARD</v>
      </c>
      <c r="E14" s="106"/>
      <c r="F14" s="90"/>
      <c r="G14" s="91"/>
      <c r="H14" s="66"/>
      <c r="K14" s="119" t="s">
        <v>50</v>
      </c>
    </row>
    <row r="15" spans="4:11" ht="12.75" customHeight="1" x14ac:dyDescent="0.2">
      <c r="D15" s="109">
        <f>K15</f>
        <v>0</v>
      </c>
      <c r="E15" s="24"/>
      <c r="F15" s="90"/>
      <c r="G15" s="91"/>
      <c r="H15" s="66"/>
      <c r="J15" s="121" t="s">
        <v>51</v>
      </c>
      <c r="K15" s="111"/>
    </row>
    <row r="16" spans="4:11" ht="12.75" customHeight="1" x14ac:dyDescent="0.2">
      <c r="D16" s="109">
        <f>K19</f>
        <v>0</v>
      </c>
      <c r="E16" s="24"/>
      <c r="F16" s="90"/>
      <c r="G16" s="91"/>
      <c r="H16" s="66"/>
      <c r="J16" s="121" t="s">
        <v>52</v>
      </c>
      <c r="K16" s="110"/>
    </row>
    <row r="17" spans="4:24" ht="12.75" customHeight="1" x14ac:dyDescent="0.2">
      <c r="D17" s="109" t="str">
        <f>CONCATENATE(K20," ",K21)</f>
        <v xml:space="preserve"> </v>
      </c>
      <c r="E17" s="24"/>
      <c r="F17" s="90"/>
      <c r="G17" s="91"/>
      <c r="H17" s="66"/>
      <c r="J17" s="121" t="s">
        <v>53</v>
      </c>
      <c r="K17" s="111"/>
    </row>
    <row r="18" spans="4:24" ht="12.75" customHeight="1" x14ac:dyDescent="0.2">
      <c r="D18" s="109" t="str">
        <f>'[1]Nomenclature Tarifs'!Z28</f>
        <v>Chassis en acier galvanisé</v>
      </c>
      <c r="E18" s="24"/>
      <c r="F18" s="90"/>
      <c r="G18" s="91"/>
      <c r="H18" s="66"/>
      <c r="J18" s="121" t="s">
        <v>45</v>
      </c>
      <c r="K18" s="122"/>
    </row>
    <row r="19" spans="4:24" ht="12.75" customHeight="1" x14ac:dyDescent="0.2">
      <c r="D19" s="109" t="str">
        <f>CONCATENATE('[1]Nomenclature Tarifs'!Z29,'[1]Nomenclature Tarifs'!AB31)</f>
        <v xml:space="preserve">Avec tôle en partie haute </v>
      </c>
      <c r="E19" s="24"/>
      <c r="F19" s="90"/>
      <c r="G19" s="91"/>
      <c r="H19" s="66"/>
      <c r="J19" s="121" t="s">
        <v>48</v>
      </c>
      <c r="K19" s="123"/>
    </row>
    <row r="20" spans="4:24" ht="12.75" customHeight="1" x14ac:dyDescent="0.2">
      <c r="D20" s="109">
        <f>K22</f>
        <v>0</v>
      </c>
      <c r="E20" s="24"/>
      <c r="F20" s="90"/>
      <c r="G20" s="91"/>
      <c r="H20" s="66"/>
      <c r="J20" s="121" t="s">
        <v>54</v>
      </c>
      <c r="K20" s="123"/>
    </row>
    <row r="21" spans="4:24" ht="12.75" customHeight="1" x14ac:dyDescent="0.2">
      <c r="D21" s="109" t="str">
        <f>CONCATENATE(J17,K17,", ",J18,K18,"mm")</f>
        <v>Largeur : , Hauteur : mm</v>
      </c>
      <c r="E21" s="24"/>
      <c r="F21" s="90">
        <f>K16</f>
        <v>0</v>
      </c>
      <c r="G21" s="94">
        <f>(1-K11)*('[1]Nomenclature Tarifs'!AD3+'[1]Nomenclature Tarifs'!AD34+'[1]Nomenclature Tarifs'!AD44)</f>
        <v>384.5</v>
      </c>
      <c r="H21" s="55">
        <f>F21*G21</f>
        <v>0</v>
      </c>
      <c r="J21" s="26" t="s">
        <v>30</v>
      </c>
      <c r="K21" s="112"/>
    </row>
    <row r="22" spans="4:24" ht="12.75" customHeight="1" x14ac:dyDescent="0.2">
      <c r="D22" s="124"/>
      <c r="E22" s="24"/>
      <c r="F22" s="90"/>
      <c r="G22" s="94"/>
      <c r="H22" s="55"/>
      <c r="J22" s="121" t="s">
        <v>55</v>
      </c>
      <c r="K22" s="123"/>
    </row>
    <row r="23" spans="4:24" ht="12.75" customHeight="1" x14ac:dyDescent="0.2">
      <c r="D23" s="109" t="str">
        <f>IF(K20='[1]Nomenclature Tarifs'!Z34,'[1]Nomenclature Tarifs'!Z40,IF(K20='[1]Nomenclature Tarifs'!Z36,'[1]Nomenclature Tarifs'!Z40,'[1]Nomenclature Tarifs'!Z41))</f>
        <v>Forfait laquage mise à la teinte (ref RAL  )</v>
      </c>
      <c r="E23" s="24"/>
      <c r="F23" s="90">
        <f>'[1]Nomenclature Tarifs'!AC40</f>
        <v>1</v>
      </c>
      <c r="G23" s="94">
        <f>(1-K11)*'[1]Nomenclature Tarifs'!AD40</f>
        <v>55</v>
      </c>
      <c r="H23" s="55">
        <f t="shared" ref="H23" si="0">F23*G23</f>
        <v>55</v>
      </c>
    </row>
    <row r="24" spans="4:24" ht="12.75" customHeight="1" x14ac:dyDescent="0.2">
      <c r="D24" s="124"/>
      <c r="E24" s="24"/>
      <c r="F24" s="90"/>
      <c r="G24" s="91"/>
      <c r="H24" s="66"/>
    </row>
    <row r="25" spans="4:24" ht="12.75" customHeight="1" x14ac:dyDescent="0.2">
      <c r="D25" s="109"/>
      <c r="E25" s="24"/>
      <c r="F25" s="90"/>
      <c r="G25" s="91"/>
      <c r="H25" s="66"/>
    </row>
    <row r="26" spans="4:24" ht="12.75" customHeight="1" x14ac:dyDescent="0.2">
      <c r="D26" s="109"/>
      <c r="E26" s="24"/>
      <c r="F26" s="90"/>
      <c r="G26" s="91"/>
      <c r="H26" s="66"/>
    </row>
    <row r="28" spans="4:24" ht="12.75" customHeight="1" x14ac:dyDescent="0.2">
      <c r="G28" s="74" t="s">
        <v>10</v>
      </c>
      <c r="H28" s="75">
        <f>SUM(H15:H26)</f>
        <v>55</v>
      </c>
      <c r="X28" s="24"/>
    </row>
    <row r="29" spans="4:24" ht="12.75" customHeight="1" x14ac:dyDescent="0.2">
      <c r="F29" s="24"/>
      <c r="X29" s="24"/>
    </row>
    <row r="30" spans="4:24" ht="12.75" customHeight="1" x14ac:dyDescent="0.2">
      <c r="X30" s="24"/>
    </row>
    <row r="31" spans="4:24" ht="12.75" customHeight="1" x14ac:dyDescent="0.2">
      <c r="X31" s="24"/>
    </row>
    <row r="32" spans="4:24" ht="12.75" customHeight="1" x14ac:dyDescent="0.2">
      <c r="X32" s="24"/>
    </row>
    <row r="33" spans="10:51" ht="12.75" customHeight="1" x14ac:dyDescent="0.2">
      <c r="X33" s="24"/>
    </row>
    <row r="44" spans="10:51" ht="12.75" customHeight="1" x14ac:dyDescent="0.2">
      <c r="J44" s="38"/>
    </row>
    <row r="45" spans="10:51" ht="12.75" customHeight="1" x14ac:dyDescent="0.2">
      <c r="K45" s="38"/>
    </row>
    <row r="47" spans="10:51" s="38" customFormat="1" ht="12.75" customHeight="1" x14ac:dyDescent="0.2">
      <c r="J47" s="119"/>
      <c r="K47" s="119"/>
      <c r="U47" s="119"/>
      <c r="V47" s="119"/>
      <c r="W47" s="119"/>
      <c r="X47" s="119"/>
      <c r="Y47" s="119"/>
      <c r="Z47" s="119"/>
      <c r="AA47" s="119"/>
      <c r="AB47" s="119"/>
      <c r="AC47" s="119"/>
      <c r="AD47" s="119"/>
      <c r="AE47" s="119"/>
      <c r="AF47" s="119"/>
      <c r="AG47" s="119"/>
      <c r="AH47" s="39"/>
      <c r="AI47" s="39"/>
      <c r="AJ47" s="39"/>
      <c r="AK47" s="3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119"/>
    </row>
    <row r="50" spans="10:51" ht="12.75" customHeight="1" x14ac:dyDescent="0.2">
      <c r="U50" s="38"/>
      <c r="V50" s="38"/>
      <c r="AE50" s="38"/>
      <c r="AF50" s="38"/>
      <c r="AG50" s="38"/>
      <c r="AY50" s="38"/>
    </row>
    <row r="57" spans="10:51" ht="12.75" customHeight="1" x14ac:dyDescent="0.2">
      <c r="J57" s="38"/>
    </row>
    <row r="59" spans="10:51" s="38" customFormat="1" ht="12.75" customHeight="1" x14ac:dyDescent="0.2">
      <c r="J59" s="119"/>
      <c r="K59" s="119"/>
      <c r="O59" s="119"/>
      <c r="P59" s="119"/>
      <c r="Q59" s="119"/>
      <c r="R59" s="119"/>
      <c r="AG59" s="119"/>
      <c r="AH59" s="39"/>
      <c r="AI59" s="39"/>
      <c r="AJ59" s="39"/>
      <c r="AK59" s="39"/>
      <c r="AL59" s="39"/>
      <c r="AM59" s="39"/>
      <c r="AN59" s="39"/>
      <c r="AO59" s="39"/>
      <c r="AP59" s="39"/>
      <c r="AQ59" s="39"/>
      <c r="AR59" s="39"/>
      <c r="AS59" s="39"/>
      <c r="AT59" s="39"/>
      <c r="AU59" s="39"/>
      <c r="AV59" s="39"/>
      <c r="AW59" s="39"/>
      <c r="AX59" s="39"/>
      <c r="AY59" s="119"/>
    </row>
    <row r="61" spans="10:51" ht="12.75" customHeight="1" x14ac:dyDescent="0.2">
      <c r="AL61" s="157"/>
      <c r="AM61" s="157"/>
      <c r="AN61" s="157"/>
      <c r="AO61" s="157"/>
      <c r="AP61" s="157"/>
      <c r="AQ61" s="157"/>
    </row>
    <row r="62" spans="10:51" ht="12.75" customHeight="1" x14ac:dyDescent="0.2">
      <c r="P62" s="38"/>
      <c r="Q62" s="38"/>
      <c r="AH62" s="38"/>
      <c r="AI62" s="38"/>
      <c r="AJ62" s="38"/>
      <c r="AK62" s="38"/>
      <c r="AL62" s="125"/>
      <c r="AM62" s="125"/>
      <c r="AN62" s="125"/>
      <c r="AO62" s="125"/>
      <c r="AP62" s="125"/>
      <c r="AQ62" s="125"/>
      <c r="AR62" s="125"/>
      <c r="AS62" s="125"/>
      <c r="AT62" s="125"/>
      <c r="AU62" s="38"/>
      <c r="AV62" s="126"/>
      <c r="AW62" s="126"/>
      <c r="AX62" s="126"/>
    </row>
    <row r="63" spans="10:51" ht="12.75" customHeight="1" x14ac:dyDescent="0.2">
      <c r="R63" s="38"/>
      <c r="AJ63" s="127"/>
      <c r="AU63" s="158"/>
      <c r="AW63" s="158"/>
    </row>
    <row r="64" spans="10:51" ht="12.75" customHeight="1" x14ac:dyDescent="0.2">
      <c r="AJ64" s="127"/>
      <c r="AU64" s="158"/>
      <c r="AW64" s="158"/>
    </row>
    <row r="65" spans="15:51" ht="12.75" customHeight="1" x14ac:dyDescent="0.2">
      <c r="O65" s="38"/>
      <c r="AJ65" s="127"/>
      <c r="AU65" s="158"/>
      <c r="AW65" s="158"/>
    </row>
    <row r="66" spans="15:51" ht="12.75" customHeight="1" x14ac:dyDescent="0.2">
      <c r="AJ66" s="127"/>
      <c r="AU66" s="158"/>
      <c r="AW66" s="158"/>
    </row>
    <row r="67" spans="15:51" ht="12.75" customHeight="1" x14ac:dyDescent="0.2">
      <c r="AJ67" s="127"/>
      <c r="AU67" s="158"/>
      <c r="AW67" s="158"/>
    </row>
    <row r="68" spans="15:51" ht="12.75" customHeight="1" x14ac:dyDescent="0.2">
      <c r="AG68" s="38"/>
      <c r="AJ68" s="127"/>
      <c r="AU68" s="158"/>
      <c r="AW68" s="158"/>
      <c r="AY68" s="38"/>
    </row>
    <row r="69" spans="15:51" ht="12.75" customHeight="1" x14ac:dyDescent="0.2">
      <c r="AJ69" s="127"/>
      <c r="AU69" s="158"/>
      <c r="AW69" s="158"/>
    </row>
    <row r="70" spans="15:51" ht="12.75" customHeight="1" x14ac:dyDescent="0.2">
      <c r="AJ70" s="127"/>
      <c r="AU70" s="158"/>
      <c r="AW70" s="158"/>
    </row>
    <row r="71" spans="15:51" ht="12.75" customHeight="1" x14ac:dyDescent="0.2">
      <c r="AJ71" s="127"/>
      <c r="AU71" s="158"/>
      <c r="AW71" s="158"/>
    </row>
    <row r="72" spans="15:51" ht="12.75" customHeight="1" x14ac:dyDescent="0.2">
      <c r="AJ72" s="127"/>
      <c r="AU72" s="158"/>
      <c r="AW72" s="158"/>
    </row>
    <row r="73" spans="15:51" ht="12.75" customHeight="1" x14ac:dyDescent="0.2">
      <c r="AJ73" s="127"/>
      <c r="AU73" s="158"/>
      <c r="AW73" s="158"/>
    </row>
    <row r="74" spans="15:51" ht="12.75" customHeight="1" x14ac:dyDescent="0.2">
      <c r="AJ74" s="127"/>
      <c r="AU74" s="158"/>
      <c r="AW74" s="158"/>
    </row>
    <row r="75" spans="15:51" ht="12.75" customHeight="1" x14ac:dyDescent="0.2">
      <c r="AJ75" s="127"/>
      <c r="AU75" s="158"/>
      <c r="AW75" s="158"/>
    </row>
    <row r="76" spans="15:51" ht="12.75" customHeight="1" x14ac:dyDescent="0.2">
      <c r="AJ76" s="127"/>
      <c r="AU76" s="158"/>
      <c r="AW76" s="158"/>
    </row>
    <row r="77" spans="15:51" ht="12.75" customHeight="1" x14ac:dyDescent="0.2">
      <c r="AJ77" s="127"/>
      <c r="AU77" s="158"/>
      <c r="AW77" s="158"/>
    </row>
    <row r="78" spans="15:51" ht="12.75" customHeight="1" x14ac:dyDescent="0.2">
      <c r="AJ78" s="127"/>
      <c r="AU78" s="158"/>
      <c r="AW78" s="158"/>
    </row>
    <row r="79" spans="15:51" ht="12.75" customHeight="1" x14ac:dyDescent="0.2">
      <c r="AJ79" s="127"/>
      <c r="AU79" s="158"/>
      <c r="AW79" s="158"/>
    </row>
    <row r="80" spans="15:51" ht="12.75" customHeight="1" x14ac:dyDescent="0.2">
      <c r="AJ80" s="127"/>
      <c r="AU80" s="158"/>
      <c r="AW80" s="158"/>
    </row>
    <row r="83" spans="15:50" ht="12.75" customHeight="1" x14ac:dyDescent="0.2">
      <c r="AL83" s="157"/>
      <c r="AM83" s="157"/>
      <c r="AN83" s="157"/>
      <c r="AO83" s="157"/>
      <c r="AP83" s="157"/>
      <c r="AQ83" s="157"/>
    </row>
    <row r="84" spans="15:50" ht="12.75" customHeight="1" x14ac:dyDescent="0.2">
      <c r="P84" s="38"/>
      <c r="Q84" s="38"/>
      <c r="AH84" s="38"/>
      <c r="AI84" s="38"/>
      <c r="AJ84" s="38"/>
      <c r="AK84" s="38"/>
      <c r="AL84" s="125"/>
      <c r="AM84" s="125"/>
      <c r="AN84" s="125"/>
      <c r="AO84" s="125"/>
      <c r="AP84" s="125"/>
      <c r="AQ84" s="125"/>
      <c r="AR84" s="125"/>
      <c r="AS84" s="125"/>
      <c r="AT84" s="125"/>
      <c r="AU84" s="128"/>
      <c r="AV84" s="126"/>
      <c r="AW84" s="129"/>
      <c r="AX84" s="126"/>
    </row>
    <row r="85" spans="15:50" ht="12.75" customHeight="1" x14ac:dyDescent="0.2">
      <c r="AJ85" s="127"/>
      <c r="AL85" s="130"/>
      <c r="AU85" s="128"/>
      <c r="AW85" s="129"/>
    </row>
    <row r="86" spans="15:50" ht="12.75" customHeight="1" x14ac:dyDescent="0.2">
      <c r="AJ86" s="127"/>
      <c r="AL86" s="130"/>
      <c r="AU86" s="128"/>
      <c r="AW86" s="129"/>
    </row>
    <row r="87" spans="15:50" ht="12.75" customHeight="1" x14ac:dyDescent="0.2">
      <c r="O87" s="38"/>
      <c r="AJ87" s="127"/>
      <c r="AL87" s="130"/>
      <c r="AU87" s="128"/>
      <c r="AW87" s="129"/>
    </row>
    <row r="88" spans="15:50" ht="12.75" customHeight="1" x14ac:dyDescent="0.2">
      <c r="AJ88" s="127"/>
      <c r="AL88" s="130"/>
      <c r="AU88" s="128"/>
      <c r="AW88" s="129"/>
    </row>
    <row r="89" spans="15:50" ht="5.0999999999999996" customHeight="1" x14ac:dyDescent="0.2">
      <c r="AJ89" s="127"/>
      <c r="AL89" s="130"/>
      <c r="AU89" s="128"/>
      <c r="AW89" s="129"/>
    </row>
    <row r="90" spans="15:50" ht="12.75" customHeight="1" x14ac:dyDescent="0.2">
      <c r="AJ90" s="127"/>
      <c r="AL90" s="130"/>
      <c r="AU90" s="128"/>
      <c r="AW90" s="129"/>
    </row>
    <row r="91" spans="15:50" ht="12.75" customHeight="1" x14ac:dyDescent="0.2">
      <c r="AJ91" s="127"/>
      <c r="AL91" s="130"/>
      <c r="AU91" s="128"/>
      <c r="AW91" s="129"/>
    </row>
    <row r="92" spans="15:50" ht="12.75" customHeight="1" x14ac:dyDescent="0.2">
      <c r="AJ92" s="127"/>
      <c r="AL92" s="130"/>
      <c r="AU92" s="128"/>
      <c r="AW92" s="129"/>
    </row>
    <row r="93" spans="15:50" ht="12.75" customHeight="1" x14ac:dyDescent="0.2">
      <c r="AJ93" s="127"/>
      <c r="AL93" s="130"/>
      <c r="AT93" s="131"/>
      <c r="AU93" s="128"/>
      <c r="AW93" s="129"/>
    </row>
    <row r="94" spans="15:50" ht="12.75" customHeight="1" x14ac:dyDescent="0.2">
      <c r="AJ94" s="127"/>
      <c r="AL94" s="130"/>
      <c r="AT94" s="130"/>
    </row>
    <row r="98" spans="34:53" ht="12.75" customHeight="1" x14ac:dyDescent="0.2">
      <c r="AH98" s="159"/>
      <c r="AI98" s="159"/>
      <c r="AJ98" s="159"/>
      <c r="AK98" s="159"/>
      <c r="AL98" s="159"/>
      <c r="AM98" s="159"/>
      <c r="AN98" s="159"/>
      <c r="AO98" s="24"/>
      <c r="AP98" s="24"/>
      <c r="AQ98" s="24"/>
      <c r="AR98" s="24"/>
      <c r="AS98" s="24"/>
      <c r="AT98" s="24"/>
      <c r="AU98" s="24"/>
      <c r="AV98" s="24"/>
      <c r="AW98" s="24"/>
      <c r="AX98" s="24"/>
    </row>
    <row r="99" spans="34:53" ht="12.75" customHeight="1" x14ac:dyDescent="0.2">
      <c r="AH99" s="37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</row>
    <row r="100" spans="34:53" ht="12.75" customHeight="1" x14ac:dyDescent="0.2">
      <c r="AH100" s="31"/>
      <c r="AI100" s="24"/>
      <c r="AJ100" s="132"/>
      <c r="AK100" s="132"/>
      <c r="AL100" s="30"/>
      <c r="AM100" s="30"/>
      <c r="AN100" s="30"/>
      <c r="AO100" s="30"/>
      <c r="AP100" s="30"/>
      <c r="AQ100" s="30"/>
      <c r="AR100" s="30"/>
      <c r="AS100" s="30"/>
      <c r="AT100" s="30"/>
      <c r="AU100" s="30"/>
      <c r="AV100" s="44"/>
      <c r="AW100" s="30"/>
      <c r="AX100" s="44"/>
    </row>
    <row r="101" spans="34:53" ht="12.75" customHeight="1" x14ac:dyDescent="0.2">
      <c r="AH101" s="37"/>
      <c r="AI101" s="24"/>
      <c r="AJ101" s="30"/>
      <c r="AK101" s="132"/>
      <c r="AL101" s="133"/>
      <c r="AM101" s="133"/>
      <c r="AN101" s="134"/>
      <c r="AO101" s="133"/>
      <c r="AP101" s="135"/>
      <c r="AQ101" s="133"/>
      <c r="AR101" s="135"/>
      <c r="AS101" s="133"/>
      <c r="AT101" s="135"/>
      <c r="AU101" s="133"/>
      <c r="AV101" s="136"/>
      <c r="AW101" s="133"/>
      <c r="AX101" s="136"/>
    </row>
    <row r="102" spans="34:53" ht="5.0999999999999996" customHeight="1" x14ac:dyDescent="0.2">
      <c r="AH102" s="37"/>
      <c r="AI102" s="24"/>
      <c r="AJ102" s="30"/>
      <c r="AK102" s="132"/>
      <c r="AL102" s="133"/>
      <c r="AM102" s="133"/>
      <c r="AN102" s="134"/>
      <c r="AO102" s="133"/>
      <c r="AP102" s="135"/>
      <c r="AQ102" s="133"/>
      <c r="AR102" s="135"/>
      <c r="AS102" s="133"/>
      <c r="AT102" s="135"/>
      <c r="AU102" s="133"/>
      <c r="AV102" s="136"/>
      <c r="AW102" s="133"/>
      <c r="AX102" s="136"/>
    </row>
    <row r="103" spans="34:53" ht="12.75" customHeight="1" x14ac:dyDescent="0.2">
      <c r="AH103" s="37"/>
      <c r="AI103" s="24"/>
      <c r="AJ103" s="30"/>
      <c r="AK103" s="132"/>
      <c r="AL103" s="133"/>
      <c r="AM103" s="133"/>
      <c r="AN103" s="134"/>
      <c r="AO103" s="133"/>
      <c r="AP103" s="135"/>
      <c r="AQ103" s="133"/>
      <c r="AR103" s="135"/>
      <c r="AS103" s="133"/>
      <c r="AT103" s="135"/>
      <c r="AU103" s="133"/>
      <c r="AV103" s="136"/>
      <c r="AW103" s="133"/>
      <c r="AX103" s="136"/>
    </row>
    <row r="104" spans="34:53" ht="12.75" customHeight="1" x14ac:dyDescent="0.2">
      <c r="AH104" s="37"/>
      <c r="AI104" s="24"/>
      <c r="AJ104" s="30"/>
      <c r="AK104" s="132"/>
      <c r="AL104" s="133"/>
      <c r="AM104" s="133"/>
      <c r="AN104" s="134"/>
      <c r="AO104" s="133"/>
      <c r="AP104" s="135"/>
      <c r="AQ104" s="133"/>
      <c r="AR104" s="135"/>
      <c r="AS104" s="133"/>
      <c r="AT104" s="135"/>
      <c r="AU104" s="133"/>
      <c r="AV104" s="136"/>
      <c r="AW104" s="133"/>
      <c r="AX104" s="136"/>
      <c r="BA104" s="24">
        <v>1.1499999999999999</v>
      </c>
    </row>
    <row r="105" spans="34:53" ht="12.75" customHeight="1" x14ac:dyDescent="0.2">
      <c r="AH105" s="37"/>
      <c r="AI105" s="24"/>
      <c r="AJ105" s="30"/>
      <c r="AK105" s="132"/>
      <c r="AL105" s="133"/>
      <c r="AM105" s="133"/>
      <c r="AN105" s="134"/>
      <c r="AO105" s="133"/>
      <c r="AP105" s="135"/>
      <c r="AQ105" s="133"/>
      <c r="AR105" s="135"/>
      <c r="AS105" s="133"/>
      <c r="AT105" s="135"/>
      <c r="AU105" s="133"/>
      <c r="AV105" s="133"/>
      <c r="AW105" s="133"/>
      <c r="AX105" s="133"/>
    </row>
    <row r="106" spans="34:53" ht="12.75" customHeight="1" x14ac:dyDescent="0.2">
      <c r="AH106" s="37"/>
      <c r="AI106" s="24"/>
      <c r="AJ106" s="30"/>
      <c r="AK106" s="132"/>
      <c r="AL106" s="133"/>
      <c r="AM106" s="133"/>
      <c r="AN106" s="134"/>
      <c r="AO106" s="133"/>
      <c r="AP106" s="135"/>
      <c r="AQ106" s="133"/>
      <c r="AR106" s="135"/>
      <c r="AS106" s="133"/>
      <c r="AT106" s="135"/>
      <c r="AU106" s="133"/>
      <c r="AV106" s="133"/>
      <c r="AW106" s="133"/>
      <c r="AX106" s="133"/>
    </row>
    <row r="107" spans="34:53" ht="12.75" customHeight="1" x14ac:dyDescent="0.2">
      <c r="AH107" s="37"/>
      <c r="AI107" s="24"/>
      <c r="AJ107" s="30"/>
      <c r="AK107" s="132"/>
      <c r="AL107" s="132"/>
      <c r="AM107" s="132"/>
      <c r="AN107" s="132"/>
      <c r="AO107" s="132"/>
      <c r="AP107" s="132"/>
      <c r="AQ107" s="132"/>
      <c r="AR107" s="132"/>
      <c r="AS107" s="132"/>
      <c r="AT107" s="132"/>
      <c r="AU107" s="132"/>
      <c r="AV107" s="132"/>
      <c r="AW107" s="132"/>
      <c r="AX107" s="132"/>
    </row>
    <row r="108" spans="34:53" ht="12.75" customHeight="1" x14ac:dyDescent="0.2">
      <c r="AH108" s="37"/>
      <c r="AI108" s="24"/>
      <c r="AJ108" s="30"/>
      <c r="AK108" s="132"/>
      <c r="AL108" s="132"/>
      <c r="AM108" s="132"/>
      <c r="AN108" s="132"/>
      <c r="AO108" s="132"/>
      <c r="AP108" s="132"/>
      <c r="AQ108" s="132"/>
      <c r="AR108" s="132"/>
      <c r="AS108" s="132"/>
      <c r="AT108" s="132"/>
      <c r="AU108" s="132"/>
      <c r="AV108" s="132"/>
      <c r="AW108" s="132"/>
      <c r="AX108" s="132"/>
    </row>
    <row r="109" spans="34:53" ht="12.75" customHeight="1" x14ac:dyDescent="0.2">
      <c r="AH109" s="28"/>
      <c r="AI109" s="28"/>
      <c r="AJ109" s="28"/>
      <c r="AK109" s="28"/>
      <c r="AL109" s="28"/>
      <c r="AM109" s="28"/>
      <c r="AN109" s="28"/>
      <c r="AO109" s="132"/>
      <c r="AP109" s="132"/>
      <c r="AQ109" s="132"/>
      <c r="AR109" s="132"/>
      <c r="AS109" s="132"/>
      <c r="AT109" s="132"/>
      <c r="AU109" s="132"/>
      <c r="AV109" s="132"/>
      <c r="AW109" s="132"/>
      <c r="AX109" s="132"/>
    </row>
    <row r="110" spans="34:53" ht="12.75" customHeight="1" x14ac:dyDescent="0.2">
      <c r="AH110" s="37"/>
      <c r="AI110" s="24"/>
      <c r="AJ110" s="30"/>
      <c r="AK110" s="132"/>
      <c r="AL110" s="132"/>
      <c r="AM110" s="132"/>
      <c r="AN110" s="132"/>
      <c r="AO110" s="132"/>
      <c r="AP110" s="132"/>
      <c r="AQ110" s="132"/>
      <c r="AR110" s="132"/>
      <c r="AS110" s="132"/>
      <c r="AT110" s="132"/>
      <c r="AU110" s="132"/>
      <c r="AV110" s="132"/>
      <c r="AW110" s="132"/>
      <c r="AX110" s="132"/>
    </row>
    <row r="111" spans="34:53" ht="5.0999999999999996" customHeight="1" x14ac:dyDescent="0.2">
      <c r="AH111" s="37"/>
      <c r="AI111" s="24"/>
      <c r="AJ111" s="30"/>
      <c r="AK111" s="132"/>
      <c r="AL111" s="135"/>
      <c r="AM111" s="133"/>
      <c r="AN111" s="135"/>
      <c r="AO111" s="133"/>
      <c r="AP111" s="135"/>
      <c r="AQ111" s="133"/>
      <c r="AR111" s="135"/>
      <c r="AS111" s="133"/>
      <c r="AT111" s="135"/>
      <c r="AU111" s="133"/>
      <c r="AV111" s="136"/>
      <c r="AW111" s="133"/>
      <c r="AX111" s="136"/>
    </row>
    <row r="112" spans="34:53" ht="12.75" customHeight="1" x14ac:dyDescent="0.2">
      <c r="AH112" s="37"/>
      <c r="AI112" s="24"/>
      <c r="AJ112" s="30"/>
      <c r="AK112" s="132"/>
      <c r="AL112" s="135"/>
      <c r="AM112" s="133"/>
      <c r="AN112" s="135"/>
      <c r="AO112" s="133"/>
      <c r="AP112" s="135"/>
      <c r="AQ112" s="133"/>
      <c r="AR112" s="135"/>
      <c r="AS112" s="133"/>
      <c r="AT112" s="135"/>
      <c r="AU112" s="133"/>
      <c r="AV112" s="137"/>
      <c r="AW112" s="133"/>
      <c r="AX112" s="137"/>
    </row>
    <row r="113" spans="34:50" ht="12.75" customHeight="1" x14ac:dyDescent="0.2">
      <c r="AH113" s="37"/>
      <c r="AI113" s="24"/>
      <c r="AJ113" s="30"/>
      <c r="AK113" s="132"/>
      <c r="AL113" s="135"/>
      <c r="AM113" s="133"/>
      <c r="AN113" s="135"/>
      <c r="AO113" s="133"/>
      <c r="AP113" s="135"/>
      <c r="AQ113" s="133"/>
      <c r="AR113" s="135"/>
      <c r="AS113" s="133"/>
      <c r="AT113" s="135"/>
      <c r="AU113" s="133"/>
      <c r="AV113" s="137"/>
      <c r="AW113" s="133"/>
      <c r="AX113" s="137"/>
    </row>
    <row r="114" spans="34:50" ht="12.75" customHeight="1" x14ac:dyDescent="0.2">
      <c r="AH114" s="37"/>
      <c r="AI114" s="24"/>
      <c r="AJ114" s="30"/>
      <c r="AK114" s="132"/>
      <c r="AL114" s="135"/>
      <c r="AM114" s="133"/>
      <c r="AN114" s="135"/>
      <c r="AO114" s="133"/>
      <c r="AP114" s="135"/>
      <c r="AQ114" s="133"/>
      <c r="AR114" s="135"/>
      <c r="AS114" s="133"/>
      <c r="AT114" s="135"/>
      <c r="AU114" s="133"/>
      <c r="AV114" s="137"/>
      <c r="AW114" s="133"/>
      <c r="AX114" s="137"/>
    </row>
    <row r="115" spans="34:50" ht="12.75" customHeight="1" x14ac:dyDescent="0.2">
      <c r="AH115" s="37"/>
      <c r="AI115" s="24"/>
      <c r="AJ115" s="30"/>
      <c r="AK115" s="132"/>
      <c r="AL115" s="135"/>
      <c r="AM115" s="133"/>
      <c r="AN115" s="135"/>
      <c r="AO115" s="133"/>
      <c r="AP115" s="135"/>
      <c r="AQ115" s="133"/>
      <c r="AR115" s="135"/>
      <c r="AS115" s="133"/>
      <c r="AT115" s="135"/>
      <c r="AU115" s="133"/>
      <c r="AV115" s="137"/>
      <c r="AW115" s="133"/>
      <c r="AX115" s="137"/>
    </row>
    <row r="118" spans="34:50" ht="12.75" customHeight="1" x14ac:dyDescent="0.2">
      <c r="AH118" s="159"/>
      <c r="AI118" s="159"/>
      <c r="AJ118" s="159"/>
      <c r="AK118" s="159"/>
      <c r="AL118" s="159"/>
      <c r="AM118" s="159"/>
      <c r="AN118" s="159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</row>
    <row r="119" spans="34:50" ht="12.75" customHeight="1" x14ac:dyDescent="0.2">
      <c r="AH119" s="37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</row>
    <row r="120" spans="34:50" x14ac:dyDescent="0.2">
      <c r="AH120" s="31"/>
      <c r="AI120" s="24"/>
      <c r="AJ120" s="132"/>
      <c r="AK120" s="132"/>
      <c r="AL120" s="30"/>
      <c r="AM120" s="30"/>
      <c r="AN120" s="30"/>
      <c r="AO120" s="30"/>
      <c r="AP120" s="30"/>
      <c r="AQ120" s="30"/>
      <c r="AR120" s="30"/>
      <c r="AS120" s="30"/>
      <c r="AT120" s="30"/>
      <c r="AU120" s="30"/>
      <c r="AV120" s="44"/>
      <c r="AW120" s="30"/>
      <c r="AX120" s="44"/>
    </row>
    <row r="121" spans="34:50" ht="12.75" customHeight="1" x14ac:dyDescent="0.2">
      <c r="AH121" s="37"/>
      <c r="AI121" s="24"/>
      <c r="AJ121" s="30"/>
      <c r="AK121" s="132"/>
      <c r="AL121" s="135"/>
      <c r="AM121" s="133"/>
      <c r="AN121" s="135"/>
      <c r="AO121" s="133"/>
      <c r="AP121" s="135"/>
      <c r="AQ121" s="133"/>
      <c r="AR121" s="133"/>
      <c r="AS121" s="133"/>
      <c r="AT121" s="133"/>
      <c r="AU121" s="133"/>
      <c r="AV121" s="136"/>
      <c r="AW121" s="133"/>
      <c r="AX121" s="136"/>
    </row>
    <row r="122" spans="34:50" ht="12.75" customHeight="1" x14ac:dyDescent="0.2">
      <c r="AH122" s="37"/>
      <c r="AI122" s="24"/>
      <c r="AJ122" s="30"/>
      <c r="AK122" s="132"/>
      <c r="AL122" s="135"/>
      <c r="AM122" s="133"/>
      <c r="AN122" s="135"/>
      <c r="AO122" s="133"/>
      <c r="AP122" s="135"/>
      <c r="AQ122" s="133"/>
      <c r="AR122" s="133"/>
      <c r="AS122" s="133"/>
      <c r="AT122" s="133"/>
      <c r="AU122" s="133"/>
      <c r="AV122" s="136"/>
      <c r="AW122" s="133"/>
      <c r="AX122" s="136"/>
    </row>
    <row r="123" spans="34:50" ht="12.75" customHeight="1" x14ac:dyDescent="0.2">
      <c r="AH123" s="37"/>
      <c r="AI123" s="24"/>
      <c r="AJ123" s="30"/>
      <c r="AK123" s="132"/>
      <c r="AL123" s="135"/>
      <c r="AM123" s="133"/>
      <c r="AN123" s="135"/>
      <c r="AO123" s="133"/>
      <c r="AP123" s="135"/>
      <c r="AQ123" s="133"/>
      <c r="AR123" s="133"/>
      <c r="AS123" s="133"/>
      <c r="AT123" s="133"/>
      <c r="AU123" s="133"/>
      <c r="AV123" s="133"/>
      <c r="AW123" s="133"/>
      <c r="AX123" s="24"/>
    </row>
    <row r="124" spans="34:50" ht="12.75" customHeight="1" x14ac:dyDescent="0.2">
      <c r="AH124" s="37"/>
      <c r="AI124" s="24"/>
      <c r="AJ124" s="30"/>
      <c r="AK124" s="132"/>
      <c r="AL124" s="135"/>
      <c r="AM124" s="133"/>
      <c r="AN124" s="135"/>
      <c r="AO124" s="133"/>
      <c r="AP124" s="135"/>
      <c r="AQ124" s="133"/>
      <c r="AR124" s="133"/>
      <c r="AS124" s="133"/>
      <c r="AT124" s="133"/>
      <c r="AU124" s="133"/>
      <c r="AV124" s="133"/>
      <c r="AW124" s="133"/>
      <c r="AX124" s="133"/>
    </row>
    <row r="125" spans="34:50" ht="12.75" customHeight="1" x14ac:dyDescent="0.2">
      <c r="AH125" s="37"/>
      <c r="AI125" s="24"/>
      <c r="AJ125" s="30"/>
      <c r="AK125" s="132"/>
      <c r="AL125" s="132"/>
      <c r="AM125" s="132"/>
      <c r="AN125" s="132"/>
      <c r="AO125" s="132"/>
      <c r="AP125" s="132"/>
      <c r="AQ125" s="132"/>
      <c r="AR125" s="132"/>
      <c r="AS125" s="132"/>
      <c r="AT125" s="132"/>
      <c r="AU125" s="132"/>
      <c r="AV125" s="132"/>
      <c r="AW125" s="132"/>
      <c r="AX125" s="132"/>
    </row>
    <row r="126" spans="34:50" ht="12.75" customHeight="1" x14ac:dyDescent="0.2">
      <c r="AH126" s="28"/>
      <c r="AI126" s="28"/>
      <c r="AJ126" s="28"/>
      <c r="AK126" s="28"/>
      <c r="AL126" s="28"/>
      <c r="AM126" s="28"/>
      <c r="AN126" s="28"/>
      <c r="AO126" s="132"/>
      <c r="AP126" s="132"/>
      <c r="AQ126" s="132"/>
      <c r="AR126" s="132"/>
      <c r="AS126" s="132"/>
      <c r="AT126" s="132"/>
      <c r="AU126" s="132"/>
      <c r="AV126" s="132"/>
      <c r="AW126" s="132"/>
      <c r="AX126" s="132"/>
    </row>
    <row r="127" spans="34:50" ht="12.75" customHeight="1" x14ac:dyDescent="0.2">
      <c r="AH127" s="37"/>
      <c r="AI127" s="24"/>
      <c r="AJ127" s="30"/>
      <c r="AK127" s="132"/>
      <c r="AL127" s="132"/>
      <c r="AM127" s="132"/>
      <c r="AN127" s="132"/>
      <c r="AO127" s="132"/>
      <c r="AP127" s="132"/>
      <c r="AQ127" s="132"/>
      <c r="AR127" s="132"/>
      <c r="AS127" s="132"/>
      <c r="AT127" s="132"/>
      <c r="AU127" s="132"/>
      <c r="AV127" s="132"/>
      <c r="AW127" s="132"/>
      <c r="AX127" s="132"/>
    </row>
    <row r="128" spans="34:50" ht="12.75" customHeight="1" x14ac:dyDescent="0.2">
      <c r="AH128" s="31"/>
      <c r="AI128" s="24"/>
      <c r="AJ128" s="30"/>
      <c r="AK128" s="132"/>
      <c r="AL128" s="30"/>
      <c r="AM128" s="30"/>
      <c r="AN128" s="30"/>
      <c r="AO128" s="30"/>
      <c r="AP128" s="30"/>
      <c r="AQ128" s="30"/>
      <c r="AR128" s="30"/>
      <c r="AS128" s="30"/>
      <c r="AT128" s="30"/>
      <c r="AU128" s="30"/>
      <c r="AV128" s="44"/>
      <c r="AW128" s="30"/>
      <c r="AX128" s="44"/>
    </row>
    <row r="129" spans="34:50" ht="12.75" customHeight="1" x14ac:dyDescent="0.2">
      <c r="AH129" s="37"/>
      <c r="AI129" s="24"/>
      <c r="AJ129" s="30"/>
      <c r="AK129" s="132"/>
      <c r="AL129" s="135"/>
      <c r="AM129" s="133"/>
      <c r="AN129" s="135"/>
      <c r="AO129" s="133"/>
      <c r="AP129" s="135"/>
      <c r="AQ129" s="133"/>
      <c r="AR129" s="133"/>
      <c r="AS129" s="133"/>
      <c r="AT129" s="133"/>
      <c r="AU129" s="133"/>
      <c r="AV129" s="136"/>
      <c r="AW129" s="133"/>
      <c r="AX129" s="136"/>
    </row>
    <row r="130" spans="34:50" ht="12.75" customHeight="1" x14ac:dyDescent="0.2">
      <c r="AH130" s="37"/>
      <c r="AI130" s="24"/>
      <c r="AJ130" s="30"/>
      <c r="AK130" s="132"/>
      <c r="AL130" s="135"/>
      <c r="AM130" s="133"/>
      <c r="AN130" s="135"/>
      <c r="AO130" s="133"/>
      <c r="AP130" s="135"/>
      <c r="AQ130" s="133"/>
      <c r="AR130" s="133"/>
      <c r="AS130" s="133"/>
      <c r="AT130" s="133"/>
      <c r="AU130" s="133"/>
      <c r="AV130" s="136"/>
      <c r="AW130" s="133"/>
      <c r="AX130" s="136"/>
    </row>
    <row r="131" spans="34:50" ht="12.75" customHeight="1" x14ac:dyDescent="0.2">
      <c r="AH131" s="37"/>
      <c r="AI131" s="24"/>
      <c r="AJ131" s="30"/>
      <c r="AK131" s="132"/>
      <c r="AL131" s="135"/>
      <c r="AM131" s="133"/>
      <c r="AN131" s="135"/>
      <c r="AO131" s="133"/>
      <c r="AP131" s="135"/>
      <c r="AQ131" s="133"/>
      <c r="AR131" s="133"/>
      <c r="AS131" s="133"/>
      <c r="AT131" s="133"/>
      <c r="AU131" s="133"/>
      <c r="AV131" s="24"/>
      <c r="AW131" s="133"/>
      <c r="AX131" s="24"/>
    </row>
    <row r="132" spans="34:50" ht="12.75" customHeight="1" x14ac:dyDescent="0.2">
      <c r="AH132" s="37"/>
      <c r="AI132" s="24"/>
      <c r="AJ132" s="30"/>
      <c r="AK132" s="132"/>
      <c r="AL132" s="135"/>
      <c r="AM132" s="133"/>
      <c r="AN132" s="135"/>
      <c r="AO132" s="133"/>
      <c r="AP132" s="135"/>
      <c r="AQ132" s="133"/>
      <c r="AR132" s="133"/>
      <c r="AS132" s="133"/>
      <c r="AT132" s="133"/>
      <c r="AU132" s="133"/>
      <c r="AV132" s="24"/>
      <c r="AW132" s="133"/>
      <c r="AX132" s="24"/>
    </row>
    <row r="133" spans="34:50" ht="12.75" customHeight="1" x14ac:dyDescent="0.2">
      <c r="AP133" s="24"/>
    </row>
  </sheetData>
  <mergeCells count="6">
    <mergeCell ref="AH118:AN118"/>
    <mergeCell ref="AL61:AQ61"/>
    <mergeCell ref="AU63:AU80"/>
    <mergeCell ref="AW63:AW80"/>
    <mergeCell ref="AL83:AQ83"/>
    <mergeCell ref="AH98:AN98"/>
  </mergeCells>
  <dataValidations count="6">
    <dataValidation type="list" allowBlank="1" showInputMessage="1" showErrorMessage="1" sqref="K20" xr:uid="{07631B98-CA01-4AEE-8DC2-D79068214808}">
      <formula1>totemStandart5</formula1>
    </dataValidation>
    <dataValidation type="list" allowBlank="1" showInputMessage="1" showErrorMessage="1" sqref="K15" xr:uid="{A9C7E6DC-D050-472D-A186-81041E2C6B3B}">
      <formula1>totemStandart3</formula1>
    </dataValidation>
    <dataValidation type="list" allowBlank="1" showInputMessage="1" showErrorMessage="1" sqref="K19" xr:uid="{B58F42F2-3BD5-48BD-8FB4-A0BEBDF19F2B}">
      <formula1>totemStandart4</formula1>
    </dataValidation>
    <dataValidation type="list" allowBlank="1" showInputMessage="1" showErrorMessage="1" sqref="K17" xr:uid="{17927215-42A3-4315-8C80-3DEE33A458E0}">
      <formula1>totemStandart2</formula1>
    </dataValidation>
    <dataValidation type="list" allowBlank="1" showInputMessage="1" showErrorMessage="1" sqref="K22" xr:uid="{D403E1F2-AD25-4B54-A0FF-E1D3CF46754F}">
      <formula1>totemStandart6</formula1>
    </dataValidation>
    <dataValidation type="list" allowBlank="1" showInputMessage="1" showErrorMessage="1" sqref="K18" xr:uid="{1F98BE28-E8FB-408A-BB01-59523EFB7B9B}">
      <formula1>totemStandart1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8D5D1-4717-48E2-9470-75D73D626982}">
  <sheetPr codeName="Feuil8"/>
  <dimension ref="D9:X110"/>
  <sheetViews>
    <sheetView showZeros="0" zoomScale="90" zoomScaleNormal="9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8" width="11.42578125" style="24" customWidth="1"/>
    <col min="9" max="9" width="11.42578125" style="24"/>
    <col min="10" max="10" width="25.7109375" style="24" bestFit="1" customWidth="1"/>
    <col min="11" max="11" width="51.7109375" style="24" bestFit="1" customWidth="1"/>
    <col min="12" max="12" width="11.42578125" style="24"/>
    <col min="13" max="13" width="51.7109375" style="24" bestFit="1" customWidth="1"/>
    <col min="14" max="14" width="9.5703125" style="24" bestFit="1" customWidth="1"/>
    <col min="15" max="15" width="7.140625" style="24" customWidth="1"/>
    <col min="16" max="16" width="11.140625" style="24" bestFit="1" customWidth="1"/>
    <col min="17" max="17" width="11.42578125" style="24"/>
    <col min="18" max="18" width="12" style="24" customWidth="1"/>
    <col min="19" max="19" width="49.7109375" style="24" customWidth="1"/>
    <col min="20" max="20" width="9.85546875" style="24" customWidth="1"/>
    <col min="21" max="21" width="8.42578125" style="24" customWidth="1"/>
    <col min="22" max="22" width="11.5703125" style="24" customWidth="1"/>
    <col min="23" max="35" width="12" style="24" customWidth="1"/>
    <col min="36" max="16384" width="11.42578125" style="24"/>
  </cols>
  <sheetData>
    <row r="9" spans="4:11" ht="12.75" customHeight="1" x14ac:dyDescent="0.2">
      <c r="J9" s="32" t="s">
        <v>21</v>
      </c>
      <c r="K9" s="33">
        <f>IFERROR([1]POIDS!T34,0)</f>
        <v>51.448</v>
      </c>
    </row>
    <row r="11" spans="4:11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22</v>
      </c>
      <c r="I11" s="44"/>
      <c r="J11" s="45" t="s">
        <v>23</v>
      </c>
      <c r="K11" s="46">
        <v>0.5</v>
      </c>
    </row>
    <row r="14" spans="4:11" ht="12.75" customHeight="1" x14ac:dyDescent="0.2">
      <c r="D14" s="105" t="str">
        <f>'[1]Nomenclature Tarifs'!AG2</f>
        <v>TOTEM ALU PLAT AJOURE</v>
      </c>
      <c r="E14" s="138"/>
      <c r="F14" s="107"/>
      <c r="G14" s="108"/>
      <c r="H14" s="108"/>
      <c r="K14" s="106" t="s">
        <v>56</v>
      </c>
    </row>
    <row r="15" spans="4:11" ht="12.75" customHeight="1" x14ac:dyDescent="0.2">
      <c r="D15" s="109" t="str">
        <f>CONCATENATE(K18,K19)</f>
        <v/>
      </c>
      <c r="E15" s="138"/>
      <c r="F15" s="107"/>
      <c r="G15" s="108"/>
      <c r="H15" s="108"/>
      <c r="J15" s="106" t="s">
        <v>43</v>
      </c>
      <c r="K15" s="110"/>
    </row>
    <row r="16" spans="4:11" ht="12.75" customHeight="1" x14ac:dyDescent="0.2">
      <c r="D16" s="109" t="str">
        <f>CONCATENATE(J16,K16,"mm",J17,K17,"mm")</f>
        <v>Largeur : mmHauteur : mm</v>
      </c>
      <c r="E16" s="138"/>
      <c r="F16" s="107"/>
      <c r="G16" s="108"/>
      <c r="H16" s="108"/>
      <c r="J16" s="106" t="str">
        <f>'[1]Nomenclature Tarifs'!AG6</f>
        <v xml:space="preserve">Largeur : </v>
      </c>
      <c r="K16" s="110"/>
    </row>
    <row r="17" spans="4:11" ht="12.75" customHeight="1" x14ac:dyDescent="0.2">
      <c r="D17" s="109">
        <f>K25</f>
        <v>0</v>
      </c>
      <c r="F17" s="107"/>
      <c r="G17" s="108"/>
      <c r="H17" s="108"/>
      <c r="J17" s="106" t="str">
        <f>'[1]Nomenclature Tarifs'!AG4</f>
        <v xml:space="preserve">Hauteur : </v>
      </c>
      <c r="K17" s="110"/>
    </row>
    <row r="18" spans="4:11" ht="12.75" customHeight="1" x14ac:dyDescent="0.2">
      <c r="D18" s="109">
        <f>K24</f>
        <v>0</v>
      </c>
      <c r="E18" s="138"/>
      <c r="F18" s="107"/>
      <c r="G18" s="108"/>
      <c r="H18" s="108"/>
      <c r="J18" s="106" t="s">
        <v>48</v>
      </c>
      <c r="K18" s="111"/>
    </row>
    <row r="19" spans="4:11" ht="12.75" customHeight="1" x14ac:dyDescent="0.2">
      <c r="D19" s="109" t="str">
        <f>CONCATENATE(J20,K20,J21,K21,"mm")</f>
        <v>Ajourage Recto - Largeur : , Hauteur : mm</v>
      </c>
      <c r="E19" s="138"/>
      <c r="F19" s="107"/>
      <c r="G19" s="108"/>
      <c r="H19" s="108"/>
      <c r="J19" s="106" t="s">
        <v>30</v>
      </c>
      <c r="K19" s="112"/>
    </row>
    <row r="20" spans="4:11" ht="12.75" customHeight="1" x14ac:dyDescent="0.2">
      <c r="D20" s="109" t="str">
        <f>CONCATENATE(J22,K22,J23,K23,"mm")</f>
        <v>Ajourage Verso - Largeur : , Hauteur : mm</v>
      </c>
      <c r="E20" s="138"/>
      <c r="F20" s="107"/>
      <c r="G20" s="108"/>
      <c r="H20" s="108"/>
      <c r="J20" s="139" t="str">
        <f>'[1]Nomenclature Tarifs'!AG21</f>
        <v xml:space="preserve">Ajourage Recto - Largeur : </v>
      </c>
      <c r="K20" s="110"/>
    </row>
    <row r="21" spans="4:11" ht="12.75" customHeight="1" x14ac:dyDescent="0.2">
      <c r="D21" s="109"/>
      <c r="E21" s="138"/>
      <c r="F21" s="107"/>
      <c r="G21" s="108"/>
      <c r="H21" s="108"/>
      <c r="J21" s="139" t="str">
        <f>'[1]Nomenclature Tarifs'!AG22</f>
        <v xml:space="preserve">, Hauteur : </v>
      </c>
      <c r="K21" s="110"/>
    </row>
    <row r="22" spans="4:11" ht="12.75" customHeight="1" x14ac:dyDescent="0.2">
      <c r="D22" s="109" t="str">
        <f>IF('[1]Nomenclature Tarifs'!AH25&lt;1,'[1]Nomenclature Tarifs'!AG43,'[1]Nomenclature Tarifs'!AG42)</f>
        <v>Forfait Eclairage Led : surface ajouré &lt; 1m²</v>
      </c>
      <c r="E22" s="138"/>
      <c r="F22" s="107"/>
      <c r="G22" s="108"/>
      <c r="H22" s="108"/>
      <c r="J22" s="139" t="str">
        <f>'[1]Nomenclature Tarifs'!AG23</f>
        <v xml:space="preserve">Ajourage Verso - Largeur : </v>
      </c>
      <c r="K22" s="110"/>
    </row>
    <row r="23" spans="4:11" ht="12.75" customHeight="1" x14ac:dyDescent="0.2">
      <c r="D23" s="109" t="str">
        <f>CONCATENATE(J16,K16,", ",J17,K17,"mm")</f>
        <v>Largeur : , Hauteur : mm</v>
      </c>
      <c r="E23" s="138"/>
      <c r="F23" s="107">
        <f>K15</f>
        <v>0</v>
      </c>
      <c r="G23" s="94">
        <f>(1-K11)*('[1]Nomenclature Tarifs'!AJ4+'[1]Nomenclature Tarifs'!AJ10+'[1]Nomenclature Tarifs'!AJ28+'[1]Nomenclature Tarifs'!AJ35+'[1]Nomenclature Tarifs'!AJ38+'[1]Nomenclature Tarifs'!AJ42+'[1]Nomenclature Tarifs'!AJ46)</f>
        <v>828.35</v>
      </c>
      <c r="H23" s="55">
        <f>F23*G23</f>
        <v>0</v>
      </c>
      <c r="J23" s="139" t="str">
        <f>'[1]Nomenclature Tarifs'!AG24</f>
        <v xml:space="preserve">, Hauteur : </v>
      </c>
      <c r="K23" s="110"/>
    </row>
    <row r="24" spans="4:11" ht="12.75" customHeight="1" x14ac:dyDescent="0.2">
      <c r="D24" s="109"/>
      <c r="E24" s="138"/>
      <c r="F24" s="107"/>
      <c r="G24" s="94"/>
      <c r="H24" s="55"/>
      <c r="J24" s="106" t="s">
        <v>57</v>
      </c>
      <c r="K24" s="111"/>
    </row>
    <row r="25" spans="4:11" ht="12.75" customHeight="1" x14ac:dyDescent="0.2">
      <c r="D25" s="109">
        <f>IF('[1]Nomenclature Tarifs'!AI16=1,'[1]Nomenclature Tarifs'!AG17,'[1]Nomenclature Tarifs'!AG16)</f>
        <v>0</v>
      </c>
      <c r="E25" s="138"/>
      <c r="F25" s="107">
        <f>'[1]Nomenclature Tarifs'!AI16</f>
        <v>0</v>
      </c>
      <c r="G25" s="94">
        <f>(1-K11)*'[1]Nomenclature Tarifs'!AJ16</f>
        <v>0</v>
      </c>
      <c r="H25" s="55">
        <f>F25*G25</f>
        <v>0</v>
      </c>
      <c r="J25" s="106" t="s">
        <v>55</v>
      </c>
      <c r="K25" s="111"/>
    </row>
    <row r="27" spans="4:11" ht="12.75" customHeight="1" x14ac:dyDescent="0.2">
      <c r="G27" s="74" t="s">
        <v>10</v>
      </c>
      <c r="H27" s="75">
        <f>SUM(H14:H25)</f>
        <v>0</v>
      </c>
    </row>
    <row r="57" spans="4:16" ht="12.75" customHeight="1" x14ac:dyDescent="0.2">
      <c r="E57" s="28"/>
      <c r="F57" s="28"/>
      <c r="G57" s="28"/>
      <c r="H57" s="28"/>
    </row>
    <row r="58" spans="4:16" ht="12.75" customHeight="1" x14ac:dyDescent="0.2">
      <c r="E58" s="28"/>
      <c r="F58" s="28"/>
      <c r="G58" s="28"/>
      <c r="H58" s="28"/>
    </row>
    <row r="59" spans="4:16" ht="12.75" customHeight="1" x14ac:dyDescent="0.2">
      <c r="D59" s="28"/>
      <c r="E59" s="28"/>
      <c r="F59" s="28"/>
      <c r="G59" s="28"/>
      <c r="H59" s="28"/>
    </row>
    <row r="60" spans="4:16" ht="12.75" customHeight="1" x14ac:dyDescent="0.2">
      <c r="D60" s="28"/>
      <c r="E60" s="28"/>
      <c r="F60" s="28"/>
      <c r="G60" s="28"/>
      <c r="H60" s="28"/>
    </row>
    <row r="61" spans="4:16" ht="12.75" customHeight="1" x14ac:dyDescent="0.2">
      <c r="D61" s="28"/>
      <c r="E61" s="28"/>
      <c r="F61" s="28"/>
      <c r="G61" s="28"/>
      <c r="H61" s="28"/>
      <c r="J61" s="28"/>
      <c r="K61" s="28"/>
    </row>
    <row r="62" spans="4:16" s="28" customFormat="1" ht="12.75" customHeight="1" x14ac:dyDescent="0.2">
      <c r="M62" s="24"/>
      <c r="N62" s="140"/>
      <c r="O62" s="24"/>
      <c r="P62" s="24"/>
    </row>
    <row r="63" spans="4:16" s="28" customFormat="1" ht="12.75" customHeight="1" x14ac:dyDescent="0.2">
      <c r="M63" s="24"/>
      <c r="N63" s="140"/>
      <c r="O63" s="24"/>
      <c r="P63" s="24"/>
    </row>
    <row r="64" spans="4:16" s="28" customFormat="1" ht="12.75" customHeight="1" x14ac:dyDescent="0.2">
      <c r="M64" s="24"/>
      <c r="N64" s="140"/>
      <c r="O64" s="24"/>
      <c r="P64" s="24"/>
    </row>
    <row r="65" spans="13:16" s="28" customFormat="1" ht="12.75" customHeight="1" x14ac:dyDescent="0.2">
      <c r="M65" s="24"/>
      <c r="N65" s="140"/>
      <c r="O65" s="24"/>
      <c r="P65" s="24"/>
    </row>
    <row r="66" spans="13:16" s="28" customFormat="1" ht="12.75" customHeight="1" x14ac:dyDescent="0.25"/>
    <row r="67" spans="13:16" s="28" customFormat="1" ht="12.75" customHeight="1" x14ac:dyDescent="0.25"/>
    <row r="68" spans="13:16" s="28" customFormat="1" ht="12.75" customHeight="1" x14ac:dyDescent="0.25"/>
    <row r="69" spans="13:16" s="28" customFormat="1" ht="12.75" customHeight="1" x14ac:dyDescent="0.25"/>
    <row r="70" spans="13:16" s="28" customFormat="1" ht="12.75" customHeight="1" x14ac:dyDescent="0.25"/>
    <row r="71" spans="13:16" s="28" customFormat="1" ht="12.75" customHeight="1" x14ac:dyDescent="0.25"/>
    <row r="72" spans="13:16" s="28" customFormat="1" ht="12.75" customHeight="1" x14ac:dyDescent="0.25"/>
    <row r="73" spans="13:16" s="28" customFormat="1" ht="12.75" customHeight="1" x14ac:dyDescent="0.25"/>
    <row r="74" spans="13:16" s="28" customFormat="1" ht="12.75" customHeight="1" x14ac:dyDescent="0.25"/>
    <row r="75" spans="13:16" s="28" customFormat="1" x14ac:dyDescent="0.25"/>
    <row r="76" spans="13:16" s="28" customFormat="1" ht="12.75" customHeight="1" x14ac:dyDescent="0.25"/>
    <row r="77" spans="13:16" s="28" customFormat="1" ht="12.75" customHeight="1" x14ac:dyDescent="0.25"/>
    <row r="78" spans="13:16" s="28" customFormat="1" ht="12.75" customHeight="1" x14ac:dyDescent="0.25"/>
    <row r="79" spans="13:16" s="28" customFormat="1" ht="12.75" customHeight="1" x14ac:dyDescent="0.25"/>
    <row r="80" spans="13:16" s="28" customFormat="1" ht="12.75" customHeight="1" x14ac:dyDescent="0.25"/>
    <row r="81" s="28" customFormat="1" ht="12.75" customHeight="1" x14ac:dyDescent="0.25"/>
    <row r="82" s="28" customFormat="1" ht="12.75" customHeight="1" x14ac:dyDescent="0.25"/>
    <row r="83" s="28" customFormat="1" ht="12.75" customHeight="1" x14ac:dyDescent="0.25"/>
    <row r="84" s="28" customFormat="1" ht="12.75" customHeight="1" x14ac:dyDescent="0.25"/>
    <row r="85" s="28" customFormat="1" ht="12.75" customHeight="1" x14ac:dyDescent="0.25"/>
    <row r="86" s="28" customFormat="1" x14ac:dyDescent="0.25"/>
    <row r="87" s="28" customFormat="1" ht="12.75" customHeight="1" x14ac:dyDescent="0.25"/>
    <row r="88" s="28" customFormat="1" ht="12.75" customHeight="1" x14ac:dyDescent="0.25"/>
    <row r="89" s="28" customFormat="1" ht="12.75" customHeight="1" x14ac:dyDescent="0.25"/>
    <row r="90" s="28" customFormat="1" ht="12.75" customHeight="1" x14ac:dyDescent="0.25"/>
    <row r="91" s="28" customFormat="1" ht="12.75" customHeight="1" x14ac:dyDescent="0.25"/>
    <row r="92" s="28" customFormat="1" ht="12.75" customHeight="1" x14ac:dyDescent="0.25"/>
    <row r="93" s="28" customFormat="1" ht="12.75" customHeight="1" x14ac:dyDescent="0.25"/>
    <row r="94" s="28" customFormat="1" ht="12.75" customHeight="1" x14ac:dyDescent="0.25"/>
    <row r="95" s="28" customFormat="1" ht="12.75" customHeight="1" x14ac:dyDescent="0.25"/>
    <row r="96" s="28" customFormat="1" ht="12.75" customHeight="1" x14ac:dyDescent="0.25"/>
    <row r="97" spans="5:24" s="28" customFormat="1" ht="12.75" customHeight="1" x14ac:dyDescent="0.25"/>
    <row r="98" spans="5:24" s="28" customFormat="1" ht="12.75" customHeight="1" x14ac:dyDescent="0.25"/>
    <row r="99" spans="5:24" s="28" customFormat="1" ht="12.75" customHeight="1" x14ac:dyDescent="0.25"/>
    <row r="100" spans="5:24" s="28" customFormat="1" ht="12.75" customHeight="1" x14ac:dyDescent="0.2">
      <c r="E100" s="24"/>
      <c r="F100" s="24"/>
      <c r="G100" s="24"/>
      <c r="H100" s="24"/>
      <c r="R100" s="24"/>
      <c r="S100" s="24"/>
      <c r="T100" s="24"/>
      <c r="U100" s="24"/>
      <c r="V100" s="24"/>
      <c r="W100" s="24"/>
      <c r="X100" s="24"/>
    </row>
    <row r="101" spans="5:24" s="28" customFormat="1" ht="12.75" customHeight="1" x14ac:dyDescent="0.2">
      <c r="E101" s="24"/>
      <c r="F101" s="24"/>
      <c r="G101" s="24"/>
      <c r="H101" s="24"/>
      <c r="R101" s="24"/>
      <c r="S101" s="24"/>
      <c r="T101" s="24"/>
      <c r="U101" s="24"/>
      <c r="V101" s="24"/>
      <c r="W101" s="24"/>
      <c r="X101" s="24"/>
    </row>
    <row r="102" spans="5:24" s="28" customFormat="1" ht="12.75" customHeight="1" x14ac:dyDescent="0.2">
      <c r="E102" s="24"/>
      <c r="F102" s="24"/>
      <c r="G102" s="24"/>
      <c r="H102" s="24"/>
      <c r="R102" s="24"/>
      <c r="S102" s="24"/>
      <c r="T102" s="24"/>
      <c r="U102" s="24"/>
      <c r="V102" s="24"/>
      <c r="W102" s="24"/>
      <c r="X102" s="24"/>
    </row>
    <row r="103" spans="5:24" s="28" customFormat="1" ht="12.75" customHeight="1" x14ac:dyDescent="0.2">
      <c r="E103" s="24"/>
      <c r="F103" s="24"/>
      <c r="G103" s="24"/>
      <c r="H103" s="24"/>
      <c r="R103" s="24"/>
      <c r="S103" s="24"/>
      <c r="T103" s="24"/>
      <c r="U103" s="24"/>
      <c r="V103" s="24"/>
      <c r="W103" s="24"/>
      <c r="X103" s="24"/>
    </row>
    <row r="104" spans="5:24" s="28" customFormat="1" ht="12.75" customHeight="1" x14ac:dyDescent="0.2">
      <c r="E104" s="24"/>
      <c r="F104" s="24"/>
      <c r="G104" s="24"/>
      <c r="H104" s="24"/>
      <c r="J104" s="24"/>
      <c r="R104" s="24"/>
      <c r="S104" s="24"/>
      <c r="T104" s="24"/>
      <c r="U104" s="24"/>
      <c r="V104" s="24"/>
      <c r="W104" s="24"/>
      <c r="X104" s="24"/>
    </row>
    <row r="105" spans="5:24" ht="12.75" customHeight="1" x14ac:dyDescent="0.2">
      <c r="K105" s="28"/>
      <c r="M105" s="28"/>
      <c r="N105" s="28"/>
      <c r="O105" s="28"/>
      <c r="P105" s="28"/>
      <c r="Q105" s="28"/>
    </row>
    <row r="106" spans="5:24" ht="12.75" customHeight="1" x14ac:dyDescent="0.2">
      <c r="M106" s="28"/>
      <c r="N106" s="28"/>
      <c r="O106" s="28"/>
      <c r="P106" s="28"/>
      <c r="Q106" s="28"/>
    </row>
    <row r="107" spans="5:24" ht="12.75" customHeight="1" x14ac:dyDescent="0.2">
      <c r="M107" s="28"/>
      <c r="N107" s="28"/>
      <c r="O107" s="28"/>
      <c r="P107" s="28"/>
    </row>
    <row r="108" spans="5:24" ht="12.75" customHeight="1" x14ac:dyDescent="0.2">
      <c r="M108" s="28"/>
      <c r="N108" s="28"/>
      <c r="O108" s="28"/>
      <c r="P108" s="28"/>
    </row>
    <row r="109" spans="5:24" ht="12.75" customHeight="1" x14ac:dyDescent="0.2">
      <c r="M109" s="28"/>
      <c r="N109" s="28"/>
      <c r="O109" s="28"/>
      <c r="P109" s="28"/>
    </row>
    <row r="110" spans="5:24" ht="12.75" customHeight="1" x14ac:dyDescent="0.2">
      <c r="M110" s="28"/>
      <c r="N110" s="28"/>
      <c r="O110" s="28"/>
      <c r="P110" s="28"/>
    </row>
  </sheetData>
  <dataValidations count="3">
    <dataValidation type="list" allowBlank="1" showInputMessage="1" showErrorMessage="1" sqref="K25" xr:uid="{6CDB6D87-EA6A-43E2-8CFB-0C0D449A7D23}">
      <formula1>TotemAj4</formula1>
    </dataValidation>
    <dataValidation type="list" allowBlank="1" showInputMessage="1" showErrorMessage="1" sqref="K24" xr:uid="{8019B97E-75FF-46E7-91D9-5BE732DE3E36}">
      <formula1>TotemAj3</formula1>
    </dataValidation>
    <dataValidation type="list" allowBlank="1" showInputMessage="1" showErrorMessage="1" sqref="K18" xr:uid="{5A6F24AB-982E-44B0-9B5A-A5BEE5C5240F}">
      <formula1>TotemAj1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F7BC7-2307-4DE2-A1CC-81095E120BAB}">
  <sheetPr codeName="Feuil12"/>
  <dimension ref="D10:K23"/>
  <sheetViews>
    <sheetView showZeros="0" zoomScaleNormal="10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9" width="11.42578125" style="24"/>
    <col min="10" max="10" width="16.42578125" style="24" bestFit="1" customWidth="1"/>
    <col min="11" max="11" width="40.85546875" style="24" bestFit="1" customWidth="1"/>
    <col min="12" max="12" width="11.42578125" style="24"/>
    <col min="13" max="13" width="39.7109375" style="24" bestFit="1" customWidth="1"/>
    <col min="14" max="16384" width="11.42578125" style="24"/>
  </cols>
  <sheetData>
    <row r="10" spans="4:11" ht="12.75" customHeight="1" x14ac:dyDescent="0.2">
      <c r="J10" s="32" t="s">
        <v>21</v>
      </c>
      <c r="K10" s="33">
        <f>[1]POIDS!X33</f>
        <v>6.9449999999999994</v>
      </c>
    </row>
    <row r="12" spans="4:11" ht="12.75" customHeight="1" x14ac:dyDescent="0.2">
      <c r="D12" s="40" t="s">
        <v>0</v>
      </c>
      <c r="E12" s="41"/>
      <c r="F12" s="42" t="s">
        <v>1</v>
      </c>
      <c r="G12" s="41" t="s">
        <v>2</v>
      </c>
      <c r="H12" s="43" t="s">
        <v>22</v>
      </c>
      <c r="I12" s="44"/>
      <c r="J12" s="45" t="s">
        <v>23</v>
      </c>
      <c r="K12" s="46">
        <v>0.5</v>
      </c>
    </row>
    <row r="14" spans="4:11" ht="12.75" customHeight="1" x14ac:dyDescent="0.2">
      <c r="K14" s="106" t="s">
        <v>58</v>
      </c>
    </row>
    <row r="15" spans="4:11" ht="12.75" customHeight="1" x14ac:dyDescent="0.2">
      <c r="D15" s="105" t="str">
        <f>CONCATENATE(K14,K15)</f>
        <v>PANNEAU PLEIN</v>
      </c>
      <c r="E15" s="138"/>
      <c r="F15" s="107"/>
      <c r="G15" s="141"/>
      <c r="H15" s="141"/>
      <c r="J15" s="106" t="s">
        <v>59</v>
      </c>
      <c r="K15" s="111"/>
    </row>
    <row r="16" spans="4:11" ht="12.75" customHeight="1" x14ac:dyDescent="0.2">
      <c r="D16" s="109" t="str">
        <f>CONCATENATE(J19,K19," ",K20)</f>
        <v xml:space="preserve">Faces :  </v>
      </c>
      <c r="E16" s="138"/>
      <c r="F16" s="107"/>
      <c r="G16" s="141"/>
      <c r="H16" s="141"/>
      <c r="J16" s="106" t="s">
        <v>43</v>
      </c>
      <c r="K16" s="110"/>
    </row>
    <row r="17" spans="4:11" ht="12.75" customHeight="1" x14ac:dyDescent="0.2">
      <c r="D17" s="109" t="str">
        <f>CONCATENATE(J17,K17,", ",J18,K18,"mm")</f>
        <v>Largeur : , Hauteur : mm</v>
      </c>
      <c r="F17" s="107">
        <f>K16</f>
        <v>0</v>
      </c>
      <c r="G17" s="94">
        <f>(1-K12)*('[1]Nomenclature Tarifs'!AP8+'[1]Nomenclature Tarifs'!AP2)</f>
        <v>167.47</v>
      </c>
      <c r="H17" s="55">
        <f t="shared" ref="H17:H19" si="0">F17*G17</f>
        <v>0</v>
      </c>
      <c r="J17" s="106" t="s">
        <v>53</v>
      </c>
      <c r="K17" s="110"/>
    </row>
    <row r="18" spans="4:11" ht="12.75" customHeight="1" x14ac:dyDescent="0.2">
      <c r="D18" s="109"/>
      <c r="E18" s="138"/>
      <c r="F18" s="107"/>
      <c r="G18" s="94"/>
      <c r="H18" s="55"/>
      <c r="J18" s="106" t="s">
        <v>45</v>
      </c>
      <c r="K18" s="110"/>
    </row>
    <row r="19" spans="4:11" ht="12.75" customHeight="1" x14ac:dyDescent="0.2">
      <c r="D19" s="109" t="str">
        <f>IF(OR(K19='[1]Nomenclature Tarifs'!AM9,K19='[1]Nomenclature Tarifs'!AM11),'[1]Nomenclature Tarifs'!AM18,'[1]Nomenclature Tarifs'!AM17)</f>
        <v xml:space="preserve"> </v>
      </c>
      <c r="E19" s="138"/>
      <c r="F19" s="107">
        <f>'[1]Nomenclature Tarifs'!AO17</f>
        <v>1</v>
      </c>
      <c r="G19" s="94">
        <f>IF('[1]Nomenclature Tarifs'!AO17=1,(1-K12)*'[1]Nomenclature Tarifs'!AP17,0)</f>
        <v>55</v>
      </c>
      <c r="H19" s="55">
        <f t="shared" si="0"/>
        <v>55</v>
      </c>
      <c r="J19" s="106" t="s">
        <v>60</v>
      </c>
      <c r="K19" s="111"/>
    </row>
    <row r="20" spans="4:11" ht="12.75" customHeight="1" x14ac:dyDescent="0.2">
      <c r="D20" s="109"/>
      <c r="E20" s="138"/>
      <c r="F20" s="107"/>
      <c r="G20" s="108"/>
      <c r="H20" s="108"/>
      <c r="J20" s="106" t="s">
        <v>30</v>
      </c>
      <c r="K20" s="112"/>
    </row>
    <row r="23" spans="4:11" ht="12.75" customHeight="1" x14ac:dyDescent="0.2">
      <c r="G23" s="142" t="s">
        <v>10</v>
      </c>
      <c r="H23" s="75">
        <f>SUM(H15:H20)</f>
        <v>55</v>
      </c>
    </row>
  </sheetData>
  <dataValidations count="2">
    <dataValidation type="list" allowBlank="1" showInputMessage="1" showErrorMessage="1" sqref="K15" xr:uid="{21E4223E-4D66-45AE-A637-1DD85728D55E}">
      <formula1>Type</formula1>
    </dataValidation>
    <dataValidation type="list" allowBlank="1" showInputMessage="1" showErrorMessage="1" sqref="K19" xr:uid="{BB5D74C8-DBB6-4E89-8C5B-C8A8866DEA5B}">
      <formula1>PanneauPl1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27064-310B-4BEA-BDA8-5A20E834E1FC}">
  <sheetPr codeName="Feuil17"/>
  <dimension ref="D10:AB117"/>
  <sheetViews>
    <sheetView showZeros="0" zoomScale="90" zoomScaleNormal="9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8" width="11.42578125" style="24" customWidth="1"/>
    <col min="9" max="9" width="11.42578125" style="24"/>
    <col min="10" max="10" width="23" style="24" bestFit="1" customWidth="1"/>
    <col min="11" max="11" width="51.7109375" style="24" bestFit="1" customWidth="1"/>
    <col min="12" max="12" width="11.42578125" style="24"/>
    <col min="13" max="13" width="51.7109375" style="24" bestFit="1" customWidth="1"/>
    <col min="14" max="14" width="9.5703125" style="24" bestFit="1" customWidth="1"/>
    <col min="15" max="15" width="7.140625" style="24" customWidth="1"/>
    <col min="16" max="16" width="11.140625" style="24" bestFit="1" customWidth="1"/>
    <col min="17" max="17" width="11.42578125" style="24"/>
    <col min="18" max="18" width="12" style="24" customWidth="1"/>
    <col min="19" max="19" width="49.7109375" style="24" customWidth="1"/>
    <col min="20" max="20" width="9.85546875" style="24" customWidth="1"/>
    <col min="21" max="21" width="8.42578125" style="24" customWidth="1"/>
    <col min="22" max="22" width="9.85546875" style="24" customWidth="1"/>
    <col min="23" max="35" width="12" style="24" customWidth="1"/>
    <col min="36" max="16384" width="11.42578125" style="24"/>
  </cols>
  <sheetData>
    <row r="10" spans="4:11" ht="12.75" customHeight="1" x14ac:dyDescent="0.2">
      <c r="J10" s="32" t="s">
        <v>21</v>
      </c>
      <c r="K10" s="33">
        <f>IFERROR([1]POIDS!S43,0)</f>
        <v>23.24212</v>
      </c>
    </row>
    <row r="12" spans="4:11" ht="12.75" customHeight="1" x14ac:dyDescent="0.2">
      <c r="D12" s="40" t="s">
        <v>0</v>
      </c>
      <c r="E12" s="41"/>
      <c r="F12" s="143" t="s">
        <v>1</v>
      </c>
      <c r="G12" s="143" t="s">
        <v>2</v>
      </c>
      <c r="H12" s="43" t="s">
        <v>22</v>
      </c>
      <c r="I12" s="44"/>
      <c r="J12" s="45" t="s">
        <v>23</v>
      </c>
      <c r="K12" s="46">
        <v>0.5</v>
      </c>
    </row>
    <row r="14" spans="4:11" ht="12.75" customHeight="1" x14ac:dyDescent="0.2">
      <c r="K14" s="106" t="s">
        <v>61</v>
      </c>
    </row>
    <row r="15" spans="4:11" ht="12.75" customHeight="1" x14ac:dyDescent="0.2">
      <c r="D15" s="105" t="str">
        <f>CONCATENATE(K14,K15)</f>
        <v>PANNEAU AJOURÉ</v>
      </c>
      <c r="E15" s="138"/>
      <c r="F15" s="144"/>
      <c r="G15" s="108"/>
      <c r="H15" s="145"/>
      <c r="J15" s="106" t="s">
        <v>59</v>
      </c>
      <c r="K15" s="111"/>
    </row>
    <row r="16" spans="4:11" ht="12.75" customHeight="1" x14ac:dyDescent="0.2">
      <c r="D16" s="109">
        <f>K30</f>
        <v>0</v>
      </c>
      <c r="E16" s="138"/>
      <c r="F16" s="107"/>
      <c r="G16" s="107"/>
      <c r="H16" s="107"/>
      <c r="J16" s="106" t="s">
        <v>43</v>
      </c>
      <c r="K16" s="110"/>
    </row>
    <row r="17" spans="4:11" ht="12.75" customHeight="1" x14ac:dyDescent="0.2">
      <c r="D17" s="109" t="str">
        <f>CONCATENATE(J20,K20," ",K22)</f>
        <v xml:space="preserve">Face :  </v>
      </c>
      <c r="E17" s="138"/>
      <c r="F17" s="144"/>
      <c r="G17" s="108"/>
      <c r="H17" s="145"/>
      <c r="J17" s="106" t="str">
        <f>'[1]Nomenclature Tarifs'!AS5</f>
        <v xml:space="preserve">Largeur : </v>
      </c>
      <c r="K17" s="110"/>
    </row>
    <row r="18" spans="4:11" ht="12.75" customHeight="1" x14ac:dyDescent="0.2">
      <c r="D18" s="109">
        <f>K23</f>
        <v>0</v>
      </c>
      <c r="E18" s="138"/>
      <c r="F18" s="144"/>
      <c r="G18" s="108"/>
      <c r="H18" s="146"/>
      <c r="J18" s="106" t="str">
        <f>'[1]Nomenclature Tarifs'!AS4</f>
        <v xml:space="preserve">Hauteur : </v>
      </c>
      <c r="K18" s="110"/>
    </row>
    <row r="19" spans="4:11" ht="12.75" customHeight="1" x14ac:dyDescent="0.2">
      <c r="D19" s="109" t="str">
        <f>CONCATENATE(J24,K24,"mm",J25,K25,"mm")</f>
        <v>Ajourage recto- Largeur : mm, Hauteur : mm</v>
      </c>
      <c r="E19" s="138"/>
      <c r="F19" s="144"/>
      <c r="G19" s="108"/>
      <c r="H19" s="145"/>
      <c r="J19" s="106" t="str">
        <f>'[1]Nomenclature Tarifs'!AS6</f>
        <v xml:space="preserve">Retour : </v>
      </c>
      <c r="K19" s="110"/>
    </row>
    <row r="20" spans="4:11" ht="12.75" customHeight="1" x14ac:dyDescent="0.2">
      <c r="D20" s="109" t="str">
        <f>CONCATENATE(J26,K26,"mm",J27,K27,"mm")</f>
        <v>Ajourage verso- Largeur : mm, Hauteur : mm</v>
      </c>
      <c r="E20" s="138"/>
      <c r="F20" s="144"/>
      <c r="G20" s="108"/>
      <c r="H20" s="146"/>
      <c r="J20" s="106" t="s">
        <v>62</v>
      </c>
      <c r="K20" s="111"/>
    </row>
    <row r="21" spans="4:11" ht="12.75" customHeight="1" x14ac:dyDescent="0.2">
      <c r="D21" s="109" t="str">
        <f>CONCATENATE('[1]Nomenclature Tarifs'!AS40,K28)</f>
        <v>Relief :</v>
      </c>
      <c r="F21" s="144"/>
      <c r="G21" s="108"/>
      <c r="H21" s="146"/>
      <c r="J21" s="106" t="s">
        <v>63</v>
      </c>
      <c r="K21" s="111"/>
    </row>
    <row r="22" spans="4:11" ht="12.75" customHeight="1" x14ac:dyDescent="0.2">
      <c r="D22" s="109" t="str">
        <f>CONCATENATE(J21,K21)</f>
        <v xml:space="preserve">Fond : </v>
      </c>
      <c r="F22" s="144"/>
      <c r="G22" s="108"/>
      <c r="H22" s="146"/>
      <c r="J22" s="106" t="s">
        <v>30</v>
      </c>
      <c r="K22" s="112"/>
    </row>
    <row r="23" spans="4:11" ht="12.75" customHeight="1" x14ac:dyDescent="0.2">
      <c r="D23" s="109">
        <f>K29</f>
        <v>0</v>
      </c>
      <c r="E23" s="138"/>
      <c r="F23" s="144"/>
      <c r="G23" s="108"/>
      <c r="H23" s="145"/>
      <c r="J23" s="106" t="s">
        <v>64</v>
      </c>
      <c r="K23" s="111"/>
    </row>
    <row r="24" spans="4:11" ht="12.75" customHeight="1" x14ac:dyDescent="0.2">
      <c r="D24" s="109" t="str">
        <f>CONCATENATE(J17,K17,", ",J18,K18,", ",J19,K19,"mm")</f>
        <v>Largeur : , Hauteur : , Retour : mm</v>
      </c>
      <c r="E24" s="138"/>
      <c r="F24" s="144">
        <f>K16</f>
        <v>0</v>
      </c>
      <c r="G24" s="108">
        <f>(1-K12)*('[1]Nomenclature Tarifs'!AV2+'[1]Nomenclature Tarifs'!AV10+'[1]Nomenclature Tarifs'!AV15+'[1]Nomenclature Tarifs'!AV28+'[1]Nomenclature Tarifs'!AV41+'[1]Nomenclature Tarifs'!AV56)</f>
        <v>469.73920000000004</v>
      </c>
      <c r="H24" s="146">
        <f>F24*G24</f>
        <v>0</v>
      </c>
      <c r="J24" s="139" t="str">
        <f>'[1]Nomenclature Tarifs'!AS32</f>
        <v xml:space="preserve">Ajourage recto- Largeur : </v>
      </c>
      <c r="K24" s="110"/>
    </row>
    <row r="25" spans="4:11" ht="12.75" customHeight="1" x14ac:dyDescent="0.2">
      <c r="D25" s="109"/>
      <c r="E25" s="138"/>
      <c r="F25" s="144"/>
      <c r="G25" s="108"/>
      <c r="H25" s="146"/>
      <c r="J25" s="139" t="str">
        <f>'[1]Nomenclature Tarifs'!AS33</f>
        <v xml:space="preserve">, Hauteur : </v>
      </c>
      <c r="K25" s="110"/>
    </row>
    <row r="26" spans="4:11" ht="12.75" customHeight="1" x14ac:dyDescent="0.2">
      <c r="D26" s="109">
        <f>IF(ISBLANK(K22),0,'[1]Nomenclature Tarifs'!AG17)</f>
        <v>0</v>
      </c>
      <c r="E26" s="138"/>
      <c r="F26" s="144">
        <f>IF(ISBLANK(K22),0,1)</f>
        <v>0</v>
      </c>
      <c r="G26" s="108">
        <f>IF(F26&gt;=1,(1-K12)*'[1]Nomenclature Tarifs'!AV20,0)</f>
        <v>0</v>
      </c>
      <c r="H26" s="146">
        <f>F26*G26</f>
        <v>0</v>
      </c>
      <c r="J26" s="139" t="str">
        <f>'[1]Nomenclature Tarifs'!AS36</f>
        <v xml:space="preserve">Ajourage verso- Largeur : </v>
      </c>
      <c r="K26" s="110"/>
    </row>
    <row r="27" spans="4:11" ht="12.75" customHeight="1" x14ac:dyDescent="0.2">
      <c r="D27" s="109"/>
      <c r="F27" s="144"/>
      <c r="G27" s="147"/>
      <c r="H27" s="145"/>
      <c r="J27" s="139" t="str">
        <f>'[1]Nomenclature Tarifs'!AS37</f>
        <v xml:space="preserve">, Hauteur : </v>
      </c>
      <c r="K27" s="110"/>
    </row>
    <row r="28" spans="4:11" ht="12.75" customHeight="1" x14ac:dyDescent="0.2">
      <c r="D28" s="109"/>
      <c r="F28" s="144"/>
      <c r="G28" s="147"/>
      <c r="H28" s="145"/>
      <c r="J28" s="106" t="s">
        <v>57</v>
      </c>
      <c r="K28" s="111"/>
    </row>
    <row r="29" spans="4:11" ht="12.75" customHeight="1" x14ac:dyDescent="0.2">
      <c r="J29" s="106" t="s">
        <v>27</v>
      </c>
      <c r="K29" s="111"/>
    </row>
    <row r="30" spans="4:11" ht="12.75" customHeight="1" x14ac:dyDescent="0.2">
      <c r="J30" s="106" t="s">
        <v>65</v>
      </c>
      <c r="K30" s="111"/>
    </row>
    <row r="32" spans="4:11" ht="12.75" customHeight="1" x14ac:dyDescent="0.2">
      <c r="G32" s="74" t="s">
        <v>10</v>
      </c>
      <c r="H32" s="75">
        <f>SUM(H15:H21)</f>
        <v>0</v>
      </c>
    </row>
    <row r="69" spans="4:28" ht="12.75" customHeight="1" x14ac:dyDescent="0.2">
      <c r="E69" s="28"/>
      <c r="F69" s="28"/>
      <c r="G69" s="28"/>
      <c r="H69" s="28"/>
    </row>
    <row r="70" spans="4:28" ht="12.75" customHeight="1" x14ac:dyDescent="0.2">
      <c r="E70" s="28"/>
      <c r="F70" s="28"/>
      <c r="G70" s="28"/>
      <c r="H70" s="28"/>
    </row>
    <row r="71" spans="4:28" ht="12.75" customHeight="1" x14ac:dyDescent="0.2">
      <c r="D71" s="28"/>
      <c r="E71" s="28"/>
      <c r="F71" s="28"/>
      <c r="G71" s="28"/>
      <c r="H71" s="28"/>
    </row>
    <row r="72" spans="4:28" ht="12.75" customHeight="1" x14ac:dyDescent="0.2">
      <c r="D72" s="28"/>
      <c r="E72" s="28"/>
      <c r="F72" s="28"/>
      <c r="G72" s="28"/>
      <c r="H72" s="28"/>
      <c r="K72" s="28"/>
    </row>
    <row r="73" spans="4:28" s="28" customFormat="1" ht="12.75" customHeight="1" x14ac:dyDescent="0.2">
      <c r="I73" s="24"/>
      <c r="L73" s="24"/>
      <c r="M73" s="34"/>
      <c r="N73" s="140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</row>
    <row r="74" spans="4:28" s="28" customFormat="1" ht="12.75" customHeight="1" x14ac:dyDescent="0.2">
      <c r="M74" s="119"/>
      <c r="N74" s="140"/>
      <c r="O74" s="140"/>
      <c r="P74" s="118"/>
      <c r="Q74" s="24"/>
      <c r="R74" s="24"/>
      <c r="S74" s="24"/>
      <c r="T74" s="24"/>
      <c r="U74" s="24"/>
      <c r="V74" s="24"/>
      <c r="W74" s="24"/>
      <c r="X74" s="24"/>
    </row>
    <row r="75" spans="4:28" s="28" customFormat="1" ht="12.75" customHeight="1" x14ac:dyDescent="0.2">
      <c r="M75" s="119"/>
      <c r="N75" s="140"/>
      <c r="O75" s="119"/>
      <c r="P75" s="24"/>
      <c r="Q75" s="24"/>
      <c r="R75" s="24"/>
      <c r="S75" s="24"/>
      <c r="T75" s="24"/>
      <c r="U75" s="24"/>
      <c r="V75" s="24"/>
      <c r="W75" s="24"/>
    </row>
    <row r="76" spans="4:28" s="28" customFormat="1" ht="12.75" customHeight="1" x14ac:dyDescent="0.2">
      <c r="M76" s="119"/>
      <c r="N76" s="140"/>
      <c r="O76" s="119"/>
      <c r="P76" s="24"/>
      <c r="S76" s="37"/>
      <c r="T76" s="37"/>
    </row>
    <row r="77" spans="4:28" s="28" customFormat="1" ht="12.75" customHeight="1" x14ac:dyDescent="0.2">
      <c r="M77" s="24"/>
      <c r="N77" s="140"/>
      <c r="O77" s="24"/>
      <c r="P77" s="24"/>
      <c r="T77" s="148"/>
    </row>
    <row r="78" spans="4:28" s="28" customFormat="1" ht="12.75" customHeight="1" x14ac:dyDescent="0.2">
      <c r="M78" s="24"/>
      <c r="N78" s="140"/>
      <c r="O78" s="24"/>
      <c r="P78" s="24"/>
      <c r="T78" s="148"/>
    </row>
    <row r="79" spans="4:28" s="28" customFormat="1" ht="12.75" customHeight="1" x14ac:dyDescent="0.2">
      <c r="M79" s="24"/>
      <c r="N79" s="140"/>
      <c r="O79" s="24"/>
      <c r="P79" s="24"/>
    </row>
    <row r="80" spans="4:28" s="28" customFormat="1" ht="12.75" customHeight="1" x14ac:dyDescent="0.2">
      <c r="M80" s="24"/>
      <c r="N80" s="140"/>
      <c r="O80" s="24"/>
      <c r="P80" s="24"/>
    </row>
    <row r="81" spans="13:16" s="28" customFormat="1" ht="12.75" customHeight="1" x14ac:dyDescent="0.2">
      <c r="M81" s="24"/>
      <c r="N81" s="140"/>
      <c r="O81" s="24"/>
      <c r="P81" s="24"/>
    </row>
    <row r="82" spans="13:16" s="28" customFormat="1" ht="12.75" customHeight="1" x14ac:dyDescent="0.25"/>
    <row r="83" spans="13:16" s="28" customFormat="1" ht="12.75" customHeight="1" x14ac:dyDescent="0.25"/>
    <row r="84" spans="13:16" s="28" customFormat="1" ht="12.75" customHeight="1" x14ac:dyDescent="0.25"/>
    <row r="85" spans="13:16" s="28" customFormat="1" ht="12.75" customHeight="1" x14ac:dyDescent="0.25"/>
    <row r="86" spans="13:16" s="28" customFormat="1" ht="12.75" customHeight="1" x14ac:dyDescent="0.25"/>
    <row r="87" spans="13:16" s="28" customFormat="1" ht="12.75" customHeight="1" x14ac:dyDescent="0.25"/>
    <row r="88" spans="13:16" s="28" customFormat="1" ht="12.75" customHeight="1" x14ac:dyDescent="0.25"/>
    <row r="89" spans="13:16" s="28" customFormat="1" ht="12.75" customHeight="1" x14ac:dyDescent="0.25"/>
    <row r="90" spans="13:16" s="28" customFormat="1" ht="12.75" customHeight="1" x14ac:dyDescent="0.25"/>
    <row r="91" spans="13:16" s="28" customFormat="1" x14ac:dyDescent="0.25"/>
    <row r="92" spans="13:16" s="28" customFormat="1" ht="12.75" customHeight="1" x14ac:dyDescent="0.25"/>
    <row r="93" spans="13:16" s="28" customFormat="1" ht="12.75" customHeight="1" x14ac:dyDescent="0.25"/>
    <row r="94" spans="13:16" s="28" customFormat="1" ht="12.75" customHeight="1" x14ac:dyDescent="0.25"/>
    <row r="95" spans="13:16" s="28" customFormat="1" ht="12.75" customHeight="1" x14ac:dyDescent="0.25"/>
    <row r="96" spans="13:16" s="28" customFormat="1" ht="12.75" customHeight="1" x14ac:dyDescent="0.25"/>
    <row r="97" spans="4:28" s="28" customFormat="1" ht="12.75" customHeight="1" x14ac:dyDescent="0.25"/>
    <row r="98" spans="4:28" s="28" customFormat="1" ht="12.75" customHeight="1" x14ac:dyDescent="0.25"/>
    <row r="99" spans="4:28" s="28" customFormat="1" ht="12.75" customHeight="1" x14ac:dyDescent="0.25"/>
    <row r="100" spans="4:28" s="28" customFormat="1" ht="12.75" customHeight="1" x14ac:dyDescent="0.25"/>
    <row r="101" spans="4:28" s="28" customFormat="1" ht="12.75" customHeight="1" x14ac:dyDescent="0.25"/>
    <row r="102" spans="4:28" s="28" customFormat="1" ht="12.75" customHeight="1" x14ac:dyDescent="0.25"/>
    <row r="103" spans="4:28" s="28" customFormat="1" ht="12.75" customHeight="1" x14ac:dyDescent="0.2">
      <c r="E103" s="24"/>
      <c r="F103" s="24"/>
      <c r="G103" s="24"/>
      <c r="H103" s="24"/>
    </row>
    <row r="104" spans="4:28" s="28" customFormat="1" ht="12.75" customHeight="1" x14ac:dyDescent="0.2">
      <c r="E104" s="24"/>
      <c r="F104" s="24"/>
      <c r="G104" s="24"/>
      <c r="H104" s="24"/>
      <c r="X104" s="24"/>
    </row>
    <row r="105" spans="4:28" s="28" customFormat="1" ht="12.75" customHeight="1" x14ac:dyDescent="0.2">
      <c r="E105" s="24"/>
      <c r="F105" s="24"/>
      <c r="G105" s="24"/>
      <c r="H105" s="24"/>
      <c r="R105" s="24"/>
      <c r="S105" s="24"/>
      <c r="T105" s="24"/>
      <c r="U105" s="24"/>
      <c r="V105" s="24"/>
      <c r="W105" s="24"/>
      <c r="X105" s="24"/>
    </row>
    <row r="106" spans="4:28" s="28" customFormat="1" ht="12.75" customHeight="1" x14ac:dyDescent="0.2">
      <c r="E106" s="24"/>
      <c r="F106" s="24"/>
      <c r="G106" s="24"/>
      <c r="H106" s="24"/>
      <c r="R106" s="24"/>
      <c r="S106" s="24"/>
      <c r="T106" s="24"/>
      <c r="U106" s="24"/>
      <c r="V106" s="24"/>
      <c r="W106" s="24"/>
      <c r="X106" s="24"/>
    </row>
    <row r="107" spans="4:28" ht="12.75" customHeight="1" x14ac:dyDescent="0.2">
      <c r="D107" s="28"/>
      <c r="I107" s="28"/>
      <c r="K107" s="28"/>
      <c r="L107" s="28"/>
      <c r="M107" s="28"/>
      <c r="N107" s="28"/>
      <c r="O107" s="28"/>
      <c r="P107" s="28"/>
      <c r="Q107" s="28"/>
      <c r="Y107" s="28"/>
      <c r="Z107" s="28"/>
      <c r="AA107" s="28"/>
      <c r="AB107" s="28"/>
    </row>
    <row r="108" spans="4:28" ht="12.75" customHeight="1" x14ac:dyDescent="0.2">
      <c r="M108" s="28"/>
      <c r="N108" s="28"/>
      <c r="O108" s="28"/>
      <c r="P108" s="28"/>
      <c r="Q108" s="28"/>
    </row>
    <row r="109" spans="4:28" ht="12.75" customHeight="1" x14ac:dyDescent="0.2">
      <c r="M109" s="28"/>
      <c r="N109" s="28"/>
      <c r="O109" s="28"/>
      <c r="P109" s="28"/>
      <c r="Q109" s="28"/>
    </row>
    <row r="110" spans="4:28" ht="12.75" customHeight="1" x14ac:dyDescent="0.2">
      <c r="M110" s="28"/>
      <c r="N110" s="28"/>
      <c r="O110" s="28"/>
      <c r="P110" s="28"/>
      <c r="Q110" s="28"/>
    </row>
    <row r="111" spans="4:28" ht="12.75" customHeight="1" x14ac:dyDescent="0.2">
      <c r="M111" s="28"/>
      <c r="N111" s="28"/>
      <c r="O111" s="28"/>
      <c r="P111" s="28"/>
      <c r="Q111" s="28"/>
    </row>
    <row r="112" spans="4:28" ht="12.75" customHeight="1" x14ac:dyDescent="0.2">
      <c r="M112" s="28"/>
      <c r="N112" s="28"/>
      <c r="O112" s="28"/>
      <c r="P112" s="28"/>
    </row>
    <row r="113" spans="13:16" ht="12.75" customHeight="1" x14ac:dyDescent="0.2">
      <c r="M113" s="28"/>
      <c r="N113" s="28"/>
      <c r="O113" s="28"/>
      <c r="P113" s="28"/>
    </row>
    <row r="114" spans="13:16" ht="12.75" customHeight="1" x14ac:dyDescent="0.2">
      <c r="M114" s="28"/>
      <c r="N114" s="28"/>
      <c r="O114" s="28"/>
      <c r="P114" s="28"/>
    </row>
    <row r="115" spans="13:16" ht="12.75" customHeight="1" x14ac:dyDescent="0.2">
      <c r="M115" s="28"/>
      <c r="N115" s="28"/>
      <c r="O115" s="28"/>
      <c r="P115" s="28"/>
    </row>
    <row r="116" spans="13:16" ht="12.75" customHeight="1" x14ac:dyDescent="0.2">
      <c r="M116" s="28"/>
      <c r="N116" s="28"/>
      <c r="O116" s="28"/>
      <c r="P116" s="28"/>
    </row>
    <row r="117" spans="13:16" ht="12.75" customHeight="1" x14ac:dyDescent="0.2">
      <c r="M117" s="28"/>
      <c r="N117" s="28"/>
      <c r="O117" s="28"/>
      <c r="P117" s="28"/>
    </row>
  </sheetData>
  <dataValidations count="7">
    <dataValidation type="list" allowBlank="1" showInputMessage="1" showErrorMessage="1" sqref="K30" xr:uid="{4D1A3C1A-9C97-4626-832E-15CCEFE9DEE1}">
      <formula1>PotencePlatine</formula1>
    </dataValidation>
    <dataValidation type="list" allowBlank="1" showInputMessage="1" showErrorMessage="1" sqref="K15" xr:uid="{4B462F12-EE92-4283-BDFE-F1C58BC63420}">
      <formula1>Type</formula1>
    </dataValidation>
    <dataValidation type="list" allowBlank="1" showInputMessage="1" showErrorMessage="1" sqref="K29" xr:uid="{CC2EC3EB-951C-4390-A072-F650AB669FEA}">
      <formula1>PanneauAj2</formula1>
    </dataValidation>
    <dataValidation type="list" allowBlank="1" showInputMessage="1" showErrorMessage="1" sqref="K21" xr:uid="{58D28F0E-489B-4675-B094-2ECB7C432EF1}">
      <formula1>PanneauAj1</formula1>
    </dataValidation>
    <dataValidation type="list" allowBlank="1" showInputMessage="1" showErrorMessage="1" sqref="K20" xr:uid="{8266BC23-ADE0-45D0-BCF4-E1A17A2AF09F}">
      <formula1>TotemAj1</formula1>
    </dataValidation>
    <dataValidation type="list" allowBlank="1" showInputMessage="1" showErrorMessage="1" sqref="K23" xr:uid="{D57B85BC-C944-4C89-8055-E93AE5B599F0}">
      <formula1>TotemAj2</formula1>
    </dataValidation>
    <dataValidation type="list" allowBlank="1" showInputMessage="1" showErrorMessage="1" sqref="K28" xr:uid="{0B6F10C8-AAAA-4FC4-8EF9-C4BDA63AB5CF}">
      <formula1>Relief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B8273-85B9-4A51-9496-55E23403E6EF}">
  <sheetPr codeName="Feuil13"/>
  <dimension ref="D9:R67"/>
  <sheetViews>
    <sheetView showZeros="0" topLeftCell="B1" zoomScaleNormal="10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7" width="11.42578125" style="24"/>
    <col min="8" max="8" width="13.5703125" style="24" bestFit="1" customWidth="1"/>
    <col min="9" max="9" width="11.42578125" style="24"/>
    <col min="10" max="10" width="16.42578125" style="24" bestFit="1" customWidth="1"/>
    <col min="11" max="11" width="43.7109375" style="24" bestFit="1" customWidth="1"/>
    <col min="12" max="13" width="11.42578125" style="24"/>
    <col min="14" max="14" width="44.7109375" style="24" bestFit="1" customWidth="1"/>
    <col min="15" max="15" width="12.28515625" style="24" bestFit="1" customWidth="1"/>
    <col min="16" max="23" width="11.42578125" style="24"/>
    <col min="24" max="27" width="13.140625" style="24" bestFit="1" customWidth="1"/>
    <col min="28" max="16384" width="11.42578125" style="24"/>
  </cols>
  <sheetData>
    <row r="9" spans="4:18" ht="12.75" customHeight="1" x14ac:dyDescent="0.2">
      <c r="J9" s="32" t="s">
        <v>21</v>
      </c>
      <c r="K9" s="149">
        <f>[1]POIDS!AA30*K15</f>
        <v>0</v>
      </c>
    </row>
    <row r="11" spans="4:18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22</v>
      </c>
      <c r="I11" s="44"/>
      <c r="J11" s="45" t="s">
        <v>23</v>
      </c>
      <c r="K11" s="46">
        <v>0.5</v>
      </c>
    </row>
    <row r="14" spans="4:18" ht="12.75" customHeight="1" x14ac:dyDescent="0.2">
      <c r="D14" s="105" t="str">
        <f>'[1]Nomenclature Tarifs'!AY2</f>
        <v>RAMPE LUMINEUSE</v>
      </c>
      <c r="E14" s="138"/>
      <c r="F14" s="144"/>
      <c r="G14" s="150"/>
      <c r="H14" s="141"/>
      <c r="K14" s="106" t="s">
        <v>66</v>
      </c>
      <c r="R14" s="151"/>
    </row>
    <row r="15" spans="4:18" ht="12.75" customHeight="1" x14ac:dyDescent="0.2">
      <c r="D15" s="109" t="b">
        <f>IF(K17='[1]Nomenclature Tarifs'!AY6,'[1]Nomenclature Tarifs'!AY6,IF(K17='[1]Nomenclature Tarifs'!AY7,'[1]Nomenclature Tarifs'!AY7,IF(K17='[1]Nomenclature Tarifs'!AY8,CONCATENATE('[1]Nomenclature Tarifs'!AY8,K18),IF(K17='[1]Nomenclature Tarifs'!AY9,CONCATENATE('[1]Nomenclature Tarifs'!AY9,"",K18)))))</f>
        <v>0</v>
      </c>
      <c r="F15" s="144">
        <f>K15</f>
        <v>0</v>
      </c>
      <c r="G15" s="152">
        <f>(1-K11)*'[1]Nomenclature Tarifs'!BB2</f>
        <v>100</v>
      </c>
      <c r="H15" s="55">
        <f>F15*G15</f>
        <v>0</v>
      </c>
      <c r="J15" s="106" t="s">
        <v>43</v>
      </c>
      <c r="K15" s="110"/>
      <c r="R15" s="151"/>
    </row>
    <row r="16" spans="4:18" ht="12.75" customHeight="1" x14ac:dyDescent="0.2">
      <c r="D16" s="109" t="str">
        <f>IF(K16&lt;3500,CONCATENATE(J16,K16,L16),IF(K16&gt;=3500,CONCATENATE(J16,K16,L16," ; ",[1]TARIFS!U233)))</f>
        <v>Longueur : mm</v>
      </c>
      <c r="F16" s="144"/>
      <c r="G16" s="147"/>
      <c r="H16" s="108"/>
      <c r="J16" s="106" t="s">
        <v>44</v>
      </c>
      <c r="K16" s="110"/>
      <c r="L16" s="153" t="s">
        <v>67</v>
      </c>
      <c r="R16" s="151"/>
    </row>
    <row r="17" spans="4:18" ht="12.75" customHeight="1" x14ac:dyDescent="0.2">
      <c r="D17" s="109">
        <f>K21</f>
        <v>0</v>
      </c>
      <c r="F17" s="144"/>
      <c r="G17" s="147"/>
      <c r="H17" s="108"/>
      <c r="J17" s="106" t="s">
        <v>60</v>
      </c>
      <c r="K17" s="111"/>
      <c r="R17" s="151"/>
    </row>
    <row r="18" spans="4:18" ht="12.75" customHeight="1" x14ac:dyDescent="0.2">
      <c r="D18" s="109" t="str">
        <f>CONCATENATE(K19,K18)</f>
        <v/>
      </c>
      <c r="F18" s="144">
        <f>K20</f>
        <v>0</v>
      </c>
      <c r="G18" s="152"/>
      <c r="H18" s="55"/>
      <c r="J18" s="106" t="s">
        <v>30</v>
      </c>
      <c r="K18" s="154"/>
      <c r="R18" s="151"/>
    </row>
    <row r="19" spans="4:18" ht="12.75" customHeight="1" x14ac:dyDescent="0.2">
      <c r="D19" s="109">
        <f>IF(OR(K17='[1]Nomenclature Tarifs'!AY8,K17='[1]Nomenclature Tarifs'!AY9),'[1]Nomenclature Tarifs'!AY29,0)</f>
        <v>0</v>
      </c>
      <c r="E19" s="138"/>
      <c r="F19" s="144">
        <f>IF(OR(K17='[1]Nomenclature Tarifs'!AY8,K17='[1]Nomenclature Tarifs'!AY9),'[1]Nomenclature Tarifs'!AZ29,0)</f>
        <v>0</v>
      </c>
      <c r="G19" s="108"/>
      <c r="H19" s="155">
        <f>IF(F19=1,'[1]Nomenclature Tarifs'!BB28*K11,0)</f>
        <v>0</v>
      </c>
      <c r="J19" s="106" t="s">
        <v>65</v>
      </c>
      <c r="K19" s="111"/>
      <c r="R19" s="151"/>
    </row>
    <row r="20" spans="4:18" ht="12.75" customHeight="1" x14ac:dyDescent="0.2">
      <c r="J20" s="106" t="s">
        <v>68</v>
      </c>
      <c r="K20" s="110"/>
      <c r="L20" s="24">
        <f>IF(K16&lt;=1499,2,IF(K16&lt;=3499,3,IF(K16&lt;=4999,4,IF(K16&lt;=7499,6,IF(K16&lt;=8000,9,IF(K16&lt;=10499,14,IF(K16&lt;=13999,18,IF(K16&lt;=15499,23,IF(K16&lt;=17499,30,IF(K16&lt;=2000,36))))))))))</f>
        <v>2</v>
      </c>
      <c r="R20" s="151"/>
    </row>
    <row r="21" spans="4:18" ht="12.75" customHeight="1" x14ac:dyDescent="0.2">
      <c r="J21" s="106" t="s">
        <v>69</v>
      </c>
      <c r="K21" s="111"/>
      <c r="R21" s="151"/>
    </row>
    <row r="22" spans="4:18" ht="12.75" customHeight="1" x14ac:dyDescent="0.2">
      <c r="G22" s="142" t="s">
        <v>10</v>
      </c>
      <c r="H22" s="75">
        <f>SUM(H14:H19)</f>
        <v>0</v>
      </c>
      <c r="R22" s="151"/>
    </row>
    <row r="23" spans="4:18" ht="12.75" customHeight="1" x14ac:dyDescent="0.2">
      <c r="R23" s="151"/>
    </row>
    <row r="24" spans="4:18" ht="12.75" customHeight="1" x14ac:dyDescent="0.2">
      <c r="R24" s="151"/>
    </row>
    <row r="25" spans="4:18" ht="12.75" customHeight="1" x14ac:dyDescent="0.2">
      <c r="R25" s="151"/>
    </row>
    <row r="26" spans="4:18" ht="12.75" customHeight="1" x14ac:dyDescent="0.2">
      <c r="R26" s="151"/>
    </row>
    <row r="27" spans="4:18" ht="12.75" customHeight="1" x14ac:dyDescent="0.2">
      <c r="R27" s="151"/>
    </row>
    <row r="28" spans="4:18" ht="12.75" customHeight="1" x14ac:dyDescent="0.2">
      <c r="R28" s="151"/>
    </row>
    <row r="29" spans="4:18" ht="12.75" customHeight="1" x14ac:dyDescent="0.2">
      <c r="R29" s="151"/>
    </row>
    <row r="30" spans="4:18" ht="12.75" customHeight="1" x14ac:dyDescent="0.2">
      <c r="R30" s="151"/>
    </row>
    <row r="31" spans="4:18" ht="12.75" customHeight="1" x14ac:dyDescent="0.2">
      <c r="R31" s="151"/>
    </row>
    <row r="32" spans="4:18" ht="12.75" customHeight="1" x14ac:dyDescent="0.2">
      <c r="R32" s="151"/>
    </row>
    <row r="33" spans="18:18" ht="12.75" customHeight="1" x14ac:dyDescent="0.2">
      <c r="R33" s="151"/>
    </row>
    <row r="34" spans="18:18" ht="12.75" customHeight="1" x14ac:dyDescent="0.2">
      <c r="R34" s="151"/>
    </row>
    <row r="35" spans="18:18" ht="12.75" customHeight="1" x14ac:dyDescent="0.2">
      <c r="R35" s="151"/>
    </row>
    <row r="36" spans="18:18" ht="12.75" customHeight="1" x14ac:dyDescent="0.2">
      <c r="R36" s="151"/>
    </row>
    <row r="37" spans="18:18" ht="12.75" customHeight="1" x14ac:dyDescent="0.2">
      <c r="R37" s="151"/>
    </row>
    <row r="38" spans="18:18" ht="12.75" customHeight="1" x14ac:dyDescent="0.2">
      <c r="R38" s="151"/>
    </row>
    <row r="39" spans="18:18" ht="12.75" customHeight="1" x14ac:dyDescent="0.2">
      <c r="R39" s="151"/>
    </row>
    <row r="40" spans="18:18" ht="12.75" customHeight="1" x14ac:dyDescent="0.2">
      <c r="R40" s="151"/>
    </row>
    <row r="41" spans="18:18" ht="12.75" customHeight="1" x14ac:dyDescent="0.2">
      <c r="R41" s="151"/>
    </row>
    <row r="42" spans="18:18" ht="12.75" customHeight="1" x14ac:dyDescent="0.2">
      <c r="R42" s="151"/>
    </row>
    <row r="43" spans="18:18" ht="12.75" customHeight="1" x14ac:dyDescent="0.2">
      <c r="R43" s="151"/>
    </row>
    <row r="62" ht="5.0999999999999996" customHeight="1" x14ac:dyDescent="0.2"/>
    <row r="67" ht="5.0999999999999996" customHeight="1" x14ac:dyDescent="0.2"/>
  </sheetData>
  <dataValidations count="3">
    <dataValidation type="list" allowBlank="1" showInputMessage="1" showErrorMessage="1" sqref="K21" xr:uid="{94A64165-757B-4CED-8E2B-623D21C2EB10}">
      <formula1>TubeFluoLeds</formula1>
    </dataValidation>
    <dataValidation type="list" allowBlank="1" showInputMessage="1" showErrorMessage="1" sqref="K19" xr:uid="{56C32AFD-D8F4-4054-8CB5-11E60AFD8ACE}">
      <formula1>Potence</formula1>
    </dataValidation>
    <dataValidation type="list" allowBlank="1" showInputMessage="1" showErrorMessage="1" sqref="K17" xr:uid="{D7ED4CA1-047A-4E9B-B087-387CEAAAF641}">
      <formula1>RampesLumineuses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21015-857F-44BC-BA22-BDC960CA12BA}">
  <sheetPr codeName="Feuil15"/>
  <dimension ref="D11:Y198"/>
  <sheetViews>
    <sheetView showZeros="0" zoomScale="98" zoomScaleNormal="98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9" width="11.42578125" style="24"/>
    <col min="10" max="10" width="16.7109375" style="24" bestFit="1" customWidth="1"/>
    <col min="11" max="11" width="56.42578125" style="24" bestFit="1" customWidth="1"/>
    <col min="12" max="12" width="12.5703125" style="24" customWidth="1"/>
    <col min="13" max="13" width="11.42578125" style="24"/>
    <col min="14" max="14" width="51.140625" style="24" bestFit="1" customWidth="1"/>
    <col min="15" max="15" width="7.28515625" style="24" bestFit="1" customWidth="1"/>
    <col min="16" max="16" width="11.42578125" style="24"/>
    <col min="17" max="17" width="10.5703125" style="24" customWidth="1"/>
    <col min="18" max="18" width="27.5703125" style="24" bestFit="1" customWidth="1"/>
    <col min="19" max="19" width="56.42578125" style="24" bestFit="1" customWidth="1"/>
    <col min="20" max="16384" width="11.42578125" style="24"/>
  </cols>
  <sheetData>
    <row r="11" spans="4:12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22</v>
      </c>
      <c r="I11" s="44"/>
      <c r="J11" s="45" t="s">
        <v>23</v>
      </c>
      <c r="K11" s="46">
        <v>0.5</v>
      </c>
      <c r="L11" s="48"/>
    </row>
    <row r="13" spans="4:12" ht="12.75" customHeight="1" x14ac:dyDescent="0.2">
      <c r="D13" s="105" t="str">
        <f>'[1]Nomenclature Tarifs'!BE2</f>
        <v>ACCESSSOIRE</v>
      </c>
      <c r="F13" s="144"/>
      <c r="G13" s="147"/>
      <c r="H13" s="108"/>
    </row>
    <row r="14" spans="4:12" ht="12.75" customHeight="1" x14ac:dyDescent="0.2">
      <c r="D14" s="105">
        <f>K15</f>
        <v>0</v>
      </c>
      <c r="E14" s="153"/>
      <c r="F14" s="144">
        <f>K16</f>
        <v>0</v>
      </c>
      <c r="G14" s="147">
        <f>(1-K11)*'[1]Nomenclature Tarifs'!BH3</f>
        <v>0</v>
      </c>
      <c r="H14" s="108">
        <f>F14*G14</f>
        <v>0</v>
      </c>
      <c r="K14" s="106" t="s">
        <v>70</v>
      </c>
    </row>
    <row r="15" spans="4:12" ht="12.75" customHeight="1" x14ac:dyDescent="0.2">
      <c r="D15" s="109">
        <f>K17</f>
        <v>0</v>
      </c>
      <c r="F15" s="144"/>
      <c r="G15" s="147"/>
      <c r="H15" s="108"/>
      <c r="J15" s="106" t="s">
        <v>71</v>
      </c>
      <c r="K15" s="111"/>
    </row>
    <row r="16" spans="4:12" ht="12.75" customHeight="1" x14ac:dyDescent="0.2">
      <c r="D16" s="109" t="str">
        <f>CONCATENATE('[1]Nomenclature Tarifs'!BH4," pour ",'[1]Nomenclature Tarifs'!BI4)</f>
        <v xml:space="preserve">cond.  pour P.U. la pièce </v>
      </c>
      <c r="F16" s="144"/>
      <c r="G16" s="147"/>
      <c r="H16" s="108"/>
      <c r="J16" s="106" t="s">
        <v>43</v>
      </c>
      <c r="K16" s="110"/>
      <c r="L16" s="24" t="str">
        <f>'[1]Nomenclature Tarifs'!BH4</f>
        <v xml:space="preserve">cond. </v>
      </c>
    </row>
    <row r="17" spans="4:12" ht="12.75" customHeight="1" x14ac:dyDescent="0.2">
      <c r="D17" s="109">
        <f>IF(ISBLANK(K18),0,CONCATENATE('[1]Nomenclature Tarifs'!BE72,"  ",K18))</f>
        <v>0</v>
      </c>
      <c r="F17" s="144">
        <f>IF(ISBLANK(K18),0,1)</f>
        <v>0</v>
      </c>
      <c r="G17" s="147">
        <f>IF(F17=1,'[1]Nomenclature Tarifs'!BI72,0)*(1-K11)</f>
        <v>0</v>
      </c>
      <c r="H17" s="108">
        <f>F17*G17</f>
        <v>0</v>
      </c>
      <c r="J17" s="106" t="s">
        <v>72</v>
      </c>
      <c r="K17" s="111"/>
    </row>
    <row r="18" spans="4:12" ht="12.75" customHeight="1" x14ac:dyDescent="0.2">
      <c r="D18" s="105">
        <f>K20</f>
        <v>0</v>
      </c>
      <c r="F18" s="144">
        <f>K21</f>
        <v>0</v>
      </c>
      <c r="G18" s="147">
        <f>IFERROR((1-K11)*'[1]Nomenclature Tarifs'!BH7,0)</f>
        <v>0</v>
      </c>
      <c r="H18" s="108">
        <f>F18*G18</f>
        <v>0</v>
      </c>
      <c r="J18" s="106" t="s">
        <v>73</v>
      </c>
      <c r="K18" s="110"/>
    </row>
    <row r="19" spans="4:12" ht="12.75" customHeight="1" x14ac:dyDescent="0.2">
      <c r="D19" s="109">
        <f>K22</f>
        <v>0</v>
      </c>
      <c r="F19" s="144"/>
      <c r="G19" s="147"/>
      <c r="H19" s="108"/>
    </row>
    <row r="20" spans="4:12" ht="12.75" customHeight="1" x14ac:dyDescent="0.2">
      <c r="D20" s="109" t="str">
        <f>IFERROR(CONCATENATE('[1]Nomenclature Tarifs'!BH8," pour ",'[1]Nomenclature Tarifs'!BI8,),0)</f>
        <v>cond.  pour P.U. la pièce</v>
      </c>
      <c r="F20" s="144"/>
      <c r="G20" s="147"/>
      <c r="H20" s="108"/>
      <c r="J20" s="106" t="s">
        <v>74</v>
      </c>
      <c r="K20" s="111"/>
    </row>
    <row r="21" spans="4:12" ht="12.75" customHeight="1" x14ac:dyDescent="0.2">
      <c r="D21" s="109">
        <f>IF(ISBLANK(K23),0,CONCATENATE('[1]Nomenclature Tarifs'!BE72,"  ",K23))</f>
        <v>0</v>
      </c>
      <c r="F21" s="144">
        <f>IF(ISBLANK(K23),0,1)</f>
        <v>0</v>
      </c>
      <c r="G21" s="147">
        <f>IF(F21=1,'[1]Nomenclature Tarifs'!BI72,0)*(1-Accessoire!K11)</f>
        <v>0</v>
      </c>
      <c r="H21" s="108">
        <f>G21*F21</f>
        <v>0</v>
      </c>
      <c r="J21" s="106" t="s">
        <v>43</v>
      </c>
      <c r="K21" s="110"/>
      <c r="L21" s="24" t="str">
        <f>IFERROR('[1]Nomenclature Tarifs'!BH8,"cond.")</f>
        <v xml:space="preserve">cond. </v>
      </c>
    </row>
    <row r="22" spans="4:12" ht="12.75" customHeight="1" x14ac:dyDescent="0.2">
      <c r="D22" s="105">
        <f>K25</f>
        <v>0</v>
      </c>
      <c r="F22" s="144">
        <f>K26</f>
        <v>0</v>
      </c>
      <c r="G22" s="147">
        <f>IFERROR((1-K11)*'[1]Nomenclature Tarifs'!BH11,0)</f>
        <v>0</v>
      </c>
      <c r="H22" s="108">
        <f>F22*G22</f>
        <v>0</v>
      </c>
      <c r="J22" s="106" t="s">
        <v>72</v>
      </c>
      <c r="K22" s="111"/>
    </row>
    <row r="23" spans="4:12" ht="12.75" customHeight="1" x14ac:dyDescent="0.2">
      <c r="D23" s="109">
        <f>K27</f>
        <v>0</v>
      </c>
      <c r="F23" s="144"/>
      <c r="G23" s="147"/>
      <c r="H23" s="108"/>
      <c r="J23" s="106" t="s">
        <v>73</v>
      </c>
      <c r="K23" s="110"/>
    </row>
    <row r="24" spans="4:12" ht="12.75" customHeight="1" x14ac:dyDescent="0.2">
      <c r="D24" s="109" t="str">
        <f>IFERROR(CONCATENATE('[1]Nomenclature Tarifs'!BH12," pour ",'[1]Nomenclature Tarifs'!BI12),0)</f>
        <v xml:space="preserve">cond.  pour P.U. la pièce </v>
      </c>
      <c r="F24" s="144"/>
      <c r="G24" s="147"/>
      <c r="H24" s="108"/>
    </row>
    <row r="25" spans="4:12" ht="12.75" customHeight="1" x14ac:dyDescent="0.2">
      <c r="D25" s="109">
        <f>IF(ISBLANK(K28),0,CONCATENATE('[1]Nomenclature Tarifs'!BE72,"  ",K28))</f>
        <v>0</v>
      </c>
      <c r="F25" s="144">
        <f>IF(ISBLANK(K28),0,1)</f>
        <v>0</v>
      </c>
      <c r="G25" s="147">
        <f>IF(F25=1,'[1]Nomenclature Tarifs'!BI72,0)*(1-K11)</f>
        <v>0</v>
      </c>
      <c r="H25" s="108">
        <f>G25*F25</f>
        <v>0</v>
      </c>
      <c r="J25" s="106" t="s">
        <v>75</v>
      </c>
      <c r="K25" s="111"/>
    </row>
    <row r="26" spans="4:12" ht="12.75" customHeight="1" x14ac:dyDescent="0.2">
      <c r="D26" s="105">
        <f>K30</f>
        <v>0</v>
      </c>
      <c r="F26" s="144">
        <f>K31</f>
        <v>0</v>
      </c>
      <c r="G26" s="147">
        <f>IFERROR((1-K11)*'[1]Nomenclature Tarifs'!BH15,0)</f>
        <v>0</v>
      </c>
      <c r="H26" s="108">
        <f>F26*G26</f>
        <v>0</v>
      </c>
      <c r="J26" s="106" t="s">
        <v>43</v>
      </c>
      <c r="K26" s="110"/>
      <c r="L26" s="24" t="str">
        <f>IFERROR('[1]Nomenclature Tarifs'!BH12,"cond.")</f>
        <v xml:space="preserve">cond. </v>
      </c>
    </row>
    <row r="27" spans="4:12" ht="12.75" customHeight="1" x14ac:dyDescent="0.2">
      <c r="D27" s="109">
        <f>K32</f>
        <v>0</v>
      </c>
      <c r="F27" s="144"/>
      <c r="G27" s="147"/>
      <c r="H27" s="108"/>
      <c r="J27" s="106" t="s">
        <v>72</v>
      </c>
      <c r="K27" s="111"/>
    </row>
    <row r="28" spans="4:12" ht="12.75" customHeight="1" x14ac:dyDescent="0.2">
      <c r="D28" s="109" t="str">
        <f>IFERROR(CONCATENATE('[1]Nomenclature Tarifs'!BH16," pour ",'[1]Nomenclature Tarifs'!BI16),0)</f>
        <v xml:space="preserve">cond.  pour P.U. la pièce </v>
      </c>
      <c r="F28" s="144"/>
      <c r="G28" s="147"/>
      <c r="H28" s="108"/>
      <c r="J28" s="106" t="s">
        <v>73</v>
      </c>
      <c r="K28" s="110"/>
    </row>
    <row r="29" spans="4:12" ht="12.75" customHeight="1" x14ac:dyDescent="0.2">
      <c r="D29" s="109">
        <f>IF(ISBLANK(K33),0,CONCATENATE('[1]Nomenclature Tarifs'!BE72,"  ",K33))</f>
        <v>0</v>
      </c>
      <c r="F29" s="144">
        <f>IF(ISBLANK(K33),0,1)</f>
        <v>0</v>
      </c>
      <c r="G29" s="147">
        <f>IF(F29=1,'[1]Nomenclature Tarifs'!BI72,0)*(1-K11)</f>
        <v>0</v>
      </c>
      <c r="H29" s="108">
        <f>F29*G29</f>
        <v>0</v>
      </c>
    </row>
    <row r="30" spans="4:12" ht="12.75" customHeight="1" x14ac:dyDescent="0.2">
      <c r="J30" s="106" t="s">
        <v>76</v>
      </c>
      <c r="K30" s="111"/>
    </row>
    <row r="31" spans="4:12" ht="12.75" customHeight="1" x14ac:dyDescent="0.2">
      <c r="J31" s="106" t="s">
        <v>43</v>
      </c>
      <c r="K31" s="110"/>
      <c r="L31" s="24" t="str">
        <f>IFERROR('[1]Nomenclature Tarifs'!BH16,"cond.")</f>
        <v xml:space="preserve">cond. </v>
      </c>
    </row>
    <row r="32" spans="4:12" ht="12.75" customHeight="1" x14ac:dyDescent="0.2">
      <c r="J32" s="106" t="s">
        <v>72</v>
      </c>
      <c r="K32" s="111"/>
    </row>
    <row r="33" spans="7:11" ht="12.75" customHeight="1" x14ac:dyDescent="0.2">
      <c r="J33" s="106" t="s">
        <v>73</v>
      </c>
      <c r="K33" s="110"/>
    </row>
    <row r="34" spans="7:11" ht="12.75" customHeight="1" x14ac:dyDescent="0.2">
      <c r="G34" s="74" t="s">
        <v>10</v>
      </c>
      <c r="H34" s="75">
        <f>SUM(H14:H29)</f>
        <v>0</v>
      </c>
    </row>
    <row r="39" spans="7:11" ht="12.75" customHeight="1" x14ac:dyDescent="0.2">
      <c r="J39" s="32" t="s">
        <v>77</v>
      </c>
      <c r="K39" s="33"/>
    </row>
    <row r="41" spans="7:11" ht="12.75" customHeight="1" x14ac:dyDescent="0.2">
      <c r="J41" s="32" t="s">
        <v>78</v>
      </c>
      <c r="K41" s="33"/>
    </row>
    <row r="43" spans="7:11" ht="12.75" customHeight="1" x14ac:dyDescent="0.2">
      <c r="J43" s="32" t="s">
        <v>79</v>
      </c>
      <c r="K43" s="33">
        <f>IFERROR(VLOOKUP(K27,[1]POIDS!$J$2:$O$86,6,0)*K26,0)</f>
        <v>0</v>
      </c>
    </row>
    <row r="45" spans="7:11" ht="12.75" customHeight="1" x14ac:dyDescent="0.2">
      <c r="J45" s="32" t="s">
        <v>80</v>
      </c>
      <c r="K45" s="33">
        <f>IFERROR(VLOOKUP(K32,[1]POIDS!$J$2:$O$86,6,0)*K31,0)</f>
        <v>0</v>
      </c>
    </row>
    <row r="84" spans="11:11" ht="12.75" customHeight="1" x14ac:dyDescent="0.2">
      <c r="K84" s="156"/>
    </row>
    <row r="109" spans="10:15" s="28" customFormat="1" ht="12.75" customHeight="1" x14ac:dyDescent="0.2">
      <c r="J109" s="24"/>
      <c r="K109" s="24"/>
      <c r="L109" s="24"/>
      <c r="N109" s="24"/>
      <c r="O109" s="24"/>
    </row>
    <row r="110" spans="10:15" ht="12.75" customHeight="1" x14ac:dyDescent="0.2">
      <c r="J110" s="28"/>
      <c r="K110" s="28"/>
      <c r="L110" s="28"/>
      <c r="N110" s="28"/>
      <c r="O110" s="28"/>
    </row>
    <row r="125" spans="10:15" s="37" customFormat="1" ht="12.75" customHeight="1" x14ac:dyDescent="0.2">
      <c r="J125" s="24"/>
      <c r="K125" s="24"/>
      <c r="L125" s="24"/>
      <c r="N125" s="24"/>
      <c r="O125" s="24"/>
    </row>
    <row r="126" spans="10:15" ht="12.75" customHeight="1" x14ac:dyDescent="0.2">
      <c r="J126" s="37"/>
      <c r="K126" s="37"/>
      <c r="L126" s="37"/>
      <c r="N126" s="37"/>
      <c r="O126" s="37"/>
    </row>
    <row r="127" spans="10:15" ht="12.75" customHeight="1" x14ac:dyDescent="0.2">
      <c r="J127" s="37"/>
      <c r="K127" s="37"/>
      <c r="L127" s="37"/>
      <c r="N127" s="37"/>
      <c r="O127" s="37"/>
    </row>
    <row r="170" spans="23:25" ht="12.75" customHeight="1" x14ac:dyDescent="0.2">
      <c r="W170" s="119"/>
      <c r="X170" s="119"/>
      <c r="Y170" s="119"/>
    </row>
    <row r="171" spans="23:25" ht="12.75" customHeight="1" x14ac:dyDescent="0.2">
      <c r="W171" s="119"/>
      <c r="X171" s="119"/>
    </row>
    <row r="172" spans="23:25" ht="12.75" customHeight="1" x14ac:dyDescent="0.2">
      <c r="W172" s="119"/>
      <c r="X172" s="119"/>
    </row>
    <row r="197" spans="23:23" ht="12.75" customHeight="1" x14ac:dyDescent="0.2">
      <c r="W197" s="24">
        <v>3.57</v>
      </c>
    </row>
    <row r="198" spans="23:23" ht="12.75" customHeight="1" x14ac:dyDescent="0.2">
      <c r="W198" s="24">
        <v>4.76</v>
      </c>
    </row>
  </sheetData>
  <dataValidations count="5">
    <dataValidation type="list" allowBlank="1" showInputMessage="1" showErrorMessage="1" sqref="K32" xr:uid="{BFF19AE8-2F91-41C6-946A-C8217C985452}">
      <formula1>Accessoire5</formula1>
    </dataValidation>
    <dataValidation type="list" allowBlank="1" showInputMessage="1" showErrorMessage="1" sqref="K27" xr:uid="{CD1CFB7B-8F32-420C-B12A-3CE0F91639F0}">
      <formula1>Accessoire4</formula1>
    </dataValidation>
    <dataValidation type="list" allowBlank="1" showInputMessage="1" showErrorMessage="1" sqref="K22" xr:uid="{C6318A69-B64B-4F07-B95A-F15665E71A50}">
      <formula1>Accessoire3</formula1>
    </dataValidation>
    <dataValidation type="list" allowBlank="1" showInputMessage="1" showErrorMessage="1" sqref="K17" xr:uid="{DC279217-C7A6-47B7-8180-77ED49D1FDCD}">
      <formula1>Accessoire2</formula1>
    </dataValidation>
    <dataValidation type="list" allowBlank="1" showInputMessage="1" showErrorMessage="1" sqref="K15 K20 K25 K30" xr:uid="{358AFC19-3115-45E3-91A4-2323A9618BB2}">
      <formula1>Accessoire1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Expédition</vt:lpstr>
      <vt:lpstr>Lettre Boitier</vt:lpstr>
      <vt:lpstr>Lettre Découpée</vt:lpstr>
      <vt:lpstr> Lettre Bloc LedS ()</vt:lpstr>
      <vt:lpstr>Caisson</vt:lpstr>
      <vt:lpstr>Totem Standard</vt:lpstr>
      <vt:lpstr>Totem Ajouré</vt:lpstr>
      <vt:lpstr>Panneau Plein</vt:lpstr>
      <vt:lpstr>Panneau Ajouré</vt:lpstr>
      <vt:lpstr>Rampe Lumineuse</vt:lpstr>
      <vt:lpstr>Accessoire</vt:lpstr>
      <vt:lpstr>Caisson</vt:lpstr>
      <vt:lpstr>'Panneau Ajouré'!TotemAj4</vt:lpstr>
      <vt:lpstr>'Panneau Ajouré'!TotemAjHt</vt:lpstr>
      <vt:lpstr>Typeaccessoire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JCB40</cp:lastModifiedBy>
  <dcterms:created xsi:type="dcterms:W3CDTF">2022-03-22T12:51:21Z</dcterms:created>
  <dcterms:modified xsi:type="dcterms:W3CDTF">2022-03-23T09:53:53Z</dcterms:modified>
</cp:coreProperties>
</file>