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4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1" l="1"/>
  <c r="N5" i="1"/>
  <c r="N6" i="1"/>
  <c r="N7" i="1"/>
  <c r="N8" i="1"/>
  <c r="N9" i="1"/>
  <c r="N10" i="1"/>
  <c r="N4" i="1"/>
  <c r="O8" i="1"/>
  <c r="A2" i="1"/>
  <c r="M12" i="1"/>
  <c r="H6" i="1"/>
  <c r="J6" i="1"/>
  <c r="L6" i="1"/>
  <c r="H7" i="1"/>
  <c r="O7" i="1" s="1"/>
  <c r="J7" i="1"/>
  <c r="L7" i="1"/>
  <c r="H8" i="1"/>
  <c r="J8" i="1"/>
  <c r="L8" i="1"/>
  <c r="H9" i="1"/>
  <c r="O9" i="1" s="1"/>
  <c r="J9" i="1"/>
  <c r="L9" i="1"/>
  <c r="H10" i="1"/>
  <c r="O10" i="1" s="1"/>
  <c r="J10" i="1"/>
  <c r="L10" i="1"/>
  <c r="H11" i="1"/>
  <c r="J11" i="1"/>
  <c r="L11" i="1"/>
  <c r="O11" i="1" s="1"/>
  <c r="L5" i="1"/>
  <c r="J5" i="1"/>
  <c r="O5" i="1" s="1"/>
  <c r="H5" i="1"/>
  <c r="L4" i="1"/>
  <c r="O4" i="1" s="1"/>
  <c r="J4" i="1"/>
  <c r="H4" i="1"/>
  <c r="L3" i="1"/>
  <c r="J3" i="1"/>
  <c r="H3" i="1"/>
  <c r="F2" i="1"/>
  <c r="E2" i="1"/>
  <c r="D2" i="1"/>
  <c r="C2" i="1"/>
  <c r="B2" i="1"/>
  <c r="O15" i="1" s="1"/>
  <c r="O6" i="1" l="1"/>
  <c r="O13" i="1"/>
  <c r="O17" i="1" s="1"/>
  <c r="Q4" i="1" s="1"/>
  <c r="Q10" i="1" l="1"/>
  <c r="Q11" i="1"/>
  <c r="Q7" i="1"/>
  <c r="Q8" i="1"/>
  <c r="Q6" i="1"/>
  <c r="Q9" i="1"/>
  <c r="Q5" i="1"/>
  <c r="Q13" i="1" l="1"/>
  <c r="Q15" i="1" l="1"/>
  <c r="Q17" i="1" s="1"/>
</calcChain>
</file>

<file path=xl/sharedStrings.xml><?xml version="1.0" encoding="utf-8"?>
<sst xmlns="http://schemas.openxmlformats.org/spreadsheetml/2006/main" count="55" uniqueCount="38">
  <si>
    <t>Complets</t>
  </si>
  <si>
    <t>Partiels</t>
  </si>
  <si>
    <t>Vierges</t>
  </si>
  <si>
    <t>Rang</t>
  </si>
  <si>
    <t>Total passes</t>
  </si>
  <si>
    <t>Total répartition</t>
  </si>
  <si>
    <t>Etat</t>
  </si>
  <si>
    <t>Participants</t>
  </si>
  <si>
    <t>Posté</t>
  </si>
  <si>
    <t>Non</t>
  </si>
  <si>
    <t>Distribué</t>
  </si>
  <si>
    <t>Oui</t>
  </si>
  <si>
    <t>Complet</t>
  </si>
  <si>
    <t>Partiel</t>
  </si>
  <si>
    <t>Total revenus passes</t>
  </si>
  <si>
    <t>Total redistribué</t>
  </si>
  <si>
    <t>Total carnets rendus</t>
  </si>
  <si>
    <t>Total Société</t>
  </si>
  <si>
    <t>Total redistribution</t>
  </si>
  <si>
    <t>Bénéfice Société</t>
  </si>
  <si>
    <t>Challenge Société</t>
  </si>
  <si>
    <t>Retour</t>
  </si>
  <si>
    <t>Nom</t>
  </si>
  <si>
    <t>Prénom</t>
  </si>
  <si>
    <t>Passe 1</t>
  </si>
  <si>
    <t>Passe 2</t>
  </si>
  <si>
    <t>Passe 3</t>
  </si>
  <si>
    <t>Carnets rendu</t>
  </si>
  <si>
    <t>Nb de Carnets</t>
  </si>
  <si>
    <t>Non rendus</t>
  </si>
  <si>
    <t>Pierre</t>
  </si>
  <si>
    <t>Mathieu</t>
  </si>
  <si>
    <t>Alice</t>
  </si>
  <si>
    <t>Marc</t>
  </si>
  <si>
    <t>Julia</t>
  </si>
  <si>
    <t>Mélanie</t>
  </si>
  <si>
    <t>Sarah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</si>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</sst>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CHF]\ #,##0.00"/>
    <numFmt numFmtId="165" formatCode="[$CHF]\ #,##0"/>
    <numFmt numFmtId="166" formatCode="[$CHF]\ #,##0.00;[Red][$CHF]\ \-#,##0.00"/>
  </numFmts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lightUp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 vertical="center"/>
    </xf>
    <xf numFmtId="1" fontId="2" fillId="0" borderId="2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0" fillId="0" borderId="0" xfId="0" applyProtection="1"/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164" fontId="3" fillId="0" borderId="6" xfId="0" applyNumberFormat="1" applyFont="1" applyBorder="1" applyAlignment="1" applyProtection="1">
      <alignment horizontal="center"/>
    </xf>
    <xf numFmtId="164" fontId="3" fillId="0" borderId="7" xfId="0" applyNumberFormat="1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 vertical="center"/>
    </xf>
    <xf numFmtId="1" fontId="2" fillId="0" borderId="8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1" fillId="0" borderId="10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3" fontId="3" fillId="5" borderId="13" xfId="0" applyNumberFormat="1" applyFont="1" applyFill="1" applyBorder="1" applyAlignment="1" applyProtection="1">
      <alignment horizontal="center" vertical="center"/>
    </xf>
    <xf numFmtId="1" fontId="3" fillId="5" borderId="5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vertical="center"/>
    </xf>
    <xf numFmtId="165" fontId="0" fillId="5" borderId="1" xfId="0" applyNumberFormat="1" applyFill="1" applyBorder="1" applyAlignment="1" applyProtection="1"/>
    <xf numFmtId="165" fontId="0" fillId="5" borderId="3" xfId="0" applyNumberFormat="1" applyFill="1" applyBorder="1" applyAlignment="1" applyProtection="1"/>
    <xf numFmtId="0" fontId="4" fillId="0" borderId="14" xfId="0" applyFont="1" applyFill="1" applyBorder="1" applyProtection="1"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164" fontId="3" fillId="0" borderId="15" xfId="0" applyNumberFormat="1" applyFont="1" applyBorder="1" applyProtection="1"/>
    <xf numFmtId="0" fontId="3" fillId="0" borderId="16" xfId="0" applyFont="1" applyBorder="1" applyAlignment="1" applyProtection="1">
      <alignment horizontal="center"/>
      <protection locked="0"/>
    </xf>
    <xf numFmtId="3" fontId="3" fillId="0" borderId="5" xfId="0" applyNumberFormat="1" applyFont="1" applyBorder="1" applyAlignment="1" applyProtection="1">
      <alignment horizontal="center" vertical="center"/>
      <protection locked="0"/>
    </xf>
    <xf numFmtId="1" fontId="3" fillId="0" borderId="5" xfId="0" applyNumberFormat="1" applyFont="1" applyBorder="1" applyAlignment="1" applyProtection="1">
      <alignment horizontal="center" vertical="center"/>
    </xf>
    <xf numFmtId="164" fontId="2" fillId="0" borderId="4" xfId="0" applyNumberFormat="1" applyFont="1" applyBorder="1" applyAlignment="1" applyProtection="1">
      <alignment horizontal="center" vertical="center"/>
    </xf>
    <xf numFmtId="164" fontId="2" fillId="0" borderId="13" xfId="0" applyNumberFormat="1" applyFont="1" applyBorder="1" applyAlignment="1" applyProtection="1">
      <alignment horizontal="center" vertical="center"/>
    </xf>
    <xf numFmtId="165" fontId="0" fillId="0" borderId="4" xfId="0" applyNumberFormat="1" applyBorder="1" applyAlignment="1" applyProtection="1">
      <alignment horizontal="center"/>
    </xf>
    <xf numFmtId="165" fontId="0" fillId="0" borderId="13" xfId="0" applyNumberFormat="1" applyBorder="1" applyAlignment="1" applyProtection="1">
      <alignment horizontal="center"/>
    </xf>
    <xf numFmtId="0" fontId="4" fillId="0" borderId="17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3" fontId="1" fillId="0" borderId="10" xfId="0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7" xfId="0" applyNumberFormat="1" applyFont="1" applyBorder="1" applyAlignment="1" applyProtection="1">
      <alignment horizontal="center" vertical="center"/>
    </xf>
    <xf numFmtId="166" fontId="2" fillId="0" borderId="6" xfId="0" applyNumberFormat="1" applyFont="1" applyBorder="1" applyAlignment="1" applyProtection="1">
      <alignment horizontal="center" vertical="center"/>
    </xf>
    <xf numFmtId="166" fontId="2" fillId="0" borderId="7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0" xfId="0" applyFont="1" applyProtection="1"/>
    <xf numFmtId="164" fontId="2" fillId="0" borderId="7" xfId="0" applyNumberFormat="1" applyFont="1" applyBorder="1" applyAlignment="1" applyProtection="1">
      <alignment horizontal="center"/>
    </xf>
    <xf numFmtId="0" fontId="2" fillId="0" borderId="6" xfId="0" applyNumberFormat="1" applyFont="1" applyBorder="1" applyAlignment="1" applyProtection="1">
      <alignment horizontal="center"/>
    </xf>
    <xf numFmtId="0" fontId="1" fillId="0" borderId="12" xfId="0" applyFont="1" applyBorder="1" applyProtection="1">
      <protection locked="0"/>
    </xf>
    <xf numFmtId="0" fontId="1" fillId="0" borderId="10" xfId="0" applyFont="1" applyBorder="1" applyProtection="1"/>
    <xf numFmtId="0" fontId="1" fillId="5" borderId="10" xfId="0" applyFont="1" applyFill="1" applyBorder="1" applyAlignment="1" applyProtection="1">
      <alignment horizontal="center"/>
    </xf>
    <xf numFmtId="0" fontId="0" fillId="5" borderId="14" xfId="0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 shrinkToFit="1"/>
    </xf>
  </cellXfs>
  <cellStyles count="1">
    <cellStyle name="Normal" xfId="0" builtinId="0"/>
  </cellStyles>
  <dxfs count="1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compte%20pas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Général (2)"/>
      <sheetName val="Retour Carnets"/>
      <sheetName val="Rachats"/>
      <sheetName val="Francey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showZeros="0" tabSelected="1" zoomScaleNormal="100" workbookViewId="0">
      <selection activeCell="H15" sqref="H15"/>
    </sheetView>
  </sheetViews>
  <sheetFormatPr baseColWidth="10" defaultRowHeight="12.75" x14ac:dyDescent="0.2"/>
  <cols>
    <col min="1" max="1" width="13.7109375" style="58" bestFit="1" customWidth="1"/>
    <col min="2" max="2" width="17.140625" style="58" customWidth="1"/>
    <col min="3" max="3" width="11.28515625" style="58" bestFit="1" customWidth="1"/>
    <col min="4" max="4" width="12.85546875" style="58" bestFit="1" customWidth="1"/>
    <col min="5" max="6" width="7.85546875" style="58" bestFit="1" customWidth="1"/>
    <col min="7" max="7" width="12" style="58" bestFit="1" customWidth="1"/>
    <col min="8" max="8" width="9.85546875" style="12" bestFit="1" customWidth="1"/>
    <col min="9" max="9" width="12" style="58" bestFit="1" customWidth="1"/>
    <col min="10" max="10" width="9.85546875" style="12" bestFit="1" customWidth="1"/>
    <col min="11" max="11" width="12" style="58" bestFit="1" customWidth="1"/>
    <col min="12" max="12" width="9.85546875" style="12" bestFit="1" customWidth="1"/>
    <col min="13" max="13" width="24.85546875" style="58" bestFit="1" customWidth="1"/>
    <col min="14" max="14" width="11.42578125" style="53"/>
    <col min="15" max="16" width="11.42578125" style="59"/>
    <col min="17" max="18" width="11.42578125" style="12"/>
    <col min="19" max="19" width="12.140625" style="12" bestFit="1" customWidth="1"/>
    <col min="20" max="20" width="11.42578125" style="12"/>
    <col min="21" max="21" width="14.42578125" style="12" bestFit="1" customWidth="1"/>
    <col min="22" max="22" width="4.28515625" style="12" bestFit="1" customWidth="1"/>
    <col min="23" max="23" width="7.85546875" style="12" bestFit="1" customWidth="1"/>
    <col min="24" max="16384" width="11.42578125" style="12"/>
  </cols>
  <sheetData>
    <row r="1" spans="1:23" ht="14.25" customHeight="1" x14ac:dyDescent="0.25">
      <c r="A1" s="1" t="s">
        <v>28</v>
      </c>
      <c r="B1" s="1" t="s">
        <v>27</v>
      </c>
      <c r="C1" s="2" t="s">
        <v>29</v>
      </c>
      <c r="D1" s="3" t="s">
        <v>0</v>
      </c>
      <c r="E1" s="4" t="s">
        <v>1</v>
      </c>
      <c r="F1" s="5" t="s">
        <v>2</v>
      </c>
      <c r="G1" s="6" t="s">
        <v>24</v>
      </c>
      <c r="H1" s="7"/>
      <c r="I1" s="6" t="s">
        <v>25</v>
      </c>
      <c r="J1" s="7"/>
      <c r="K1" s="6" t="s">
        <v>26</v>
      </c>
      <c r="L1" s="7"/>
      <c r="M1" s="8" t="s">
        <v>20</v>
      </c>
      <c r="N1" s="9" t="s">
        <v>3</v>
      </c>
      <c r="O1" s="10" t="s">
        <v>4</v>
      </c>
      <c r="P1" s="11"/>
      <c r="Q1" s="10" t="s">
        <v>5</v>
      </c>
      <c r="R1" s="11"/>
    </row>
    <row r="2" spans="1:23" ht="15" customHeight="1" thickBot="1" x14ac:dyDescent="0.25">
      <c r="A2" s="13">
        <f>COUNTIF(A4:A11,"Distribué")+COUNTIF(A4:A11,"Posté")</f>
        <v>0</v>
      </c>
      <c r="B2" s="14">
        <f>COUNTIF(D4:D23, "Oui")</f>
        <v>6</v>
      </c>
      <c r="C2" s="15">
        <f>COUNTIF(D4:D23, "Non")</f>
        <v>2</v>
      </c>
      <c r="D2" s="16">
        <f>COUNTIF(E4:E23, "Complet")</f>
        <v>4</v>
      </c>
      <c r="E2" s="17">
        <f>COUNTIF(E4:E23, "Partiel")</f>
        <v>2</v>
      </c>
      <c r="F2" s="14">
        <f>COUNTIF(E4:E23, "Vierge")</f>
        <v>0</v>
      </c>
      <c r="G2" s="18">
        <v>5</v>
      </c>
      <c r="H2" s="19"/>
      <c r="I2" s="18">
        <v>5</v>
      </c>
      <c r="J2" s="19"/>
      <c r="K2" s="18">
        <v>5</v>
      </c>
      <c r="L2" s="19"/>
      <c r="M2" s="20"/>
      <c r="N2" s="21"/>
      <c r="O2" s="22"/>
      <c r="P2" s="23"/>
      <c r="Q2" s="22"/>
      <c r="R2" s="23"/>
    </row>
    <row r="3" spans="1:23" ht="15.75" thickBot="1" x14ac:dyDescent="0.25">
      <c r="A3" s="25" t="s">
        <v>6</v>
      </c>
      <c r="B3" s="63" t="s">
        <v>22</v>
      </c>
      <c r="C3" s="62" t="s">
        <v>23</v>
      </c>
      <c r="D3" s="25" t="s">
        <v>21</v>
      </c>
      <c r="E3" s="25" t="s">
        <v>6</v>
      </c>
      <c r="F3" s="64"/>
      <c r="G3" s="26" t="s">
        <v>7</v>
      </c>
      <c r="H3" s="27">
        <f>SUM(G5:G11)</f>
        <v>5</v>
      </c>
      <c r="I3" s="26" t="s">
        <v>7</v>
      </c>
      <c r="J3" s="28">
        <f>SUM(I5:I11)</f>
        <v>4</v>
      </c>
      <c r="K3" s="26" t="s">
        <v>7</v>
      </c>
      <c r="L3" s="28">
        <f>SUM(K5:K11)</f>
        <v>3</v>
      </c>
      <c r="M3" s="29"/>
      <c r="N3" s="30"/>
      <c r="O3" s="31"/>
      <c r="P3" s="32"/>
      <c r="Q3" s="33"/>
      <c r="R3" s="34"/>
    </row>
    <row r="4" spans="1:23" ht="15" x14ac:dyDescent="0.2">
      <c r="A4" s="36"/>
      <c r="B4" s="58" t="s">
        <v>30</v>
      </c>
      <c r="C4" s="35"/>
      <c r="D4" s="37" t="s">
        <v>11</v>
      </c>
      <c r="E4" s="38" t="s">
        <v>12</v>
      </c>
      <c r="F4" s="65"/>
      <c r="G4" s="39">
        <v>1</v>
      </c>
      <c r="H4" s="40">
        <f t="shared" ref="H4:L5" si="0">G4*G$2</f>
        <v>5</v>
      </c>
      <c r="I4" s="41">
        <v>1</v>
      </c>
      <c r="J4" s="40">
        <f t="shared" ref="J4" si="1">I4*I$2</f>
        <v>5</v>
      </c>
      <c r="K4" s="41">
        <v>1</v>
      </c>
      <c r="L4" s="40">
        <f t="shared" ref="L4" si="2">K4*K$2</f>
        <v>5</v>
      </c>
      <c r="M4" s="42">
        <v>110</v>
      </c>
      <c r="N4" s="43">
        <f>RANK(M4,M$4:M$11,0)</f>
        <v>1</v>
      </c>
      <c r="O4" s="44">
        <f>SUM(L4,J4,H4)</f>
        <v>15</v>
      </c>
      <c r="P4" s="45"/>
      <c r="Q4" s="46">
        <f>($O$17/$M$12)*M4</f>
        <v>22.288930581613506</v>
      </c>
      <c r="R4" s="47"/>
      <c r="U4" s="12" t="s">
        <v>10</v>
      </c>
      <c r="V4" s="12" t="s">
        <v>11</v>
      </c>
      <c r="W4" s="12" t="s">
        <v>12</v>
      </c>
    </row>
    <row r="5" spans="1:23" ht="15" x14ac:dyDescent="0.2">
      <c r="A5" s="36"/>
      <c r="B5" s="48" t="s">
        <v>31</v>
      </c>
      <c r="C5" s="35"/>
      <c r="D5" s="37" t="s">
        <v>11</v>
      </c>
      <c r="E5" s="38" t="s">
        <v>13</v>
      </c>
      <c r="F5" s="65"/>
      <c r="G5" s="39">
        <v>1</v>
      </c>
      <c r="H5" s="40">
        <f t="shared" si="0"/>
        <v>5</v>
      </c>
      <c r="I5" s="41">
        <v>1</v>
      </c>
      <c r="J5" s="40">
        <f t="shared" si="0"/>
        <v>5</v>
      </c>
      <c r="K5" s="41"/>
      <c r="L5" s="40">
        <f t="shared" si="0"/>
        <v>0</v>
      </c>
      <c r="M5" s="42">
        <v>80</v>
      </c>
      <c r="N5" s="43">
        <f t="shared" ref="N5:N11" si="3">RANK(M5,M$4:M$11,0)</f>
        <v>5</v>
      </c>
      <c r="O5" s="44">
        <f t="shared" ref="O5:O11" si="4">SUM(L5,J5,H5)</f>
        <v>10</v>
      </c>
      <c r="P5" s="45"/>
      <c r="Q5" s="46">
        <f>($O$17/$M$12)*M5</f>
        <v>16.21013133208255</v>
      </c>
      <c r="R5" s="47"/>
      <c r="U5" s="12" t="s">
        <v>8</v>
      </c>
      <c r="V5" s="12" t="s">
        <v>9</v>
      </c>
      <c r="W5" s="12" t="s">
        <v>13</v>
      </c>
    </row>
    <row r="6" spans="1:23" ht="15" x14ac:dyDescent="0.2">
      <c r="A6" s="36"/>
      <c r="B6" s="35" t="s">
        <v>32</v>
      </c>
      <c r="C6" s="35"/>
      <c r="D6" s="37" t="s">
        <v>9</v>
      </c>
      <c r="E6" s="38"/>
      <c r="F6" s="65"/>
      <c r="G6" s="39"/>
      <c r="H6" s="40">
        <f t="shared" ref="H6:H11" si="5">G6*G$2</f>
        <v>0</v>
      </c>
      <c r="I6" s="41"/>
      <c r="J6" s="40">
        <f t="shared" ref="J6:J11" si="6">I6*I$2</f>
        <v>0</v>
      </c>
      <c r="K6" s="41"/>
      <c r="L6" s="40">
        <f t="shared" ref="L6:L11" si="7">K6*K$2</f>
        <v>0</v>
      </c>
      <c r="M6" s="42"/>
      <c r="N6" s="43" t="e">
        <f t="shared" si="3"/>
        <v>#N/A</v>
      </c>
      <c r="O6" s="44">
        <f t="shared" si="4"/>
        <v>0</v>
      </c>
      <c r="P6" s="45"/>
      <c r="Q6" s="46">
        <f>($O$17/$M$12)*M6</f>
        <v>0</v>
      </c>
      <c r="R6" s="47"/>
    </row>
    <row r="7" spans="1:23" ht="15" x14ac:dyDescent="0.2">
      <c r="A7" s="36"/>
      <c r="B7" s="35" t="s">
        <v>33</v>
      </c>
      <c r="C7" s="35"/>
      <c r="D7" s="37" t="s">
        <v>11</v>
      </c>
      <c r="E7" s="38" t="s">
        <v>12</v>
      </c>
      <c r="F7" s="65"/>
      <c r="G7" s="39">
        <v>1</v>
      </c>
      <c r="H7" s="40">
        <f t="shared" si="5"/>
        <v>5</v>
      </c>
      <c r="I7" s="41">
        <v>1</v>
      </c>
      <c r="J7" s="40">
        <f t="shared" si="6"/>
        <v>5</v>
      </c>
      <c r="K7" s="41">
        <v>1</v>
      </c>
      <c r="L7" s="40">
        <f t="shared" si="7"/>
        <v>5</v>
      </c>
      <c r="M7" s="42">
        <v>108</v>
      </c>
      <c r="N7" s="43">
        <f t="shared" si="3"/>
        <v>2</v>
      </c>
      <c r="O7" s="44">
        <f t="shared" si="4"/>
        <v>15</v>
      </c>
      <c r="P7" s="45"/>
      <c r="Q7" s="46">
        <f>($O$17/$M$12)*M7</f>
        <v>21.883677298311444</v>
      </c>
      <c r="R7" s="47"/>
    </row>
    <row r="8" spans="1:23" ht="15" x14ac:dyDescent="0.2">
      <c r="A8" s="36"/>
      <c r="B8" s="35" t="s">
        <v>34</v>
      </c>
      <c r="C8" s="35"/>
      <c r="D8" s="37" t="s">
        <v>9</v>
      </c>
      <c r="E8" s="38"/>
      <c r="F8" s="65"/>
      <c r="G8" s="39"/>
      <c r="H8" s="40">
        <f t="shared" si="5"/>
        <v>0</v>
      </c>
      <c r="I8" s="41"/>
      <c r="J8" s="40">
        <f t="shared" si="6"/>
        <v>0</v>
      </c>
      <c r="K8" s="41"/>
      <c r="L8" s="40">
        <f t="shared" si="7"/>
        <v>0</v>
      </c>
      <c r="M8" s="42"/>
      <c r="N8" s="43" t="e">
        <f t="shared" si="3"/>
        <v>#N/A</v>
      </c>
      <c r="O8" s="44">
        <f t="shared" si="4"/>
        <v>0</v>
      </c>
      <c r="P8" s="45"/>
      <c r="Q8" s="46">
        <f>($O$17/$M$12)*M8</f>
        <v>0</v>
      </c>
      <c r="R8" s="47"/>
    </row>
    <row r="9" spans="1:23" ht="15" x14ac:dyDescent="0.2">
      <c r="A9" s="36"/>
      <c r="B9" s="35" t="s">
        <v>35</v>
      </c>
      <c r="C9" s="35"/>
      <c r="D9" s="37" t="s">
        <v>11</v>
      </c>
      <c r="E9" s="38" t="s">
        <v>13</v>
      </c>
      <c r="F9" s="65"/>
      <c r="G9" s="39">
        <v>1</v>
      </c>
      <c r="H9" s="40">
        <f t="shared" si="5"/>
        <v>5</v>
      </c>
      <c r="I9" s="41"/>
      <c r="J9" s="40">
        <f t="shared" si="6"/>
        <v>0</v>
      </c>
      <c r="K9" s="41"/>
      <c r="L9" s="40">
        <f t="shared" si="7"/>
        <v>0</v>
      </c>
      <c r="M9" s="42">
        <v>50</v>
      </c>
      <c r="N9" s="43">
        <f t="shared" si="3"/>
        <v>6</v>
      </c>
      <c r="O9" s="44">
        <f t="shared" si="4"/>
        <v>5</v>
      </c>
      <c r="P9" s="45"/>
      <c r="Q9" s="46">
        <f>($O$17/$M$12)*M9</f>
        <v>10.131332082551594</v>
      </c>
      <c r="R9" s="47"/>
    </row>
    <row r="10" spans="1:23" ht="15" x14ac:dyDescent="0.2">
      <c r="A10" s="36"/>
      <c r="B10" s="35" t="s">
        <v>36</v>
      </c>
      <c r="C10" s="35"/>
      <c r="D10" s="37" t="s">
        <v>11</v>
      </c>
      <c r="E10" s="38" t="s">
        <v>12</v>
      </c>
      <c r="F10" s="65"/>
      <c r="G10" s="39">
        <v>1</v>
      </c>
      <c r="H10" s="40">
        <f t="shared" si="5"/>
        <v>5</v>
      </c>
      <c r="I10" s="41">
        <v>1</v>
      </c>
      <c r="J10" s="40">
        <f t="shared" si="6"/>
        <v>5</v>
      </c>
      <c r="K10" s="41">
        <v>1</v>
      </c>
      <c r="L10" s="40">
        <f t="shared" si="7"/>
        <v>5</v>
      </c>
      <c r="M10" s="42">
        <v>90</v>
      </c>
      <c r="N10" s="43">
        <f t="shared" si="3"/>
        <v>4</v>
      </c>
      <c r="O10" s="44">
        <f t="shared" si="4"/>
        <v>15</v>
      </c>
      <c r="P10" s="45"/>
      <c r="Q10" s="46">
        <f>($O$17/$M$12)*M10</f>
        <v>18.236397748592871</v>
      </c>
      <c r="R10" s="47"/>
    </row>
    <row r="11" spans="1:23" ht="15.75" thickBot="1" x14ac:dyDescent="0.25">
      <c r="A11" s="36"/>
      <c r="B11" s="35" t="s">
        <v>37</v>
      </c>
      <c r="C11" s="35"/>
      <c r="D11" s="37" t="s">
        <v>11</v>
      </c>
      <c r="E11" s="38" t="s">
        <v>12</v>
      </c>
      <c r="F11" s="65"/>
      <c r="G11" s="39">
        <v>1</v>
      </c>
      <c r="H11" s="40">
        <f t="shared" si="5"/>
        <v>5</v>
      </c>
      <c r="I11" s="41">
        <v>1</v>
      </c>
      <c r="J11" s="40">
        <f t="shared" si="6"/>
        <v>5</v>
      </c>
      <c r="K11" s="41">
        <v>1</v>
      </c>
      <c r="L11" s="40">
        <f t="shared" si="7"/>
        <v>5</v>
      </c>
      <c r="M11" s="42">
        <v>95</v>
      </c>
      <c r="N11" s="43">
        <f>RANK(M11,M$4:M$11,0)</f>
        <v>3</v>
      </c>
      <c r="O11" s="44">
        <f t="shared" si="4"/>
        <v>15</v>
      </c>
      <c r="P11" s="45"/>
      <c r="Q11" s="46">
        <f>($O$17/$M$12)*M11</f>
        <v>19.24953095684803</v>
      </c>
      <c r="R11" s="47"/>
    </row>
    <row r="12" spans="1:23" ht="15.75" thickBot="1" x14ac:dyDescent="0.25">
      <c r="A12" s="50"/>
      <c r="B12" s="50"/>
      <c r="C12" s="50"/>
      <c r="D12" s="50"/>
      <c r="E12" s="50"/>
      <c r="F12" s="50"/>
      <c r="G12" s="50"/>
      <c r="H12" s="50"/>
      <c r="I12" s="51"/>
      <c r="J12" s="50"/>
      <c r="K12" s="51"/>
      <c r="L12" s="50"/>
      <c r="M12" s="52">
        <f>SUM(M4:M11)</f>
        <v>533</v>
      </c>
      <c r="O12" s="10" t="s">
        <v>14</v>
      </c>
      <c r="P12" s="11"/>
      <c r="Q12" s="10" t="s">
        <v>15</v>
      </c>
      <c r="R12" s="11"/>
    </row>
    <row r="13" spans="1:23" ht="15.75" thickBot="1" x14ac:dyDescent="0.25">
      <c r="A13" s="24"/>
      <c r="B13" s="24"/>
      <c r="C13" s="24"/>
      <c r="D13" s="24"/>
      <c r="E13" s="24"/>
      <c r="F13" s="24"/>
      <c r="G13" s="24"/>
      <c r="H13" s="24"/>
      <c r="I13" s="49"/>
      <c r="J13" s="24"/>
      <c r="K13" s="49"/>
      <c r="L13" s="24"/>
      <c r="M13" s="66"/>
      <c r="O13" s="54">
        <f>SUM(O4:P11)</f>
        <v>75</v>
      </c>
      <c r="P13" s="55"/>
      <c r="Q13" s="56">
        <f>SUM(Q4:R11)</f>
        <v>107.99999999999999</v>
      </c>
      <c r="R13" s="57"/>
    </row>
    <row r="14" spans="1:23" ht="15" x14ac:dyDescent="0.2">
      <c r="A14" s="12"/>
      <c r="B14" s="12"/>
      <c r="C14" s="12"/>
      <c r="D14" s="12"/>
      <c r="E14" s="12"/>
      <c r="F14" s="12"/>
      <c r="G14" s="12"/>
      <c r="O14" s="10" t="s">
        <v>16</v>
      </c>
      <c r="P14" s="11"/>
      <c r="Q14" s="10" t="s">
        <v>17</v>
      </c>
      <c r="R14" s="11"/>
    </row>
    <row r="15" spans="1:23" ht="15.75" thickBot="1" x14ac:dyDescent="0.25">
      <c r="A15" s="12"/>
      <c r="B15" s="12"/>
      <c r="C15" s="12"/>
      <c r="D15" s="12"/>
      <c r="E15" s="12"/>
      <c r="F15" s="12"/>
      <c r="G15" s="12"/>
      <c r="O15" s="56">
        <f>B2*10</f>
        <v>60</v>
      </c>
      <c r="P15" s="57"/>
      <c r="Q15" s="54">
        <f>Q13</f>
        <v>107.99999999999999</v>
      </c>
      <c r="R15" s="55"/>
    </row>
    <row r="16" spans="1:23" ht="15" x14ac:dyDescent="0.25">
      <c r="A16" s="12"/>
      <c r="B16" s="12"/>
      <c r="C16" s="12"/>
      <c r="D16" s="12"/>
      <c r="E16" s="12"/>
      <c r="F16" s="12"/>
      <c r="G16" s="12"/>
      <c r="O16" s="10" t="s">
        <v>18</v>
      </c>
      <c r="P16" s="11"/>
      <c r="Q16" s="6" t="s">
        <v>19</v>
      </c>
      <c r="R16" s="7"/>
    </row>
    <row r="17" spans="1:18" ht="15.75" thickBot="1" x14ac:dyDescent="0.3">
      <c r="A17" s="12"/>
      <c r="B17" s="12"/>
      <c r="C17" s="12"/>
      <c r="D17" s="12"/>
      <c r="E17" s="12"/>
      <c r="F17" s="12"/>
      <c r="G17" s="12"/>
      <c r="O17" s="54">
        <f>SUM(80%*(O13+O15))</f>
        <v>108</v>
      </c>
      <c r="P17" s="55"/>
      <c r="Q17" s="61">
        <f>(C2*50)+O13+O15-Q15</f>
        <v>127.00000000000001</v>
      </c>
      <c r="R17" s="60"/>
    </row>
    <row r="18" spans="1:18" x14ac:dyDescent="0.2">
      <c r="A18" s="12"/>
      <c r="B18" s="12"/>
      <c r="C18" s="12"/>
      <c r="D18" s="12"/>
      <c r="E18" s="12"/>
      <c r="F18" s="12"/>
      <c r="G18" s="12"/>
    </row>
    <row r="19" spans="1:18" x14ac:dyDescent="0.2">
      <c r="A19" s="12"/>
      <c r="B19" s="12"/>
      <c r="C19" s="12"/>
      <c r="D19" s="12"/>
      <c r="E19" s="12"/>
      <c r="F19" s="12"/>
      <c r="G19" s="12"/>
    </row>
    <row r="20" spans="1:18" x14ac:dyDescent="0.2">
      <c r="A20" s="12"/>
      <c r="B20" s="12"/>
      <c r="C20" s="12"/>
      <c r="D20" s="12"/>
      <c r="E20" s="12"/>
      <c r="F20" s="12"/>
      <c r="G20" s="12"/>
    </row>
    <row r="21" spans="1:18" x14ac:dyDescent="0.2">
      <c r="A21" s="12"/>
      <c r="B21" s="12"/>
      <c r="C21" s="12"/>
      <c r="D21" s="12"/>
      <c r="E21" s="12"/>
      <c r="F21" s="12"/>
      <c r="G21" s="12"/>
    </row>
    <row r="22" spans="1:18" x14ac:dyDescent="0.2">
      <c r="A22" s="12"/>
      <c r="B22" s="12"/>
      <c r="C22" s="12"/>
      <c r="D22" s="12"/>
      <c r="E22" s="12"/>
      <c r="F22" s="12"/>
      <c r="G22" s="12"/>
    </row>
    <row r="23" spans="1:18" x14ac:dyDescent="0.2">
      <c r="A23" s="12"/>
      <c r="B23" s="12"/>
      <c r="C23" s="12"/>
      <c r="D23" s="12"/>
      <c r="E23" s="12"/>
      <c r="F23" s="12"/>
      <c r="G23" s="12"/>
    </row>
  </sheetData>
  <mergeCells count="38">
    <mergeCell ref="Q13:R13"/>
    <mergeCell ref="O13:P13"/>
    <mergeCell ref="Q12:R12"/>
    <mergeCell ref="O12:P12"/>
    <mergeCell ref="O17:P17"/>
    <mergeCell ref="Q17:R17"/>
    <mergeCell ref="O14:P14"/>
    <mergeCell ref="Q14:R14"/>
    <mergeCell ref="O15:P15"/>
    <mergeCell ref="Q15:R15"/>
    <mergeCell ref="O16:P16"/>
    <mergeCell ref="Q16:R16"/>
    <mergeCell ref="O11:P11"/>
    <mergeCell ref="Q11:R11"/>
    <mergeCell ref="O8:P8"/>
    <mergeCell ref="Q8:R8"/>
    <mergeCell ref="O9:P9"/>
    <mergeCell ref="Q9:R9"/>
    <mergeCell ref="O10:P10"/>
    <mergeCell ref="Q10:R10"/>
    <mergeCell ref="O6:P6"/>
    <mergeCell ref="Q6:R6"/>
    <mergeCell ref="O7:P7"/>
    <mergeCell ref="Q7:R7"/>
    <mergeCell ref="O4:P4"/>
    <mergeCell ref="Q4:R4"/>
    <mergeCell ref="O5:P5"/>
    <mergeCell ref="Q5:R5"/>
    <mergeCell ref="N1:N2"/>
    <mergeCell ref="O1:P2"/>
    <mergeCell ref="Q1:R2"/>
    <mergeCell ref="G2:H2"/>
    <mergeCell ref="I2:J2"/>
    <mergeCell ref="K2:L2"/>
    <mergeCell ref="M1:M2"/>
    <mergeCell ref="G1:H1"/>
    <mergeCell ref="I1:J1"/>
    <mergeCell ref="K1:L1"/>
  </mergeCells>
  <conditionalFormatting sqref="D6:D11">
    <cfRule type="containsBlanks" dxfId="10" priority="11">
      <formula>LEN(TRIM(D6))=0</formula>
    </cfRule>
  </conditionalFormatting>
  <conditionalFormatting sqref="D4:D5">
    <cfRule type="containsBlanks" dxfId="8" priority="6">
      <formula>LEN(TRIM(D4))=0</formula>
    </cfRule>
    <cfRule type="containsText" dxfId="7" priority="7" operator="containsText" text="Non">
      <formula>NOT(ISERROR(SEARCH("Non",D4)))</formula>
    </cfRule>
    <cfRule type="containsText" dxfId="6" priority="8" operator="containsText" text="Oui">
      <formula>NOT(ISERROR(SEARCH("Oui",D4)))</formula>
    </cfRule>
  </conditionalFormatting>
  <conditionalFormatting sqref="E4:E5">
    <cfRule type="containsText" dxfId="5" priority="3" operator="containsText" text="Vierge">
      <formula>NOT(ISERROR(SEARCH("Vierge",E4)))</formula>
    </cfRule>
    <cfRule type="containsText" dxfId="4" priority="4" operator="containsText" text="Partiel">
      <formula>NOT(ISERROR(SEARCH("Partiel",E4)))</formula>
    </cfRule>
    <cfRule type="containsText" dxfId="3" priority="5" operator="containsText" text="Complet">
      <formula>NOT(ISERROR(SEARCH("Complet",E4)))</formula>
    </cfRule>
  </conditionalFormatting>
  <conditionalFormatting sqref="D4:D5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6:D11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3">
    <dataValidation type="list" allowBlank="1" showInputMessage="1" showErrorMessage="1" sqref="E4:E11">
      <formula1>$W$4:$W$5</formula1>
    </dataValidation>
    <dataValidation type="list" allowBlank="1" showInputMessage="1" showErrorMessage="1" sqref="A4:A11">
      <formula1>$U$4:$U$5</formula1>
    </dataValidation>
    <dataValidation type="list" allowBlank="1" showInputMessage="1" showErrorMessage="1" sqref="D4:D11">
      <formula1>$V$4:$V$5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Blanks" priority="16" id="{00BEFB11-0455-440B-A1E3-0EB20DD811AB}">
            <xm:f>LEN(TRIM('[Décompte passes.xlsx]Retour Carnets'!#REF!))=0</xm:f>
            <x14:dxf>
              <fill>
                <patternFill>
                  <bgColor rgb="FFFFC000"/>
                </patternFill>
              </fill>
            </x14:dxf>
          </x14:cfRule>
          <x14:cfRule type="containsText" priority="17" operator="containsText" text="Non" id="{59E37BD4-32F5-46E7-823C-990502B2ED55}">
            <xm:f>NOT(ISERROR(SEARCH("Non",'[Décompte passes.xlsx]Retour Carnets'!#REF!)))</xm:f>
            <x14:dxf>
              <fill>
                <patternFill>
                  <bgColor rgb="FFFF0000"/>
                </patternFill>
              </fill>
            </x14:dxf>
          </x14:cfRule>
          <x14:cfRule type="containsText" priority="18" operator="containsText" text="Oui" id="{4DFF9A45-C039-43F5-A595-E4FEC255B9C5}">
            <xm:f>NOT(ISERROR(SEARCH("Oui",'[Décompte passes.xlsx]Retour Carnets'!#REF!)))</xm:f>
            <x14:dxf>
              <fill>
                <patternFill>
                  <bgColor rgb="FF92D050"/>
                </patternFill>
              </fill>
            </x14:dxf>
          </x14:cfRule>
          <xm:sqref>D6:D11</xm:sqref>
        </x14:conditionalFormatting>
        <x14:conditionalFormatting xmlns:xm="http://schemas.microsoft.com/office/excel/2006/main">
          <x14:cfRule type="containsText" priority="13" operator="containsText" text="Vierge" id="{966D98BE-656A-443F-8461-665C3B935D50}">
            <xm:f>NOT(ISERROR(SEARCH("Vierge",'[Décompte passes.xlsx]Retour Carnets'!#REF!)))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14" operator="containsText" text="Partiel" id="{9D6DC33C-D12B-46A3-A39E-692A3EDF5941}">
            <xm:f>NOT(ISERROR(SEARCH("Partiel",'[Décompte passes.xlsx]Retour Carnets'!#REF!)))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text="Complet" id="{D7AFDDE7-6905-4418-A5C0-C68FF8798C62}">
            <xm:f>NOT(ISERROR(SEARCH("Complet",'[Décompte passes.xlsx]Retour Carnets'!#REF!)))</xm:f>
            <x14:dxf>
              <fill>
                <patternFill>
                  <bgColor rgb="FF92D050"/>
                </patternFill>
              </fill>
            </x14:dxf>
          </x14:cfRule>
          <xm:sqref>E6:E11</xm:sqref>
        </x14:conditionalFormatting>
        <x14:conditionalFormatting xmlns:xm="http://schemas.microsoft.com/office/excel/2006/main">
          <x14:cfRule type="containsText" priority="10" operator="containsText" id="{3AB8E2C9-1F6B-4A11-A016-7D2299AE83F4}">
            <xm:f>NOT(ISERROR(SEARCH($V$5,D6)))</xm:f>
            <xm:f>$V$5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B36007D8-FD4F-401C-A515-B97B71B4B14E}">
            <xm:f>NOT(ISERROR(SEARCH($V$4,D6)))</xm:f>
            <xm:f>$V$4</xm:f>
            <x14:dxf>
              <fill>
                <patternFill>
                  <bgColor rgb="FF92D050"/>
                </patternFill>
              </fill>
            </x14:dxf>
          </x14:cfRule>
          <xm:sqref>D6:D11</xm:sqref>
        </x14:conditionalFormatting>
        <x14:conditionalFormatting xmlns:xm="http://schemas.microsoft.com/office/excel/2006/main">
          <x14:cfRule type="containsText" priority="2" operator="containsText" id="{1CA8CA83-C45B-4896-8769-E23A388FAA39}">
            <xm:f>NOT(ISERROR(SEARCH($W$4,E4)))</xm:f>
            <xm:f>$W$4</xm:f>
            <x14:dxf>
              <fill>
                <patternFill>
                  <bgColor rgb="FF92D050"/>
                </patternFill>
              </fill>
            </x14:dxf>
          </x14:cfRule>
          <x14:cfRule type="containsText" priority="1" operator="containsText" id="{A9F70062-D63E-4604-BDFB-CF486E5F48D1}">
            <xm:f>NOT(ISERROR(SEARCH($W$5,E4)))</xm:f>
            <xm:f>$W$5</xm:f>
            <x14:dxf>
              <fill>
                <patternFill>
                  <bgColor rgb="FFFFC000"/>
                </patternFill>
              </fill>
            </x14:dxf>
          </x14:cfRule>
          <xm:sqref>E4:E11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BLONDIN Jérôme</dc:creator>
  <cp:lastModifiedBy>BLONDIN Jérôme</cp:lastModifiedBy>
  <dcterms:created xsi:type="dcterms:W3CDTF">2019-10-26T15:47:48Z</dcterms:created>
  <dcterms:modified xsi:type="dcterms:W3CDTF">2019-10-26T16:59:30Z</dcterms:modified>
</cp:coreProperties>
</file>