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ns_\Desktop\"/>
    </mc:Choice>
  </mc:AlternateContent>
  <xr:revisionPtr revIDLastSave="0" documentId="13_ncr:1_{33F11E27-E0EE-4935-A1E6-A156496449B1}" xr6:coauthVersionLast="45" xr6:coauthVersionMax="45" xr10:uidLastSave="{00000000-0000-0000-0000-000000000000}"/>
  <bookViews>
    <workbookView xWindow="28680" yWindow="-120" windowWidth="29040" windowHeight="16440" activeTab="1" xr2:uid="{00000000-000D-0000-FFFF-FFFF00000000}"/>
  </bookViews>
  <sheets>
    <sheet name="recyclage" sheetId="8" r:id="rId1"/>
    <sheet name="Feuil1" sheetId="9" r:id="rId2"/>
  </sheets>
  <definedNames>
    <definedName name="anneaux">#REF!</definedName>
    <definedName name="argent">#REF!</definedName>
    <definedName name="fil">#REF!</definedName>
    <definedName name="laques">#REF!</definedName>
    <definedName name="lingot_acier">#REF!</definedName>
    <definedName name="or">#REF!</definedName>
    <definedName name="Plate_fine">#REF!</definedName>
    <definedName name="rivets">#REF!</definedName>
  </definedNames>
  <calcPr calcId="181029" iterateCount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0" i="9" l="1"/>
  <c r="C30" i="9"/>
  <c r="J29" i="9"/>
  <c r="G29" i="9"/>
  <c r="J25" i="9"/>
  <c r="I25" i="9"/>
  <c r="G25" i="9"/>
  <c r="H25" i="9"/>
  <c r="F25" i="9"/>
  <c r="H33" i="9"/>
  <c r="T26" i="9"/>
  <c r="L26" i="9" s="1"/>
  <c r="T27" i="9"/>
  <c r="L27" i="9" s="1"/>
  <c r="T28" i="9"/>
  <c r="L28" i="9" s="1"/>
  <c r="T29" i="9"/>
  <c r="L29" i="9" s="1"/>
  <c r="T30" i="9"/>
  <c r="L30" i="9" s="1"/>
  <c r="T31" i="9"/>
  <c r="L31" i="9" s="1"/>
  <c r="T32" i="9"/>
  <c r="L32" i="9" s="1"/>
  <c r="T33" i="9"/>
  <c r="L33" i="9" s="1"/>
  <c r="T34" i="9"/>
  <c r="L34" i="9" s="1"/>
  <c r="T35" i="9"/>
  <c r="L35" i="9" s="1"/>
  <c r="T36" i="9"/>
  <c r="L36" i="9" s="1"/>
  <c r="T37" i="9"/>
  <c r="L37" i="9" s="1"/>
  <c r="T38" i="9"/>
  <c r="L38" i="9" s="1"/>
  <c r="T39" i="9"/>
  <c r="L39" i="9" s="1"/>
  <c r="T40" i="9"/>
  <c r="L40" i="9" s="1"/>
  <c r="T25" i="9"/>
  <c r="S25" i="9" s="1"/>
  <c r="I33" i="9"/>
  <c r="F33" i="9"/>
  <c r="N33" i="9" l="1"/>
  <c r="Q26" i="9"/>
  <c r="Q33" i="9"/>
  <c r="Q36" i="9"/>
  <c r="M26" i="9"/>
  <c r="M36" i="9"/>
  <c r="P33" i="9"/>
  <c r="Q28" i="9"/>
  <c r="Q40" i="9"/>
  <c r="Q35" i="9"/>
  <c r="M28" i="9"/>
  <c r="M40" i="9"/>
  <c r="M35" i="9"/>
  <c r="Q29" i="9"/>
  <c r="Q39" i="9"/>
  <c r="M33" i="9"/>
  <c r="M29" i="9"/>
  <c r="M39" i="9"/>
  <c r="Q32" i="9"/>
  <c r="P25" i="9"/>
  <c r="Q30" i="9"/>
  <c r="Q37" i="9"/>
  <c r="M32" i="9"/>
  <c r="R25" i="9"/>
  <c r="M30" i="9"/>
  <c r="M37" i="9"/>
  <c r="L25" i="9"/>
  <c r="S26" i="9"/>
  <c r="S27" i="9"/>
  <c r="S28" i="9"/>
  <c r="S29" i="9"/>
  <c r="S30" i="9"/>
  <c r="S31" i="9"/>
  <c r="S40" i="9"/>
  <c r="S39" i="9"/>
  <c r="S38" i="9"/>
  <c r="S37" i="9"/>
  <c r="S36" i="9"/>
  <c r="S35" i="9"/>
  <c r="S34" i="9"/>
  <c r="S33" i="9"/>
  <c r="S32" i="9"/>
  <c r="M27" i="9"/>
  <c r="M31" i="9"/>
  <c r="M38" i="9"/>
  <c r="M25" i="9"/>
  <c r="R26" i="9"/>
  <c r="R27" i="9"/>
  <c r="R28" i="9"/>
  <c r="R29" i="9"/>
  <c r="R30" i="9"/>
  <c r="R31" i="9"/>
  <c r="R40" i="9"/>
  <c r="R39" i="9"/>
  <c r="R38" i="9"/>
  <c r="R37" i="9"/>
  <c r="R36" i="9"/>
  <c r="R35" i="9"/>
  <c r="R34" i="9"/>
  <c r="R33" i="9"/>
  <c r="R32" i="9"/>
  <c r="Q27" i="9"/>
  <c r="O25" i="9"/>
  <c r="P26" i="9"/>
  <c r="P27" i="9"/>
  <c r="P28" i="9"/>
  <c r="P29" i="9"/>
  <c r="P30" i="9"/>
  <c r="P31" i="9"/>
  <c r="P40" i="9"/>
  <c r="P39" i="9"/>
  <c r="P38" i="9"/>
  <c r="P37" i="9"/>
  <c r="P36" i="9"/>
  <c r="P35" i="9"/>
  <c r="P34" i="9"/>
  <c r="P32" i="9"/>
  <c r="N25" i="9"/>
  <c r="O26" i="9"/>
  <c r="O27" i="9"/>
  <c r="O28" i="9"/>
  <c r="O29" i="9"/>
  <c r="O30" i="9"/>
  <c r="O31" i="9"/>
  <c r="O40" i="9"/>
  <c r="O39" i="9"/>
  <c r="O38" i="9"/>
  <c r="O37" i="9"/>
  <c r="O36" i="9"/>
  <c r="O35" i="9"/>
  <c r="O34" i="9"/>
  <c r="O33" i="9"/>
  <c r="O32" i="9"/>
  <c r="Q31" i="9"/>
  <c r="Q38" i="9"/>
  <c r="Q34" i="9"/>
  <c r="Q25" i="9"/>
  <c r="N26" i="9"/>
  <c r="N27" i="9"/>
  <c r="N28" i="9"/>
  <c r="N29" i="9"/>
  <c r="N30" i="9"/>
  <c r="N31" i="9"/>
  <c r="N40" i="9"/>
  <c r="N39" i="9"/>
  <c r="N38" i="9"/>
  <c r="N37" i="9"/>
  <c r="N36" i="9"/>
  <c r="N35" i="9"/>
  <c r="N34" i="9"/>
  <c r="N32" i="9"/>
  <c r="M34" i="9"/>
  <c r="L41" i="9" l="1"/>
  <c r="Q41" i="9"/>
  <c r="P41" i="9"/>
  <c r="R41" i="9"/>
  <c r="O41" i="9"/>
  <c r="M41" i="9"/>
  <c r="S41" i="9"/>
  <c r="N41" i="9"/>
  <c r="C11" i="8"/>
</calcChain>
</file>

<file path=xl/sharedStrings.xml><?xml version="1.0" encoding="utf-8"?>
<sst xmlns="http://schemas.openxmlformats.org/spreadsheetml/2006/main" count="89" uniqueCount="48">
  <si>
    <t>Objet recyclé</t>
  </si>
  <si>
    <t>objet</t>
  </si>
  <si>
    <t>prix unit</t>
  </si>
  <si>
    <t>ressources</t>
  </si>
  <si>
    <t>total</t>
  </si>
  <si>
    <t>qté</t>
  </si>
  <si>
    <t>qte</t>
  </si>
  <si>
    <t>% de chance</t>
  </si>
  <si>
    <t>ressource recherché:</t>
  </si>
  <si>
    <t>vous en trouverez dans</t>
  </si>
  <si>
    <t>totaux cumulés</t>
  </si>
  <si>
    <t>RESSOURCE RECUPEREE</t>
  </si>
  <si>
    <t>1/ tableau recyclage</t>
  </si>
  <si>
    <t xml:space="preserve">2/ tableau résultat </t>
  </si>
  <si>
    <t>selle incruste de fer</t>
  </si>
  <si>
    <t>chanfrein protégé</t>
  </si>
  <si>
    <t>harnachement ordinaire</t>
  </si>
  <si>
    <t>jambiere fendues</t>
  </si>
  <si>
    <t>selle a rivet</t>
  </si>
  <si>
    <t>chanfrein tete de fer</t>
  </si>
  <si>
    <t>harnachement a rivets</t>
  </si>
  <si>
    <t>jambieres fendues</t>
  </si>
  <si>
    <t>jambieres à rivets</t>
  </si>
  <si>
    <t>selle a motif glands</t>
  </si>
  <si>
    <t>chanfrein de legionnaire</t>
  </si>
  <si>
    <t>harnachement a motif glands</t>
  </si>
  <si>
    <t>jambiere bandees</t>
  </si>
  <si>
    <t>chanfrein en bambou</t>
  </si>
  <si>
    <t>barbe en bambou</t>
  </si>
  <si>
    <t>jambiere en bambou</t>
  </si>
  <si>
    <t>Plate fine</t>
  </si>
  <si>
    <t>lingot acier</t>
  </si>
  <si>
    <t>fil</t>
  </si>
  <si>
    <t xml:space="preserve">anneaux </t>
  </si>
  <si>
    <t>laques</t>
  </si>
  <si>
    <t>rivets</t>
  </si>
  <si>
    <t>argent</t>
  </si>
  <si>
    <t>or</t>
  </si>
  <si>
    <t>anneaux</t>
  </si>
  <si>
    <t>laque</t>
  </si>
  <si>
    <t>POUDRE ARGENT MOINS CHER PAR PRIX,,</t>
  </si>
  <si>
    <t>https://support.my.com/games/formTicket/?questionId=2153&amp;code=fr_FR</t>
  </si>
  <si>
    <t>selle en bambou</t>
  </si>
  <si>
    <t>,</t>
  </si>
  <si>
    <t>PRIX</t>
  </si>
  <si>
    <t>prix</t>
  </si>
  <si>
    <t>plus petit denominateur commun</t>
  </si>
  <si>
    <t>qté moyenne de loot pour 4000 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</si>
</sst>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6"/>
      <color theme="3"/>
      <name val="Arial"/>
      <family val="2"/>
    </font>
    <font>
      <b/>
      <sz val="11"/>
      <color theme="1"/>
      <name val="Calibri"/>
      <family val="2"/>
      <scheme val="minor"/>
    </font>
    <font>
      <sz val="11"/>
      <color rgb="FFC00000"/>
      <name val="Arial"/>
      <family val="2"/>
    </font>
    <font>
      <sz val="12"/>
      <color theme="3"/>
      <name val="Arial"/>
      <family val="2"/>
    </font>
    <font>
      <sz val="10"/>
      <color theme="3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B050"/>
      <name val="Arial"/>
      <family val="2"/>
    </font>
    <font>
      <sz val="11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ck">
        <color theme="0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7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10" fontId="4" fillId="4" borderId="6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vertical="center" wrapText="1"/>
    </xf>
    <xf numFmtId="0" fontId="2" fillId="5" borderId="10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vertical="center"/>
    </xf>
    <xf numFmtId="0" fontId="1" fillId="0" borderId="7" xfId="0" applyFont="1" applyBorder="1" applyAlignment="1"/>
    <xf numFmtId="2" fontId="8" fillId="8" borderId="2" xfId="0" applyNumberFormat="1" applyFont="1" applyFill="1" applyBorder="1" applyAlignment="1">
      <alignment horizontal="center" vertical="center"/>
    </xf>
    <xf numFmtId="2" fontId="8" fillId="8" borderId="1" xfId="0" applyNumberFormat="1" applyFont="1" applyFill="1" applyBorder="1" applyAlignment="1">
      <alignment horizontal="center" vertical="center"/>
    </xf>
    <xf numFmtId="2" fontId="8" fillId="9" borderId="1" xfId="0" applyNumberFormat="1" applyFont="1" applyFill="1" applyBorder="1" applyAlignment="1">
      <alignment horizontal="center" vertical="center"/>
    </xf>
    <xf numFmtId="2" fontId="8" fillId="10" borderId="10" xfId="0" applyNumberFormat="1" applyFont="1" applyFill="1" applyBorder="1" applyAlignment="1">
      <alignment horizontal="center" vertical="center"/>
    </xf>
    <xf numFmtId="2" fontId="5" fillId="0" borderId="2" xfId="0" applyNumberFormat="1" applyFont="1" applyBorder="1" applyAlignment="1">
      <alignment vertical="center"/>
    </xf>
    <xf numFmtId="0" fontId="6" fillId="7" borderId="11" xfId="0" applyFont="1" applyFill="1" applyBorder="1" applyAlignment="1">
      <alignment horizontal="center" vertical="center" wrapText="1"/>
    </xf>
    <xf numFmtId="0" fontId="6" fillId="7" borderId="16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1" fontId="0" fillId="0" borderId="0" xfId="0" applyNumberFormat="1"/>
    <xf numFmtId="1" fontId="2" fillId="0" borderId="0" xfId="0" applyNumberFormat="1" applyFont="1"/>
    <xf numFmtId="1" fontId="2" fillId="0" borderId="0" xfId="0" applyNumberFormat="1" applyFont="1" applyAlignment="1">
      <alignment horizontal="center" vertical="center"/>
    </xf>
    <xf numFmtId="1" fontId="8" fillId="0" borderId="0" xfId="0" applyNumberFormat="1" applyFont="1"/>
    <xf numFmtId="1" fontId="2" fillId="2" borderId="0" xfId="0" applyNumberFormat="1" applyFont="1" applyFill="1"/>
    <xf numFmtId="1" fontId="0" fillId="8" borderId="3" xfId="0" applyNumberFormat="1" applyFill="1" applyBorder="1" applyAlignment="1">
      <alignment horizontal="center" vertical="center"/>
    </xf>
    <xf numFmtId="1" fontId="0" fillId="8" borderId="21" xfId="0" applyNumberFormat="1" applyFill="1" applyBorder="1" applyAlignment="1">
      <alignment horizontal="center" vertical="center"/>
    </xf>
    <xf numFmtId="1" fontId="0" fillId="9" borderId="21" xfId="0" applyNumberFormat="1" applyFill="1" applyBorder="1" applyAlignment="1">
      <alignment horizontal="center" vertical="center"/>
    </xf>
    <xf numFmtId="1" fontId="0" fillId="10" borderId="4" xfId="0" applyNumberFormat="1" applyFill="1" applyBorder="1" applyAlignment="1">
      <alignment horizontal="center" vertical="center"/>
    </xf>
    <xf numFmtId="1" fontId="2" fillId="3" borderId="0" xfId="0" applyNumberFormat="1" applyFont="1" applyFill="1"/>
    <xf numFmtId="1" fontId="0" fillId="0" borderId="0" xfId="0" applyNumberForma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1" fillId="0" borderId="3" xfId="0" applyNumberFormat="1" applyFont="1" applyBorder="1" applyAlignment="1">
      <alignment vertical="center"/>
    </xf>
    <xf numFmtId="1" fontId="7" fillId="0" borderId="4" xfId="0" applyNumberFormat="1" applyFont="1" applyBorder="1" applyAlignment="1">
      <alignment horizontal="center" vertical="center"/>
    </xf>
    <xf numFmtId="1" fontId="5" fillId="0" borderId="23" xfId="0" applyNumberFormat="1" applyFont="1" applyBorder="1" applyAlignment="1">
      <alignment horizontal="center" vertical="center"/>
    </xf>
    <xf numFmtId="1" fontId="5" fillId="0" borderId="12" xfId="0" applyNumberFormat="1" applyFont="1" applyBorder="1" applyAlignment="1">
      <alignment horizontal="center" vertical="center"/>
    </xf>
    <xf numFmtId="1" fontId="10" fillId="11" borderId="20" xfId="0" applyNumberFormat="1" applyFont="1" applyFill="1" applyBorder="1" applyAlignment="1">
      <alignment vertical="center"/>
    </xf>
    <xf numFmtId="1" fontId="7" fillId="11" borderId="22" xfId="0" applyNumberFormat="1" applyFont="1" applyFill="1" applyBorder="1" applyAlignment="1">
      <alignment horizontal="center"/>
    </xf>
    <xf numFmtId="1" fontId="11" fillId="11" borderId="19" xfId="0" applyNumberFormat="1" applyFont="1" applyFill="1" applyBorder="1" applyAlignment="1">
      <alignment horizontal="center" vertical="center"/>
    </xf>
    <xf numFmtId="1" fontId="12" fillId="11" borderId="18" xfId="0" applyNumberFormat="1" applyFont="1" applyFill="1" applyBorder="1" applyAlignment="1">
      <alignment horizontal="center" vertical="center"/>
    </xf>
    <xf numFmtId="1" fontId="12" fillId="13" borderId="18" xfId="0" applyNumberFormat="1" applyFont="1" applyFill="1" applyBorder="1" applyAlignment="1">
      <alignment horizontal="center" vertical="center"/>
    </xf>
    <xf numFmtId="1" fontId="1" fillId="0" borderId="2" xfId="0" applyNumberFormat="1" applyFont="1" applyBorder="1" applyAlignment="1" applyProtection="1">
      <alignment horizontal="center" vertical="center"/>
    </xf>
    <xf numFmtId="1" fontId="1" fillId="5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1" fontId="1" fillId="0" borderId="15" xfId="0" applyNumberFormat="1" applyFont="1" applyBorder="1" applyAlignment="1" applyProtection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1" fontId="1" fillId="0" borderId="14" xfId="0" applyNumberFormat="1" applyFont="1" applyBorder="1" applyAlignment="1">
      <alignment horizontal="center" vertical="center"/>
    </xf>
    <xf numFmtId="1" fontId="5" fillId="0" borderId="0" xfId="0" applyNumberFormat="1" applyFont="1" applyBorder="1" applyAlignment="1">
      <alignment vertical="center"/>
    </xf>
    <xf numFmtId="1" fontId="13" fillId="0" borderId="0" xfId="1" applyNumberFormat="1" applyAlignment="1">
      <alignment horizontal="center"/>
    </xf>
    <xf numFmtId="1" fontId="12" fillId="12" borderId="26" xfId="0" applyNumberFormat="1" applyFont="1" applyFill="1" applyBorder="1" applyAlignment="1">
      <alignment horizontal="center" vertical="center"/>
    </xf>
    <xf numFmtId="1" fontId="16" fillId="0" borderId="23" xfId="0" applyNumberFormat="1" applyFont="1" applyBorder="1" applyAlignment="1">
      <alignment horizontal="center" vertical="center"/>
    </xf>
    <xf numFmtId="1" fontId="16" fillId="0" borderId="12" xfId="0" applyNumberFormat="1" applyFont="1" applyBorder="1" applyAlignment="1">
      <alignment horizontal="center" vertical="center"/>
    </xf>
    <xf numFmtId="1" fontId="16" fillId="0" borderId="24" xfId="0" applyNumberFormat="1" applyFont="1" applyBorder="1" applyAlignment="1">
      <alignment horizontal="center" vertical="center"/>
    </xf>
    <xf numFmtId="1" fontId="8" fillId="8" borderId="8" xfId="0" applyNumberFormat="1" applyFont="1" applyFill="1" applyBorder="1" applyAlignment="1">
      <alignment horizontal="center" vertical="center"/>
    </xf>
    <xf numFmtId="1" fontId="0" fillId="0" borderId="8" xfId="0" applyNumberFormat="1" applyBorder="1"/>
    <xf numFmtId="1" fontId="7" fillId="0" borderId="10" xfId="0" applyNumberFormat="1" applyFont="1" applyBorder="1" applyAlignment="1">
      <alignment horizontal="center" vertical="center"/>
    </xf>
    <xf numFmtId="1" fontId="7" fillId="0" borderId="6" xfId="0" applyNumberFormat="1" applyFont="1" applyBorder="1" applyAlignment="1">
      <alignment horizontal="center" vertical="center"/>
    </xf>
    <xf numFmtId="1" fontId="12" fillId="2" borderId="18" xfId="0" applyNumberFormat="1" applyFont="1" applyFill="1" applyBorder="1" applyAlignment="1">
      <alignment horizontal="center" vertical="center"/>
    </xf>
    <xf numFmtId="1" fontId="17" fillId="8" borderId="18" xfId="0" applyNumberFormat="1" applyFont="1" applyFill="1" applyBorder="1" applyAlignment="1">
      <alignment horizontal="center" vertical="center"/>
    </xf>
    <xf numFmtId="1" fontId="14" fillId="11" borderId="25" xfId="0" applyNumberFormat="1" applyFont="1" applyFill="1" applyBorder="1" applyAlignment="1">
      <alignment horizontal="center" vertical="center"/>
    </xf>
    <xf numFmtId="1" fontId="15" fillId="11" borderId="1" xfId="0" applyNumberFormat="1" applyFont="1" applyFill="1" applyBorder="1" applyAlignment="1">
      <alignment horizontal="center" vertical="center"/>
    </xf>
    <xf numFmtId="1" fontId="15" fillId="2" borderId="1" xfId="0" applyNumberFormat="1" applyFont="1" applyFill="1" applyBorder="1" applyAlignment="1">
      <alignment horizontal="center" vertical="center"/>
    </xf>
    <xf numFmtId="1" fontId="18" fillId="8" borderId="1" xfId="0" applyNumberFormat="1" applyFont="1" applyFill="1" applyBorder="1" applyAlignment="1">
      <alignment horizontal="center" vertical="center"/>
    </xf>
    <xf numFmtId="1" fontId="15" fillId="13" borderId="1" xfId="0" applyNumberFormat="1" applyFont="1" applyFill="1" applyBorder="1" applyAlignment="1">
      <alignment horizontal="center" vertical="center"/>
    </xf>
    <xf numFmtId="1" fontId="15" fillId="12" borderId="27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color auto="1"/>
      </font>
      <numFmt numFmtId="1" formatCode="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8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numFmt numFmtId="0" formatCode="General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1038227</xdr:colOff>
      <xdr:row>5</xdr:row>
      <xdr:rowOff>114301</xdr:rowOff>
    </xdr:from>
    <xdr:to>
      <xdr:col>5</xdr:col>
      <xdr:colOff>438150</xdr:colOff>
      <xdr:row>7</xdr:row>
      <xdr:rowOff>114300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F708B756-ACE9-4909-8B43-F3416CC71539}"/>
            </a:ext>
          </a:extLst>
        </xdr:cNvPr>
        <xdr:cNvSpPr/>
      </xdr:nvSpPr>
      <xdr:spPr>
        <a:xfrm>
          <a:off x="3990977" y="1381126"/>
          <a:ext cx="1247773" cy="533399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BOUTON VALIDER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C2D2584-FE1D-4DF9-9832-36B9506F28DD}" name="Tableau14" displayName="Tableau14" ref="B24:K43" totalsRowShown="0" headerRowDxfId="1" dataDxfId="0" totalsRowDxfId="23" headerRowBorderDxfId="21" tableBorderDxfId="22">
  <autoFilter ref="B24:K43" xr:uid="{F23A4E8F-1444-4A7B-AF97-2EF05C9A3FD7}"/>
  <tableColumns count="10">
    <tableColumn id="1" xr3:uid="{4075237C-8548-4D71-8B29-7FB36E509C53}" name="Objet recyclé" dataDxfId="11" totalsRowDxfId="20"/>
    <tableColumn id="2" xr3:uid="{F715B053-58BC-4A87-97F2-D4F8500153E4}" name="qté" dataDxfId="10"/>
    <tableColumn id="3" xr3:uid="{D645D008-33A5-4638-BF00-5B16DB794D50}" name="Plate fine" dataDxfId="9" totalsRowDxfId="19"/>
    <tableColumn id="4" xr3:uid="{A3AAEFDE-9730-47F4-855F-4E240C0C03EC}" name="lingot acier" dataDxfId="8" totalsRowDxfId="18"/>
    <tableColumn id="5" xr3:uid="{3910E322-5F58-47ED-90BF-8E3D6B25DADB}" name="fil" dataDxfId="7" totalsRowDxfId="17"/>
    <tableColumn id="6" xr3:uid="{0448C724-BA97-42F0-A98B-7B260A2CDD0F}" name="anneaux" dataDxfId="6" totalsRowDxfId="16"/>
    <tableColumn id="8" xr3:uid="{2234ECE9-5288-4CAD-8E1C-4766B48575DE}" name="rivets" dataDxfId="5" totalsRowDxfId="15"/>
    <tableColumn id="9" xr3:uid="{E730624F-C40E-49BE-8224-848B81E38A2C}" name="laque" dataDxfId="4" totalsRowDxfId="14"/>
    <tableColumn id="10" xr3:uid="{70E60186-5169-4E6E-884B-19A741A8AE97}" name="argent" dataDxfId="3" totalsRowDxfId="13"/>
    <tableColumn id="11" xr3:uid="{1A0A8C42-3B28-487F-935D-F285AF890EED}" name="or" dataDxfId="2" totalsRowDxfId="1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upport.my.com/games/formTicket/?questionId=2153&amp;code=fr_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C175A-5B40-433F-BCA2-7B3E85D4F79A}">
  <dimension ref="B2:N26"/>
  <sheetViews>
    <sheetView workbookViewId="0">
      <selection activeCell="B11" sqref="B11"/>
    </sheetView>
  </sheetViews>
  <sheetFormatPr baseColWidth="10" defaultRowHeight="15" x14ac:dyDescent="0.25"/>
  <cols>
    <col min="2" max="2" width="20.85546875" customWidth="1"/>
    <col min="3" max="4" width="16.28515625" customWidth="1"/>
    <col min="6" max="6" width="13.42578125" customWidth="1"/>
  </cols>
  <sheetData>
    <row r="2" spans="2:14" ht="20.25" x14ac:dyDescent="0.25">
      <c r="B2" s="29" t="s">
        <v>12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1"/>
      <c r="N2" s="1"/>
    </row>
    <row r="3" spans="2:14" ht="21" thickBot="1" x14ac:dyDescent="0.3">
      <c r="B3" s="9"/>
      <c r="C3" s="10"/>
      <c r="D3" s="27" t="s">
        <v>11</v>
      </c>
      <c r="E3" s="28"/>
      <c r="F3" s="28"/>
      <c r="G3" s="28"/>
      <c r="H3" s="28"/>
      <c r="I3" s="28"/>
      <c r="J3" s="28"/>
      <c r="K3" s="28"/>
      <c r="L3" s="28"/>
      <c r="M3" s="1"/>
      <c r="N3" s="1"/>
    </row>
    <row r="4" spans="2:14" ht="20.25" x14ac:dyDescent="0.25">
      <c r="B4" s="4" t="s">
        <v>0</v>
      </c>
      <c r="C4" s="3" t="s">
        <v>6</v>
      </c>
      <c r="D4" s="19" t="s">
        <v>30</v>
      </c>
      <c r="E4" s="20" t="s">
        <v>31</v>
      </c>
      <c r="F4" s="20" t="s">
        <v>32</v>
      </c>
      <c r="G4" s="20" t="s">
        <v>38</v>
      </c>
      <c r="H4" s="20" t="s">
        <v>34</v>
      </c>
      <c r="I4" s="20" t="s">
        <v>35</v>
      </c>
      <c r="J4" s="20" t="s">
        <v>39</v>
      </c>
      <c r="K4" s="21" t="s">
        <v>36</v>
      </c>
      <c r="L4" s="22" t="s">
        <v>37</v>
      </c>
      <c r="M4" s="1"/>
      <c r="N4" s="1"/>
    </row>
    <row r="5" spans="2:14" ht="21" thickBot="1" x14ac:dyDescent="0.35">
      <c r="B5" s="5" t="s">
        <v>14</v>
      </c>
      <c r="C5" s="6">
        <v>1</v>
      </c>
      <c r="D5" s="7">
        <v>1</v>
      </c>
      <c r="E5" s="8">
        <v>3</v>
      </c>
      <c r="F5" s="8">
        <v>2</v>
      </c>
      <c r="G5" s="18">
        <v>4</v>
      </c>
      <c r="H5" s="8"/>
      <c r="I5" s="8">
        <v>1</v>
      </c>
      <c r="J5" s="8"/>
      <c r="K5" s="6"/>
      <c r="L5" s="6"/>
      <c r="M5" s="1"/>
      <c r="N5" s="1"/>
    </row>
    <row r="6" spans="2:14" ht="20.25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1"/>
      <c r="M6" s="1"/>
      <c r="N6" s="1"/>
    </row>
    <row r="7" spans="2:14" ht="20.25" x14ac:dyDescent="0.25">
      <c r="B7" s="1"/>
      <c r="C7" s="2"/>
      <c r="D7" s="2"/>
      <c r="E7" s="1"/>
      <c r="F7" s="1"/>
      <c r="G7" s="1"/>
      <c r="H7" s="1"/>
      <c r="I7" s="1"/>
      <c r="J7" s="1"/>
      <c r="K7" s="1"/>
      <c r="L7" s="1"/>
      <c r="M7" s="1"/>
      <c r="N7" s="1"/>
    </row>
    <row r="8" spans="2:14" ht="77.25" customHeight="1" thickBot="1" x14ac:dyDescent="0.3">
      <c r="B8" s="1"/>
      <c r="C8" s="2"/>
      <c r="D8" s="2"/>
      <c r="E8" s="11"/>
      <c r="F8" s="11"/>
      <c r="G8" s="11"/>
      <c r="H8" s="11"/>
      <c r="I8" s="11"/>
      <c r="J8" s="11"/>
      <c r="K8" s="11"/>
      <c r="L8" s="1"/>
      <c r="M8" s="1"/>
      <c r="N8" s="1"/>
    </row>
    <row r="9" spans="2:14" ht="20.25" x14ac:dyDescent="0.25">
      <c r="B9" s="24" t="s">
        <v>13</v>
      </c>
      <c r="C9" s="25"/>
      <c r="D9" s="26"/>
      <c r="E9" s="11"/>
      <c r="F9" s="11"/>
      <c r="G9" s="11"/>
      <c r="H9" s="11"/>
      <c r="I9" s="11"/>
      <c r="J9" s="11"/>
      <c r="K9" s="11"/>
      <c r="L9" s="1"/>
      <c r="M9" s="1"/>
      <c r="N9" s="1"/>
    </row>
    <row r="10" spans="2:14" ht="30" x14ac:dyDescent="0.25">
      <c r="B10" s="14" t="s">
        <v>8</v>
      </c>
      <c r="C10" s="12" t="s">
        <v>9</v>
      </c>
      <c r="D10" s="15" t="s">
        <v>7</v>
      </c>
      <c r="E10" s="11"/>
      <c r="F10" s="11"/>
      <c r="G10" s="2"/>
      <c r="H10" s="2"/>
      <c r="I10" s="2"/>
      <c r="J10" s="2"/>
      <c r="K10" s="2"/>
      <c r="L10" s="1"/>
      <c r="M10" s="1"/>
      <c r="N10" s="1"/>
    </row>
    <row r="11" spans="2:14" ht="21.75" thickBot="1" x14ac:dyDescent="0.3">
      <c r="B11" s="16" t="s">
        <v>30</v>
      </c>
      <c r="C11" s="17" t="e">
        <f ca="1">INDIRECT(B11&amp;MATCH(MAX(Feuil1!#REF!),Feuil1!#REF!,0)+1,1)</f>
        <v>#REF!</v>
      </c>
      <c r="D11" s="13"/>
      <c r="E11" s="11"/>
      <c r="F11" s="11"/>
      <c r="G11" s="2"/>
      <c r="H11" s="2"/>
      <c r="I11" s="2"/>
      <c r="J11" s="2"/>
      <c r="K11" s="2"/>
      <c r="L11" s="1"/>
      <c r="M11" s="1"/>
      <c r="N11" s="1"/>
    </row>
    <row r="26" spans="6:13" ht="20.25" x14ac:dyDescent="0.25">
      <c r="F26" s="1"/>
      <c r="G26" s="1"/>
      <c r="H26" s="1"/>
      <c r="I26" s="1"/>
      <c r="J26" s="1"/>
      <c r="K26" s="1"/>
      <c r="L26" s="1"/>
      <c r="M26" s="1"/>
    </row>
  </sheetData>
  <mergeCells count="3">
    <mergeCell ref="B9:D9"/>
    <mergeCell ref="D3:L3"/>
    <mergeCell ref="B2:L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1AF01BD-9019-4838-AF99-777DD94DEF16}">
          <x14:formula1>
            <xm:f>#REF!</xm:f>
          </x14:formula1>
          <xm:sqref>B11</xm:sqref>
        </x14:dataValidation>
        <x14:dataValidation type="list" allowBlank="1" showInputMessage="1" showErrorMessage="1" xr:uid="{DEECF954-92F8-4C7F-9788-7F24E6EBD0E1}">
          <x14:formula1>
            <xm:f>#REF!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BE17E-5715-48A4-80EF-CA2FB90A5764}">
  <dimension ref="A1:T45"/>
  <sheetViews>
    <sheetView tabSelected="1" topLeftCell="A22" zoomScale="130" zoomScaleNormal="130" workbookViewId="0">
      <selection activeCell="D22" sqref="D1:K1048576"/>
    </sheetView>
  </sheetViews>
  <sheetFormatPr baseColWidth="10" defaultRowHeight="15" x14ac:dyDescent="0.25"/>
  <cols>
    <col min="2" max="2" width="26.42578125" customWidth="1"/>
    <col min="3" max="3" width="6.7109375" customWidth="1"/>
    <col min="4" max="8" width="8.5703125" hidden="1" customWidth="1"/>
    <col min="9" max="9" width="11" hidden="1" customWidth="1"/>
    <col min="10" max="11" width="8.5703125" hidden="1" customWidth="1"/>
    <col min="12" max="19" width="11.42578125" customWidth="1"/>
    <col min="20" max="20" width="5" hidden="1" customWidth="1"/>
  </cols>
  <sheetData>
    <row r="1" spans="1:19" ht="15.75" thickBot="1" x14ac:dyDescent="0.3">
      <c r="A1" s="31"/>
      <c r="B1" s="32" t="s">
        <v>1</v>
      </c>
      <c r="C1" s="31" t="s">
        <v>2</v>
      </c>
      <c r="D1" s="31"/>
      <c r="E1" s="33" t="s">
        <v>3</v>
      </c>
      <c r="F1" s="31"/>
      <c r="G1" s="31"/>
      <c r="H1" s="31"/>
      <c r="I1" s="31"/>
      <c r="J1" s="31"/>
      <c r="K1" s="31"/>
      <c r="L1" s="31"/>
      <c r="M1" s="31"/>
      <c r="N1" s="34"/>
      <c r="O1" s="34"/>
      <c r="P1" s="34"/>
      <c r="Q1" s="34"/>
      <c r="R1" s="34"/>
      <c r="S1" s="34"/>
    </row>
    <row r="2" spans="1:19" ht="15.75" thickBot="1" x14ac:dyDescent="0.3">
      <c r="A2" s="31"/>
      <c r="B2" s="35" t="s">
        <v>14</v>
      </c>
      <c r="C2" s="31">
        <v>500</v>
      </c>
      <c r="D2" s="31"/>
      <c r="E2" s="36" t="s">
        <v>30</v>
      </c>
      <c r="F2" s="31"/>
      <c r="G2" s="31"/>
      <c r="H2" s="31"/>
      <c r="I2" s="31"/>
      <c r="J2" s="31"/>
      <c r="K2" s="31"/>
      <c r="L2" s="31"/>
      <c r="M2" s="31"/>
      <c r="N2" s="34"/>
      <c r="O2" s="34"/>
      <c r="P2" s="34"/>
      <c r="Q2" s="34"/>
      <c r="R2" s="34"/>
      <c r="S2" s="34"/>
    </row>
    <row r="3" spans="1:19" ht="15.75" thickBot="1" x14ac:dyDescent="0.3">
      <c r="A3" s="31"/>
      <c r="B3" s="35" t="s">
        <v>15</v>
      </c>
      <c r="C3" s="31">
        <v>400</v>
      </c>
      <c r="D3" s="31"/>
      <c r="E3" s="37" t="s">
        <v>31</v>
      </c>
      <c r="F3" s="31"/>
      <c r="G3" s="31"/>
      <c r="H3" s="31"/>
      <c r="I3" s="31"/>
      <c r="J3" s="31"/>
      <c r="K3" s="31"/>
      <c r="L3" s="31"/>
      <c r="M3" s="31"/>
      <c r="N3" s="34"/>
      <c r="O3" s="34"/>
      <c r="P3" s="34"/>
      <c r="Q3" s="34"/>
      <c r="R3" s="34"/>
      <c r="S3" s="34"/>
    </row>
    <row r="4" spans="1:19" ht="15.75" thickBot="1" x14ac:dyDescent="0.3">
      <c r="A4" s="31"/>
      <c r="B4" s="35" t="s">
        <v>16</v>
      </c>
      <c r="C4" s="31">
        <v>1000</v>
      </c>
      <c r="D4" s="31"/>
      <c r="E4" s="37" t="s">
        <v>32</v>
      </c>
      <c r="F4" s="31"/>
      <c r="G4" s="31"/>
      <c r="H4" s="31"/>
      <c r="I4" s="31"/>
      <c r="J4" s="31"/>
      <c r="K4" s="31"/>
      <c r="L4" s="31"/>
      <c r="M4" s="31"/>
      <c r="N4" s="34"/>
      <c r="O4" s="34"/>
      <c r="P4" s="34"/>
      <c r="Q4" s="34"/>
      <c r="R4" s="34"/>
      <c r="S4" s="34"/>
    </row>
    <row r="5" spans="1:19" ht="15.75" thickBot="1" x14ac:dyDescent="0.3">
      <c r="A5" s="31"/>
      <c r="B5" s="35" t="s">
        <v>17</v>
      </c>
      <c r="C5" s="31">
        <v>600</v>
      </c>
      <c r="D5" s="31"/>
      <c r="E5" s="37" t="s">
        <v>33</v>
      </c>
      <c r="F5" s="31"/>
      <c r="G5" s="31"/>
      <c r="H5" s="31"/>
      <c r="I5" s="31"/>
      <c r="J5" s="31"/>
      <c r="K5" s="31"/>
      <c r="L5" s="31"/>
      <c r="M5" s="31"/>
      <c r="N5" s="34"/>
      <c r="O5" s="34"/>
      <c r="P5" s="34"/>
      <c r="Q5" s="34"/>
      <c r="R5" s="34"/>
      <c r="S5" s="34"/>
    </row>
    <row r="6" spans="1:19" ht="15.75" thickBot="1" x14ac:dyDescent="0.3">
      <c r="A6" s="31"/>
      <c r="B6" s="35" t="s">
        <v>18</v>
      </c>
      <c r="C6" s="31">
        <v>500</v>
      </c>
      <c r="D6" s="31"/>
      <c r="E6" s="37" t="s">
        <v>34</v>
      </c>
      <c r="F6" s="31"/>
      <c r="G6" s="31"/>
      <c r="H6" s="31"/>
      <c r="I6" s="31"/>
      <c r="J6" s="31"/>
      <c r="K6" s="31"/>
      <c r="L6" s="31"/>
      <c r="M6" s="31"/>
      <c r="N6" s="34"/>
      <c r="O6" s="34"/>
      <c r="P6" s="34"/>
      <c r="Q6" s="34"/>
      <c r="R6" s="34"/>
      <c r="S6" s="34"/>
    </row>
    <row r="7" spans="1:19" ht="15.75" thickBot="1" x14ac:dyDescent="0.3">
      <c r="A7" s="31"/>
      <c r="B7" s="35" t="s">
        <v>19</v>
      </c>
      <c r="C7" s="31">
        <v>400</v>
      </c>
      <c r="D7" s="31"/>
      <c r="E7" s="37" t="s">
        <v>35</v>
      </c>
      <c r="F7" s="31"/>
      <c r="G7" s="31"/>
      <c r="H7" s="31"/>
      <c r="I7" s="31"/>
      <c r="J7" s="31"/>
      <c r="K7" s="31"/>
      <c r="L7" s="31"/>
      <c r="M7" s="31"/>
      <c r="N7" s="34"/>
      <c r="O7" s="34"/>
      <c r="P7" s="34"/>
      <c r="Q7" s="34"/>
      <c r="R7" s="34"/>
      <c r="S7" s="34"/>
    </row>
    <row r="8" spans="1:19" ht="15.75" thickBot="1" x14ac:dyDescent="0.3">
      <c r="A8" s="31"/>
      <c r="B8" s="35" t="s">
        <v>20</v>
      </c>
      <c r="C8" s="31">
        <v>1000</v>
      </c>
      <c r="D8" s="31"/>
      <c r="E8" s="38" t="s">
        <v>36</v>
      </c>
      <c r="F8" s="31"/>
      <c r="G8" s="31"/>
      <c r="H8" s="31"/>
      <c r="I8" s="31"/>
      <c r="J8" s="31"/>
      <c r="K8" s="31"/>
      <c r="L8" s="31"/>
      <c r="M8" s="31"/>
      <c r="N8" s="34"/>
      <c r="O8" s="34"/>
      <c r="P8" s="34"/>
      <c r="Q8" s="34"/>
      <c r="R8" s="34"/>
      <c r="S8" s="34"/>
    </row>
    <row r="9" spans="1:19" x14ac:dyDescent="0.25">
      <c r="A9" s="31"/>
      <c r="B9" s="35" t="s">
        <v>21</v>
      </c>
      <c r="C9" s="31">
        <v>600</v>
      </c>
      <c r="D9" s="31"/>
      <c r="E9" s="39" t="s">
        <v>37</v>
      </c>
      <c r="F9" s="31"/>
      <c r="G9" s="31"/>
      <c r="H9" s="31"/>
      <c r="I9" s="31"/>
      <c r="J9" s="31"/>
      <c r="K9" s="31"/>
      <c r="L9" s="31"/>
      <c r="M9" s="31"/>
      <c r="N9" s="34"/>
      <c r="O9" s="34"/>
      <c r="P9" s="34"/>
      <c r="Q9" s="34"/>
      <c r="R9" s="34"/>
      <c r="S9" s="34"/>
    </row>
    <row r="10" spans="1:19" x14ac:dyDescent="0.25">
      <c r="A10" s="31"/>
      <c r="B10" s="35" t="s">
        <v>22</v>
      </c>
      <c r="C10" s="31">
        <v>200</v>
      </c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4"/>
      <c r="O10" s="34"/>
      <c r="P10" s="34"/>
      <c r="Q10" s="34"/>
      <c r="R10" s="34"/>
      <c r="S10" s="34"/>
    </row>
    <row r="11" spans="1:19" x14ac:dyDescent="0.25">
      <c r="A11" s="31"/>
      <c r="B11" s="40" t="s">
        <v>23</v>
      </c>
      <c r="C11" s="31">
        <v>2000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4"/>
      <c r="O11" s="34"/>
      <c r="P11" s="34"/>
      <c r="Q11" s="34"/>
      <c r="R11" s="34"/>
      <c r="S11" s="34"/>
    </row>
    <row r="12" spans="1:19" x14ac:dyDescent="0.25">
      <c r="A12" s="31"/>
      <c r="B12" s="40" t="s">
        <v>24</v>
      </c>
      <c r="C12" s="31">
        <v>1600</v>
      </c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4"/>
      <c r="O12" s="34"/>
      <c r="P12" s="34"/>
      <c r="Q12" s="34"/>
      <c r="R12" s="34"/>
      <c r="S12" s="34"/>
    </row>
    <row r="13" spans="1:19" x14ac:dyDescent="0.25">
      <c r="A13" s="31"/>
      <c r="B13" s="40" t="s">
        <v>25</v>
      </c>
      <c r="C13" s="31">
        <v>4000</v>
      </c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4"/>
      <c r="O13" s="34"/>
      <c r="P13" s="34"/>
      <c r="Q13" s="34"/>
      <c r="R13" s="34"/>
      <c r="S13" s="34"/>
    </row>
    <row r="14" spans="1:19" x14ac:dyDescent="0.25">
      <c r="A14" s="31"/>
      <c r="B14" s="40" t="s">
        <v>26</v>
      </c>
      <c r="C14" s="31">
        <v>2400</v>
      </c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4"/>
      <c r="O14" s="34"/>
      <c r="P14" s="34"/>
      <c r="Q14" s="34"/>
      <c r="R14" s="34"/>
      <c r="S14" s="34"/>
    </row>
    <row r="15" spans="1:19" x14ac:dyDescent="0.25">
      <c r="A15" s="31"/>
      <c r="B15" s="40" t="s">
        <v>42</v>
      </c>
      <c r="C15" s="31">
        <v>2000</v>
      </c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4"/>
      <c r="O15" s="34"/>
      <c r="P15" s="34"/>
      <c r="Q15" s="34"/>
      <c r="R15" s="34"/>
      <c r="S15" s="34"/>
    </row>
    <row r="16" spans="1:19" x14ac:dyDescent="0.25">
      <c r="A16" s="31"/>
      <c r="B16" s="40" t="s">
        <v>43</v>
      </c>
      <c r="C16" s="31">
        <v>1600</v>
      </c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4"/>
      <c r="O16" s="34"/>
      <c r="P16" s="34"/>
      <c r="Q16" s="34"/>
      <c r="R16" s="34"/>
      <c r="S16" s="34"/>
    </row>
    <row r="17" spans="1:20" x14ac:dyDescent="0.25">
      <c r="A17" s="31"/>
      <c r="B17" s="40" t="s">
        <v>28</v>
      </c>
      <c r="C17" s="31">
        <v>4000</v>
      </c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4"/>
      <c r="O17" s="34"/>
      <c r="P17" s="34"/>
      <c r="Q17" s="34"/>
      <c r="R17" s="34"/>
      <c r="S17" s="34"/>
    </row>
    <row r="18" spans="1:20" x14ac:dyDescent="0.25">
      <c r="A18" s="31"/>
      <c r="B18" s="40" t="s">
        <v>29</v>
      </c>
      <c r="C18" s="31">
        <v>2400</v>
      </c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4"/>
      <c r="O18" s="34"/>
      <c r="P18" s="34"/>
      <c r="Q18" s="34"/>
      <c r="R18" s="34"/>
      <c r="S18" s="34"/>
    </row>
    <row r="19" spans="1:20" x14ac:dyDescent="0.25">
      <c r="A19" s="31"/>
      <c r="B19" s="32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4"/>
      <c r="O19" s="34"/>
      <c r="P19" s="34"/>
      <c r="Q19" s="34"/>
      <c r="R19" s="34"/>
      <c r="S19" s="34"/>
    </row>
    <row r="20" spans="1:20" x14ac:dyDescent="0.25">
      <c r="A20" s="31"/>
      <c r="B20" s="32"/>
      <c r="C20" s="31"/>
      <c r="D20" s="31"/>
      <c r="E20" s="31"/>
      <c r="F20" s="31"/>
      <c r="G20" s="31"/>
      <c r="H20" s="31"/>
      <c r="I20" s="31"/>
      <c r="J20" s="31"/>
      <c r="K20" s="31"/>
      <c r="L20" s="41"/>
      <c r="M20" s="41"/>
      <c r="N20" s="42"/>
      <c r="O20" s="42"/>
      <c r="P20" s="42"/>
      <c r="Q20" s="42"/>
      <c r="R20" s="42"/>
      <c r="S20" s="42"/>
    </row>
    <row r="21" spans="1:20" x14ac:dyDescent="0.25">
      <c r="A21" s="31"/>
      <c r="B21" s="32"/>
      <c r="C21" s="31"/>
      <c r="D21" s="31">
        <v>8</v>
      </c>
      <c r="E21" s="31">
        <v>5</v>
      </c>
      <c r="F21" s="31">
        <v>10</v>
      </c>
      <c r="G21" s="31"/>
      <c r="H21" s="31">
        <v>4</v>
      </c>
      <c r="I21" s="31"/>
      <c r="J21" s="31">
        <v>1</v>
      </c>
      <c r="K21" s="31"/>
      <c r="L21" s="41"/>
      <c r="M21" s="41"/>
      <c r="N21" s="42"/>
      <c r="O21" s="42"/>
      <c r="P21" s="42"/>
      <c r="Q21" s="42"/>
      <c r="R21" s="42"/>
      <c r="S21" s="42"/>
    </row>
    <row r="22" spans="1:20" ht="15.75" thickBot="1" x14ac:dyDescent="0.3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41"/>
      <c r="M22" s="41"/>
      <c r="N22" s="42"/>
      <c r="O22" s="42"/>
      <c r="P22" s="42"/>
      <c r="Q22" s="42"/>
      <c r="R22" s="42"/>
      <c r="S22" s="42"/>
      <c r="T22" t="s">
        <v>46</v>
      </c>
    </row>
    <row r="23" spans="1:20" ht="20.25" x14ac:dyDescent="0.25">
      <c r="A23" s="31"/>
      <c r="B23" s="43"/>
      <c r="C23" s="44" t="s">
        <v>4</v>
      </c>
      <c r="D23" s="45" t="s">
        <v>10</v>
      </c>
      <c r="E23" s="46"/>
      <c r="F23" s="46"/>
      <c r="G23" s="46"/>
      <c r="H23" s="46"/>
      <c r="I23" s="46"/>
      <c r="J23" s="46"/>
      <c r="K23" s="46"/>
      <c r="L23" s="62" t="s">
        <v>47</v>
      </c>
      <c r="M23" s="63"/>
      <c r="N23" s="63"/>
      <c r="O23" s="63"/>
      <c r="P23" s="63"/>
      <c r="Q23" s="63"/>
      <c r="R23" s="63"/>
      <c r="S23" s="64"/>
      <c r="T23">
        <v>4000</v>
      </c>
    </row>
    <row r="24" spans="1:20" ht="21" thickBot="1" x14ac:dyDescent="0.3">
      <c r="A24" s="31" t="s">
        <v>44</v>
      </c>
      <c r="B24" s="47" t="s">
        <v>0</v>
      </c>
      <c r="C24" s="48" t="s">
        <v>5</v>
      </c>
      <c r="D24" s="49" t="s">
        <v>30</v>
      </c>
      <c r="E24" s="50" t="s">
        <v>31</v>
      </c>
      <c r="F24" s="50" t="s">
        <v>32</v>
      </c>
      <c r="G24" s="50" t="s">
        <v>38</v>
      </c>
      <c r="H24" s="69" t="s">
        <v>35</v>
      </c>
      <c r="I24" s="70" t="s">
        <v>39</v>
      </c>
      <c r="J24" s="51" t="s">
        <v>36</v>
      </c>
      <c r="K24" s="61" t="s">
        <v>37</v>
      </c>
      <c r="L24" s="71" t="s">
        <v>30</v>
      </c>
      <c r="M24" s="72" t="s">
        <v>31</v>
      </c>
      <c r="N24" s="72" t="s">
        <v>32</v>
      </c>
      <c r="O24" s="72" t="s">
        <v>38</v>
      </c>
      <c r="P24" s="73" t="s">
        <v>35</v>
      </c>
      <c r="Q24" s="74" t="s">
        <v>39</v>
      </c>
      <c r="R24" s="75" t="s">
        <v>36</v>
      </c>
      <c r="S24" s="76" t="s">
        <v>37</v>
      </c>
      <c r="T24" s="65" t="s">
        <v>45</v>
      </c>
    </row>
    <row r="25" spans="1:20" ht="21" thickTop="1" x14ac:dyDescent="0.25">
      <c r="A25" s="31">
        <v>500</v>
      </c>
      <c r="B25" s="35" t="s">
        <v>14</v>
      </c>
      <c r="C25" s="67">
        <v>8</v>
      </c>
      <c r="D25" s="52"/>
      <c r="E25" s="53">
        <v>8</v>
      </c>
      <c r="F25" s="54">
        <f>2+19</f>
        <v>21</v>
      </c>
      <c r="G25" s="54">
        <f>7+14+2</f>
        <v>23</v>
      </c>
      <c r="H25" s="54">
        <f>1+5</f>
        <v>6</v>
      </c>
      <c r="I25" s="55">
        <f>2+14+5</f>
        <v>21</v>
      </c>
      <c r="J25" s="55">
        <f>1+2+1</f>
        <v>4</v>
      </c>
      <c r="K25" s="54"/>
      <c r="L25" s="23">
        <f>(Tableau14[[#This Row],[Plate fine]]/Tableau14[[#This Row],[qté]]*$T25)</f>
        <v>0</v>
      </c>
      <c r="M25" s="23">
        <f>Tableau14[[#This Row],[lingot acier]]/Tableau14[[#This Row],[qté]]*$T25</f>
        <v>8</v>
      </c>
      <c r="N25" s="23">
        <f>Tableau14[[#This Row],[fil]]/Tableau14[[#This Row],[qté]]*$T25</f>
        <v>21</v>
      </c>
      <c r="O25" s="23">
        <f>Tableau14[[#This Row],[anneaux]]/Tableau14[[#This Row],[qté]]*$T25</f>
        <v>23</v>
      </c>
      <c r="P25" s="23">
        <f>Tableau14[[#This Row],[rivets]]/Tableau14[[#This Row],[qté]]*$T25</f>
        <v>6</v>
      </c>
      <c r="Q25" s="23">
        <f>Tableau14[[#This Row],[laque]]/Tableau14[[#This Row],[qté]]*$T25</f>
        <v>21</v>
      </c>
      <c r="R25" s="23">
        <f>Tableau14[[#This Row],[argent]]/Tableau14[[#This Row],[qté]]*$T25</f>
        <v>4</v>
      </c>
      <c r="S25" s="23">
        <f>Tableau14[[#This Row],[or]]/Tableau14[[#This Row],[qté]]*$T25</f>
        <v>0</v>
      </c>
      <c r="T25" s="66">
        <f>$T$23/A25</f>
        <v>8</v>
      </c>
    </row>
    <row r="26" spans="1:20" ht="20.25" x14ac:dyDescent="0.25">
      <c r="A26" s="31">
        <v>400</v>
      </c>
      <c r="B26" s="35" t="s">
        <v>15</v>
      </c>
      <c r="C26" s="67">
        <v>67</v>
      </c>
      <c r="D26" s="52">
        <v>40</v>
      </c>
      <c r="E26" s="54">
        <v>7</v>
      </c>
      <c r="F26" s="54">
        <v>37</v>
      </c>
      <c r="G26" s="54">
        <v>0</v>
      </c>
      <c r="H26" s="54">
        <v>34</v>
      </c>
      <c r="I26" s="54"/>
      <c r="J26" s="55">
        <v>20</v>
      </c>
      <c r="K26" s="54"/>
      <c r="L26" s="23">
        <f>Tableau14[[#This Row],[Plate fine]]/Tableau14[[#This Row],[qté]]*$T26</f>
        <v>5.9701492537313428</v>
      </c>
      <c r="M26" s="23">
        <f>Tableau14[[#This Row],[lingot acier]]/Tableau14[[#This Row],[qté]]*$T26</f>
        <v>1.044776119402985</v>
      </c>
      <c r="N26" s="23">
        <f>Tableau14[[#This Row],[fil]]/Tableau14[[#This Row],[qté]]*$T26</f>
        <v>5.5223880597014929</v>
      </c>
      <c r="O26" s="23">
        <f>Tableau14[[#This Row],[anneaux]]/Tableau14[[#This Row],[qté]]*$T26</f>
        <v>0</v>
      </c>
      <c r="P26" s="23">
        <f>Tableau14[[#This Row],[rivets]]/Tableau14[[#This Row],[qté]]*$T26</f>
        <v>5.0746268656716422</v>
      </c>
      <c r="Q26" s="23">
        <f>Tableau14[[#This Row],[laque]]/Tableau14[[#This Row],[qté]]*$T26</f>
        <v>0</v>
      </c>
      <c r="R26" s="23">
        <f>Tableau14[[#This Row],[argent]]/Tableau14[[#This Row],[qté]]*$T26</f>
        <v>2.9850746268656714</v>
      </c>
      <c r="S26" s="23">
        <f>Tableau14[[#This Row],[or]]/Tableau14[[#This Row],[qté]]*$T26</f>
        <v>0</v>
      </c>
      <c r="T26" s="66">
        <f t="shared" ref="T26:T40" si="0">$T$23/A26</f>
        <v>10</v>
      </c>
    </row>
    <row r="27" spans="1:20" ht="20.25" x14ac:dyDescent="0.25">
      <c r="A27" s="31">
        <v>1000</v>
      </c>
      <c r="B27" s="35" t="s">
        <v>16</v>
      </c>
      <c r="C27" s="67">
        <v>1</v>
      </c>
      <c r="D27" s="52"/>
      <c r="E27" s="54">
        <v>18</v>
      </c>
      <c r="F27" s="54"/>
      <c r="G27" s="54">
        <v>5</v>
      </c>
      <c r="H27" s="54">
        <v>2</v>
      </c>
      <c r="I27" s="54"/>
      <c r="J27" s="55"/>
      <c r="K27" s="54"/>
      <c r="L27" s="23">
        <f>Tableau14[[#This Row],[Plate fine]]/Tableau14[[#This Row],[qté]]*$T27</f>
        <v>0</v>
      </c>
      <c r="M27" s="23">
        <f>Tableau14[[#This Row],[lingot acier]]/Tableau14[[#This Row],[qté]]*$T27</f>
        <v>72</v>
      </c>
      <c r="N27" s="23">
        <f>Tableau14[[#This Row],[fil]]/Tableau14[[#This Row],[qté]]*$T27</f>
        <v>0</v>
      </c>
      <c r="O27" s="23">
        <f>Tableau14[[#This Row],[anneaux]]/Tableau14[[#This Row],[qté]]*$T27</f>
        <v>20</v>
      </c>
      <c r="P27" s="23">
        <f>Tableau14[[#This Row],[rivets]]/Tableau14[[#This Row],[qté]]*$T27</f>
        <v>8</v>
      </c>
      <c r="Q27" s="23">
        <f>Tableau14[[#This Row],[laque]]/Tableau14[[#This Row],[qté]]*$T27</f>
        <v>0</v>
      </c>
      <c r="R27" s="23">
        <f>Tableau14[[#This Row],[argent]]/Tableau14[[#This Row],[qté]]*$T27</f>
        <v>0</v>
      </c>
      <c r="S27" s="23">
        <f>Tableau14[[#This Row],[or]]/Tableau14[[#This Row],[qté]]*$T27</f>
        <v>0</v>
      </c>
      <c r="T27" s="66">
        <f t="shared" si="0"/>
        <v>4</v>
      </c>
    </row>
    <row r="28" spans="1:20" ht="20.25" x14ac:dyDescent="0.25">
      <c r="A28" s="31">
        <v>600</v>
      </c>
      <c r="B28" s="35" t="s">
        <v>17</v>
      </c>
      <c r="C28" s="67">
        <v>20</v>
      </c>
      <c r="D28" s="52"/>
      <c r="E28" s="54">
        <v>55</v>
      </c>
      <c r="F28" s="54"/>
      <c r="G28" s="54">
        <v>58</v>
      </c>
      <c r="H28" s="54">
        <v>11</v>
      </c>
      <c r="I28" s="54">
        <v>46</v>
      </c>
      <c r="J28" s="55">
        <v>8</v>
      </c>
      <c r="K28" s="54"/>
      <c r="L28" s="23">
        <f>Tableau14[[#This Row],[Plate fine]]/Tableau14[[#This Row],[qté]]*$T28</f>
        <v>0</v>
      </c>
      <c r="M28" s="23">
        <f>Tableau14[[#This Row],[lingot acier]]/Tableau14[[#This Row],[qté]]*$T28</f>
        <v>18.333333333333336</v>
      </c>
      <c r="N28" s="23">
        <f>Tableau14[[#This Row],[fil]]/Tableau14[[#This Row],[qté]]*$T28</f>
        <v>0</v>
      </c>
      <c r="O28" s="23">
        <f>Tableau14[[#This Row],[anneaux]]/Tableau14[[#This Row],[qté]]*$T28</f>
        <v>19.333333333333332</v>
      </c>
      <c r="P28" s="23">
        <f>Tableau14[[#This Row],[rivets]]/Tableau14[[#This Row],[qté]]*$T28</f>
        <v>3.666666666666667</v>
      </c>
      <c r="Q28" s="23">
        <f>Tableau14[[#This Row],[laque]]/Tableau14[[#This Row],[qté]]*$T28</f>
        <v>15.333333333333332</v>
      </c>
      <c r="R28" s="23">
        <f>Tableau14[[#This Row],[argent]]/Tableau14[[#This Row],[qté]]*$T28</f>
        <v>2.666666666666667</v>
      </c>
      <c r="S28" s="23">
        <f>Tableau14[[#This Row],[or]]/Tableau14[[#This Row],[qté]]*$T28</f>
        <v>0</v>
      </c>
      <c r="T28" s="66">
        <f t="shared" si="0"/>
        <v>6.666666666666667</v>
      </c>
    </row>
    <row r="29" spans="1:20" ht="20.25" x14ac:dyDescent="0.25">
      <c r="A29" s="31">
        <v>500</v>
      </c>
      <c r="B29" s="35" t="s">
        <v>18</v>
      </c>
      <c r="C29" s="67">
        <v>11</v>
      </c>
      <c r="D29" s="52"/>
      <c r="E29" s="54"/>
      <c r="F29" s="54">
        <v>33</v>
      </c>
      <c r="G29" s="54">
        <f>6+19</f>
        <v>25</v>
      </c>
      <c r="H29" s="54">
        <v>8</v>
      </c>
      <c r="I29" s="54">
        <v>23</v>
      </c>
      <c r="J29" s="55">
        <f>3+3</f>
        <v>6</v>
      </c>
      <c r="K29" s="54"/>
      <c r="L29" s="23">
        <f>Tableau14[[#This Row],[Plate fine]]/Tableau14[[#This Row],[qté]]*$T29</f>
        <v>0</v>
      </c>
      <c r="M29" s="23">
        <f>Tableau14[[#This Row],[lingot acier]]/Tableau14[[#This Row],[qté]]*$T29</f>
        <v>0</v>
      </c>
      <c r="N29" s="23">
        <f>Tableau14[[#This Row],[fil]]/Tableau14[[#This Row],[qté]]*$T29</f>
        <v>24</v>
      </c>
      <c r="O29" s="23">
        <f>Tableau14[[#This Row],[anneaux]]/Tableau14[[#This Row],[qté]]*$T29</f>
        <v>18.181818181818183</v>
      </c>
      <c r="P29" s="23">
        <f>Tableau14[[#This Row],[rivets]]/Tableau14[[#This Row],[qté]]*$T29</f>
        <v>5.8181818181818183</v>
      </c>
      <c r="Q29" s="23">
        <f>Tableau14[[#This Row],[laque]]/Tableau14[[#This Row],[qté]]*$T29</f>
        <v>16.727272727272727</v>
      </c>
      <c r="R29" s="23">
        <f>Tableau14[[#This Row],[argent]]/Tableau14[[#This Row],[qté]]*$T29</f>
        <v>4.3636363636363633</v>
      </c>
      <c r="S29" s="23">
        <f>Tableau14[[#This Row],[or]]/Tableau14[[#This Row],[qté]]*$T29</f>
        <v>0</v>
      </c>
      <c r="T29" s="66">
        <f t="shared" si="0"/>
        <v>8</v>
      </c>
    </row>
    <row r="30" spans="1:20" ht="20.25" x14ac:dyDescent="0.25">
      <c r="A30" s="31">
        <v>400</v>
      </c>
      <c r="B30" s="35" t="s">
        <v>19</v>
      </c>
      <c r="C30" s="67">
        <f>1+6+3</f>
        <v>10</v>
      </c>
      <c r="D30" s="52">
        <f>6+8</f>
        <v>14</v>
      </c>
      <c r="E30" s="54">
        <v>16</v>
      </c>
      <c r="F30" s="54">
        <v>21</v>
      </c>
      <c r="G30" s="54"/>
      <c r="H30" s="54">
        <v>7</v>
      </c>
      <c r="I30" s="54"/>
      <c r="J30" s="55">
        <v>3</v>
      </c>
      <c r="K30" s="54"/>
      <c r="L30" s="23">
        <f>Tableau14[[#This Row],[Plate fine]]/Tableau14[[#This Row],[qté]]*$T30</f>
        <v>14</v>
      </c>
      <c r="M30" s="23">
        <f>Tableau14[[#This Row],[lingot acier]]/Tableau14[[#This Row],[qté]]*$T30</f>
        <v>16</v>
      </c>
      <c r="N30" s="23">
        <f>Tableau14[[#This Row],[fil]]/Tableau14[[#This Row],[qté]]*$T30</f>
        <v>21</v>
      </c>
      <c r="O30" s="23">
        <f>Tableau14[[#This Row],[anneaux]]/Tableau14[[#This Row],[qté]]*$T30</f>
        <v>0</v>
      </c>
      <c r="P30" s="23">
        <f>Tableau14[[#This Row],[rivets]]/Tableau14[[#This Row],[qté]]*$T30</f>
        <v>7</v>
      </c>
      <c r="Q30" s="23">
        <f>Tableau14[[#This Row],[laque]]/Tableau14[[#This Row],[qté]]*$T30</f>
        <v>0</v>
      </c>
      <c r="R30" s="23">
        <f>Tableau14[[#This Row],[argent]]/Tableau14[[#This Row],[qté]]*$T30</f>
        <v>3</v>
      </c>
      <c r="S30" s="23">
        <f>Tableau14[[#This Row],[or]]/Tableau14[[#This Row],[qté]]*$T30</f>
        <v>0</v>
      </c>
      <c r="T30" s="66">
        <f t="shared" si="0"/>
        <v>10</v>
      </c>
    </row>
    <row r="31" spans="1:20" ht="20.25" x14ac:dyDescent="0.25">
      <c r="A31" s="31">
        <v>1000</v>
      </c>
      <c r="B31" s="35" t="s">
        <v>20</v>
      </c>
      <c r="C31" s="67">
        <v>5</v>
      </c>
      <c r="D31" s="52">
        <v>21</v>
      </c>
      <c r="E31" s="54">
        <v>17</v>
      </c>
      <c r="F31" s="54"/>
      <c r="G31" s="54">
        <v>20</v>
      </c>
      <c r="H31" s="54"/>
      <c r="I31" s="54"/>
      <c r="J31" s="55">
        <v>2</v>
      </c>
      <c r="K31" s="54"/>
      <c r="L31" s="23">
        <f>Tableau14[[#This Row],[Plate fine]]/Tableau14[[#This Row],[qté]]*$T31</f>
        <v>16.8</v>
      </c>
      <c r="M31" s="23">
        <f>Tableau14[[#This Row],[lingot acier]]/Tableau14[[#This Row],[qté]]*$T31</f>
        <v>13.6</v>
      </c>
      <c r="N31" s="23">
        <f>Tableau14[[#This Row],[fil]]/Tableau14[[#This Row],[qté]]*$T31</f>
        <v>0</v>
      </c>
      <c r="O31" s="23">
        <f>Tableau14[[#This Row],[anneaux]]/Tableau14[[#This Row],[qté]]*$T31</f>
        <v>16</v>
      </c>
      <c r="P31" s="23">
        <f>Tableau14[[#This Row],[rivets]]/Tableau14[[#This Row],[qté]]*$T31</f>
        <v>0</v>
      </c>
      <c r="Q31" s="23">
        <f>Tableau14[[#This Row],[laque]]/Tableau14[[#This Row],[qté]]*$T31</f>
        <v>0</v>
      </c>
      <c r="R31" s="23">
        <f>Tableau14[[#This Row],[argent]]/Tableau14[[#This Row],[qté]]*$T31</f>
        <v>1.6</v>
      </c>
      <c r="S31" s="23">
        <f>Tableau14[[#This Row],[or]]/Tableau14[[#This Row],[qté]]*$T31</f>
        <v>0</v>
      </c>
      <c r="T31" s="66">
        <f t="shared" si="0"/>
        <v>4</v>
      </c>
    </row>
    <row r="32" spans="1:20" ht="20.25" x14ac:dyDescent="0.25">
      <c r="A32" s="31">
        <v>600</v>
      </c>
      <c r="B32" s="35" t="s">
        <v>22</v>
      </c>
      <c r="C32" s="67">
        <v>1</v>
      </c>
      <c r="D32" s="52"/>
      <c r="E32" s="54">
        <v>2</v>
      </c>
      <c r="F32" s="54"/>
      <c r="G32" s="54"/>
      <c r="H32" s="54">
        <v>1</v>
      </c>
      <c r="I32" s="54">
        <v>3</v>
      </c>
      <c r="J32" s="55"/>
      <c r="K32" s="54"/>
      <c r="L32" s="23">
        <f>Tableau14[[#This Row],[Plate fine]]/Tableau14[[#This Row],[qté]]*$T32</f>
        <v>0</v>
      </c>
      <c r="M32" s="23">
        <f>Tableau14[[#This Row],[lingot acier]]/Tableau14[[#This Row],[qté]]*$T32</f>
        <v>13.333333333333334</v>
      </c>
      <c r="N32" s="23">
        <f>Tableau14[[#This Row],[fil]]/Tableau14[[#This Row],[qté]]*$T32</f>
        <v>0</v>
      </c>
      <c r="O32" s="23">
        <f>Tableau14[[#This Row],[anneaux]]/Tableau14[[#This Row],[qté]]*$T32</f>
        <v>0</v>
      </c>
      <c r="P32" s="23">
        <f>Tableau14[[#This Row],[rivets]]/Tableau14[[#This Row],[qté]]*$T32</f>
        <v>6.666666666666667</v>
      </c>
      <c r="Q32" s="23">
        <f>Tableau14[[#This Row],[laque]]/Tableau14[[#This Row],[qté]]*$T32</f>
        <v>20</v>
      </c>
      <c r="R32" s="23">
        <f>Tableau14[[#This Row],[argent]]/Tableau14[[#This Row],[qté]]*$T32</f>
        <v>0</v>
      </c>
      <c r="S32" s="23">
        <f>Tableau14[[#This Row],[or]]/Tableau14[[#This Row],[qté]]*$T32</f>
        <v>0</v>
      </c>
      <c r="T32" s="66">
        <f t="shared" si="0"/>
        <v>6.666666666666667</v>
      </c>
    </row>
    <row r="33" spans="1:20" ht="20.25" x14ac:dyDescent="0.25">
      <c r="A33" s="31">
        <v>2000</v>
      </c>
      <c r="B33" s="40" t="s">
        <v>23</v>
      </c>
      <c r="C33" s="67">
        <v>13</v>
      </c>
      <c r="D33" s="52"/>
      <c r="E33" s="54"/>
      <c r="F33" s="54">
        <f>33+39</f>
        <v>72</v>
      </c>
      <c r="G33" s="54">
        <v>86</v>
      </c>
      <c r="H33" s="54">
        <f>9+6</f>
        <v>15</v>
      </c>
      <c r="I33" s="54">
        <f>47+20</f>
        <v>67</v>
      </c>
      <c r="J33" s="55"/>
      <c r="K33" s="54">
        <v>3</v>
      </c>
      <c r="L33" s="23">
        <f>Tableau14[[#This Row],[Plate fine]]/Tableau14[[#This Row],[qté]]*$T33</f>
        <v>0</v>
      </c>
      <c r="M33" s="23">
        <f>Tableau14[[#This Row],[lingot acier]]/Tableau14[[#This Row],[qté]]*$T33</f>
        <v>0</v>
      </c>
      <c r="N33" s="23">
        <f>Tableau14[[#This Row],[fil]]/Tableau14[[#This Row],[qté]]*$T33</f>
        <v>11.076923076923077</v>
      </c>
      <c r="O33" s="23">
        <f>Tableau14[[#This Row],[anneaux]]/Tableau14[[#This Row],[qté]]*$T33</f>
        <v>13.23076923076923</v>
      </c>
      <c r="P33" s="23">
        <f>Tableau14[[#This Row],[rivets]]/Tableau14[[#This Row],[qté]]*$T33</f>
        <v>2.3076923076923075</v>
      </c>
      <c r="Q33" s="23">
        <f>Tableau14[[#This Row],[laque]]/Tableau14[[#This Row],[qté]]*$T33</f>
        <v>10.307692307692308</v>
      </c>
      <c r="R33" s="23">
        <f>Tableau14[[#This Row],[argent]]/Tableau14[[#This Row],[qté]]*$T33</f>
        <v>0</v>
      </c>
      <c r="S33" s="23">
        <f>Tableau14[[#This Row],[or]]/Tableau14[[#This Row],[qté]]*$T33</f>
        <v>0.46153846153846156</v>
      </c>
      <c r="T33" s="66">
        <f t="shared" si="0"/>
        <v>2</v>
      </c>
    </row>
    <row r="34" spans="1:20" ht="20.25" x14ac:dyDescent="0.25">
      <c r="A34" s="31">
        <v>1600</v>
      </c>
      <c r="B34" s="40" t="s">
        <v>24</v>
      </c>
      <c r="C34" s="67">
        <v>5</v>
      </c>
      <c r="D34" s="52">
        <v>7</v>
      </c>
      <c r="E34" s="54">
        <v>8</v>
      </c>
      <c r="F34" s="54">
        <v>16</v>
      </c>
      <c r="G34" s="54"/>
      <c r="H34" s="54">
        <v>10</v>
      </c>
      <c r="I34" s="54"/>
      <c r="J34" s="55">
        <v>3</v>
      </c>
      <c r="K34" s="54">
        <v>1</v>
      </c>
      <c r="L34" s="23">
        <f>Tableau14[[#This Row],[Plate fine]]/Tableau14[[#This Row],[qté]]*$T34</f>
        <v>3.5</v>
      </c>
      <c r="M34" s="23">
        <f>Tableau14[[#This Row],[lingot acier]]/Tableau14[[#This Row],[qté]]*$T34</f>
        <v>4</v>
      </c>
      <c r="N34" s="23">
        <f>Tableau14[[#This Row],[fil]]/Tableau14[[#This Row],[qté]]*$T34</f>
        <v>8</v>
      </c>
      <c r="O34" s="23">
        <f>Tableau14[[#This Row],[anneaux]]/Tableau14[[#This Row],[qté]]*$T34</f>
        <v>0</v>
      </c>
      <c r="P34" s="23">
        <f>Tableau14[[#This Row],[rivets]]/Tableau14[[#This Row],[qté]]*$T34</f>
        <v>5</v>
      </c>
      <c r="Q34" s="23">
        <f>Tableau14[[#This Row],[laque]]/Tableau14[[#This Row],[qté]]*$T34</f>
        <v>0</v>
      </c>
      <c r="R34" s="23">
        <f>Tableau14[[#This Row],[argent]]/Tableau14[[#This Row],[qté]]*$T34</f>
        <v>1.5</v>
      </c>
      <c r="S34" s="23">
        <f>Tableau14[[#This Row],[or]]/Tableau14[[#This Row],[qté]]*$T34</f>
        <v>0.5</v>
      </c>
      <c r="T34" s="66">
        <f t="shared" si="0"/>
        <v>2.5</v>
      </c>
    </row>
    <row r="35" spans="1:20" ht="20.25" x14ac:dyDescent="0.25">
      <c r="A35" s="31">
        <v>4000</v>
      </c>
      <c r="B35" s="40" t="s">
        <v>25</v>
      </c>
      <c r="C35" s="67">
        <v>2</v>
      </c>
      <c r="D35" s="52"/>
      <c r="E35" s="54">
        <v>16</v>
      </c>
      <c r="F35" s="54"/>
      <c r="G35" s="54">
        <v>15</v>
      </c>
      <c r="H35" s="54">
        <v>3</v>
      </c>
      <c r="I35" s="54"/>
      <c r="J35" s="55">
        <v>0</v>
      </c>
      <c r="K35" s="54">
        <v>1</v>
      </c>
      <c r="L35" s="23">
        <f>Tableau14[[#This Row],[Plate fine]]/Tableau14[[#This Row],[qté]]*$T35</f>
        <v>0</v>
      </c>
      <c r="M35" s="23">
        <f>Tableau14[[#This Row],[lingot acier]]/Tableau14[[#This Row],[qté]]*$T35</f>
        <v>8</v>
      </c>
      <c r="N35" s="23">
        <f>Tableau14[[#This Row],[fil]]/Tableau14[[#This Row],[qté]]*$T35</f>
        <v>0</v>
      </c>
      <c r="O35" s="23">
        <f>Tableau14[[#This Row],[anneaux]]/Tableau14[[#This Row],[qté]]*$T35</f>
        <v>7.5</v>
      </c>
      <c r="P35" s="23">
        <f>Tableau14[[#This Row],[rivets]]/Tableau14[[#This Row],[qté]]*$T35</f>
        <v>1.5</v>
      </c>
      <c r="Q35" s="23">
        <f>Tableau14[[#This Row],[laque]]/Tableau14[[#This Row],[qté]]*$T35</f>
        <v>0</v>
      </c>
      <c r="R35" s="23">
        <f>Tableau14[[#This Row],[argent]]/Tableau14[[#This Row],[qté]]*$T35</f>
        <v>0</v>
      </c>
      <c r="S35" s="23">
        <f>Tableau14[[#This Row],[or]]/Tableau14[[#This Row],[qté]]*$T35</f>
        <v>0.5</v>
      </c>
      <c r="T35" s="66">
        <f t="shared" si="0"/>
        <v>1</v>
      </c>
    </row>
    <row r="36" spans="1:20" ht="20.25" x14ac:dyDescent="0.25">
      <c r="A36" s="31">
        <v>2400</v>
      </c>
      <c r="B36" s="40" t="s">
        <v>26</v>
      </c>
      <c r="C36" s="67">
        <v>1</v>
      </c>
      <c r="D36" s="52"/>
      <c r="E36" s="54">
        <v>8</v>
      </c>
      <c r="F36" s="54"/>
      <c r="G36" s="54">
        <v>4</v>
      </c>
      <c r="H36" s="54">
        <v>1</v>
      </c>
      <c r="I36" s="54">
        <v>2</v>
      </c>
      <c r="J36" s="55"/>
      <c r="K36" s="54"/>
      <c r="L36" s="23">
        <f>Tableau14[[#This Row],[Plate fine]]/Tableau14[[#This Row],[qté]]*$T36</f>
        <v>0</v>
      </c>
      <c r="M36" s="23">
        <f>Tableau14[[#This Row],[lingot acier]]/Tableau14[[#This Row],[qté]]*$T36</f>
        <v>13.333333333333334</v>
      </c>
      <c r="N36" s="23">
        <f>Tableau14[[#This Row],[fil]]/Tableau14[[#This Row],[qté]]*$T36</f>
        <v>0</v>
      </c>
      <c r="O36" s="23">
        <f>Tableau14[[#This Row],[anneaux]]/Tableau14[[#This Row],[qté]]*$T36</f>
        <v>6.666666666666667</v>
      </c>
      <c r="P36" s="23">
        <f>Tableau14[[#This Row],[rivets]]/Tableau14[[#This Row],[qté]]*$T36</f>
        <v>1.6666666666666667</v>
      </c>
      <c r="Q36" s="23">
        <f>Tableau14[[#This Row],[laque]]/Tableau14[[#This Row],[qté]]*$T36</f>
        <v>3.3333333333333335</v>
      </c>
      <c r="R36" s="23">
        <f>Tableau14[[#This Row],[argent]]/Tableau14[[#This Row],[qté]]*$T36</f>
        <v>0</v>
      </c>
      <c r="S36" s="23">
        <f>Tableau14[[#This Row],[or]]/Tableau14[[#This Row],[qté]]*$T36</f>
        <v>0</v>
      </c>
      <c r="T36" s="66">
        <f t="shared" si="0"/>
        <v>1.6666666666666667</v>
      </c>
    </row>
    <row r="37" spans="1:20" ht="20.25" x14ac:dyDescent="0.25">
      <c r="A37" s="31">
        <v>2000</v>
      </c>
      <c r="B37" s="40" t="s">
        <v>42</v>
      </c>
      <c r="C37" s="67">
        <v>1</v>
      </c>
      <c r="D37" s="52"/>
      <c r="E37" s="54"/>
      <c r="F37" s="54"/>
      <c r="G37" s="54">
        <v>7</v>
      </c>
      <c r="H37" s="54"/>
      <c r="I37" s="54">
        <v>3</v>
      </c>
      <c r="J37" s="55"/>
      <c r="K37" s="54"/>
      <c r="L37" s="23">
        <f>Tableau14[[#This Row],[Plate fine]]/Tableau14[[#This Row],[qté]]*$T37</f>
        <v>0</v>
      </c>
      <c r="M37" s="23">
        <f>Tableau14[[#This Row],[lingot acier]]/Tableau14[[#This Row],[qté]]*$T37</f>
        <v>0</v>
      </c>
      <c r="N37" s="23">
        <f>Tableau14[[#This Row],[fil]]/Tableau14[[#This Row],[qté]]*$T37</f>
        <v>0</v>
      </c>
      <c r="O37" s="23">
        <f>Tableau14[[#This Row],[anneaux]]/Tableau14[[#This Row],[qté]]*$T37</f>
        <v>14</v>
      </c>
      <c r="P37" s="23">
        <f>Tableau14[[#This Row],[rivets]]/Tableau14[[#This Row],[qté]]*$T37</f>
        <v>0</v>
      </c>
      <c r="Q37" s="23">
        <f>Tableau14[[#This Row],[laque]]/Tableau14[[#This Row],[qté]]*$T37</f>
        <v>6</v>
      </c>
      <c r="R37" s="23">
        <f>Tableau14[[#This Row],[argent]]/Tableau14[[#This Row],[qté]]*$T37</f>
        <v>0</v>
      </c>
      <c r="S37" s="23">
        <f>Tableau14[[#This Row],[or]]/Tableau14[[#This Row],[qté]]*$T37</f>
        <v>0</v>
      </c>
      <c r="T37" s="66">
        <f t="shared" si="0"/>
        <v>2</v>
      </c>
    </row>
    <row r="38" spans="1:20" ht="20.25" x14ac:dyDescent="0.25">
      <c r="A38" s="31">
        <v>1600</v>
      </c>
      <c r="B38" s="40" t="s">
        <v>27</v>
      </c>
      <c r="C38" s="67">
        <v>1</v>
      </c>
      <c r="D38" s="52">
        <v>7</v>
      </c>
      <c r="E38" s="54">
        <v>4</v>
      </c>
      <c r="F38" s="54">
        <v>6</v>
      </c>
      <c r="G38" s="54"/>
      <c r="H38" s="54">
        <v>1</v>
      </c>
      <c r="I38" s="54"/>
      <c r="J38" s="55"/>
      <c r="K38" s="54"/>
      <c r="L38" s="23">
        <f>Tableau14[[#This Row],[Plate fine]]/Tableau14[[#This Row],[qté]]*$T38</f>
        <v>17.5</v>
      </c>
      <c r="M38" s="23">
        <f>Tableau14[[#This Row],[lingot acier]]/Tableau14[[#This Row],[qté]]*$T38</f>
        <v>10</v>
      </c>
      <c r="N38" s="23">
        <f>Tableau14[[#This Row],[fil]]/Tableau14[[#This Row],[qté]]*$T38</f>
        <v>15</v>
      </c>
      <c r="O38" s="23">
        <f>Tableau14[[#This Row],[anneaux]]/Tableau14[[#This Row],[qté]]*$T38</f>
        <v>0</v>
      </c>
      <c r="P38" s="23">
        <f>Tableau14[[#This Row],[rivets]]/Tableau14[[#This Row],[qté]]*$T38</f>
        <v>2.5</v>
      </c>
      <c r="Q38" s="23">
        <f>Tableau14[[#This Row],[laque]]/Tableau14[[#This Row],[qté]]*$T38</f>
        <v>0</v>
      </c>
      <c r="R38" s="23">
        <f>Tableau14[[#This Row],[argent]]/Tableau14[[#This Row],[qté]]*$T38</f>
        <v>0</v>
      </c>
      <c r="S38" s="23">
        <f>Tableau14[[#This Row],[or]]/Tableau14[[#This Row],[qté]]*$T38</f>
        <v>0</v>
      </c>
      <c r="T38" s="66">
        <f t="shared" si="0"/>
        <v>2.5</v>
      </c>
    </row>
    <row r="39" spans="1:20" ht="20.25" x14ac:dyDescent="0.25">
      <c r="A39" s="31">
        <v>4000</v>
      </c>
      <c r="B39" s="40" t="s">
        <v>28</v>
      </c>
      <c r="C39" s="67">
        <v>1</v>
      </c>
      <c r="D39" s="52">
        <v>7</v>
      </c>
      <c r="E39" s="54"/>
      <c r="F39" s="54"/>
      <c r="G39" s="54">
        <v>11</v>
      </c>
      <c r="H39" s="54">
        <v>2</v>
      </c>
      <c r="I39" s="54"/>
      <c r="J39" s="55"/>
      <c r="K39" s="54"/>
      <c r="L39" s="23">
        <f>Tableau14[[#This Row],[Plate fine]]/Tableau14[[#This Row],[qté]]*$T39</f>
        <v>7</v>
      </c>
      <c r="M39" s="23">
        <f>Tableau14[[#This Row],[lingot acier]]/Tableau14[[#This Row],[qté]]*$T39</f>
        <v>0</v>
      </c>
      <c r="N39" s="23">
        <f>Tableau14[[#This Row],[fil]]/Tableau14[[#This Row],[qté]]*$T39</f>
        <v>0</v>
      </c>
      <c r="O39" s="23">
        <f>Tableau14[[#This Row],[anneaux]]/Tableau14[[#This Row],[qté]]*$T39</f>
        <v>11</v>
      </c>
      <c r="P39" s="23">
        <f>Tableau14[[#This Row],[rivets]]/Tableau14[[#This Row],[qté]]*$T39</f>
        <v>2</v>
      </c>
      <c r="Q39" s="23">
        <f>Tableau14[[#This Row],[laque]]/Tableau14[[#This Row],[qté]]*$T39</f>
        <v>0</v>
      </c>
      <c r="R39" s="23">
        <f>Tableau14[[#This Row],[argent]]/Tableau14[[#This Row],[qté]]*$T39</f>
        <v>0</v>
      </c>
      <c r="S39" s="23">
        <f>Tableau14[[#This Row],[or]]/Tableau14[[#This Row],[qté]]*$T39</f>
        <v>0</v>
      </c>
      <c r="T39" s="66">
        <f t="shared" si="0"/>
        <v>1</v>
      </c>
    </row>
    <row r="40" spans="1:20" ht="21" thickBot="1" x14ac:dyDescent="0.3">
      <c r="A40" s="31">
        <v>2400</v>
      </c>
      <c r="B40" s="40" t="s">
        <v>29</v>
      </c>
      <c r="C40" s="68">
        <v>1</v>
      </c>
      <c r="D40" s="56"/>
      <c r="E40" s="57"/>
      <c r="F40" s="57"/>
      <c r="G40" s="57">
        <v>8</v>
      </c>
      <c r="H40" s="57"/>
      <c r="I40" s="57">
        <v>2</v>
      </c>
      <c r="J40" s="58"/>
      <c r="K40" s="54"/>
      <c r="L40" s="23">
        <f>Tableau14[[#This Row],[Plate fine]]/Tableau14[[#This Row],[qté]]*$T40</f>
        <v>0</v>
      </c>
      <c r="M40" s="23">
        <f>Tableau14[[#This Row],[lingot acier]]/Tableau14[[#This Row],[qté]]*$T40</f>
        <v>0</v>
      </c>
      <c r="N40" s="23">
        <f>Tableau14[[#This Row],[fil]]/Tableau14[[#This Row],[qté]]*$T40</f>
        <v>0</v>
      </c>
      <c r="O40" s="23">
        <f>Tableau14[[#This Row],[anneaux]]/Tableau14[[#This Row],[qté]]*$T40</f>
        <v>13.333333333333334</v>
      </c>
      <c r="P40" s="23">
        <f>Tableau14[[#This Row],[rivets]]/Tableau14[[#This Row],[qté]]*$T40</f>
        <v>0</v>
      </c>
      <c r="Q40" s="23">
        <f>Tableau14[[#This Row],[laque]]/Tableau14[[#This Row],[qté]]*$T40</f>
        <v>3.3333333333333335</v>
      </c>
      <c r="R40" s="23">
        <f>Tableau14[[#This Row],[argent]]/Tableau14[[#This Row],[qté]]*$T40</f>
        <v>0</v>
      </c>
      <c r="S40" s="23">
        <f>Tableau14[[#This Row],[or]]/Tableau14[[#This Row],[qté]]*$T40</f>
        <v>0</v>
      </c>
      <c r="T40" s="66">
        <f t="shared" si="0"/>
        <v>1.6666666666666667</v>
      </c>
    </row>
    <row r="41" spans="1:20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59">
        <f>SUM(L25:L40)</f>
        <v>64.770149253731347</v>
      </c>
      <c r="M41" s="59">
        <f>SUM(M25:M40)</f>
        <v>177.64477611940299</v>
      </c>
      <c r="N41" s="59">
        <f>SUM(N25:N40)</f>
        <v>105.59931113662456</v>
      </c>
      <c r="O41" s="59">
        <f>SUM(O25:O40)</f>
        <v>162.24592074592076</v>
      </c>
      <c r="P41" s="59">
        <f>SUM(P25:P40)</f>
        <v>57.200500991545766</v>
      </c>
      <c r="Q41" s="59">
        <f>SUM(Q25:Q40)</f>
        <v>96.034965034965026</v>
      </c>
      <c r="R41" s="59">
        <f>SUM(R25:R40)</f>
        <v>20.115377657168704</v>
      </c>
      <c r="S41" s="59">
        <f>SUM(S25:S40)</f>
        <v>1.4615384615384617</v>
      </c>
    </row>
    <row r="42" spans="1:20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59"/>
      <c r="M42" s="59"/>
      <c r="N42" s="59"/>
      <c r="O42" s="59"/>
      <c r="P42" s="59"/>
      <c r="Q42" s="59"/>
      <c r="R42" s="59"/>
      <c r="S42" s="59"/>
    </row>
    <row r="43" spans="1:20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4"/>
      <c r="O43" s="34"/>
      <c r="P43" s="34"/>
      <c r="Q43" s="34"/>
      <c r="R43" s="34"/>
      <c r="S43" s="34"/>
    </row>
    <row r="44" spans="1:20" x14ac:dyDescent="0.2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4"/>
      <c r="O44" s="34"/>
      <c r="P44" s="34"/>
      <c r="Q44" s="34"/>
      <c r="R44" s="34"/>
      <c r="S44" s="34"/>
    </row>
    <row r="45" spans="1:20" x14ac:dyDescent="0.25">
      <c r="A45" s="31"/>
      <c r="B45" s="31"/>
      <c r="C45" s="31" t="s">
        <v>40</v>
      </c>
      <c r="D45" s="31"/>
      <c r="E45" s="31"/>
      <c r="F45" s="60" t="s">
        <v>41</v>
      </c>
      <c r="G45" s="60"/>
      <c r="H45" s="60"/>
      <c r="I45" s="31"/>
      <c r="J45" s="31"/>
      <c r="K45" s="31"/>
      <c r="L45" s="31"/>
      <c r="M45" s="31"/>
      <c r="N45" s="34"/>
      <c r="O45" s="34"/>
      <c r="P45" s="34"/>
      <c r="Q45" s="34"/>
      <c r="R45" s="34"/>
      <c r="S45" s="34"/>
    </row>
  </sheetData>
  <mergeCells count="3">
    <mergeCell ref="D23:K23"/>
    <mergeCell ref="L23:S23"/>
    <mergeCell ref="F45:H45"/>
  </mergeCells>
  <conditionalFormatting sqref="L25:S42">
    <cfRule type="colorScale" priority="22">
      <colorScale>
        <cfvo type="min"/>
        <cfvo type="max"/>
        <color theme="0"/>
        <color rgb="FF92D050"/>
      </colorScale>
    </cfRule>
  </conditionalFormatting>
  <conditionalFormatting sqref="L25:L40">
    <cfRule type="colorScale" priority="8">
      <colorScale>
        <cfvo type="min"/>
        <cfvo type="max"/>
        <color rgb="FFFCFCFF"/>
        <color rgb="FF63BE7B"/>
      </colorScale>
    </cfRule>
  </conditionalFormatting>
  <conditionalFormatting sqref="M25:M40">
    <cfRule type="colorScale" priority="7">
      <colorScale>
        <cfvo type="min"/>
        <cfvo type="max"/>
        <color rgb="FFFCFCFF"/>
        <color rgb="FF63BE7B"/>
      </colorScale>
    </cfRule>
  </conditionalFormatting>
  <conditionalFormatting sqref="N25:N40">
    <cfRule type="colorScale" priority="6">
      <colorScale>
        <cfvo type="min"/>
        <cfvo type="max"/>
        <color rgb="FFFCFCFF"/>
        <color rgb="FF63BE7B"/>
      </colorScale>
    </cfRule>
  </conditionalFormatting>
  <conditionalFormatting sqref="O25:O40">
    <cfRule type="colorScale" priority="5">
      <colorScale>
        <cfvo type="min"/>
        <cfvo type="max"/>
        <color rgb="FFFCFCFF"/>
        <color rgb="FF63BE7B"/>
      </colorScale>
    </cfRule>
  </conditionalFormatting>
  <conditionalFormatting sqref="P25:P40">
    <cfRule type="colorScale" priority="4">
      <colorScale>
        <cfvo type="min"/>
        <cfvo type="max"/>
        <color rgb="FFFCFCFF"/>
        <color rgb="FF63BE7B"/>
      </colorScale>
    </cfRule>
  </conditionalFormatting>
  <conditionalFormatting sqref="Q25:Q40">
    <cfRule type="colorScale" priority="3">
      <colorScale>
        <cfvo type="min"/>
        <cfvo type="max"/>
        <color rgb="FFFCFCFF"/>
        <color rgb="FF63BE7B"/>
      </colorScale>
    </cfRule>
  </conditionalFormatting>
  <conditionalFormatting sqref="R25:R40">
    <cfRule type="colorScale" priority="2">
      <colorScale>
        <cfvo type="min"/>
        <cfvo type="max"/>
        <color rgb="FFFCFCFF"/>
        <color rgb="FF63BE7B"/>
      </colorScale>
    </cfRule>
  </conditionalFormatting>
  <conditionalFormatting sqref="S25:S40">
    <cfRule type="colorScale" priority="1">
      <colorScale>
        <cfvo type="min"/>
        <cfvo type="max"/>
        <color rgb="FFFCFCFF"/>
        <color rgb="FF63BE7B"/>
      </colorScale>
    </cfRule>
  </conditionalFormatting>
  <hyperlinks>
    <hyperlink ref="F45" r:id="rId1" xr:uid="{A8610A5C-9EA6-4CEE-B0A2-44C289538404}"/>
  </hyperlinks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recyclage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nons .</cp:lastModifiedBy>
  <cp:lastPrinted>2014-02-25T10:14:47Z</cp:lastPrinted>
  <dcterms:created xsi:type="dcterms:W3CDTF">2014-02-24T23:06:45Z</dcterms:created>
  <dcterms:modified xsi:type="dcterms:W3CDTF">2019-10-19T09:32:40Z</dcterms:modified>
</cp:coreProperties>
</file>