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esktop\ExcelFich\Filtrage\"/>
    </mc:Choice>
  </mc:AlternateContent>
  <xr:revisionPtr revIDLastSave="0" documentId="13_ncr:1_{E5E574D6-2A80-401A-A459-DBFAB8A0496B}" xr6:coauthVersionLast="47" xr6:coauthVersionMax="47" xr10:uidLastSave="{00000000-0000-0000-0000-000000000000}"/>
  <bookViews>
    <workbookView xWindow="-120" yWindow="-120" windowWidth="20730" windowHeight="11160" activeTab="4" xr2:uid="{A3A96E32-597D-4F77-BD25-CE12E371E252}"/>
  </bookViews>
  <sheets>
    <sheet name="RefData" sheetId="1" r:id="rId1"/>
    <sheet name="NAS5004G" sheetId="2" r:id="rId2"/>
    <sheet name="DataRef" sheetId="3" r:id="rId3"/>
    <sheet name="Trieurs" sheetId="5" r:id="rId4"/>
    <sheet name="Select" sheetId="4" r:id="rId5"/>
  </sheets>
  <definedNames>
    <definedName name="LData" localSheetId="2">OFFSET(DataRef!$F$2,0,0,COUNTA(DataRef!$F:$F)-1,)</definedName>
    <definedName name="LData">OFFSET(RefData!$E$2,0,0,COUNTA(RefData!$E:$E)-1,)</definedName>
    <definedName name="LData2" localSheetId="2">OFFSET(DataRef!$H$1,MATCH(TNAS[[#This Row],[TYPE]],DataRef!$H:$H,0)-1,1,COUNTIF(DataRef!$H:$H,TNAS[[#This Row],[TYPE]]),)</definedName>
    <definedName name="LData2">OFFSET(RefData!$G$1,MATCH(TNAS[[#This Row],[TYPE]],RefData!$G:$G,0)-1,1,COUNTIF(RefData!$G:$G,TNAS[[#This Row],[TYPE]]),)</definedName>
    <definedName name="LData3" localSheetId="2">OFFSET(DataRef!$L$1,MATCH(TNAS[[#This Row],[FABRICANT]],DataRef!$L:$L,0)-1,1,COUNTIF(DataRef!$L:$L,TNAS[[#This Row],[FABRICANT]]),)</definedName>
    <definedName name="LData3">OFFSET(RefData!$K$1,MATCH(TNAS[[#This Row],[FABRICANT]],RefData!$K:$K,0)-1,1,COUNTIF(RefData!$K:$K,TNAS[[#This Row],[FABRICANT]]),)</definedName>
  </definedNames>
  <calcPr calcId="191029"/>
  <pivotCaches>
    <pivotCache cacheId="7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" i="5" l="1"/>
  <c r="O3" i="5" a="1"/>
  <c r="O3" i="5" s="1"/>
  <c r="M2" i="5"/>
  <c r="L2" i="5" s="1" a="1"/>
  <c r="L2" i="5" s="1"/>
  <c r="G3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H2" i="5" s="1"/>
  <c r="L4" i="5" s="1"/>
  <c r="H2" i="2" a="1"/>
  <c r="H2" i="2"/>
  <c r="G2" i="2" a="1"/>
  <c r="G2" i="2"/>
  <c r="F2" i="2" a="1"/>
  <c r="F2" i="2"/>
  <c r="H11" i="1" a="1"/>
  <c r="H11" i="1"/>
  <c r="G11" i="1" a="1"/>
  <c r="G11" i="1"/>
  <c r="E11" i="1" a="1"/>
  <c r="E11" i="1"/>
  <c r="J4" i="5" l="1"/>
  <c r="K4" i="5"/>
  <c r="N4" i="5" s="1" a="1"/>
  <c r="N4" i="5" s="1"/>
  <c r="H3" i="5"/>
  <c r="L5" i="5" s="1"/>
  <c r="H4" i="5"/>
  <c r="L6" i="5" s="1"/>
  <c r="H5" i="5"/>
  <c r="L7" i="5" s="1"/>
  <c r="H6" i="5"/>
  <c r="L8" i="5" s="1"/>
  <c r="H7" i="5"/>
  <c r="L9" i="5" s="1"/>
  <c r="H8" i="5"/>
  <c r="L10" i="5" s="1"/>
  <c r="H9" i="5"/>
  <c r="L11" i="5" s="1"/>
  <c r="H10" i="5"/>
  <c r="L12" i="5" s="1"/>
  <c r="H11" i="5"/>
  <c r="L13" i="5" s="1"/>
  <c r="H12" i="5"/>
  <c r="L14" i="5" s="1"/>
  <c r="H13" i="5"/>
  <c r="L15" i="5" s="1"/>
  <c r="H14" i="5"/>
  <c r="L16" i="5" s="1"/>
  <c r="H15" i="5"/>
  <c r="L17" i="5" s="1"/>
  <c r="H16" i="5"/>
  <c r="L18" i="5" s="1"/>
  <c r="H17" i="5"/>
  <c r="L19" i="5" s="1"/>
  <c r="H18" i="5"/>
  <c r="L20" i="5" s="1"/>
  <c r="H19" i="5"/>
  <c r="L21" i="5" s="1"/>
  <c r="H20" i="5"/>
  <c r="L22" i="5" s="1"/>
  <c r="H21" i="5"/>
  <c r="L23" i="5" s="1"/>
  <c r="H22" i="5"/>
  <c r="L24" i="5" s="1"/>
  <c r="H23" i="5"/>
  <c r="H24" i="5"/>
  <c r="J24" i="5" l="1"/>
  <c r="K24" i="5"/>
  <c r="N24" i="5" s="1" a="1"/>
  <c r="N24" i="5" s="1"/>
  <c r="J23" i="5"/>
  <c r="K23" i="5"/>
  <c r="N23" i="5" s="1" a="1"/>
  <c r="N23" i="5" s="1"/>
  <c r="J22" i="5"/>
  <c r="K22" i="5"/>
  <c r="N22" i="5" s="1" a="1"/>
  <c r="N22" i="5" s="1"/>
  <c r="J21" i="5"/>
  <c r="K21" i="5"/>
  <c r="N21" i="5" s="1" a="1"/>
  <c r="N21" i="5" s="1"/>
  <c r="J20" i="5"/>
  <c r="K20" i="5"/>
  <c r="N20" i="5" s="1" a="1"/>
  <c r="N20" i="5" s="1"/>
  <c r="J19" i="5"/>
  <c r="K19" i="5"/>
  <c r="N19" i="5" s="1" a="1"/>
  <c r="N19" i="5" s="1"/>
  <c r="J18" i="5"/>
  <c r="K18" i="5"/>
  <c r="N18" i="5" s="1" a="1"/>
  <c r="N18" i="5" s="1"/>
  <c r="J17" i="5"/>
  <c r="K17" i="5"/>
  <c r="N17" i="5" s="1" a="1"/>
  <c r="N17" i="5" s="1"/>
  <c r="J16" i="5"/>
  <c r="K16" i="5"/>
  <c r="N16" i="5" s="1" a="1"/>
  <c r="N16" i="5" s="1"/>
  <c r="J15" i="5"/>
  <c r="K15" i="5"/>
  <c r="N15" i="5" s="1" a="1"/>
  <c r="N15" i="5" s="1"/>
  <c r="J14" i="5"/>
  <c r="K14" i="5"/>
  <c r="N14" i="5" s="1" a="1"/>
  <c r="N14" i="5" s="1"/>
  <c r="J13" i="5"/>
  <c r="K13" i="5"/>
  <c r="N13" i="5" s="1" a="1"/>
  <c r="N13" i="5" s="1"/>
  <c r="J12" i="5"/>
  <c r="K12" i="5"/>
  <c r="N12" i="5" s="1" a="1"/>
  <c r="N12" i="5" s="1"/>
  <c r="J11" i="5"/>
  <c r="K11" i="5"/>
  <c r="N11" i="5" s="1" a="1"/>
  <c r="N11" i="5" s="1"/>
  <c r="J10" i="5"/>
  <c r="K10" i="5"/>
  <c r="N10" i="5" s="1" a="1"/>
  <c r="N10" i="5" s="1"/>
  <c r="J9" i="5"/>
  <c r="K9" i="5"/>
  <c r="N9" i="5" s="1" a="1"/>
  <c r="N9" i="5" s="1"/>
  <c r="J8" i="5"/>
  <c r="K8" i="5"/>
  <c r="N8" i="5" s="1" a="1"/>
  <c r="N8" i="5" s="1"/>
  <c r="J7" i="5"/>
  <c r="K7" i="5"/>
  <c r="N7" i="5" s="1" a="1"/>
  <c r="N7" i="5" s="1"/>
  <c r="J6" i="5"/>
  <c r="K6" i="5"/>
  <c r="N6" i="5" s="1" a="1"/>
  <c r="N6" i="5" s="1"/>
  <c r="J5" i="5"/>
  <c r="K5" i="5"/>
  <c r="N5" i="5" s="1" a="1"/>
  <c r="N5" i="5" s="1"/>
  <c r="J2" i="5"/>
  <c r="K2" i="5"/>
  <c r="P3" i="5" s="1" a="1"/>
  <c r="P3" i="5" s="1"/>
  <c r="P1" i="5" s="1"/>
  <c r="M8" i="5" l="1" a="1"/>
  <c r="M8" i="5" s="1"/>
  <c r="M7" i="5" a="1"/>
  <c r="M7" i="5" s="1"/>
  <c r="M6" i="5" a="1"/>
  <c r="M6" i="5" s="1"/>
  <c r="M5" i="5" a="1"/>
  <c r="M5" i="5" s="1"/>
  <c r="M4" i="5" a="1"/>
  <c r="M4" i="5" s="1"/>
  <c r="M3" i="5" l="1"/>
  <c r="Q3" i="5" s="1" a="1"/>
  <c r="Q3" i="5" s="1"/>
  <c r="Q1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<sst xmlns="http://schemas.openxmlformats.org/spreadsheetml/2006/main" count="137" uniqueCount="42">
  <si>
    <t>Connecteur</t>
  </si>
  <si>
    <t>Bouchon</t>
  </si>
  <si>
    <t>Rallonge</t>
  </si>
  <si>
    <t>Molex</t>
  </si>
  <si>
    <t>Neutrick</t>
  </si>
  <si>
    <t>RFSupplier</t>
  </si>
  <si>
    <t>Étiquettes de lignes</t>
  </si>
  <si>
    <t>FABRICANT</t>
  </si>
  <si>
    <t>TYPE</t>
  </si>
  <si>
    <t>53047-0210</t>
  </si>
  <si>
    <t>53047-0410</t>
  </si>
  <si>
    <t>53047-0610</t>
  </si>
  <si>
    <t>NC3MDX-TOP</t>
  </si>
  <si>
    <t>SCMDX-TOP</t>
  </si>
  <si>
    <t>AC-S01BO-U04RJ-F37-10</t>
  </si>
  <si>
    <t>REF_FABRICANT</t>
  </si>
  <si>
    <t>UNIQUE FAB</t>
  </si>
  <si>
    <t>UNIQUE TYPE</t>
  </si>
  <si>
    <t>UNIQUE REF</t>
  </si>
  <si>
    <t>Modif</t>
  </si>
  <si>
    <t>M</t>
  </si>
  <si>
    <t>Trieur FAB</t>
  </si>
  <si>
    <t>Trieur REF</t>
  </si>
  <si>
    <t>Trieur TYPE</t>
  </si>
  <si>
    <t>Tableau Type</t>
  </si>
  <si>
    <t>Liste Type</t>
  </si>
  <si>
    <t>Liste Fab</t>
  </si>
  <si>
    <t>Choix</t>
  </si>
  <si>
    <t>Liste Ref</t>
  </si>
  <si>
    <t>Correct</t>
  </si>
  <si>
    <t>Note: Pour modifier une ligne, exceptée la dernière entrée, taper M dans la ligne à corriger. Afin de bloquer le choix du tableau TYPE.</t>
  </si>
  <si>
    <t>Voir aussi Feuille DataRef.</t>
  </si>
  <si>
    <t>Fourn</t>
  </si>
  <si>
    <t>Alwann</t>
  </si>
  <si>
    <t>Prise</t>
  </si>
  <si>
    <t>Boîtier</t>
  </si>
  <si>
    <t>Lors de l'ajout dans la colonne TYPE de la feuille DataRef. Ne pas oublier de renseigner les  colonnes FABRICANT et REF_FABRICANT.</t>
  </si>
  <si>
    <t>Dble-Plus</t>
  </si>
  <si>
    <t>Carré</t>
  </si>
  <si>
    <t>Puis ensuite, une fois la modification effectuée, supprimer le M de la colonne A par la touche supression.</t>
  </si>
  <si>
    <t>NC3RFX-LEFT</t>
  </si>
  <si>
    <t>La partie Triage est sur la feuille Trieurs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</si>
</sst>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pivotButton="1"/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1" fillId="3" borderId="4" xfId="0" applyFont="1" applyFill="1" applyBorder="1"/>
    <xf numFmtId="0" fontId="1" fillId="3" borderId="5" xfId="0" applyFont="1" applyFill="1" applyBorder="1"/>
    <xf numFmtId="0" fontId="0" fillId="0" borderId="4" xfId="0" applyBorder="1"/>
    <xf numFmtId="0" fontId="0" fillId="0" borderId="5" xfId="0" applyBorder="1"/>
    <xf numFmtId="0" fontId="0" fillId="4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3" fillId="5" borderId="6" xfId="0" applyFont="1" applyFill="1" applyBorder="1"/>
    <xf numFmtId="0" fontId="0" fillId="0" borderId="6" xfId="0" applyBorder="1"/>
    <xf numFmtId="0" fontId="0" fillId="6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0" fillId="8" borderId="0" xfId="0" applyFill="1"/>
    <xf numFmtId="0" fontId="7" fillId="0" borderId="0" xfId="0" applyFont="1"/>
    <xf numFmtId="0" fontId="4" fillId="0" borderId="0" xfId="0" applyFont="1" applyAlignment="1">
      <alignment vertical="center"/>
    </xf>
    <xf numFmtId="0" fontId="8" fillId="0" borderId="0" xfId="0" applyFont="1"/>
    <xf numFmtId="0" fontId="0" fillId="0" borderId="0" xfId="0" applyAlignment="1">
      <alignment horizontal="left" vertical="center"/>
    </xf>
    <xf numFmtId="0" fontId="4" fillId="0" borderId="0" xfId="0" applyFont="1" applyAlignment="1"/>
  </cellXfs>
  <cellStyles count="1">
    <cellStyle name="Normal" xfId="0" builtinId="0"/>
  </cellStyles>
  <dxfs count="37">
    <dxf>
      <font>
        <color theme="0"/>
      </font>
      <fill>
        <patternFill patternType="none">
          <bgColor auto="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  <fill>
        <patternFill patternType="none">
          <bgColor auto="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ucien" refreshedDate="44890.714582638888" createdVersion="8" refreshedVersion="8" minRefreshableVersion="3" recordCount="6" xr:uid="{B304EBCE-5B4E-49A2-8ED5-927BFC93CA23}">
  <cacheSource type="worksheet">
    <worksheetSource name="TData"/>
  </cacheSource>
  <cacheFields count="3">
    <cacheField name="TYPE" numFmtId="0">
      <sharedItems count="3">
        <s v="Connecteur"/>
        <s v="Bouchon"/>
        <s v="Rallonge"/>
      </sharedItems>
    </cacheField>
    <cacheField name="FABRICANT" numFmtId="0">
      <sharedItems count="3">
        <s v="Molex"/>
        <s v="Neutrick"/>
        <s v="RFSupplier"/>
      </sharedItems>
    </cacheField>
    <cacheField name="REF_FABRICANT" numFmtId="0">
      <sharedItems count="6">
        <s v="53047-0210"/>
        <s v="53047-0410"/>
        <s v="53047-0610"/>
        <s v="NC3MDX-TOP"/>
        <s v="SCMDX-TOP"/>
        <s v="AC-S01BO-U04RJ-F37-1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</r>
  <r>
    <x v="0"/>
    <x v="0"/>
    <x v="1"/>
  </r>
  <r>
    <x v="0"/>
    <x v="0"/>
    <x v="2"/>
  </r>
  <r>
    <x v="0"/>
    <x v="1"/>
    <x v="3"/>
  </r>
  <r>
    <x v="1"/>
    <x v="1"/>
    <x v="4"/>
  </r>
  <r>
    <x v="2"/>
    <x v="2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5BC634-A31C-4C54-BEA4-586063831EB8}" name="Tableau croisé dynamique5" cacheId="7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J1:L7" firstHeaderRow="1" firstDataRow="1" firstDataCol="3"/>
  <pivotFields count="3"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1"/>
        <item x="2"/>
        <item x="5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6">
    <i>
      <x/>
      <x v="1"/>
      <x v="5"/>
    </i>
    <i>
      <x v="1"/>
      <x/>
      <x/>
    </i>
    <i r="2">
      <x v="1"/>
    </i>
    <i r="2">
      <x v="2"/>
    </i>
    <i r="1">
      <x v="1"/>
      <x v="4"/>
    </i>
    <i>
      <x v="2"/>
      <x v="2"/>
      <x v="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3AFAF9-0997-465E-A223-DAFA9364ADD9}" name="Tableau croisé dynamique4" cacheId="7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G1:H5" firstHeaderRow="1" firstDataRow="1" firstDataCol="2"/>
  <pivotFields count="3"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4">
    <i>
      <x/>
      <x v="1"/>
    </i>
    <i>
      <x v="1"/>
      <x/>
    </i>
    <i r="1">
      <x v="1"/>
    </i>
    <i>
      <x v="2"/>
      <x v="2"/>
    </i>
  </rowItems>
  <colItems count="1">
    <i/>
  </colItems>
  <formats count="14">
    <format dxfId="30">
      <pivotArea type="all" dataOnly="0" outline="0" fieldPosition="0"/>
    </format>
    <format dxfId="29">
      <pivotArea field="0" type="button" dataOnly="0" labelOnly="1" outline="0" axis="axisRow" fieldPosition="0"/>
    </format>
    <format dxfId="28">
      <pivotArea field="1" type="button" dataOnly="0" labelOnly="1" outline="0" axis="axisRow" fieldPosition="1"/>
    </format>
    <format dxfId="27">
      <pivotArea dataOnly="0" labelOnly="1" outline="0" fieldPosition="0">
        <references count="1">
          <reference field="0" count="0"/>
        </references>
      </pivotArea>
    </format>
    <format dxfId="26">
      <pivotArea dataOnly="0" labelOnly="1" outline="0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25">
      <pivotArea dataOnly="0" labelOnly="1" outline="0" fieldPosition="0">
        <references count="2">
          <reference field="0" count="1" selected="0">
            <x v="1"/>
          </reference>
          <reference field="1" count="2">
            <x v="0"/>
            <x v="1"/>
          </reference>
        </references>
      </pivotArea>
    </format>
    <format dxfId="24">
      <pivotArea dataOnly="0" labelOnly="1" outline="0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23">
      <pivotArea type="all" dataOnly="0" outline="0" fieldPosition="0"/>
    </format>
    <format dxfId="22">
      <pivotArea field="0" type="button" dataOnly="0" labelOnly="1" outline="0" axis="axisRow" fieldPosition="0"/>
    </format>
    <format dxfId="21">
      <pivotArea field="1" type="button" dataOnly="0" labelOnly="1" outline="0" axis="axisRow" fieldPosition="1"/>
    </format>
    <format dxfId="20">
      <pivotArea dataOnly="0" labelOnly="1" outline="0" fieldPosition="0">
        <references count="1">
          <reference field="0" count="0"/>
        </references>
      </pivotArea>
    </format>
    <format dxfId="19">
      <pivotArea dataOnly="0" labelOnly="1" outline="0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18">
      <pivotArea dataOnly="0" labelOnly="1" outline="0" fieldPosition="0">
        <references count="2">
          <reference field="0" count="1" selected="0">
            <x v="1"/>
          </reference>
          <reference field="1" count="2">
            <x v="0"/>
            <x v="1"/>
          </reference>
        </references>
      </pivotArea>
    </format>
    <format dxfId="17">
      <pivotArea dataOnly="0" labelOnly="1" outline="0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F2AE0E-1236-492F-A321-E20EC9C19E26}" name="Tableau croisé dynamique3" cacheId="7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>
  <location ref="E1:E4" firstHeaderRow="1" firstDataRow="1" firstDataCol="1"/>
  <pivotFields count="3">
    <pivotField axis="axisRow" showAll="0">
      <items count="4">
        <item x="1"/>
        <item x="0"/>
        <item x="2"/>
        <item t="default"/>
      </items>
    </pivotField>
    <pivotField showAll="0"/>
    <pivotField showAll="0"/>
  </pivotFields>
  <rowFields count="1">
    <field x="0"/>
  </rowFields>
  <rowItems count="3">
    <i>
      <x/>
    </i>
    <i>
      <x v="1"/>
    </i>
    <i>
      <x v="2"/>
    </i>
  </rowItems>
  <colItems count="1">
    <i/>
  </colItems>
  <formats count="6">
    <format dxfId="36">
      <pivotArea type="all" dataOnly="0" outline="0" fieldPosition="0"/>
    </format>
    <format dxfId="35">
      <pivotArea field="0" type="button" dataOnly="0" labelOnly="1" outline="0" axis="axisRow" fieldPosition="0"/>
    </format>
    <format dxfId="34">
      <pivotArea dataOnly="0" labelOnly="1" fieldPosition="0">
        <references count="1">
          <reference field="0" count="0"/>
        </references>
      </pivotArea>
    </format>
    <format dxfId="33">
      <pivotArea type="all" dataOnly="0" outline="0" fieldPosition="0"/>
    </format>
    <format dxfId="32">
      <pivotArea field="0" type="button" dataOnly="0" labelOnly="1" outline="0" axis="axisRow" fieldPosition="0"/>
    </format>
    <format dxfId="3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7AB759-0727-402F-939A-50B790E75964}" name="TData" displayName="TData" ref="A1:C7" totalsRowShown="0" headerRowDxfId="16" dataDxfId="15">
  <autoFilter ref="A1:C7" xr:uid="{5E7AB759-0727-402F-939A-50B790E75964}"/>
  <tableColumns count="3">
    <tableColumn id="1" xr3:uid="{0E4F490D-90B9-4D85-B004-ABCB02C27DB5}" name="TYPE" dataDxfId="14"/>
    <tableColumn id="2" xr3:uid="{C93F61E3-3997-4112-94CE-D82099FD90CD}" name="FABRICANT" dataDxfId="13"/>
    <tableColumn id="4" xr3:uid="{1583FFC6-3ED8-4AA8-A0B1-E0BB5C94DB74}" name="REF_FABRICANT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7D8A95-4CAA-4141-95AD-D41ACC015318}" name="TNAS" displayName="TNAS" ref="A1:C6" totalsRowShown="0" headerRowDxfId="11" dataDxfId="10">
  <autoFilter ref="A1:C6" xr:uid="{8F7D8A95-4CAA-4141-95AD-D41ACC015318}"/>
  <tableColumns count="3">
    <tableColumn id="1" xr3:uid="{C66FA0FB-EA82-446F-9080-5B44BF2D3B5B}" name="TYPE" dataDxfId="9"/>
    <tableColumn id="2" xr3:uid="{FA276D79-6609-4564-B180-2E148D71CD06}" name="FABRICANT" dataDxfId="8"/>
    <tableColumn id="3" xr3:uid="{3843AC0A-FA14-41FF-B2DF-36A4E7A39A3D}" name="REF_FABRICANT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0AD4B3-8B71-4B6B-815D-418497DC044C}" name="TData4" displayName="TData4" ref="B1:D10" totalsRowShown="0" headerRowDxfId="5" dataDxfId="4">
  <autoFilter ref="B1:D10" xr:uid="{5E7AB759-0727-402F-939A-50B790E75964}"/>
  <tableColumns count="3">
    <tableColumn id="1" xr3:uid="{3E7AA487-C58E-4DE5-90E1-C714FC75B68F}" name="TYPE" dataDxfId="3"/>
    <tableColumn id="2" xr3:uid="{262CCD5C-125F-43AB-ABB6-95FEFEF88B18}" name="FABRICANT" dataDxfId="2"/>
    <tableColumn id="4" xr3:uid="{90AB3592-6F7F-41E9-BF11-200C4C04BD29}" name="REF_FABRICA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5CC3E-CCEE-4695-B804-E77654FD34C4}">
  <sheetPr codeName="Feuil1"/>
  <dimension ref="A1:L18"/>
  <sheetViews>
    <sheetView workbookViewId="0">
      <selection activeCell="B14" sqref="B14"/>
    </sheetView>
  </sheetViews>
  <sheetFormatPr baseColWidth="10" defaultRowHeight="15" x14ac:dyDescent="0.25"/>
  <cols>
    <col min="1" max="1" width="11.28515625" style="2" bestFit="1" customWidth="1"/>
    <col min="2" max="2" width="15.5703125" style="2" bestFit="1" customWidth="1"/>
    <col min="3" max="3" width="22.28515625" style="2" bestFit="1" customWidth="1"/>
    <col min="4" max="4" width="4.42578125" style="2" customWidth="1"/>
    <col min="5" max="5" width="23.28515625" style="2" bestFit="1" customWidth="1"/>
    <col min="6" max="6" width="4.140625" style="2" customWidth="1"/>
    <col min="7" max="7" width="15.5703125" style="2" bestFit="1" customWidth="1"/>
    <col min="8" max="8" width="21.7109375" style="2" customWidth="1"/>
    <col min="9" max="9" width="5.42578125" style="2" customWidth="1"/>
    <col min="10" max="10" width="26" style="2" bestFit="1" customWidth="1"/>
    <col min="11" max="12" width="22.28515625" style="2" bestFit="1" customWidth="1"/>
    <col min="13" max="16384" width="11.42578125" style="2"/>
  </cols>
  <sheetData>
    <row r="1" spans="1:12" x14ac:dyDescent="0.25">
      <c r="A1" s="2" t="s">
        <v>8</v>
      </c>
      <c r="B1" s="2" t="s">
        <v>7</v>
      </c>
      <c r="C1" s="2" t="s">
        <v>15</v>
      </c>
      <c r="E1" s="3" t="s">
        <v>6</v>
      </c>
      <c r="G1" s="3" t="s">
        <v>8</v>
      </c>
      <c r="H1" s="3" t="s">
        <v>7</v>
      </c>
      <c r="I1"/>
      <c r="J1" s="1" t="s">
        <v>8</v>
      </c>
      <c r="K1" s="1" t="s">
        <v>7</v>
      </c>
      <c r="L1" s="1" t="s">
        <v>15</v>
      </c>
    </row>
    <row r="2" spans="1:12" x14ac:dyDescent="0.25">
      <c r="A2" s="2" t="s">
        <v>0</v>
      </c>
      <c r="B2" s="2" t="s">
        <v>3</v>
      </c>
      <c r="C2" s="2" t="s">
        <v>9</v>
      </c>
      <c r="E2" s="2" t="s">
        <v>1</v>
      </c>
      <c r="G2" s="2" t="s">
        <v>1</v>
      </c>
      <c r="H2" s="2" t="s">
        <v>4</v>
      </c>
      <c r="I2"/>
      <c r="J2" t="s">
        <v>1</v>
      </c>
      <c r="K2" t="s">
        <v>4</v>
      </c>
      <c r="L2" t="s">
        <v>13</v>
      </c>
    </row>
    <row r="3" spans="1:12" x14ac:dyDescent="0.25">
      <c r="A3" s="2" t="s">
        <v>0</v>
      </c>
      <c r="B3" s="2" t="s">
        <v>3</v>
      </c>
      <c r="C3" s="2" t="s">
        <v>10</v>
      </c>
      <c r="E3" s="2" t="s">
        <v>0</v>
      </c>
      <c r="G3" s="2" t="s">
        <v>0</v>
      </c>
      <c r="H3" s="2" t="s">
        <v>3</v>
      </c>
      <c r="I3"/>
      <c r="J3" t="s">
        <v>0</v>
      </c>
      <c r="K3" t="s">
        <v>3</v>
      </c>
      <c r="L3" t="s">
        <v>9</v>
      </c>
    </row>
    <row r="4" spans="1:12" x14ac:dyDescent="0.25">
      <c r="A4" s="2" t="s">
        <v>0</v>
      </c>
      <c r="B4" s="2" t="s">
        <v>3</v>
      </c>
      <c r="C4" s="2" t="s">
        <v>11</v>
      </c>
      <c r="E4" s="2" t="s">
        <v>2</v>
      </c>
      <c r="G4" s="2" t="s">
        <v>0</v>
      </c>
      <c r="H4" s="2" t="s">
        <v>4</v>
      </c>
      <c r="I4"/>
      <c r="J4" t="s">
        <v>0</v>
      </c>
      <c r="K4" t="s">
        <v>3</v>
      </c>
      <c r="L4" t="s">
        <v>10</v>
      </c>
    </row>
    <row r="5" spans="1:12" x14ac:dyDescent="0.25">
      <c r="A5" s="2" t="s">
        <v>0</v>
      </c>
      <c r="B5" s="2" t="s">
        <v>4</v>
      </c>
      <c r="C5" s="2" t="s">
        <v>12</v>
      </c>
      <c r="G5" s="2" t="s">
        <v>2</v>
      </c>
      <c r="H5" s="2" t="s">
        <v>5</v>
      </c>
      <c r="I5"/>
      <c r="J5" t="s">
        <v>0</v>
      </c>
      <c r="K5" t="s">
        <v>3</v>
      </c>
      <c r="L5" t="s">
        <v>11</v>
      </c>
    </row>
    <row r="6" spans="1:12" x14ac:dyDescent="0.25">
      <c r="A6" s="2" t="s">
        <v>1</v>
      </c>
      <c r="B6" s="2" t="s">
        <v>4</v>
      </c>
      <c r="C6" s="2" t="s">
        <v>13</v>
      </c>
      <c r="G6"/>
      <c r="H6"/>
      <c r="I6"/>
      <c r="J6" t="s">
        <v>0</v>
      </c>
      <c r="K6" t="s">
        <v>4</v>
      </c>
      <c r="L6" t="s">
        <v>12</v>
      </c>
    </row>
    <row r="7" spans="1:12" x14ac:dyDescent="0.25">
      <c r="A7" s="2" t="s">
        <v>2</v>
      </c>
      <c r="B7" s="2" t="s">
        <v>5</v>
      </c>
      <c r="C7" s="2" t="s">
        <v>14</v>
      </c>
      <c r="G7"/>
      <c r="H7"/>
      <c r="I7"/>
      <c r="J7" t="s">
        <v>2</v>
      </c>
      <c r="K7" t="s">
        <v>5</v>
      </c>
      <c r="L7" t="s">
        <v>14</v>
      </c>
    </row>
    <row r="8" spans="1:12" x14ac:dyDescent="0.25">
      <c r="J8"/>
      <c r="K8"/>
      <c r="L8"/>
    </row>
    <row r="9" spans="1:12" x14ac:dyDescent="0.25">
      <c r="J9"/>
      <c r="K9"/>
      <c r="L9"/>
    </row>
    <row r="10" spans="1:12" x14ac:dyDescent="0.25">
      <c r="J10"/>
      <c r="K10"/>
      <c r="L10"/>
    </row>
    <row r="11" spans="1:12" x14ac:dyDescent="0.25">
      <c r="E11" s="2" t="str" cm="1">
        <f t="array" ref="E11:E13">_xlfn.UNIQUE(TData[TYPE])</f>
        <v>Connecteur</v>
      </c>
      <c r="G11" s="2" t="str" cm="1">
        <f t="array" ref="G11:G13">_xlfn.UNIQUE(TData[FABRICANT])</f>
        <v>Molex</v>
      </c>
      <c r="H11" s="2" t="str" cm="1">
        <f t="array" ref="H11:H16">_xlfn.UNIQUE(TData[REF_FABRICANT])</f>
        <v>53047-0210</v>
      </c>
      <c r="J11"/>
      <c r="K11"/>
      <c r="L11"/>
    </row>
    <row r="12" spans="1:12" x14ac:dyDescent="0.25">
      <c r="E12" s="2" t="str">
        <v>Bouchon</v>
      </c>
      <c r="G12" s="2" t="str">
        <v>Neutrick</v>
      </c>
      <c r="H12" s="2" t="str">
        <v>53047-0410</v>
      </c>
      <c r="J12"/>
      <c r="K12"/>
      <c r="L12"/>
    </row>
    <row r="13" spans="1:12" x14ac:dyDescent="0.25">
      <c r="E13" s="2" t="str">
        <v>Rallonge</v>
      </c>
      <c r="G13" s="2" t="str">
        <v>RFSupplier</v>
      </c>
      <c r="H13" s="2" t="str">
        <v>53047-0610</v>
      </c>
      <c r="J13"/>
      <c r="K13"/>
      <c r="L13"/>
    </row>
    <row r="14" spans="1:12" x14ac:dyDescent="0.25">
      <c r="H14" s="2" t="str">
        <v>NC3MDX-TOP</v>
      </c>
      <c r="J14"/>
      <c r="K14"/>
      <c r="L14"/>
    </row>
    <row r="15" spans="1:12" x14ac:dyDescent="0.25">
      <c r="H15" s="2" t="str">
        <v>SCMDX-TOP</v>
      </c>
      <c r="J15"/>
      <c r="K15"/>
      <c r="L15"/>
    </row>
    <row r="16" spans="1:12" x14ac:dyDescent="0.25">
      <c r="H16" s="2" t="str">
        <v>AC-S01BO-U04RJ-F37-10</v>
      </c>
      <c r="J16"/>
      <c r="K16"/>
      <c r="L16"/>
    </row>
    <row r="17" spans="10:12" x14ac:dyDescent="0.25">
      <c r="J17"/>
      <c r="K17"/>
      <c r="L17"/>
    </row>
    <row r="18" spans="10:12" x14ac:dyDescent="0.25">
      <c r="J18"/>
      <c r="K18"/>
      <c r="L18"/>
    </row>
  </sheetData>
  <pageMargins left="0.7" right="0.7" top="0.75" bottom="0.75" header="0.3" footer="0.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A03F4-4849-40DA-8695-A0374AD097B7}">
  <sheetPr codeName="Feuil2"/>
  <dimension ref="A1:H7"/>
  <sheetViews>
    <sheetView workbookViewId="0">
      <selection activeCell="E22" sqref="E22"/>
    </sheetView>
  </sheetViews>
  <sheetFormatPr baseColWidth="10" defaultRowHeight="15" x14ac:dyDescent="0.25"/>
  <cols>
    <col min="1" max="1" width="11.42578125" style="2"/>
    <col min="2" max="2" width="15.5703125" style="2" bestFit="1" customWidth="1"/>
    <col min="3" max="3" width="22.28515625" style="2" bestFit="1" customWidth="1"/>
    <col min="4" max="5" width="11.42578125" style="2"/>
    <col min="6" max="6" width="12.5703125" style="2" customWidth="1"/>
    <col min="7" max="7" width="11.42578125" style="2"/>
    <col min="8" max="8" width="22" style="2" customWidth="1"/>
    <col min="9" max="16384" width="11.42578125" style="2"/>
  </cols>
  <sheetData>
    <row r="1" spans="1:8" x14ac:dyDescent="0.25">
      <c r="A1" s="2" t="s">
        <v>8</v>
      </c>
      <c r="B1" s="2" t="s">
        <v>7</v>
      </c>
      <c r="C1" s="2" t="s">
        <v>15</v>
      </c>
      <c r="F1" s="2" t="s">
        <v>17</v>
      </c>
      <c r="G1" s="2" t="s">
        <v>16</v>
      </c>
      <c r="H1" s="2" t="s">
        <v>18</v>
      </c>
    </row>
    <row r="2" spans="1:8" x14ac:dyDescent="0.25">
      <c r="A2" s="2" t="s">
        <v>2</v>
      </c>
      <c r="B2" s="2" t="s">
        <v>5</v>
      </c>
      <c r="F2" s="2" t="str" cm="1">
        <f t="array" ref="F2:F4">_xlfn._xlws.SORT(_xlfn.UNIQUE(TData[TYPE]))</f>
        <v>Bouchon</v>
      </c>
      <c r="G2" s="2" t="str" cm="1">
        <f t="array" ref="G2:G4">_xlfn._xlws.SORT(_xlfn.UNIQUE(TData[FABRICANT]))</f>
        <v>Molex</v>
      </c>
      <c r="H2" s="2" t="str" cm="1">
        <f t="array" ref="H2:H7">_xlfn._xlws.SORT(_xlfn.UNIQUE(TData[REF_FABRICANT]))</f>
        <v>53047-0210</v>
      </c>
    </row>
    <row r="3" spans="1:8" x14ac:dyDescent="0.25">
      <c r="A3" s="2" t="s">
        <v>0</v>
      </c>
      <c r="B3" s="2" t="s">
        <v>3</v>
      </c>
      <c r="C3" s="2" t="s">
        <v>10</v>
      </c>
      <c r="F3" s="2" t="str">
        <v>Connecteur</v>
      </c>
      <c r="G3" s="2" t="str">
        <v>Neutrick</v>
      </c>
      <c r="H3" s="2" t="str">
        <v>53047-0410</v>
      </c>
    </row>
    <row r="4" spans="1:8" x14ac:dyDescent="0.25">
      <c r="A4" s="2" t="s">
        <v>0</v>
      </c>
      <c r="B4" s="2" t="s">
        <v>4</v>
      </c>
      <c r="F4" s="2" t="str">
        <v>Rallonge</v>
      </c>
      <c r="G4" s="2" t="str">
        <v>RFSupplier</v>
      </c>
      <c r="H4" s="2" t="str">
        <v>53047-0610</v>
      </c>
    </row>
    <row r="5" spans="1:8" x14ac:dyDescent="0.25">
      <c r="A5" s="2" t="s">
        <v>2</v>
      </c>
      <c r="B5" s="2" t="s">
        <v>5</v>
      </c>
      <c r="F5"/>
      <c r="H5" s="2" t="str">
        <v>AC-S01BO-U04RJ-F37-10</v>
      </c>
    </row>
    <row r="6" spans="1:8" x14ac:dyDescent="0.25">
      <c r="A6" s="2" t="s">
        <v>0</v>
      </c>
      <c r="B6" s="2" t="s">
        <v>4</v>
      </c>
      <c r="F6"/>
      <c r="H6" s="2" t="str">
        <v>NC3MDX-TOP</v>
      </c>
    </row>
    <row r="7" spans="1:8" x14ac:dyDescent="0.25">
      <c r="F7"/>
      <c r="H7" s="2" t="str">
        <v>SCMDX-TOP</v>
      </c>
    </row>
  </sheetData>
  <dataValidations count="4">
    <dataValidation type="list" allowBlank="1" showInputMessage="1" showErrorMessage="1" sqref="A2:A6" xr:uid="{1874B87A-72D7-45B8-97D4-46761453CCCF}">
      <formula1>LData</formula1>
    </dataValidation>
    <dataValidation type="list" allowBlank="1" showInputMessage="1" showErrorMessage="1" sqref="B2:B6" xr:uid="{32BBB7FB-D92C-4F0A-BA20-3206346BC458}">
      <formula1>LData2</formula1>
    </dataValidation>
    <dataValidation type="list" allowBlank="1" showInputMessage="1" showErrorMessage="1" sqref="C3:C6" xr:uid="{1B4D18A0-8766-4715-9EC6-1DDF3F1A31DF}">
      <formula1>LData3</formula1>
    </dataValidation>
    <dataValidation type="list" allowBlank="1" showInputMessage="1" showErrorMessage="1" sqref="C2" xr:uid="{05A1F8AC-2778-4753-82BA-5AE7295E302D}">
      <formula1>INDIRECT(B1)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06F49-4062-4526-8EC6-CEE357F85744}">
  <sheetPr codeName="Feuil3"/>
  <dimension ref="B1:D10"/>
  <sheetViews>
    <sheetView workbookViewId="0">
      <selection activeCell="D22" sqref="D22"/>
    </sheetView>
  </sheetViews>
  <sheetFormatPr baseColWidth="10" defaultRowHeight="15" x14ac:dyDescent="0.25"/>
  <cols>
    <col min="1" max="1" width="13" style="2" customWidth="1"/>
    <col min="2" max="2" width="16.85546875" style="2" customWidth="1"/>
    <col min="3" max="3" width="15.5703125" style="2" bestFit="1" customWidth="1"/>
    <col min="4" max="4" width="22.28515625" style="2" bestFit="1" customWidth="1"/>
    <col min="5" max="5" width="17.7109375" style="2" customWidth="1"/>
    <col min="6" max="6" width="14.85546875" style="2" customWidth="1"/>
    <col min="7" max="7" width="12.5703125" style="2" customWidth="1"/>
    <col min="8" max="8" width="15.7109375" style="2" customWidth="1"/>
    <col min="9" max="10" width="15.140625" style="2" customWidth="1"/>
    <col min="11" max="11" width="13.7109375" style="2" customWidth="1"/>
    <col min="12" max="12" width="14.140625" style="2" customWidth="1"/>
    <col min="13" max="13" width="16.85546875" style="2" customWidth="1"/>
    <col min="14" max="14" width="2.7109375" style="2" customWidth="1"/>
    <col min="15" max="15" width="14.5703125" style="2" customWidth="1"/>
    <col min="16" max="16" width="14" style="2" customWidth="1"/>
    <col min="17" max="17" width="19.7109375" style="2" customWidth="1"/>
    <col min="18" max="16384" width="11.42578125" style="2"/>
  </cols>
  <sheetData>
    <row r="1" spans="2:4" x14ac:dyDescent="0.25">
      <c r="B1" s="2" t="s">
        <v>8</v>
      </c>
      <c r="C1" s="2" t="s">
        <v>7</v>
      </c>
      <c r="D1" s="2" t="s">
        <v>15</v>
      </c>
    </row>
    <row r="2" spans="2:4" x14ac:dyDescent="0.25">
      <c r="B2" s="2" t="s">
        <v>0</v>
      </c>
      <c r="C2" s="2" t="s">
        <v>3</v>
      </c>
      <c r="D2" s="2" t="s">
        <v>9</v>
      </c>
    </row>
    <row r="3" spans="2:4" x14ac:dyDescent="0.25">
      <c r="B3" s="2" t="s">
        <v>0</v>
      </c>
      <c r="C3" s="2" t="s">
        <v>3</v>
      </c>
      <c r="D3" s="2" t="s">
        <v>10</v>
      </c>
    </row>
    <row r="4" spans="2:4" x14ac:dyDescent="0.25">
      <c r="B4" s="2" t="s">
        <v>0</v>
      </c>
      <c r="C4" s="2" t="s">
        <v>3</v>
      </c>
      <c r="D4" s="2" t="s">
        <v>11</v>
      </c>
    </row>
    <row r="5" spans="2:4" x14ac:dyDescent="0.25">
      <c r="B5" s="2" t="s">
        <v>0</v>
      </c>
      <c r="C5" s="2" t="s">
        <v>4</v>
      </c>
      <c r="D5" s="2" t="s">
        <v>12</v>
      </c>
    </row>
    <row r="6" spans="2:4" x14ac:dyDescent="0.25">
      <c r="B6" s="2" t="s">
        <v>1</v>
      </c>
      <c r="C6" s="2" t="s">
        <v>4</v>
      </c>
      <c r="D6" s="2" t="s">
        <v>13</v>
      </c>
    </row>
    <row r="7" spans="2:4" x14ac:dyDescent="0.25">
      <c r="B7" s="2" t="s">
        <v>2</v>
      </c>
      <c r="C7" s="2" t="s">
        <v>5</v>
      </c>
      <c r="D7" s="2" t="s">
        <v>14</v>
      </c>
    </row>
    <row r="8" spans="2:4" x14ac:dyDescent="0.25">
      <c r="B8" s="2" t="s">
        <v>34</v>
      </c>
      <c r="C8" s="2" t="s">
        <v>33</v>
      </c>
      <c r="D8" s="2" t="s">
        <v>37</v>
      </c>
    </row>
    <row r="9" spans="2:4" x14ac:dyDescent="0.25">
      <c r="B9" s="2" t="s">
        <v>35</v>
      </c>
      <c r="C9" s="2" t="s">
        <v>32</v>
      </c>
      <c r="D9" s="2" t="s">
        <v>38</v>
      </c>
    </row>
    <row r="10" spans="2:4" x14ac:dyDescent="0.25">
      <c r="B10" s="2" t="s">
        <v>0</v>
      </c>
      <c r="C10" s="2" t="s">
        <v>4</v>
      </c>
      <c r="D10" s="2" t="s">
        <v>40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99613-1E1E-4A53-AF84-747312AA263B}">
  <sheetPr codeName="Feuil5"/>
  <dimension ref="F1:Q24"/>
  <sheetViews>
    <sheetView workbookViewId="0">
      <selection activeCell="P3" sqref="P3"/>
    </sheetView>
  </sheetViews>
  <sheetFormatPr baseColWidth="10" defaultRowHeight="15" x14ac:dyDescent="0.25"/>
  <cols>
    <col min="1" max="1" width="4.5703125" customWidth="1"/>
    <col min="2" max="2" width="5.140625" customWidth="1"/>
    <col min="3" max="3" width="5" customWidth="1"/>
    <col min="4" max="4" width="4.85546875" customWidth="1"/>
    <col min="5" max="5" width="6.28515625" customWidth="1"/>
    <col min="6" max="6" width="9.140625" customWidth="1"/>
    <col min="7" max="7" width="10.5703125" customWidth="1"/>
    <col min="8" max="8" width="10.140625" customWidth="1"/>
    <col min="9" max="9" width="4.5703125" customWidth="1"/>
    <col min="12" max="12" width="17.7109375" customWidth="1"/>
    <col min="13" max="13" width="12.28515625" customWidth="1"/>
    <col min="14" max="14" width="3" customWidth="1"/>
    <col min="15" max="15" width="14.28515625" customWidth="1"/>
    <col min="16" max="16" width="14.7109375" customWidth="1"/>
    <col min="17" max="17" width="20.85546875" customWidth="1"/>
  </cols>
  <sheetData>
    <row r="1" spans="6:17" x14ac:dyDescent="0.25">
      <c r="F1" s="4" t="s">
        <v>22</v>
      </c>
      <c r="G1" s="5" t="s">
        <v>23</v>
      </c>
      <c r="H1" s="5" t="s">
        <v>21</v>
      </c>
      <c r="K1" s="5" t="s">
        <v>24</v>
      </c>
      <c r="L1" s="19" t="s">
        <v>27</v>
      </c>
      <c r="M1" s="8" t="s">
        <v>19</v>
      </c>
      <c r="O1" s="20" t="str">
        <f>"Trieurs!$O$3:$O$"&amp; 2+COUNTIF(O3:O15,"&gt;=A")</f>
        <v>Trieurs!$O$3:$O$7</v>
      </c>
      <c r="P1" s="20" t="str">
        <f ca="1">"Trieurs!$P$3:$P$"&amp; 2+COUNTIF(P3:P15,"&gt;=A")</f>
        <v>Trieurs!$P$3:$P$3</v>
      </c>
      <c r="Q1" s="20" t="str">
        <f ca="1">"Trieurs!$Q$3:$Q$"&amp; 2+COUNTIF(Q3:Q15,"&gt;-")</f>
        <v>Trieurs!$Q$3:$Q$3</v>
      </c>
    </row>
    <row r="2" spans="6:17" x14ac:dyDescent="0.25">
      <c r="F2" s="6">
        <f>ROW()-1</f>
        <v>1</v>
      </c>
      <c r="G2" s="7" t="str">
        <f ca="1">IF(ISNUMBER(SEARCH($L$2,DataRef!B2)),F2,"")</f>
        <v/>
      </c>
      <c r="H2" s="7">
        <f ca="1">IFERROR(SMALL($G$2:$G$23,F2),"")</f>
        <v>8</v>
      </c>
      <c r="J2" s="9" t="str">
        <f ca="1">"J4:J" &amp; 3+COUNTIF(J4:J23,"&gt;=A")</f>
        <v>J4:J4</v>
      </c>
      <c r="K2" s="9" t="str">
        <f ca="1">"K4:K" &amp; 3+COUNTIF(K4:K23,"&gt;=A")</f>
        <v>K4:K4</v>
      </c>
      <c r="L2" s="12" t="str" cm="1">
        <f t="array" aca="1" ref="L2" ca="1">INDIRECT("Select!B" &amp; M2)</f>
        <v>Boîtier</v>
      </c>
      <c r="M2" s="8">
        <f>IFERROR(_xlfn.XMATCH("M",Select!A1:A100,0),1+COUNTA(Select!B2:B100))</f>
        <v>5</v>
      </c>
      <c r="N2" t="s">
        <v>20</v>
      </c>
      <c r="O2" s="17" t="s">
        <v>25</v>
      </c>
      <c r="P2" s="18" t="s">
        <v>26</v>
      </c>
      <c r="Q2" s="18" t="s">
        <v>28</v>
      </c>
    </row>
    <row r="3" spans="6:17" x14ac:dyDescent="0.25">
      <c r="F3" s="6">
        <f t="shared" ref="F3:F24" si="0">ROW()-1</f>
        <v>2</v>
      </c>
      <c r="G3" s="7" t="str">
        <f ca="1">IF(ISNUMBER(SEARCH($L$2,DataRef!B3)),F3,"")</f>
        <v/>
      </c>
      <c r="H3" s="7" t="str">
        <f t="shared" ref="H3:H24" ca="1" si="1">IFERROR(SMALL($G$2:$G$23,F3),"")</f>
        <v/>
      </c>
      <c r="J3" s="10" t="s">
        <v>8</v>
      </c>
      <c r="K3" s="10" t="s">
        <v>7</v>
      </c>
      <c r="L3" s="10" t="s">
        <v>15</v>
      </c>
      <c r="M3" t="str">
        <f ca="1">"M4:M" &amp; 3+COUNTIF(M4:M23,"&gt;-")</f>
        <v>M4:M4</v>
      </c>
      <c r="O3" s="27" t="str" cm="1">
        <f t="array" ref="O3:O7">_xlfn._xlws.SORT(_xlfn.UNIQUE(TData4[TYPE]))</f>
        <v>Boîtier</v>
      </c>
      <c r="P3" s="16" t="str" cm="1">
        <f t="array" aca="1" ref="P3" ca="1">_xlfn._xlws.SORT(_xlfn.UNIQUE(INDIRECT(K2)))</f>
        <v>Fourn</v>
      </c>
      <c r="Q3" s="16" t="str" cm="1">
        <f t="array" aca="1" ref="Q3" ca="1">_xlfn._xlws.SORT(_xlfn.UNIQUE(INDIRECT(M3)))</f>
        <v>Carré</v>
      </c>
    </row>
    <row r="4" spans="6:17" x14ac:dyDescent="0.25">
      <c r="F4" s="6">
        <f t="shared" si="0"/>
        <v>3</v>
      </c>
      <c r="G4" s="7" t="str">
        <f ca="1">IF(ISNUMBER(SEARCH($L$2,DataRef!B4)),F4,"")</f>
        <v/>
      </c>
      <c r="H4" s="7" t="str">
        <f t="shared" ca="1" si="1"/>
        <v/>
      </c>
      <c r="J4" s="11" t="str">
        <f ca="1">IFERROR(INDEX(DataRef!$B$2:$D$23,$H2,COLUMNS($J$3:J3)),"")</f>
        <v>Boîtier</v>
      </c>
      <c r="K4" s="11" t="str">
        <f ca="1">IFERROR(INDEX(DataRef!$C$2:$D$23,$H2,COLUMNS($K$3:K3)),"")</f>
        <v>Fourn</v>
      </c>
      <c r="L4" s="11" t="str">
        <f ca="1">IFERROR(INDEX(DataRef!$C$2:$D$23,$H2,COLUMNS($J$3:K3)),"")</f>
        <v>Carré</v>
      </c>
      <c r="M4" s="21" t="str" cm="1">
        <f t="array" aca="1" ref="M4" ca="1">INDIRECT("L" &amp; IFERROR(SMALL($N$4:$N$24,F2),""))</f>
        <v>Carré</v>
      </c>
      <c r="N4" s="2" cm="1">
        <f t="array" aca="1" ref="N4" ca="1">IF(K4=INDIRECT("Select!C"&amp;M$2),ROW(),"")</f>
        <v>4</v>
      </c>
      <c r="O4" s="24" t="str">
        <v>Bouchon</v>
      </c>
      <c r="P4" s="16"/>
      <c r="Q4" s="16"/>
    </row>
    <row r="5" spans="6:17" x14ac:dyDescent="0.25">
      <c r="F5" s="6">
        <f t="shared" si="0"/>
        <v>4</v>
      </c>
      <c r="G5" s="7" t="str">
        <f ca="1">IF(ISNUMBER(SEARCH($L$2,DataRef!B5)),F5,"")</f>
        <v/>
      </c>
      <c r="H5" s="7" t="str">
        <f t="shared" ca="1" si="1"/>
        <v/>
      </c>
      <c r="J5" s="11" t="str">
        <f ca="1">IFERROR(INDEX(DataRef!$B$2:$D$23,$H3,COLUMNS($J$3:J4)),"")</f>
        <v/>
      </c>
      <c r="K5" s="11" t="str">
        <f ca="1">IFERROR(INDEX(DataRef!$C$2:$D$23,$H3,COLUMNS($K$3:K4)),"")</f>
        <v/>
      </c>
      <c r="L5" s="11" t="str">
        <f ca="1">IFERROR(INDEX(DataRef!$C$2:$D$23,$H3,COLUMNS($J$3:K4)),"")</f>
        <v/>
      </c>
      <c r="M5" s="21" t="e" cm="1">
        <f t="array" aca="1" ref="M5" ca="1">INDIRECT("L" &amp; IFERROR(SMALL($N$4:$N$24,F3),""))</f>
        <v>#REF!</v>
      </c>
      <c r="N5" s="2" t="str" cm="1">
        <f t="array" aca="1" ref="N5" ca="1">IF(K5=INDIRECT("Select!C"&amp;M$2),ROW(),"")</f>
        <v/>
      </c>
      <c r="O5" s="24" t="str">
        <v>Connecteur</v>
      </c>
      <c r="P5" s="26"/>
      <c r="Q5" s="16"/>
    </row>
    <row r="6" spans="6:17" x14ac:dyDescent="0.25">
      <c r="F6" s="6">
        <f t="shared" si="0"/>
        <v>5</v>
      </c>
      <c r="G6" s="7" t="str">
        <f ca="1">IF(ISNUMBER(SEARCH($L$2,DataRef!B6)),F6,"")</f>
        <v/>
      </c>
      <c r="H6" s="7" t="str">
        <f t="shared" ca="1" si="1"/>
        <v/>
      </c>
      <c r="J6" s="11" t="str">
        <f ca="1">IFERROR(INDEX(DataRef!$B$2:$D$23,$H4,COLUMNS($J$3:J5)),"")</f>
        <v/>
      </c>
      <c r="K6" s="11" t="str">
        <f ca="1">IFERROR(INDEX(DataRef!$C$2:$D$23,$H4,COLUMNS($K$3:K5)),"")</f>
        <v/>
      </c>
      <c r="L6" s="11" t="str">
        <f ca="1">IFERROR(INDEX(DataRef!$C$2:$D$23,$H4,COLUMNS($J$3:K5)),"")</f>
        <v/>
      </c>
      <c r="M6" s="21" t="e" cm="1">
        <f t="array" aca="1" ref="M6" ca="1">INDIRECT("L" &amp; IFERROR(SMALL($N$4:$N$24,F4),""))</f>
        <v>#REF!</v>
      </c>
      <c r="N6" s="2" t="str" cm="1">
        <f t="array" aca="1" ref="N6" ca="1">IF(K6=INDIRECT("Select!C"&amp;M$2),ROW(),"")</f>
        <v/>
      </c>
      <c r="O6" s="24" t="str">
        <v>Prise</v>
      </c>
      <c r="P6" s="26"/>
      <c r="Q6" s="26"/>
    </row>
    <row r="7" spans="6:17" x14ac:dyDescent="0.25">
      <c r="F7" s="6">
        <f t="shared" si="0"/>
        <v>6</v>
      </c>
      <c r="G7" s="7" t="str">
        <f ca="1">IF(ISNUMBER(SEARCH($L$2,DataRef!B7)),F7,"")</f>
        <v/>
      </c>
      <c r="H7" s="7" t="str">
        <f t="shared" ca="1" si="1"/>
        <v/>
      </c>
      <c r="J7" s="11" t="str">
        <f ca="1">IFERROR(INDEX(DataRef!$B$2:$D$23,$H5,COLUMNS($J$3:J6)),"")</f>
        <v/>
      </c>
      <c r="K7" s="11" t="str">
        <f ca="1">IFERROR(INDEX(DataRef!$C$2:$D$23,$H5,COLUMNS($K$3:K6)),"")</f>
        <v/>
      </c>
      <c r="L7" s="11" t="str">
        <f ca="1">IFERROR(INDEX(DataRef!$C$2:$D$23,$H5,COLUMNS($J$3:K6)),"")</f>
        <v/>
      </c>
      <c r="M7" s="21" t="e" cm="1">
        <f t="array" aca="1" ref="M7" ca="1">INDIRECT("L" &amp; IFERROR(SMALL($N$4:$N$24,F5),""))</f>
        <v>#REF!</v>
      </c>
      <c r="N7" s="2" t="str" cm="1">
        <f t="array" aca="1" ref="N7" ca="1">IF(K7=INDIRECT("Select!C"&amp;M$2),ROW(),"")</f>
        <v/>
      </c>
      <c r="O7" s="24" t="str">
        <v>Rallonge</v>
      </c>
      <c r="P7" s="26"/>
      <c r="Q7" s="26"/>
    </row>
    <row r="8" spans="6:17" x14ac:dyDescent="0.25">
      <c r="F8" s="6">
        <f t="shared" si="0"/>
        <v>7</v>
      </c>
      <c r="G8" s="7" t="str">
        <f ca="1">IF(ISNUMBER(SEARCH($L$2,DataRef!B8)),F8,"")</f>
        <v/>
      </c>
      <c r="H8" s="7" t="str">
        <f t="shared" ca="1" si="1"/>
        <v/>
      </c>
      <c r="J8" s="11" t="str">
        <f ca="1">IFERROR(INDEX(DataRef!$B$2:$D$23,$H6,COLUMNS($J$3:J7)),"")</f>
        <v/>
      </c>
      <c r="K8" s="11" t="str">
        <f ca="1">IFERROR(INDEX(DataRef!$C$2:$D$23,$H6,COLUMNS($K$3:K7)),"")</f>
        <v/>
      </c>
      <c r="L8" s="11" t="str">
        <f ca="1">IFERROR(INDEX(DataRef!$C$2:$D$23,$H6,COLUMNS($J$3:K7)),"")</f>
        <v/>
      </c>
      <c r="M8" s="21" t="e" cm="1">
        <f t="array" aca="1" ref="M8" ca="1">INDIRECT("L" &amp; IFERROR(SMALL($N$4:$N$24,F6),""))</f>
        <v>#REF!</v>
      </c>
      <c r="N8" s="2" t="str" cm="1">
        <f t="array" aca="1" ref="N8" ca="1">IF(K8=INDIRECT("Select!C"&amp;M$2),ROW(),"")</f>
        <v/>
      </c>
    </row>
    <row r="9" spans="6:17" x14ac:dyDescent="0.25">
      <c r="F9" s="6">
        <f t="shared" si="0"/>
        <v>8</v>
      </c>
      <c r="G9" s="7">
        <f ca="1">IF(ISNUMBER(SEARCH($L$2,DataRef!B9)),F9,"")</f>
        <v>8</v>
      </c>
      <c r="H9" s="7" t="str">
        <f t="shared" ca="1" si="1"/>
        <v/>
      </c>
      <c r="J9" s="11" t="str">
        <f ca="1">IFERROR(INDEX(DataRef!$B$2:$D$23,$H7,COLUMNS($J$3:J8)),"")</f>
        <v/>
      </c>
      <c r="K9" s="11" t="str">
        <f ca="1">IFERROR(INDEX(DataRef!$C$2:$D$23,$H7,COLUMNS($K$3:K8)),"")</f>
        <v/>
      </c>
      <c r="L9" s="11" t="str">
        <f ca="1">IFERROR(INDEX(DataRef!$C$2:$D$23,$H7,COLUMNS($J$3:K8)),"")</f>
        <v/>
      </c>
      <c r="N9" s="2" t="str" cm="1">
        <f t="array" aca="1" ref="N9" ca="1">IF(K9=INDIRECT("Select!C"&amp;M$2),ROW(),"")</f>
        <v/>
      </c>
    </row>
    <row r="10" spans="6:17" x14ac:dyDescent="0.25">
      <c r="F10" s="6">
        <f t="shared" si="0"/>
        <v>9</v>
      </c>
      <c r="G10" s="7" t="str">
        <f ca="1">IF(ISNUMBER(SEARCH($L$2,DataRef!B10)),F10,"")</f>
        <v/>
      </c>
      <c r="H10" s="7" t="str">
        <f t="shared" ca="1" si="1"/>
        <v/>
      </c>
      <c r="J10" s="11" t="str">
        <f ca="1">IFERROR(INDEX(DataRef!$B$2:$D$23,$H8,COLUMNS($J$3:J9)),"")</f>
        <v/>
      </c>
      <c r="K10" s="11" t="str">
        <f ca="1">IFERROR(INDEX(DataRef!$C$2:$D$23,$H8,COLUMNS($K$3:K9)),"")</f>
        <v/>
      </c>
      <c r="L10" s="11" t="str">
        <f ca="1">IFERROR(INDEX(DataRef!$C$2:$D$23,$H8,COLUMNS($J$3:K9)),"")</f>
        <v/>
      </c>
      <c r="N10" s="2" t="str" cm="1">
        <f t="array" aca="1" ref="N10" ca="1">IF(K10=INDIRECT("Select!C"&amp;M$2),ROW(),"")</f>
        <v/>
      </c>
    </row>
    <row r="11" spans="6:17" x14ac:dyDescent="0.25">
      <c r="F11" s="6">
        <f t="shared" si="0"/>
        <v>10</v>
      </c>
      <c r="G11" s="7" t="str">
        <f ca="1">IF(ISNUMBER(SEARCH($L$2,DataRef!B11)),F11,"")</f>
        <v/>
      </c>
      <c r="H11" s="7" t="str">
        <f t="shared" ca="1" si="1"/>
        <v/>
      </c>
      <c r="J11" s="11" t="str">
        <f ca="1">IFERROR(INDEX(DataRef!$B$2:$D$23,$H9,COLUMNS($J$3:J10)),"")</f>
        <v/>
      </c>
      <c r="K11" s="11" t="str">
        <f ca="1">IFERROR(INDEX(DataRef!$C$2:$D$23,$H9,COLUMNS($K$3:K10)),"")</f>
        <v/>
      </c>
      <c r="L11" s="11" t="str">
        <f ca="1">IFERROR(INDEX(DataRef!$C$2:$D$23,$H9,COLUMNS($J$3:K10)),"")</f>
        <v/>
      </c>
      <c r="N11" s="2" t="str" cm="1">
        <f t="array" aca="1" ref="N11" ca="1">IF(K11=INDIRECT("Select!C"&amp;M$2),ROW(),"")</f>
        <v/>
      </c>
    </row>
    <row r="12" spans="6:17" x14ac:dyDescent="0.25">
      <c r="F12" s="6">
        <f t="shared" si="0"/>
        <v>11</v>
      </c>
      <c r="G12" s="7" t="str">
        <f ca="1">IF(ISNUMBER(SEARCH($L$2,DataRef!B12)),F12,"")</f>
        <v/>
      </c>
      <c r="H12" s="7" t="str">
        <f t="shared" ca="1" si="1"/>
        <v/>
      </c>
      <c r="J12" s="11" t="str">
        <f ca="1">IFERROR(INDEX(DataRef!$B$2:$D$23,$H10,COLUMNS($J$3:J11)),"")</f>
        <v/>
      </c>
      <c r="K12" s="11" t="str">
        <f ca="1">IFERROR(INDEX(DataRef!$C$2:$D$23,$H10,COLUMNS($K$3:K11)),"")</f>
        <v/>
      </c>
      <c r="L12" s="11" t="str">
        <f ca="1">IFERROR(INDEX(DataRef!$C$2:$D$23,$H10,COLUMNS($J$3:K11)),"")</f>
        <v/>
      </c>
      <c r="N12" s="2" t="str" cm="1">
        <f t="array" aca="1" ref="N12" ca="1">IF(K12=INDIRECT("Select!C"&amp;M$2),ROW(),"")</f>
        <v/>
      </c>
    </row>
    <row r="13" spans="6:17" x14ac:dyDescent="0.25">
      <c r="F13" s="6">
        <f t="shared" si="0"/>
        <v>12</v>
      </c>
      <c r="G13" s="7" t="str">
        <f ca="1">IF(ISNUMBER(SEARCH($L$2,DataRef!B13)),F13,"")</f>
        <v/>
      </c>
      <c r="H13" s="7" t="str">
        <f t="shared" ca="1" si="1"/>
        <v/>
      </c>
      <c r="J13" s="11" t="str">
        <f ca="1">IFERROR(INDEX(DataRef!$B$2:$D$23,$H11,COLUMNS($J$3:J12)),"")</f>
        <v/>
      </c>
      <c r="K13" s="11" t="str">
        <f ca="1">IFERROR(INDEX(DataRef!$C$2:$D$23,$H11,COLUMNS($K$3:K12)),"")</f>
        <v/>
      </c>
      <c r="L13" s="11" t="str">
        <f ca="1">IFERROR(INDEX(DataRef!$C$2:$D$23,$H11,COLUMNS($J$3:K12)),"")</f>
        <v/>
      </c>
      <c r="N13" s="2" t="str" cm="1">
        <f t="array" aca="1" ref="N13" ca="1">IF(K13=INDIRECT("Select!C"&amp;M$2),ROW(),"")</f>
        <v/>
      </c>
    </row>
    <row r="14" spans="6:17" x14ac:dyDescent="0.25">
      <c r="F14" s="6">
        <f t="shared" si="0"/>
        <v>13</v>
      </c>
      <c r="G14" s="7" t="str">
        <f ca="1">IF(ISNUMBER(SEARCH($L$2,DataRef!B14)),F14,"")</f>
        <v/>
      </c>
      <c r="H14" s="7" t="str">
        <f t="shared" ca="1" si="1"/>
        <v/>
      </c>
      <c r="J14" s="11" t="str">
        <f ca="1">IFERROR(INDEX(DataRef!$B$2:$D$23,$H12,COLUMNS($J$3:J13)),"")</f>
        <v/>
      </c>
      <c r="K14" s="11" t="str">
        <f ca="1">IFERROR(INDEX(DataRef!$C$2:$D$23,$H12,COLUMNS($K$3:K13)),"")</f>
        <v/>
      </c>
      <c r="L14" s="11" t="str">
        <f ca="1">IFERROR(INDEX(DataRef!$C$2:$D$23,$H12,COLUMNS($J$3:K13)),"")</f>
        <v/>
      </c>
      <c r="N14" s="2" t="str" cm="1">
        <f t="array" aca="1" ref="N14" ca="1">IF(K14=INDIRECT("Select!C"&amp;M$2),ROW(),"")</f>
        <v/>
      </c>
    </row>
    <row r="15" spans="6:17" x14ac:dyDescent="0.25">
      <c r="F15" s="6">
        <f t="shared" si="0"/>
        <v>14</v>
      </c>
      <c r="G15" s="7" t="str">
        <f ca="1">IF(ISNUMBER(SEARCH($L$2,DataRef!B15)),F15,"")</f>
        <v/>
      </c>
      <c r="H15" s="7" t="str">
        <f t="shared" ca="1" si="1"/>
        <v/>
      </c>
      <c r="J15" s="11" t="str">
        <f ca="1">IFERROR(INDEX(DataRef!$B$2:$D$23,$H13,COLUMNS($J$3:J14)),"")</f>
        <v/>
      </c>
      <c r="K15" s="11" t="str">
        <f ca="1">IFERROR(INDEX(DataRef!$C$2:$D$23,$H13,COLUMNS($K$3:K14)),"")</f>
        <v/>
      </c>
      <c r="L15" s="11" t="str">
        <f ca="1">IFERROR(INDEX(DataRef!$C$2:$D$23,$H13,COLUMNS($J$3:K14)),"")</f>
        <v/>
      </c>
      <c r="N15" s="2" t="str" cm="1">
        <f t="array" aca="1" ref="N15" ca="1">IF(K15=INDIRECT("Select!C"&amp;M$2),ROW(),"")</f>
        <v/>
      </c>
    </row>
    <row r="16" spans="6:17" x14ac:dyDescent="0.25">
      <c r="F16" s="6">
        <f t="shared" si="0"/>
        <v>15</v>
      </c>
      <c r="G16" s="7" t="str">
        <f ca="1">IF(ISNUMBER(SEARCH($L$2,DataRef!B16)),F16,"")</f>
        <v/>
      </c>
      <c r="H16" s="7" t="str">
        <f t="shared" ca="1" si="1"/>
        <v/>
      </c>
      <c r="J16" s="11" t="str">
        <f ca="1">IFERROR(INDEX(DataRef!$B$2:$D$23,$H14,COLUMNS($J$3:J15)),"")</f>
        <v/>
      </c>
      <c r="K16" s="11" t="str">
        <f ca="1">IFERROR(INDEX(DataRef!$C$2:$D$23,$H14,COLUMNS($K$3:K15)),"")</f>
        <v/>
      </c>
      <c r="L16" s="11" t="str">
        <f ca="1">IFERROR(INDEX(DataRef!$C$2:$D$23,$H14,COLUMNS($J$3:K15)),"")</f>
        <v/>
      </c>
      <c r="N16" s="2" t="str" cm="1">
        <f t="array" aca="1" ref="N16" ca="1">IF(K16=INDIRECT("Select!C"&amp;M$2),ROW(),"")</f>
        <v/>
      </c>
    </row>
    <row r="17" spans="6:14" x14ac:dyDescent="0.25">
      <c r="F17" s="6">
        <f t="shared" si="0"/>
        <v>16</v>
      </c>
      <c r="G17" s="7" t="str">
        <f ca="1">IF(ISNUMBER(SEARCH($L$2,DataRef!B17)),F17,"")</f>
        <v/>
      </c>
      <c r="H17" s="7" t="str">
        <f t="shared" ca="1" si="1"/>
        <v/>
      </c>
      <c r="J17" s="11" t="str">
        <f ca="1">IFERROR(INDEX(DataRef!$B$2:$D$23,$H15,COLUMNS($J$3:J16)),"")</f>
        <v/>
      </c>
      <c r="K17" s="11" t="str">
        <f ca="1">IFERROR(INDEX(DataRef!$C$2:$D$23,$H15,COLUMNS($K$3:K16)),"")</f>
        <v/>
      </c>
      <c r="L17" s="11" t="str">
        <f ca="1">IFERROR(INDEX(DataRef!$C$2:$D$23,$H15,COLUMNS($J$3:K16)),"")</f>
        <v/>
      </c>
      <c r="N17" s="2" t="str" cm="1">
        <f t="array" aca="1" ref="N17" ca="1">IF(K17=INDIRECT("Select!C"&amp;M$2),ROW(),"")</f>
        <v/>
      </c>
    </row>
    <row r="18" spans="6:14" x14ac:dyDescent="0.25">
      <c r="F18" s="6">
        <f t="shared" si="0"/>
        <v>17</v>
      </c>
      <c r="G18" s="7" t="str">
        <f ca="1">IF(ISNUMBER(SEARCH($L$2,DataRef!B18)),F18,"")</f>
        <v/>
      </c>
      <c r="H18" s="7" t="str">
        <f t="shared" ca="1" si="1"/>
        <v/>
      </c>
      <c r="J18" s="11" t="str">
        <f ca="1">IFERROR(INDEX(DataRef!$B$2:$D$23,$H16,COLUMNS($J$3:J17)),"")</f>
        <v/>
      </c>
      <c r="K18" s="11" t="str">
        <f ca="1">IFERROR(INDEX(DataRef!$C$2:$D$23,$H16,COLUMNS($K$3:K17)),"")</f>
        <v/>
      </c>
      <c r="L18" s="11" t="str">
        <f ca="1">IFERROR(INDEX(DataRef!$C$2:$D$23,$H16,COLUMNS($J$3:K17)),"")</f>
        <v/>
      </c>
      <c r="N18" s="2" t="str" cm="1">
        <f t="array" aca="1" ref="N18" ca="1">IF(K18=INDIRECT("Select!C"&amp;M$2),ROW(),"")</f>
        <v/>
      </c>
    </row>
    <row r="19" spans="6:14" x14ac:dyDescent="0.25">
      <c r="F19" s="6">
        <f t="shared" si="0"/>
        <v>18</v>
      </c>
      <c r="G19" s="7" t="str">
        <f ca="1">IF(ISNUMBER(SEARCH($L$2,DataRef!B19)),F19,"")</f>
        <v/>
      </c>
      <c r="H19" s="7" t="str">
        <f t="shared" ca="1" si="1"/>
        <v/>
      </c>
      <c r="J19" s="11" t="str">
        <f ca="1">IFERROR(INDEX(DataRef!$B$2:$D$23,$H17,COLUMNS($J$3:J18)),"")</f>
        <v/>
      </c>
      <c r="K19" s="11" t="str">
        <f ca="1">IFERROR(INDEX(DataRef!$C$2:$D$23,$H17,COLUMNS($K$3:K18)),"")</f>
        <v/>
      </c>
      <c r="L19" s="11" t="str">
        <f ca="1">IFERROR(INDEX(DataRef!$C$2:$D$23,$H17,COLUMNS($J$3:K18)),"")</f>
        <v/>
      </c>
      <c r="N19" s="2" t="str" cm="1">
        <f t="array" aca="1" ref="N19" ca="1">IF(K19=INDIRECT("Select!C"&amp;M$2),ROW(),"")</f>
        <v/>
      </c>
    </row>
    <row r="20" spans="6:14" x14ac:dyDescent="0.25">
      <c r="F20" s="6">
        <f t="shared" si="0"/>
        <v>19</v>
      </c>
      <c r="G20" s="7" t="str">
        <f ca="1">IF(ISNUMBER(SEARCH($L$2,DataRef!B20)),F20,"")</f>
        <v/>
      </c>
      <c r="H20" s="7" t="str">
        <f t="shared" ca="1" si="1"/>
        <v/>
      </c>
      <c r="J20" s="11" t="str">
        <f ca="1">IFERROR(INDEX(DataRef!$B$2:$D$23,$H18,COLUMNS($J$3:J19)),"")</f>
        <v/>
      </c>
      <c r="K20" s="11" t="str">
        <f ca="1">IFERROR(INDEX(DataRef!$C$2:$D$23,$H18,COLUMNS($K$3:K19)),"")</f>
        <v/>
      </c>
      <c r="L20" s="11" t="str">
        <f ca="1">IFERROR(INDEX(DataRef!$C$2:$D$23,$H18,COLUMNS($J$3:K19)),"")</f>
        <v/>
      </c>
      <c r="N20" s="2" t="str" cm="1">
        <f t="array" aca="1" ref="N20" ca="1">IF(K20=INDIRECT("Select!C"&amp;M$2),ROW(),"")</f>
        <v/>
      </c>
    </row>
    <row r="21" spans="6:14" x14ac:dyDescent="0.25">
      <c r="F21" s="6">
        <f t="shared" si="0"/>
        <v>20</v>
      </c>
      <c r="G21" s="7" t="str">
        <f ca="1">IF(ISNUMBER(SEARCH($L$2,DataRef!B21)),F21,"")</f>
        <v/>
      </c>
      <c r="H21" s="7" t="str">
        <f t="shared" ca="1" si="1"/>
        <v/>
      </c>
      <c r="J21" s="11" t="str">
        <f ca="1">IFERROR(INDEX(DataRef!$B$2:$D$23,$H19,COLUMNS($J$3:J20)),"")</f>
        <v/>
      </c>
      <c r="K21" s="11" t="str">
        <f ca="1">IFERROR(INDEX(DataRef!$C$2:$D$23,$H19,COLUMNS($K$3:K20)),"")</f>
        <v/>
      </c>
      <c r="L21" s="11" t="str">
        <f ca="1">IFERROR(INDEX(DataRef!$C$2:$D$23,$H19,COLUMNS($J$3:K20)),"")</f>
        <v/>
      </c>
      <c r="N21" s="2" t="str" cm="1">
        <f t="array" aca="1" ref="N21" ca="1">IF(K21=INDIRECT("Select!C"&amp;M$2),ROW(),"")</f>
        <v/>
      </c>
    </row>
    <row r="22" spans="6:14" x14ac:dyDescent="0.25">
      <c r="F22" s="6">
        <f t="shared" si="0"/>
        <v>21</v>
      </c>
      <c r="G22" s="7" t="str">
        <f ca="1">IF(ISNUMBER(SEARCH($L$2,DataRef!B22)),F22,"")</f>
        <v/>
      </c>
      <c r="H22" s="7" t="str">
        <f t="shared" ca="1" si="1"/>
        <v/>
      </c>
      <c r="J22" s="11" t="str">
        <f ca="1">IFERROR(INDEX(DataRef!$B$2:$D$23,$H20,COLUMNS($J$3:J21)),"")</f>
        <v/>
      </c>
      <c r="K22" s="11" t="str">
        <f ca="1">IFERROR(INDEX(DataRef!$C$2:$D$23,$H20,COLUMNS($K$3:K21)),"")</f>
        <v/>
      </c>
      <c r="L22" s="11" t="str">
        <f ca="1">IFERROR(INDEX(DataRef!$C$2:$D$23,$H20,COLUMNS($J$3:K21)),"")</f>
        <v/>
      </c>
      <c r="N22" s="2" t="str" cm="1">
        <f t="array" aca="1" ref="N22" ca="1">IF(K22=INDIRECT("Select!C"&amp;M$2),ROW(),"")</f>
        <v/>
      </c>
    </row>
    <row r="23" spans="6:14" x14ac:dyDescent="0.25">
      <c r="F23" s="6">
        <f t="shared" si="0"/>
        <v>22</v>
      </c>
      <c r="G23" s="7" t="str">
        <f ca="1">IF(ISNUMBER(SEARCH($L$2,DataRef!B23)),F23,"")</f>
        <v/>
      </c>
      <c r="H23" s="7" t="str">
        <f t="shared" ca="1" si="1"/>
        <v/>
      </c>
      <c r="J23" s="11" t="str">
        <f ca="1">IFERROR(INDEX(DataRef!$B$2:$D$23,$H21,COLUMNS($J$3:J22)),"")</f>
        <v/>
      </c>
      <c r="K23" s="11" t="str">
        <f ca="1">IFERROR(INDEX(DataRef!$C$2:$D$23,$H21,COLUMNS($K$3:K22)),"")</f>
        <v/>
      </c>
      <c r="L23" s="11" t="str">
        <f ca="1">IFERROR(INDEX(DataRef!$C$2:$D$23,$H21,COLUMNS($J$3:K22)),"")</f>
        <v/>
      </c>
      <c r="N23" s="2" t="str" cm="1">
        <f t="array" aca="1" ref="N23" ca="1">IF(K23=INDIRECT("Select!C"&amp;M$2),ROW(),"")</f>
        <v/>
      </c>
    </row>
    <row r="24" spans="6:14" x14ac:dyDescent="0.25">
      <c r="F24" s="6">
        <f t="shared" si="0"/>
        <v>23</v>
      </c>
      <c r="G24" s="7" t="str">
        <f ca="1">IF(ISNUMBER(SEARCH($L$2,DataRef!B24)),F24,"")</f>
        <v/>
      </c>
      <c r="H24" s="7" t="str">
        <f t="shared" ca="1" si="1"/>
        <v/>
      </c>
      <c r="J24" s="11" t="str">
        <f ca="1">IFERROR(INDEX(DataRef!$B$2:$D$23,$H22,COLUMNS($J$3:J23)),"")</f>
        <v/>
      </c>
      <c r="K24" s="11" t="str">
        <f ca="1">IFERROR(INDEX(DataRef!$C$2:$D$23,$H22,COLUMNS($K$3:K23)),"")</f>
        <v/>
      </c>
      <c r="L24" s="11" t="str">
        <f ca="1">IFERROR(INDEX(DataRef!$C$2:$D$23,$H22,COLUMNS($J$3:K23)),"")</f>
        <v/>
      </c>
      <c r="N24" s="2" t="str" cm="1">
        <f t="array" aca="1" ref="N24" ca="1">IF(K24=INDIRECT("Select!C"&amp;M$2),ROW(),"")</f>
        <v/>
      </c>
    </row>
  </sheetData>
  <conditionalFormatting sqref="M4:M8">
    <cfRule type="containsErrors" dxfId="0" priority="1">
      <formula>ISERROR(M4)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EADC1-7B2C-4842-AB78-DCF41F94EBF5}">
  <sheetPr codeName="Feuil4"/>
  <dimension ref="A1:F23"/>
  <sheetViews>
    <sheetView tabSelected="1" workbookViewId="0">
      <selection activeCell="F10" sqref="F10"/>
    </sheetView>
  </sheetViews>
  <sheetFormatPr baseColWidth="10" defaultRowHeight="15" x14ac:dyDescent="0.25"/>
  <cols>
    <col min="1" max="1" width="7.28515625" customWidth="1"/>
    <col min="3" max="3" width="17.42578125" customWidth="1"/>
    <col min="4" max="4" width="21.5703125" customWidth="1"/>
  </cols>
  <sheetData>
    <row r="1" spans="1:6" x14ac:dyDescent="0.25">
      <c r="A1" s="22" t="s">
        <v>29</v>
      </c>
      <c r="B1" s="13" t="s">
        <v>8</v>
      </c>
      <c r="C1" s="14" t="s">
        <v>7</v>
      </c>
      <c r="D1" s="15" t="s">
        <v>15</v>
      </c>
    </row>
    <row r="2" spans="1:6" x14ac:dyDescent="0.25">
      <c r="A2" s="23"/>
      <c r="B2" t="s">
        <v>0</v>
      </c>
      <c r="C2" t="s">
        <v>3</v>
      </c>
      <c r="D2" t="s">
        <v>10</v>
      </c>
    </row>
    <row r="3" spans="1:6" x14ac:dyDescent="0.25">
      <c r="A3" s="23"/>
      <c r="B3" t="s">
        <v>1</v>
      </c>
      <c r="C3" t="s">
        <v>4</v>
      </c>
      <c r="D3" t="s">
        <v>13</v>
      </c>
      <c r="F3" s="25" t="s">
        <v>30</v>
      </c>
    </row>
    <row r="4" spans="1:6" x14ac:dyDescent="0.25">
      <c r="A4" s="23"/>
      <c r="B4" t="s">
        <v>2</v>
      </c>
      <c r="C4" t="s">
        <v>5</v>
      </c>
      <c r="D4" t="s">
        <v>14</v>
      </c>
      <c r="F4" s="25" t="s">
        <v>39</v>
      </c>
    </row>
    <row r="5" spans="1:6" x14ac:dyDescent="0.25">
      <c r="A5" s="23"/>
      <c r="B5" t="s">
        <v>35</v>
      </c>
      <c r="C5" t="s">
        <v>32</v>
      </c>
      <c r="D5" t="s">
        <v>38</v>
      </c>
      <c r="F5" s="25" t="s">
        <v>31</v>
      </c>
    </row>
    <row r="6" spans="1:6" x14ac:dyDescent="0.25">
      <c r="A6" s="23"/>
      <c r="F6" s="25" t="s">
        <v>36</v>
      </c>
    </row>
    <row r="7" spans="1:6" x14ac:dyDescent="0.25">
      <c r="A7" s="23"/>
    </row>
    <row r="8" spans="1:6" x14ac:dyDescent="0.25">
      <c r="A8" s="23"/>
      <c r="F8" s="25" t="s">
        <v>41</v>
      </c>
    </row>
    <row r="9" spans="1:6" x14ac:dyDescent="0.25">
      <c r="A9" s="23"/>
    </row>
    <row r="10" spans="1:6" x14ac:dyDescent="0.25">
      <c r="A10" s="23"/>
    </row>
    <row r="11" spans="1:6" x14ac:dyDescent="0.25">
      <c r="A11" s="23"/>
    </row>
    <row r="12" spans="1:6" x14ac:dyDescent="0.25">
      <c r="A12" s="23"/>
    </row>
    <row r="13" spans="1:6" x14ac:dyDescent="0.25">
      <c r="A13" s="23"/>
    </row>
    <row r="14" spans="1:6" x14ac:dyDescent="0.25">
      <c r="A14" s="23"/>
    </row>
    <row r="15" spans="1:6" x14ac:dyDescent="0.25">
      <c r="A15" s="23"/>
    </row>
    <row r="16" spans="1:6" x14ac:dyDescent="0.25">
      <c r="A16" s="23"/>
    </row>
    <row r="17" spans="1:1" x14ac:dyDescent="0.25">
      <c r="A17" s="23"/>
    </row>
    <row r="18" spans="1:1" x14ac:dyDescent="0.25">
      <c r="A18" s="23"/>
    </row>
    <row r="19" spans="1:1" x14ac:dyDescent="0.25">
      <c r="A19" s="23"/>
    </row>
    <row r="20" spans="1:1" x14ac:dyDescent="0.25">
      <c r="A20" s="23"/>
    </row>
    <row r="21" spans="1:1" x14ac:dyDescent="0.25">
      <c r="A21" s="23"/>
    </row>
    <row r="22" spans="1:1" x14ac:dyDescent="0.25">
      <c r="A22" s="23"/>
    </row>
    <row r="23" spans="1:1" x14ac:dyDescent="0.25">
      <c r="A23" s="2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61EA55B-357C-48B4-A33F-3E8C3F4CA83B}">
          <x14:formula1>
            <xm:f>INDIRECT(Trieurs!$O$1)</xm:f>
          </x14:formula1>
          <xm:sqref>B2:B10</xm:sqref>
        </x14:dataValidation>
        <x14:dataValidation type="list" allowBlank="1" showInputMessage="1" showErrorMessage="1" xr:uid="{0C096E9E-5EB5-47C8-9275-383831DB0B22}">
          <x14:formula1>
            <xm:f>INDIRECT(Trieurs!$P$1)</xm:f>
          </x14:formula1>
          <xm:sqref>C2:C10</xm:sqref>
        </x14:dataValidation>
        <x14:dataValidation type="list" allowBlank="1" showInputMessage="1" showErrorMessage="1" xr:uid="{8C9CB0A9-C7C3-45C2-AC40-14F2BCE00227}">
          <x14:formula1>
            <xm:f>INDIRECT(Trieurs!$Q$1)</xm:f>
          </x14:formula1>
          <xm:sqref>D2:D10</xm:sqref>
        </x14:dataValidation>
        <x14:dataValidation type="list" allowBlank="1" showInputMessage="1" showErrorMessage="1" xr:uid="{5418328E-B62E-4D54-9325-102556B505EF}">
          <x14:formula1>
            <xm:f>Trieurs!$N$1:$N$2</xm:f>
          </x14:formula1>
          <xm:sqref>A2:A10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RefData</vt:lpstr>
      <vt:lpstr>NAS5004G</vt:lpstr>
      <vt:lpstr>DataRef</vt:lpstr>
      <vt:lpstr>Trieurs</vt:lpstr>
      <vt:lpstr>Select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</dc:creator>
  <cp:lastModifiedBy>X Cellus</cp:lastModifiedBy>
  <dcterms:created xsi:type="dcterms:W3CDTF">2022-11-25T15:17:00Z</dcterms:created>
  <dcterms:modified xsi:type="dcterms:W3CDTF">2022-11-30T12:31:33Z</dcterms:modified>
</cp:coreProperties>
</file>